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hidePivotFieldList="1"/>
  <xr:revisionPtr revIDLastSave="0" documentId="13_ncr:1_{1A6CBC00-0233-42EE-BFE2-7E6179E770EA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Master" sheetId="1" r:id="rId1"/>
    <sheet name="Mean|SD" sheetId="10" r:id="rId2"/>
    <sheet name="OPENAI" sheetId="20" r:id="rId3"/>
    <sheet name="Sheet8" sheetId="22" r:id="rId4"/>
    <sheet name="From JASP" sheetId="19" r:id="rId5"/>
    <sheet name="Mean SD Disease" sheetId="21" r:id="rId6"/>
    <sheet name="Artho" sheetId="14" r:id="rId7"/>
    <sheet name="Tables" sheetId="11" r:id="rId8"/>
    <sheet name="PL count Exp" sheetId="2" r:id="rId9"/>
    <sheet name="For Pie" sheetId="3" r:id="rId10"/>
    <sheet name="Departments" sheetId="5" r:id="rId11"/>
    <sheet name="Age group" sheetId="6" r:id="rId12"/>
    <sheet name="Gender" sheetId="7" r:id="rId13"/>
    <sheet name="Blood group" sheetId="8" r:id="rId14"/>
    <sheet name="Conditions" sheetId="9" r:id="rId15"/>
    <sheet name="Sheet1" sheetId="23" r:id="rId16"/>
  </sheets>
  <definedNames>
    <definedName name="_xlnm._FilterDatabase" localSheetId="9" hidden="1">'For Pie'!$G$1:$G$101</definedName>
    <definedName name="_xlnm._FilterDatabase" localSheetId="0" hidden="1">Master!$A$1:$W$101</definedName>
  </definedNames>
  <calcPr calcId="179021"/>
  <pivotCaches>
    <pivotCache cacheId="0" r:id="rId17"/>
    <pivotCache cacheId="1" r:id="rId18"/>
    <pivotCache cacheId="2" r:id="rId19"/>
    <pivotCache cacheId="3" r:id="rId20"/>
    <pivotCache cacheId="4" r:id="rId21"/>
    <pivotCache cacheId="5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C32" i="21" l="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B32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B24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B16" i="21"/>
  <c r="B8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L2" i="10"/>
  <c r="AC116" i="10"/>
  <c r="AB116" i="10"/>
  <c r="AA116" i="10"/>
  <c r="Z116" i="10"/>
  <c r="P116" i="10"/>
  <c r="R116" i="10" s="1"/>
  <c r="O116" i="10"/>
  <c r="Q116" i="10" s="1"/>
  <c r="V116" i="10" s="1"/>
  <c r="I116" i="10"/>
  <c r="M116" i="10" s="1"/>
  <c r="H116" i="10"/>
  <c r="G116" i="10"/>
  <c r="F116" i="10"/>
  <c r="AA115" i="10"/>
  <c r="Z115" i="10"/>
  <c r="P115" i="10"/>
  <c r="R115" i="10" s="1"/>
  <c r="O115" i="10"/>
  <c r="Q115" i="10" s="1"/>
  <c r="V115" i="10" s="1"/>
  <c r="I115" i="10"/>
  <c r="H115" i="10"/>
  <c r="M115" i="10" s="1"/>
  <c r="G115" i="10"/>
  <c r="AC115" i="10" s="1"/>
  <c r="F115" i="10"/>
  <c r="AB115" i="10" s="1"/>
  <c r="AA114" i="10"/>
  <c r="Z114" i="10"/>
  <c r="V114" i="10"/>
  <c r="R114" i="10"/>
  <c r="Q114" i="10"/>
  <c r="P114" i="10"/>
  <c r="O114" i="10"/>
  <c r="G114" i="10"/>
  <c r="AC114" i="10" s="1"/>
  <c r="F114" i="10"/>
  <c r="AB114" i="10" s="1"/>
  <c r="AC113" i="10"/>
  <c r="AB113" i="10"/>
  <c r="AA113" i="10"/>
  <c r="Z113" i="10"/>
  <c r="Q113" i="10"/>
  <c r="V113" i="10" s="1"/>
  <c r="P113" i="10"/>
  <c r="R113" i="10" s="1"/>
  <c r="O113" i="10"/>
  <c r="H113" i="10"/>
  <c r="G113" i="10"/>
  <c r="I113" i="10" s="1"/>
  <c r="F113" i="10"/>
  <c r="AC112" i="10"/>
  <c r="AB112" i="10"/>
  <c r="AA112" i="10"/>
  <c r="Z112" i="10"/>
  <c r="R112" i="10"/>
  <c r="P112" i="10"/>
  <c r="O112" i="10"/>
  <c r="Q112" i="10" s="1"/>
  <c r="V112" i="10" s="1"/>
  <c r="I112" i="10"/>
  <c r="G112" i="10"/>
  <c r="F112" i="10"/>
  <c r="H112" i="10" s="1"/>
  <c r="M112" i="10" s="1"/>
  <c r="AA111" i="10"/>
  <c r="Z111" i="10"/>
  <c r="P111" i="10"/>
  <c r="R111" i="10" s="1"/>
  <c r="O111" i="10"/>
  <c r="Q111" i="10" s="1"/>
  <c r="I111" i="10"/>
  <c r="H111" i="10"/>
  <c r="M111" i="10" s="1"/>
  <c r="G111" i="10"/>
  <c r="AC111" i="10" s="1"/>
  <c r="F111" i="10"/>
  <c r="AB111" i="10" s="1"/>
  <c r="AA110" i="10"/>
  <c r="Z110" i="10"/>
  <c r="V110" i="10"/>
  <c r="R110" i="10"/>
  <c r="Q110" i="10"/>
  <c r="P110" i="10"/>
  <c r="O110" i="10"/>
  <c r="G110" i="10"/>
  <c r="AC110" i="10" s="1"/>
  <c r="F110" i="10"/>
  <c r="AB110" i="10" s="1"/>
  <c r="AC109" i="10"/>
  <c r="AA109" i="10"/>
  <c r="Z109" i="10"/>
  <c r="Q109" i="10"/>
  <c r="P109" i="10"/>
  <c r="R109" i="10" s="1"/>
  <c r="O109" i="10"/>
  <c r="H109" i="10"/>
  <c r="G109" i="10"/>
  <c r="I109" i="10" s="1"/>
  <c r="F109" i="10"/>
  <c r="AB109" i="10" s="1"/>
  <c r="AC108" i="10"/>
  <c r="AB108" i="10"/>
  <c r="AA108" i="10"/>
  <c r="Z108" i="10"/>
  <c r="R108" i="10"/>
  <c r="P108" i="10"/>
  <c r="O108" i="10"/>
  <c r="Q108" i="10" s="1"/>
  <c r="V108" i="10" s="1"/>
  <c r="I108" i="10"/>
  <c r="G108" i="10"/>
  <c r="F108" i="10"/>
  <c r="H108" i="10" s="1"/>
  <c r="M108" i="10" s="1"/>
  <c r="AA107" i="10"/>
  <c r="Z107" i="10"/>
  <c r="P107" i="10"/>
  <c r="R107" i="10" s="1"/>
  <c r="O107" i="10"/>
  <c r="Q107" i="10" s="1"/>
  <c r="I107" i="10"/>
  <c r="H107" i="10"/>
  <c r="M107" i="10" s="1"/>
  <c r="G107" i="10"/>
  <c r="AC107" i="10" s="1"/>
  <c r="F107" i="10"/>
  <c r="AB107" i="10" s="1"/>
  <c r="AA106" i="10"/>
  <c r="Z106" i="10"/>
  <c r="V106" i="10"/>
  <c r="R106" i="10"/>
  <c r="Q106" i="10"/>
  <c r="P106" i="10"/>
  <c r="O106" i="10"/>
  <c r="G106" i="10"/>
  <c r="AC106" i="10" s="1"/>
  <c r="F106" i="10"/>
  <c r="AB106" i="10" s="1"/>
  <c r="AC105" i="10"/>
  <c r="AB105" i="10"/>
  <c r="AA105" i="10"/>
  <c r="Z105" i="10"/>
  <c r="Q105" i="10"/>
  <c r="V105" i="10" s="1"/>
  <c r="P105" i="10"/>
  <c r="R105" i="10" s="1"/>
  <c r="O105" i="10"/>
  <c r="H105" i="10"/>
  <c r="G105" i="10"/>
  <c r="I105" i="10" s="1"/>
  <c r="F105" i="10"/>
  <c r="AC104" i="10"/>
  <c r="AB104" i="10"/>
  <c r="AA104" i="10"/>
  <c r="Z104" i="10"/>
  <c r="R104" i="10"/>
  <c r="P104" i="10"/>
  <c r="O104" i="10"/>
  <c r="Q104" i="10" s="1"/>
  <c r="V104" i="10" s="1"/>
  <c r="I104" i="10"/>
  <c r="G104" i="10"/>
  <c r="F104" i="10"/>
  <c r="H104" i="10" s="1"/>
  <c r="M104" i="10" s="1"/>
  <c r="AA103" i="10"/>
  <c r="Z103" i="10"/>
  <c r="P103" i="10"/>
  <c r="R103" i="10" s="1"/>
  <c r="O103" i="10"/>
  <c r="Q103" i="10" s="1"/>
  <c r="V103" i="10" s="1"/>
  <c r="I103" i="10"/>
  <c r="H103" i="10"/>
  <c r="M103" i="10" s="1"/>
  <c r="G103" i="10"/>
  <c r="AC103" i="10" s="1"/>
  <c r="F103" i="10"/>
  <c r="AB103" i="10" s="1"/>
  <c r="AA102" i="10"/>
  <c r="Z102" i="10"/>
  <c r="R102" i="10"/>
  <c r="V102" i="10" s="1"/>
  <c r="Q102" i="10"/>
  <c r="P102" i="10"/>
  <c r="O102" i="10"/>
  <c r="G102" i="10"/>
  <c r="AC102" i="10" s="1"/>
  <c r="F102" i="10"/>
  <c r="AB102" i="10" s="1"/>
  <c r="AA101" i="10"/>
  <c r="Z101" i="10"/>
  <c r="R101" i="10"/>
  <c r="Q101" i="10"/>
  <c r="V101" i="10" s="1"/>
  <c r="P101" i="10"/>
  <c r="O101" i="10"/>
  <c r="G101" i="10"/>
  <c r="AC101" i="10" s="1"/>
  <c r="F101" i="10"/>
  <c r="AB101" i="10" s="1"/>
  <c r="K14" i="11"/>
  <c r="I14" i="11"/>
  <c r="V107" i="10" l="1"/>
  <c r="M109" i="10"/>
  <c r="M105" i="10"/>
  <c r="V109" i="10"/>
  <c r="V111" i="10"/>
  <c r="M113" i="10"/>
  <c r="H106" i="10"/>
  <c r="H110" i="10"/>
  <c r="M110" i="10" s="1"/>
  <c r="H114" i="10"/>
  <c r="H101" i="10"/>
  <c r="H102" i="10"/>
  <c r="I101" i="10"/>
  <c r="I102" i="10"/>
  <c r="I106" i="10"/>
  <c r="I110" i="10"/>
  <c r="I114" i="10"/>
  <c r="F2" i="11"/>
  <c r="F4" i="11"/>
  <c r="F3" i="11"/>
  <c r="E11" i="10"/>
  <c r="E8" i="10"/>
  <c r="E7" i="10"/>
  <c r="E6" i="10"/>
  <c r="E4" i="10"/>
  <c r="D11" i="10"/>
  <c r="D8" i="10"/>
  <c r="D7" i="10"/>
  <c r="D6" i="10"/>
  <c r="D4" i="10"/>
  <c r="E3" i="10"/>
  <c r="E2" i="10"/>
  <c r="D3" i="10"/>
  <c r="F2" i="10"/>
  <c r="H2" i="10" s="1"/>
  <c r="G2" i="10"/>
  <c r="I2" i="10" s="1"/>
  <c r="M106" i="10" l="1"/>
  <c r="M102" i="10"/>
  <c r="M101" i="10"/>
  <c r="J101" i="10"/>
  <c r="S101" i="10"/>
  <c r="M114" i="10"/>
  <c r="M2" i="10"/>
  <c r="G17" i="10"/>
  <c r="F17" i="10"/>
  <c r="V44" i="1" l="1"/>
  <c r="V78" i="1"/>
  <c r="V43" i="1"/>
  <c r="V56" i="1"/>
  <c r="V47" i="1"/>
  <c r="S37" i="1"/>
  <c r="S13" i="1"/>
  <c r="S28" i="1"/>
  <c r="S5" i="1"/>
  <c r="S91" i="1"/>
  <c r="S54" i="1"/>
  <c r="S74" i="1"/>
  <c r="S69" i="1"/>
  <c r="S83" i="1"/>
  <c r="S45" i="1"/>
  <c r="S22" i="1"/>
  <c r="S60" i="1"/>
  <c r="S46" i="1"/>
  <c r="S15" i="1"/>
  <c r="S86" i="1"/>
  <c r="S87" i="1"/>
  <c r="S12" i="1"/>
  <c r="S101" i="1"/>
  <c r="S98" i="1"/>
  <c r="S96" i="1"/>
  <c r="S76" i="1"/>
  <c r="S51" i="1"/>
  <c r="S59" i="1"/>
  <c r="S82" i="1"/>
  <c r="S39" i="1"/>
  <c r="S55" i="1"/>
  <c r="S95" i="1"/>
  <c r="S65" i="1"/>
  <c r="S36" i="1"/>
  <c r="S20" i="1"/>
  <c r="S81" i="1"/>
  <c r="S9" i="1"/>
  <c r="S67" i="1"/>
  <c r="S66" i="1"/>
  <c r="S10" i="1"/>
  <c r="S99" i="1"/>
  <c r="S33" i="1"/>
  <c r="S8" i="1"/>
  <c r="S92" i="1"/>
  <c r="S3" i="1"/>
  <c r="S80" i="1"/>
  <c r="S38" i="1"/>
  <c r="S64" i="1"/>
  <c r="S75" i="1"/>
  <c r="S29" i="1"/>
  <c r="S93" i="1"/>
  <c r="S17" i="1"/>
  <c r="S72" i="1"/>
  <c r="S42" i="1"/>
  <c r="S44" i="1"/>
  <c r="S78" i="1"/>
  <c r="S43" i="1"/>
  <c r="S56" i="1"/>
  <c r="S47" i="1"/>
  <c r="S79" i="1"/>
  <c r="S11" i="1"/>
  <c r="S100" i="1"/>
  <c r="S32" i="1"/>
  <c r="S24" i="1"/>
  <c r="S77" i="1"/>
  <c r="S14" i="1"/>
  <c r="S26" i="1"/>
  <c r="S27" i="1"/>
  <c r="S48" i="1"/>
  <c r="S34" i="1"/>
  <c r="S63" i="1"/>
  <c r="S71" i="1"/>
  <c r="S84" i="1"/>
  <c r="S25" i="1"/>
  <c r="S19" i="1"/>
  <c r="S4" i="1"/>
  <c r="S85" i="1"/>
  <c r="S2" i="1"/>
  <c r="S58" i="1"/>
  <c r="S61" i="1"/>
  <c r="S7" i="1"/>
  <c r="S90" i="1"/>
  <c r="S40" i="1"/>
  <c r="S68" i="1"/>
  <c r="S41" i="1"/>
  <c r="S70" i="1"/>
  <c r="S18" i="1"/>
  <c r="S53" i="1"/>
  <c r="S6" i="1"/>
  <c r="S88" i="1"/>
  <c r="S49" i="1"/>
  <c r="S23" i="1"/>
  <c r="S16" i="1"/>
  <c r="S50" i="1"/>
  <c r="S21" i="1"/>
  <c r="S73" i="1"/>
  <c r="S89" i="1"/>
  <c r="S62" i="1"/>
  <c r="S30" i="1"/>
  <c r="S94" i="1"/>
  <c r="S31" i="1"/>
  <c r="S57" i="1"/>
  <c r="S52" i="1"/>
  <c r="S35" i="1"/>
  <c r="S97" i="1"/>
  <c r="D9" i="10" l="1"/>
  <c r="E9" i="10"/>
  <c r="V13" i="1"/>
  <c r="V28" i="1"/>
  <c r="V5" i="1"/>
  <c r="V91" i="1"/>
  <c r="V54" i="1"/>
  <c r="V74" i="1"/>
  <c r="V69" i="1"/>
  <c r="V83" i="1"/>
  <c r="V45" i="1"/>
  <c r="V22" i="1"/>
  <c r="V60" i="1"/>
  <c r="V46" i="1"/>
  <c r="V15" i="1"/>
  <c r="V86" i="1"/>
  <c r="V87" i="1"/>
  <c r="V12" i="1"/>
  <c r="V101" i="1"/>
  <c r="V98" i="1"/>
  <c r="V96" i="1"/>
  <c r="V76" i="1"/>
  <c r="V51" i="1"/>
  <c r="V59" i="1"/>
  <c r="V82" i="1"/>
  <c r="V39" i="1"/>
  <c r="V55" i="1"/>
  <c r="V95" i="1"/>
  <c r="V65" i="1"/>
  <c r="V36" i="1"/>
  <c r="V20" i="1"/>
  <c r="V81" i="1"/>
  <c r="V9" i="1"/>
  <c r="V67" i="1"/>
  <c r="V66" i="1"/>
  <c r="V10" i="1"/>
  <c r="V99" i="1"/>
  <c r="V33" i="1"/>
  <c r="V8" i="1"/>
  <c r="V92" i="1"/>
  <c r="V3" i="1"/>
  <c r="V80" i="1"/>
  <c r="V38" i="1"/>
  <c r="V64" i="1"/>
  <c r="O93" i="10" s="1"/>
  <c r="V75" i="1"/>
  <c r="V29" i="1"/>
  <c r="V93" i="1"/>
  <c r="O96" i="10" s="1"/>
  <c r="V17" i="1"/>
  <c r="V72" i="1"/>
  <c r="V42" i="1"/>
  <c r="V79" i="1"/>
  <c r="V11" i="1"/>
  <c r="V100" i="1"/>
  <c r="V32" i="1"/>
  <c r="V24" i="1"/>
  <c r="V77" i="1"/>
  <c r="V14" i="1"/>
  <c r="V26" i="1"/>
  <c r="V27" i="1"/>
  <c r="V48" i="1"/>
  <c r="V34" i="1"/>
  <c r="V63" i="1"/>
  <c r="V71" i="1"/>
  <c r="V84" i="1"/>
  <c r="V25" i="1"/>
  <c r="V19" i="1"/>
  <c r="V4" i="1"/>
  <c r="V85" i="1"/>
  <c r="V2" i="1"/>
  <c r="V58" i="1"/>
  <c r="V61" i="1"/>
  <c r="V7" i="1"/>
  <c r="V90" i="1"/>
  <c r="V40" i="1"/>
  <c r="V68" i="1"/>
  <c r="V41" i="1"/>
  <c r="V70" i="1"/>
  <c r="V18" i="1"/>
  <c r="V53" i="1"/>
  <c r="V6" i="1"/>
  <c r="V88" i="1"/>
  <c r="V49" i="1"/>
  <c r="V23" i="1"/>
  <c r="V16" i="1"/>
  <c r="V50" i="1"/>
  <c r="V21" i="1"/>
  <c r="V73" i="1"/>
  <c r="V89" i="1"/>
  <c r="V62" i="1"/>
  <c r="V30" i="1"/>
  <c r="V94" i="1"/>
  <c r="V31" i="1"/>
  <c r="V57" i="1"/>
  <c r="V52" i="1"/>
  <c r="V35" i="1"/>
  <c r="O90" i="10" s="1"/>
  <c r="V97" i="1"/>
  <c r="V37" i="1"/>
  <c r="O95" i="10" l="1"/>
  <c r="E10" i="10"/>
  <c r="D10" i="10"/>
  <c r="O92" i="10"/>
  <c r="O83" i="10"/>
  <c r="O89" i="10"/>
  <c r="O81" i="10"/>
  <c r="G9" i="10"/>
  <c r="I9" i="10" s="1"/>
  <c r="F9" i="10"/>
  <c r="H9" i="10" s="1"/>
  <c r="O82" i="10"/>
  <c r="O87" i="10"/>
  <c r="P82" i="10" a="1"/>
  <c r="P82" i="10" s="1"/>
  <c r="P96" i="10" a="1"/>
  <c r="P96" i="10" s="1"/>
  <c r="P83" i="10" a="1"/>
  <c r="P83" i="10" s="1"/>
  <c r="P89" i="10" a="1"/>
  <c r="P89" i="10" s="1"/>
  <c r="P81" i="10" a="1"/>
  <c r="P81" i="10" s="1"/>
  <c r="P84" i="10" a="1"/>
  <c r="P84" i="10" s="1"/>
  <c r="P90" i="10" a="1"/>
  <c r="P90" i="10" s="1"/>
  <c r="G10" i="10"/>
  <c r="P91" i="10" a="1"/>
  <c r="P91" i="10" s="1"/>
  <c r="O84" i="10"/>
  <c r="F10" i="10"/>
  <c r="P85" i="10" a="1"/>
  <c r="P85" i="10" s="1"/>
  <c r="P92" i="10" a="1"/>
  <c r="P92" i="10" s="1"/>
  <c r="P86" i="10" a="1"/>
  <c r="P86" i="10" s="1"/>
  <c r="P93" i="10" a="1"/>
  <c r="P93" i="10" s="1"/>
  <c r="P87" i="10" a="1"/>
  <c r="P87" i="10" s="1"/>
  <c r="P94" i="10" a="1"/>
  <c r="P94" i="10" s="1"/>
  <c r="P88" i="10" a="1"/>
  <c r="P88" i="10" s="1"/>
  <c r="P95" i="10" a="1"/>
  <c r="P95" i="10" s="1"/>
  <c r="O86" i="10"/>
  <c r="O88" i="10"/>
  <c r="O91" i="10"/>
  <c r="O94" i="10"/>
  <c r="O85" i="10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G11" i="10"/>
  <c r="I11" i="10" s="1"/>
  <c r="G6" i="10"/>
  <c r="I6" i="10" s="1"/>
  <c r="G4" i="10"/>
  <c r="I4" i="10" s="1"/>
  <c r="G3" i="10"/>
  <c r="I3" i="10" s="1"/>
  <c r="F11" i="10"/>
  <c r="H11" i="10" s="1"/>
  <c r="F6" i="10"/>
  <c r="H6" i="10" s="1"/>
  <c r="F4" i="10"/>
  <c r="H4" i="10" s="1"/>
  <c r="F3" i="10"/>
  <c r="H3" i="10" s="1"/>
  <c r="M6" i="10" l="1"/>
  <c r="H10" i="10"/>
  <c r="I10" i="10"/>
  <c r="M11" i="10"/>
  <c r="M9" i="10"/>
  <c r="L9" i="10"/>
  <c r="M3" i="10"/>
  <c r="L3" i="10"/>
  <c r="M4" i="10"/>
  <c r="L4" i="10"/>
  <c r="L6" i="10"/>
  <c r="L11" i="10"/>
  <c r="L10" i="10" l="1"/>
  <c r="M10" i="10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D5" i="10" l="1"/>
  <c r="E5" i="10"/>
  <c r="G5" i="10"/>
  <c r="I5" i="10" s="1"/>
  <c r="F5" i="10"/>
  <c r="H5" i="10" s="1"/>
  <c r="T82" i="1"/>
  <c r="W82" i="1"/>
  <c r="T81" i="1"/>
  <c r="W81" i="1"/>
  <c r="T65" i="1"/>
  <c r="W65" i="1"/>
  <c r="T9" i="1"/>
  <c r="W9" i="1"/>
  <c r="T96" i="1"/>
  <c r="W96" i="1"/>
  <c r="T95" i="1"/>
  <c r="W95" i="1"/>
  <c r="T87" i="1"/>
  <c r="W87" i="1"/>
  <c r="T55" i="1"/>
  <c r="W55" i="1"/>
  <c r="T39" i="1"/>
  <c r="W39" i="1"/>
  <c r="T15" i="1"/>
  <c r="W15" i="1"/>
  <c r="T98" i="1"/>
  <c r="W98" i="1"/>
  <c r="T86" i="1"/>
  <c r="W86" i="1"/>
  <c r="T54" i="1"/>
  <c r="W54" i="1"/>
  <c r="T46" i="1"/>
  <c r="W46" i="1"/>
  <c r="T22" i="1"/>
  <c r="W22" i="1"/>
  <c r="T101" i="1"/>
  <c r="W101" i="1"/>
  <c r="T69" i="1"/>
  <c r="W69" i="1"/>
  <c r="T45" i="1"/>
  <c r="W45" i="1"/>
  <c r="T37" i="1"/>
  <c r="W37" i="1"/>
  <c r="T13" i="1"/>
  <c r="W13" i="1"/>
  <c r="T5" i="1"/>
  <c r="W5" i="1"/>
  <c r="T66" i="1"/>
  <c r="W66" i="1"/>
  <c r="T76" i="1"/>
  <c r="W76" i="1"/>
  <c r="T60" i="1"/>
  <c r="W60" i="1"/>
  <c r="T36" i="1"/>
  <c r="W36" i="1"/>
  <c r="T28" i="1"/>
  <c r="W28" i="1"/>
  <c r="T20" i="1"/>
  <c r="W20" i="1"/>
  <c r="T12" i="1"/>
  <c r="W12" i="1"/>
  <c r="T74" i="1"/>
  <c r="W74" i="1"/>
  <c r="T91" i="1"/>
  <c r="W91" i="1"/>
  <c r="T83" i="1"/>
  <c r="W83" i="1"/>
  <c r="T67" i="1"/>
  <c r="W67" i="1"/>
  <c r="T59" i="1"/>
  <c r="W59" i="1"/>
  <c r="T51" i="1"/>
  <c r="W51" i="1"/>
  <c r="L26" i="10"/>
  <c r="L27" i="10"/>
  <c r="L28" i="10"/>
  <c r="I26" i="10"/>
  <c r="I27" i="10"/>
  <c r="I28" i="10"/>
  <c r="H26" i="10"/>
  <c r="H27" i="10"/>
  <c r="H28" i="10"/>
  <c r="G30" i="10" a="1"/>
  <c r="G30" i="10" s="1"/>
  <c r="I30" i="10" s="1"/>
  <c r="G31" i="10" a="1"/>
  <c r="G31" i="10" s="1"/>
  <c r="I31" i="10" s="1"/>
  <c r="G32" i="10" a="1"/>
  <c r="G32" i="10" s="1"/>
  <c r="I32" i="10" s="1"/>
  <c r="G33" i="10" a="1"/>
  <c r="G33" i="10" s="1"/>
  <c r="I33" i="10" s="1"/>
  <c r="G34" i="10" a="1"/>
  <c r="G34" i="10" s="1"/>
  <c r="I34" i="10" s="1"/>
  <c r="G35" i="10" a="1"/>
  <c r="G35" i="10" s="1"/>
  <c r="I35" i="10" s="1"/>
  <c r="G36" i="10" a="1"/>
  <c r="G36" i="10" s="1"/>
  <c r="I36" i="10" s="1"/>
  <c r="G29" i="10" a="1"/>
  <c r="G29" i="10" s="1"/>
  <c r="I29" i="10" s="1"/>
  <c r="I17" i="10"/>
  <c r="F31" i="10"/>
  <c r="F32" i="10"/>
  <c r="F33" i="10"/>
  <c r="H33" i="10" s="1"/>
  <c r="F34" i="10"/>
  <c r="H34" i="10" s="1"/>
  <c r="F35" i="10"/>
  <c r="H35" i="10" s="1"/>
  <c r="F36" i="10"/>
  <c r="H36" i="10" s="1"/>
  <c r="F30" i="10"/>
  <c r="H30" i="10" s="1"/>
  <c r="F29" i="10"/>
  <c r="H29" i="10" s="1"/>
  <c r="H17" i="10"/>
  <c r="G25" i="10" a="1"/>
  <c r="G25" i="10" s="1"/>
  <c r="I25" i="10" s="1"/>
  <c r="G24" i="10" a="1"/>
  <c r="G24" i="10" s="1"/>
  <c r="I24" i="10" s="1"/>
  <c r="G23" i="10" a="1"/>
  <c r="G23" i="10" s="1"/>
  <c r="I23" i="10" s="1"/>
  <c r="G22" i="10" a="1"/>
  <c r="G22" i="10" s="1"/>
  <c r="I22" i="10" s="1"/>
  <c r="G21" i="10" a="1"/>
  <c r="G21" i="10" s="1"/>
  <c r="I21" i="10" s="1"/>
  <c r="G20" i="10" a="1"/>
  <c r="G20" i="10" s="1"/>
  <c r="I20" i="10" s="1"/>
  <c r="G19" i="10" a="1"/>
  <c r="G19" i="10" s="1"/>
  <c r="I19" i="10" s="1"/>
  <c r="G18" i="10" a="1"/>
  <c r="G18" i="10" s="1"/>
  <c r="I18" i="10" s="1"/>
  <c r="F25" i="10"/>
  <c r="F24" i="10"/>
  <c r="F23" i="10"/>
  <c r="H23" i="10" s="1"/>
  <c r="F22" i="10"/>
  <c r="H22" i="10" s="1"/>
  <c r="F21" i="10"/>
  <c r="H21" i="10" s="1"/>
  <c r="F20" i="10"/>
  <c r="H20" i="10" s="1"/>
  <c r="F19" i="10"/>
  <c r="H19" i="10" s="1"/>
  <c r="F18" i="10"/>
  <c r="H18" i="10" s="1"/>
  <c r="M26" i="10" l="1"/>
  <c r="M33" i="10"/>
  <c r="F92" i="10"/>
  <c r="H92" i="10"/>
  <c r="J92" i="10"/>
  <c r="L92" i="10"/>
  <c r="J91" i="10"/>
  <c r="L91" i="10"/>
  <c r="F91" i="10"/>
  <c r="H91" i="10"/>
  <c r="L31" i="10"/>
  <c r="L5" i="10"/>
  <c r="M5" i="10"/>
  <c r="M30" i="10"/>
  <c r="L24" i="10"/>
  <c r="M20" i="10"/>
  <c r="M22" i="10"/>
  <c r="M18" i="10"/>
  <c r="M28" i="10"/>
  <c r="M36" i="10"/>
  <c r="M21" i="10"/>
  <c r="M27" i="10"/>
  <c r="L32" i="10"/>
  <c r="M19" i="10"/>
  <c r="M34" i="10"/>
  <c r="L25" i="10"/>
  <c r="M35" i="10"/>
  <c r="M29" i="10"/>
  <c r="H32" i="10"/>
  <c r="M32" i="10" s="1"/>
  <c r="L30" i="10"/>
  <c r="H25" i="10"/>
  <c r="M25" i="10" s="1"/>
  <c r="H31" i="10"/>
  <c r="M31" i="10" s="1"/>
  <c r="L29" i="10"/>
  <c r="H24" i="10"/>
  <c r="M24" i="10" s="1"/>
  <c r="L36" i="10"/>
  <c r="L35" i="10"/>
  <c r="L34" i="10"/>
  <c r="L18" i="10"/>
  <c r="L33" i="10"/>
  <c r="L17" i="10"/>
  <c r="M17" i="10"/>
  <c r="M23" i="10"/>
  <c r="L23" i="10"/>
  <c r="L19" i="10"/>
  <c r="L22" i="10"/>
  <c r="L21" i="10"/>
  <c r="L20" i="10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2" i="3"/>
  <c r="C5" i="5"/>
  <c r="C6" i="5"/>
  <c r="C7" i="5"/>
  <c r="C8" i="5"/>
  <c r="C9" i="5"/>
  <c r="C10" i="5"/>
  <c r="C11" i="5"/>
  <c r="C12" i="5"/>
  <c r="C4" i="5"/>
  <c r="AD101" i="3"/>
  <c r="Z101" i="3"/>
  <c r="AD100" i="3"/>
  <c r="Z100" i="3"/>
  <c r="AD99" i="3"/>
  <c r="Z99" i="3"/>
  <c r="AD98" i="3"/>
  <c r="Z98" i="3"/>
  <c r="AD97" i="3"/>
  <c r="Z97" i="3"/>
  <c r="AD96" i="3"/>
  <c r="Z96" i="3"/>
  <c r="AD95" i="3"/>
  <c r="Z95" i="3"/>
  <c r="AD94" i="3"/>
  <c r="Z94" i="3"/>
  <c r="AD93" i="3"/>
  <c r="Z93" i="3"/>
  <c r="AD92" i="3"/>
  <c r="Z92" i="3"/>
  <c r="AD91" i="3"/>
  <c r="Z91" i="3"/>
  <c r="AD90" i="3"/>
  <c r="Z90" i="3"/>
  <c r="AD89" i="3"/>
  <c r="Z89" i="3"/>
  <c r="AD88" i="3"/>
  <c r="Z88" i="3"/>
  <c r="AD87" i="3"/>
  <c r="Z87" i="3"/>
  <c r="AD86" i="3"/>
  <c r="Z86" i="3"/>
  <c r="AD85" i="3"/>
  <c r="Z85" i="3"/>
  <c r="AD84" i="3"/>
  <c r="Z84" i="3"/>
  <c r="AD83" i="3"/>
  <c r="Z83" i="3"/>
  <c r="AD82" i="3"/>
  <c r="Z82" i="3"/>
  <c r="AD81" i="3"/>
  <c r="Z81" i="3"/>
  <c r="AD80" i="3"/>
  <c r="Z80" i="3"/>
  <c r="AD79" i="3"/>
  <c r="Z79" i="3"/>
  <c r="AD78" i="3"/>
  <c r="Z78" i="3"/>
  <c r="AD77" i="3"/>
  <c r="Z77" i="3"/>
  <c r="AD76" i="3"/>
  <c r="Z76" i="3"/>
  <c r="AD75" i="3"/>
  <c r="Z75" i="3"/>
  <c r="AD74" i="3"/>
  <c r="Z74" i="3"/>
  <c r="AD73" i="3"/>
  <c r="Z73" i="3"/>
  <c r="AD72" i="3"/>
  <c r="Z72" i="3"/>
  <c r="AD71" i="3"/>
  <c r="Z71" i="3"/>
  <c r="AD70" i="3"/>
  <c r="Z70" i="3"/>
  <c r="AD69" i="3"/>
  <c r="Z69" i="3"/>
  <c r="AD68" i="3"/>
  <c r="Z68" i="3"/>
  <c r="AD67" i="3"/>
  <c r="Z67" i="3"/>
  <c r="AD66" i="3"/>
  <c r="Z66" i="3"/>
  <c r="AD65" i="3"/>
  <c r="Z65" i="3"/>
  <c r="AD64" i="3"/>
  <c r="Z64" i="3"/>
  <c r="AD63" i="3"/>
  <c r="Z63" i="3"/>
  <c r="AD62" i="3"/>
  <c r="Z62" i="3"/>
  <c r="AD61" i="3"/>
  <c r="Z61" i="3"/>
  <c r="AD60" i="3"/>
  <c r="Z60" i="3"/>
  <c r="AD59" i="3"/>
  <c r="Z59" i="3"/>
  <c r="AD58" i="3"/>
  <c r="Z58" i="3"/>
  <c r="AD57" i="3"/>
  <c r="Z57" i="3"/>
  <c r="AD56" i="3"/>
  <c r="Z56" i="3"/>
  <c r="AD55" i="3"/>
  <c r="Z55" i="3"/>
  <c r="AD54" i="3"/>
  <c r="Z54" i="3"/>
  <c r="AD53" i="3"/>
  <c r="Z53" i="3"/>
  <c r="AD52" i="3"/>
  <c r="Z52" i="3"/>
  <c r="AD51" i="3"/>
  <c r="Z51" i="3"/>
  <c r="AD50" i="3"/>
  <c r="Z50" i="3"/>
  <c r="AD49" i="3"/>
  <c r="Z49" i="3"/>
  <c r="AD48" i="3"/>
  <c r="Z48" i="3"/>
  <c r="AD47" i="3"/>
  <c r="Z47" i="3"/>
  <c r="AD46" i="3"/>
  <c r="Z46" i="3"/>
  <c r="AD45" i="3"/>
  <c r="Z45" i="3"/>
  <c r="AD44" i="3"/>
  <c r="Z44" i="3"/>
  <c r="AD43" i="3"/>
  <c r="Z43" i="3"/>
  <c r="AD42" i="3"/>
  <c r="Z42" i="3"/>
  <c r="AD41" i="3"/>
  <c r="Z41" i="3"/>
  <c r="AD40" i="3"/>
  <c r="Z40" i="3"/>
  <c r="AD39" i="3"/>
  <c r="Z39" i="3"/>
  <c r="AD38" i="3"/>
  <c r="Z38" i="3"/>
  <c r="AD37" i="3"/>
  <c r="Z37" i="3"/>
  <c r="AD36" i="3"/>
  <c r="Z36" i="3"/>
  <c r="AD35" i="3"/>
  <c r="Z35" i="3"/>
  <c r="AD34" i="3"/>
  <c r="Z34" i="3"/>
  <c r="AD33" i="3"/>
  <c r="Z33" i="3"/>
  <c r="AD32" i="3"/>
  <c r="Z32" i="3"/>
  <c r="AD31" i="3"/>
  <c r="Z31" i="3"/>
  <c r="AD30" i="3"/>
  <c r="Z30" i="3"/>
  <c r="AD29" i="3"/>
  <c r="Z29" i="3"/>
  <c r="AD28" i="3"/>
  <c r="Z28" i="3"/>
  <c r="AD27" i="3"/>
  <c r="Z27" i="3"/>
  <c r="AD26" i="3"/>
  <c r="Z26" i="3"/>
  <c r="AD25" i="3"/>
  <c r="Z25" i="3"/>
  <c r="AD24" i="3"/>
  <c r="Z24" i="3"/>
  <c r="AD23" i="3"/>
  <c r="Z23" i="3"/>
  <c r="AD22" i="3"/>
  <c r="Z22" i="3"/>
  <c r="AD21" i="3"/>
  <c r="Z21" i="3"/>
  <c r="AD20" i="3"/>
  <c r="Z20" i="3"/>
  <c r="AD19" i="3"/>
  <c r="Z19" i="3"/>
  <c r="AD18" i="3"/>
  <c r="Z18" i="3"/>
  <c r="AD17" i="3"/>
  <c r="Z17" i="3"/>
  <c r="AD16" i="3"/>
  <c r="Z16" i="3"/>
  <c r="AD15" i="3"/>
  <c r="Z15" i="3"/>
  <c r="AD14" i="3"/>
  <c r="Z14" i="3"/>
  <c r="AD13" i="3"/>
  <c r="Z13" i="3"/>
  <c r="AD12" i="3"/>
  <c r="Z12" i="3"/>
  <c r="AD11" i="3"/>
  <c r="Z11" i="3"/>
  <c r="AD10" i="3"/>
  <c r="Z10" i="3"/>
  <c r="AD9" i="3"/>
  <c r="Z9" i="3"/>
  <c r="AD8" i="3"/>
  <c r="Z8" i="3"/>
  <c r="AD7" i="3"/>
  <c r="Z7" i="3"/>
  <c r="AD6" i="3"/>
  <c r="Z6" i="3"/>
  <c r="AD5" i="3"/>
  <c r="Z5" i="3"/>
  <c r="AD4" i="3"/>
  <c r="Z4" i="3"/>
  <c r="AD3" i="3"/>
  <c r="Z3" i="3"/>
  <c r="AD2" i="3"/>
  <c r="Z2" i="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2" i="2"/>
  <c r="T2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3" i="2"/>
  <c r="T4" i="2"/>
  <c r="T5" i="2"/>
  <c r="T6" i="2"/>
  <c r="T7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T31" i="1" l="1"/>
  <c r="T68" i="1"/>
  <c r="T23" i="1"/>
  <c r="T97" i="1"/>
  <c r="T78" i="1"/>
  <c r="T32" i="1"/>
  <c r="T85" i="1"/>
  <c r="T48" i="1"/>
  <c r="T6" i="1"/>
  <c r="T21" i="1"/>
  <c r="T70" i="1"/>
  <c r="T19" i="1"/>
  <c r="T34" i="1"/>
  <c r="T62" i="1"/>
  <c r="T80" i="1"/>
  <c r="T89" i="1"/>
  <c r="T52" i="1"/>
  <c r="T94" i="1"/>
  <c r="T79" i="1"/>
  <c r="T18" i="1"/>
  <c r="T2" i="1"/>
  <c r="T53" i="1"/>
  <c r="G7" i="10"/>
  <c r="I7" i="10" s="1"/>
  <c r="T16" i="1"/>
  <c r="T50" i="1"/>
  <c r="T58" i="1"/>
  <c r="T24" i="1"/>
  <c r="T49" i="1"/>
  <c r="T73" i="1"/>
  <c r="F7" i="10"/>
  <c r="H7" i="10" s="1"/>
  <c r="T41" i="1"/>
  <c r="T27" i="1"/>
  <c r="T26" i="1"/>
  <c r="T44" i="1"/>
  <c r="T61" i="1"/>
  <c r="T75" i="1"/>
  <c r="T72" i="1"/>
  <c r="H95" i="10" s="1"/>
  <c r="T11" i="1"/>
  <c r="T84" i="1"/>
  <c r="T63" i="1"/>
  <c r="T88" i="1"/>
  <c r="T30" i="1"/>
  <c r="T29" i="1"/>
  <c r="T47" i="1"/>
  <c r="T42" i="1"/>
  <c r="T4" i="1"/>
  <c r="T40" i="1"/>
  <c r="T7" i="1"/>
  <c r="T90" i="1"/>
  <c r="T25" i="1"/>
  <c r="T35" i="1"/>
  <c r="H90" i="10" s="1"/>
  <c r="T14" i="1"/>
  <c r="T56" i="1"/>
  <c r="T77" i="1"/>
  <c r="T100" i="1"/>
  <c r="T57" i="1"/>
  <c r="F73" i="10" s="1"/>
  <c r="T92" i="1"/>
  <c r="T33" i="1"/>
  <c r="T43" i="1"/>
  <c r="T3" i="1"/>
  <c r="H82" i="10" s="1"/>
  <c r="T99" i="1"/>
  <c r="T71" i="1"/>
  <c r="T64" i="1"/>
  <c r="F93" i="10" s="1"/>
  <c r="T8" i="1"/>
  <c r="H75" i="10" s="1"/>
  <c r="T93" i="1"/>
  <c r="F96" i="10" s="1"/>
  <c r="T17" i="1"/>
  <c r="H77" i="10" s="1"/>
  <c r="T38" i="1"/>
  <c r="T10" i="1"/>
  <c r="I15" i="11" l="1"/>
  <c r="K15" i="11"/>
  <c r="D12" i="10"/>
  <c r="E12" i="10"/>
  <c r="H60" i="10"/>
  <c r="F54" i="10"/>
  <c r="H85" i="10"/>
  <c r="H59" i="10"/>
  <c r="H73" i="10"/>
  <c r="F72" i="10"/>
  <c r="H71" i="10"/>
  <c r="F85" i="10"/>
  <c r="F87" i="10"/>
  <c r="F86" i="10"/>
  <c r="H93" i="10"/>
  <c r="F56" i="10"/>
  <c r="H54" i="10"/>
  <c r="H83" i="10"/>
  <c r="H87" i="10"/>
  <c r="H84" i="10"/>
  <c r="H61" i="10"/>
  <c r="F57" i="10"/>
  <c r="F82" i="10"/>
  <c r="F90" i="10"/>
  <c r="H89" i="10"/>
  <c r="F89" i="10"/>
  <c r="H96" i="10"/>
  <c r="H70" i="10"/>
  <c r="H53" i="10"/>
  <c r="F12" i="10"/>
  <c r="H12" i="10" s="1"/>
  <c r="H74" i="10"/>
  <c r="H55" i="10"/>
  <c r="H72" i="10"/>
  <c r="F84" i="10"/>
  <c r="F55" i="10"/>
  <c r="F66" i="10"/>
  <c r="G42" i="10"/>
  <c r="H66" i="10"/>
  <c r="F81" i="10"/>
  <c r="F70" i="10"/>
  <c r="F61" i="10"/>
  <c r="G12" i="10"/>
  <c r="I12" i="10" s="1"/>
  <c r="H81" i="10"/>
  <c r="L7" i="10"/>
  <c r="M7" i="10"/>
  <c r="F62" i="10"/>
  <c r="H94" i="10"/>
  <c r="F83" i="10"/>
  <c r="H88" i="10"/>
  <c r="H58" i="10"/>
  <c r="F94" i="10"/>
  <c r="F58" i="10"/>
  <c r="F53" i="10"/>
  <c r="F75" i="10"/>
  <c r="H86" i="10"/>
  <c r="F88" i="10"/>
  <c r="H57" i="10"/>
  <c r="F74" i="10"/>
  <c r="H62" i="10"/>
  <c r="F65" i="10"/>
  <c r="F77" i="10"/>
  <c r="H56" i="10"/>
  <c r="F95" i="10"/>
  <c r="F59" i="10"/>
  <c r="F60" i="10"/>
  <c r="F71" i="10"/>
  <c r="H76" i="10"/>
  <c r="H65" i="10"/>
  <c r="F76" i="10"/>
  <c r="F63" i="10" l="1"/>
  <c r="G53" i="10" s="1"/>
  <c r="H67" i="10"/>
  <c r="I67" i="10" s="1"/>
  <c r="F67" i="10"/>
  <c r="G67" i="10" s="1"/>
  <c r="G43" i="10"/>
  <c r="H43" i="10" s="1"/>
  <c r="H42" i="10"/>
  <c r="H63" i="10"/>
  <c r="I55" i="10" s="1"/>
  <c r="H97" i="10"/>
  <c r="I81" i="10" s="1"/>
  <c r="M12" i="10"/>
  <c r="L12" i="10"/>
  <c r="F78" i="10"/>
  <c r="G71" i="10" s="1"/>
  <c r="H78" i="10"/>
  <c r="F97" i="10"/>
  <c r="G84" i="10" s="1"/>
  <c r="I57" i="10" l="1"/>
  <c r="G76" i="10"/>
  <c r="I94" i="10"/>
  <c r="I86" i="10"/>
  <c r="I58" i="10"/>
  <c r="I88" i="10"/>
  <c r="G83" i="10"/>
  <c r="G88" i="10"/>
  <c r="I56" i="10"/>
  <c r="G94" i="10"/>
  <c r="G74" i="10"/>
  <c r="G63" i="10"/>
  <c r="G57" i="10"/>
  <c r="G56" i="10"/>
  <c r="G54" i="10"/>
  <c r="G78" i="10"/>
  <c r="G73" i="10"/>
  <c r="G72" i="10"/>
  <c r="G60" i="10"/>
  <c r="G65" i="10"/>
  <c r="I78" i="10"/>
  <c r="I75" i="10"/>
  <c r="I70" i="10"/>
  <c r="I73" i="10"/>
  <c r="I71" i="10"/>
  <c r="I77" i="10"/>
  <c r="I72" i="10"/>
  <c r="I76" i="10"/>
  <c r="G66" i="10"/>
  <c r="I65" i="10"/>
  <c r="G61" i="10"/>
  <c r="G77" i="10"/>
  <c r="G70" i="10"/>
  <c r="I74" i="10"/>
  <c r="G92" i="10"/>
  <c r="G91" i="10"/>
  <c r="G97" i="10"/>
  <c r="G85" i="10"/>
  <c r="G87" i="10"/>
  <c r="G89" i="10"/>
  <c r="G93" i="10"/>
  <c r="G90" i="10"/>
  <c r="G96" i="10"/>
  <c r="G82" i="10"/>
  <c r="G86" i="10"/>
  <c r="I92" i="10"/>
  <c r="I97" i="10"/>
  <c r="I91" i="10"/>
  <c r="I85" i="10"/>
  <c r="I95" i="10"/>
  <c r="I90" i="10"/>
  <c r="I82" i="10"/>
  <c r="I93" i="10"/>
  <c r="I84" i="10"/>
  <c r="I89" i="10"/>
  <c r="I87" i="10"/>
  <c r="I96" i="10"/>
  <c r="I83" i="10"/>
  <c r="G81" i="10"/>
  <c r="G95" i="10"/>
  <c r="G55" i="10"/>
  <c r="I63" i="10"/>
  <c r="I54" i="10"/>
  <c r="I61" i="10"/>
  <c r="I59" i="10"/>
  <c r="I53" i="10"/>
  <c r="I60" i="10"/>
  <c r="G75" i="10"/>
  <c r="G59" i="10"/>
  <c r="G62" i="10"/>
  <c r="G58" i="10"/>
  <c r="I62" i="10"/>
  <c r="I66" i="10"/>
  <c r="W34" i="1"/>
  <c r="W50" i="1"/>
  <c r="W26" i="1"/>
  <c r="W58" i="1"/>
  <c r="W94" i="1"/>
  <c r="W47" i="1"/>
  <c r="W6" i="1"/>
  <c r="W44" i="1"/>
  <c r="W48" i="1"/>
  <c r="W53" i="1"/>
  <c r="W61" i="1"/>
  <c r="W78" i="1"/>
  <c r="W79" i="1"/>
  <c r="W19" i="1"/>
  <c r="W30" i="1"/>
  <c r="W73" i="1"/>
  <c r="W90" i="1"/>
  <c r="W70" i="1"/>
  <c r="W52" i="1"/>
  <c r="W18" i="1"/>
  <c r="W97" i="1"/>
  <c r="W75" i="1"/>
  <c r="W88" i="1"/>
  <c r="W31" i="1"/>
  <c r="W63" i="1"/>
  <c r="W41" i="1"/>
  <c r="W11" i="1"/>
  <c r="W27" i="1"/>
  <c r="W42" i="1"/>
  <c r="W2" i="1"/>
  <c r="W35" i="1"/>
  <c r="W68" i="1"/>
  <c r="W21" i="1"/>
  <c r="W62" i="1"/>
  <c r="F8" i="10"/>
  <c r="H8" i="10" s="1"/>
  <c r="W89" i="1"/>
  <c r="W7" i="1"/>
  <c r="W57" i="1"/>
  <c r="L73" i="10" s="1"/>
  <c r="W23" i="1"/>
  <c r="W32" i="1"/>
  <c r="W85" i="1"/>
  <c r="W72" i="1"/>
  <c r="J95" i="10" s="1"/>
  <c r="W4" i="1"/>
  <c r="W33" i="1"/>
  <c r="W16" i="1"/>
  <c r="W100" i="1"/>
  <c r="W49" i="1"/>
  <c r="W64" i="1"/>
  <c r="J93" i="10" s="1"/>
  <c r="W93" i="1"/>
  <c r="W24" i="1"/>
  <c r="W43" i="1"/>
  <c r="G8" i="10"/>
  <c r="I8" i="10" s="1"/>
  <c r="W8" i="1"/>
  <c r="L75" i="10" s="1"/>
  <c r="W80" i="1"/>
  <c r="W17" i="1"/>
  <c r="L77" i="10" s="1"/>
  <c r="W38" i="1"/>
  <c r="W25" i="1"/>
  <c r="W56" i="1"/>
  <c r="W99" i="1"/>
  <c r="W29" i="1"/>
  <c r="W40" i="1"/>
  <c r="W10" i="1"/>
  <c r="W84" i="1"/>
  <c r="W77" i="1"/>
  <c r="W14" i="1"/>
  <c r="W92" i="1"/>
  <c r="W71" i="1"/>
  <c r="W3" i="1"/>
  <c r="J82" i="10"/>
  <c r="K16" i="11" l="1"/>
  <c r="I16" i="11"/>
  <c r="L90" i="10"/>
  <c r="E13" i="10"/>
  <c r="D13" i="10"/>
  <c r="J86" i="10"/>
  <c r="L89" i="10"/>
  <c r="J77" i="10"/>
  <c r="J58" i="10"/>
  <c r="L83" i="10"/>
  <c r="L58" i="10"/>
  <c r="L53" i="10"/>
  <c r="J59" i="10"/>
  <c r="J89" i="10"/>
  <c r="J56" i="10"/>
  <c r="J73" i="10"/>
  <c r="L88" i="10"/>
  <c r="M8" i="10"/>
  <c r="J57" i="10"/>
  <c r="L54" i="10"/>
  <c r="J71" i="10"/>
  <c r="J88" i="10"/>
  <c r="J83" i="10"/>
  <c r="J76" i="10"/>
  <c r="J55" i="10"/>
  <c r="J62" i="10"/>
  <c r="J70" i="10"/>
  <c r="J87" i="10"/>
  <c r="L72" i="10"/>
  <c r="L59" i="10"/>
  <c r="L86" i="10"/>
  <c r="J53" i="10"/>
  <c r="L57" i="10"/>
  <c r="J74" i="10"/>
  <c r="L56" i="10"/>
  <c r="L93" i="10"/>
  <c r="L95" i="10"/>
  <c r="J84" i="10"/>
  <c r="L62" i="10"/>
  <c r="L65" i="10"/>
  <c r="J54" i="10"/>
  <c r="L8" i="10"/>
  <c r="L74" i="10"/>
  <c r="J85" i="10"/>
  <c r="J72" i="10"/>
  <c r="L87" i="10"/>
  <c r="L55" i="10"/>
  <c r="L76" i="10"/>
  <c r="J90" i="10"/>
  <c r="L66" i="10"/>
  <c r="L82" i="10"/>
  <c r="L71" i="10"/>
  <c r="L70" i="10"/>
  <c r="L94" i="10"/>
  <c r="J81" i="10"/>
  <c r="J75" i="10"/>
  <c r="L81" i="10"/>
  <c r="J60" i="10"/>
  <c r="J94" i="10"/>
  <c r="G13" i="10"/>
  <c r="I13" i="10" s="1"/>
  <c r="L85" i="10"/>
  <c r="J96" i="10"/>
  <c r="J65" i="10"/>
  <c r="L96" i="10"/>
  <c r="L84" i="10"/>
  <c r="G46" i="10"/>
  <c r="L60" i="10"/>
  <c r="L61" i="10"/>
  <c r="F13" i="10"/>
  <c r="H13" i="10" s="1"/>
  <c r="J61" i="10"/>
  <c r="J66" i="10"/>
  <c r="L67" i="10" l="1"/>
  <c r="M67" i="10" s="1"/>
  <c r="J67" i="10"/>
  <c r="K67" i="10" s="1"/>
  <c r="L13" i="10"/>
  <c r="M13" i="10"/>
  <c r="L97" i="10"/>
  <c r="M84" i="10" s="1"/>
  <c r="G47" i="10"/>
  <c r="H47" i="10" s="1"/>
  <c r="H46" i="10"/>
  <c r="J97" i="10"/>
  <c r="K81" i="10" s="1"/>
  <c r="J63" i="10"/>
  <c r="L78" i="10"/>
  <c r="M70" i="10" s="1"/>
  <c r="L63" i="10"/>
  <c r="M55" i="10" s="1"/>
  <c r="J78" i="10"/>
  <c r="K75" i="10" s="1"/>
  <c r="K66" i="10" l="1"/>
  <c r="K65" i="10"/>
  <c r="M66" i="10"/>
  <c r="M65" i="10"/>
  <c r="M76" i="10"/>
  <c r="M85" i="10"/>
  <c r="K90" i="10"/>
  <c r="M81" i="10"/>
  <c r="K94" i="10"/>
  <c r="M72" i="10"/>
  <c r="M78" i="10"/>
  <c r="M73" i="10"/>
  <c r="M75" i="10"/>
  <c r="M74" i="10"/>
  <c r="M77" i="10"/>
  <c r="M63" i="10"/>
  <c r="M53" i="10"/>
  <c r="M54" i="10"/>
  <c r="M59" i="10"/>
  <c r="M56" i="10"/>
  <c r="M58" i="10"/>
  <c r="M62" i="10"/>
  <c r="M57" i="10"/>
  <c r="M60" i="10"/>
  <c r="M71" i="10"/>
  <c r="K87" i="10"/>
  <c r="K97" i="10"/>
  <c r="K92" i="10"/>
  <c r="K91" i="10"/>
  <c r="K88" i="10"/>
  <c r="K83" i="10"/>
  <c r="K82" i="10"/>
  <c r="K89" i="10"/>
  <c r="K86" i="10"/>
  <c r="K84" i="10"/>
  <c r="K85" i="10"/>
  <c r="K93" i="10"/>
  <c r="K95" i="10"/>
  <c r="M83" i="10"/>
  <c r="M91" i="10"/>
  <c r="M95" i="10"/>
  <c r="M97" i="10"/>
  <c r="M93" i="10"/>
  <c r="M92" i="10"/>
  <c r="M86" i="10"/>
  <c r="M87" i="10"/>
  <c r="M90" i="10"/>
  <c r="M89" i="10"/>
  <c r="M88" i="10"/>
  <c r="M61" i="10"/>
  <c r="M94" i="10"/>
  <c r="K63" i="10"/>
  <c r="K53" i="10"/>
  <c r="K55" i="10"/>
  <c r="K62" i="10"/>
  <c r="K56" i="10"/>
  <c r="K59" i="10"/>
  <c r="K54" i="10"/>
  <c r="K57" i="10"/>
  <c r="K58" i="10"/>
  <c r="K61" i="10"/>
  <c r="K96" i="10"/>
  <c r="M96" i="10"/>
  <c r="K60" i="10"/>
  <c r="K72" i="10"/>
  <c r="K78" i="10"/>
  <c r="K71" i="10"/>
  <c r="K77" i="10"/>
  <c r="K76" i="10"/>
  <c r="K70" i="10"/>
  <c r="K73" i="10"/>
  <c r="K74" i="10"/>
  <c r="M82" i="10"/>
</calcChain>
</file>

<file path=xl/sharedStrings.xml><?xml version="1.0" encoding="utf-8"?>
<sst xmlns="http://schemas.openxmlformats.org/spreadsheetml/2006/main" count="4237" uniqueCount="705">
  <si>
    <t>SN</t>
  </si>
  <si>
    <t>Issue date</t>
  </si>
  <si>
    <t>HID</t>
  </si>
  <si>
    <t>Name</t>
  </si>
  <si>
    <t>Department</t>
  </si>
  <si>
    <t>Age</t>
  </si>
  <si>
    <t>Gender</t>
  </si>
  <si>
    <t>Diagnosis</t>
  </si>
  <si>
    <t>Ht in Cm</t>
  </si>
  <si>
    <t>Wt in
Kg</t>
  </si>
  <si>
    <t>Blood
Volume in ml</t>
  </si>
  <si>
    <t>BSA in m2</t>
  </si>
  <si>
    <t>Patient Blood
Group</t>
  </si>
  <si>
    <t>Blood Group of SDP
unit given</t>
  </si>
  <si>
    <t>Pre-Platelet
Count</t>
  </si>
  <si>
    <t>Dose of Platelet transfused X 10 11 per Kg Body Weight</t>
  </si>
  <si>
    <t>Post Platlet count 1 hr</t>
  </si>
  <si>
    <t>API at 1hr</t>
  </si>
  <si>
    <t>CCI 1 hr</t>
  </si>
  <si>
    <t>Post-Platelet
Count 24 hr</t>
  </si>
  <si>
    <t>API at 24hr</t>
  </si>
  <si>
    <t>CCI 24 hr</t>
  </si>
  <si>
    <t>Fever</t>
  </si>
  <si>
    <t>Sepsis</t>
  </si>
  <si>
    <t>DIC</t>
  </si>
  <si>
    <t>Splenomegaly</t>
  </si>
  <si>
    <t>Drugs</t>
  </si>
  <si>
    <t>01-Jul-23 02:23</t>
  </si>
  <si>
    <t>211221113936565</t>
  </si>
  <si>
    <t xml:space="preserve">Dinesh Chand Gurjar </t>
  </si>
  <si>
    <t>MEDICAL ONCOLOGY</t>
  </si>
  <si>
    <t>M</t>
  </si>
  <si>
    <t>AML</t>
  </si>
  <si>
    <t>B+</t>
  </si>
  <si>
    <t>YES</t>
  </si>
  <si>
    <t>NO</t>
  </si>
  <si>
    <t>01-Jul-23 06:28</t>
  </si>
  <si>
    <t>060623162646784</t>
  </si>
  <si>
    <t xml:space="preserve">Prem Devi </t>
  </si>
  <si>
    <t>F</t>
  </si>
  <si>
    <t>CML</t>
  </si>
  <si>
    <t>03-Jul-23 01:46</t>
  </si>
  <si>
    <t>230523161008478</t>
  </si>
  <si>
    <t xml:space="preserve">Afsana </t>
  </si>
  <si>
    <t>MM</t>
  </si>
  <si>
    <t>O+</t>
  </si>
  <si>
    <t>05-Jul-23 07:48</t>
  </si>
  <si>
    <t>200623164306018</t>
  </si>
  <si>
    <t xml:space="preserve">VISHAN CHANDRA AGARWAL </t>
  </si>
  <si>
    <t>ALL</t>
  </si>
  <si>
    <t>AB+</t>
  </si>
  <si>
    <t>05-Jul-23 11:26</t>
  </si>
  <si>
    <t>211222140365023</t>
  </si>
  <si>
    <t xml:space="preserve">Mamta Devi </t>
  </si>
  <si>
    <t>NHL</t>
  </si>
  <si>
    <t>A+</t>
  </si>
  <si>
    <t>06-Jul-23 06:41</t>
  </si>
  <si>
    <t>141222139254768</t>
  </si>
  <si>
    <t xml:space="preserve">Memooda </t>
  </si>
  <si>
    <t>08-Jul-23 01:53</t>
  </si>
  <si>
    <t>050723166114824</t>
  </si>
  <si>
    <t xml:space="preserve">Shrikesh </t>
  </si>
  <si>
    <t>B-</t>
  </si>
  <si>
    <t>08-Jul-23 10:08</t>
  </si>
  <si>
    <t>201020114614966</t>
  </si>
  <si>
    <t xml:space="preserve">Asfaq Khan </t>
  </si>
  <si>
    <t>12-Jul-23 04:24</t>
  </si>
  <si>
    <t>030523158596375</t>
  </si>
  <si>
    <t xml:space="preserve">Sagira Hakim </t>
  </si>
  <si>
    <t>RADIOTHERAPY</t>
  </si>
  <si>
    <t>13-Jul-23 01:40</t>
  </si>
  <si>
    <t>280623165317453</t>
  </si>
  <si>
    <t xml:space="preserve">Chetan Kumar Meena </t>
  </si>
  <si>
    <t>13-Jul-23 08:03</t>
  </si>
  <si>
    <t>131022130284868</t>
  </si>
  <si>
    <t xml:space="preserve">SUNIL </t>
  </si>
  <si>
    <t>14-Jul-23 01:10</t>
  </si>
  <si>
    <t>060223146081594</t>
  </si>
  <si>
    <t xml:space="preserve">Murari Lal Yogi </t>
  </si>
  <si>
    <t>14-Jul-23 01:59</t>
  </si>
  <si>
    <t>290322094317446</t>
  </si>
  <si>
    <t xml:space="preserve">Rakesh Kumawat </t>
  </si>
  <si>
    <t>HL</t>
  </si>
  <si>
    <t>14-Jul-23 06:51</t>
  </si>
  <si>
    <t>200523160719221</t>
  </si>
  <si>
    <t xml:space="preserve">Champa Devi </t>
  </si>
  <si>
    <t>14-Jul-23 07:55</t>
  </si>
  <si>
    <t>150719080220860</t>
  </si>
  <si>
    <t xml:space="preserve">Ravi Kumar </t>
  </si>
  <si>
    <t>16-Jul-23 08:04</t>
  </si>
  <si>
    <t>060223146088757</t>
  </si>
  <si>
    <t xml:space="preserve">Swaroop Singh </t>
  </si>
  <si>
    <t>AB-</t>
  </si>
  <si>
    <t>21-Jul-23 11:38</t>
  </si>
  <si>
    <t>070722115861096</t>
  </si>
  <si>
    <t xml:space="preserve">Parvin Bee </t>
  </si>
  <si>
    <t>24-Jul-23 11:52</t>
  </si>
  <si>
    <t>020622122043300</t>
  </si>
  <si>
    <t xml:space="preserve">Jahur </t>
  </si>
  <si>
    <t>25-Jul-23 03:05</t>
  </si>
  <si>
    <t>180423156689761</t>
  </si>
  <si>
    <t xml:space="preserve">Rakhi Kumari Sharma </t>
  </si>
  <si>
    <t>25-Jul-23 05:04</t>
  </si>
  <si>
    <t>100223146914558</t>
  </si>
  <si>
    <t xml:space="preserve">Vijay  Kumar </t>
  </si>
  <si>
    <t>03-Aug-23 11:32</t>
  </si>
  <si>
    <t>030823170413721</t>
  </si>
  <si>
    <t xml:space="preserve">Chiranji Lal Saini </t>
  </si>
  <si>
    <t>04-Aug-23 01:01</t>
  </si>
  <si>
    <t>130522103513435</t>
  </si>
  <si>
    <t xml:space="preserve">Rohit </t>
  </si>
  <si>
    <t>04-Aug-23 03:15</t>
  </si>
  <si>
    <t>230522093359397</t>
  </si>
  <si>
    <t xml:space="preserve">Ramdeo Meena </t>
  </si>
  <si>
    <t>GENERAL SURGERY</t>
  </si>
  <si>
    <t>Surgery</t>
  </si>
  <si>
    <t>05-Aug-23 10:40</t>
  </si>
  <si>
    <t>240122060304584</t>
  </si>
  <si>
    <t xml:space="preserve">Priya Jangid </t>
  </si>
  <si>
    <t>08-Aug-23 05:19</t>
  </si>
  <si>
    <t>250523161352973</t>
  </si>
  <si>
    <t xml:space="preserve">Babu Lal Prajapat </t>
  </si>
  <si>
    <t>08-Aug-23 07:13</t>
  </si>
  <si>
    <t>280723169456889</t>
  </si>
  <si>
    <t xml:space="preserve">KIRAN KUMAWAT </t>
  </si>
  <si>
    <t>09-Aug-23 11:51</t>
  </si>
  <si>
    <t>090223146583492</t>
  </si>
  <si>
    <t xml:space="preserve">SUMAN VIJAVARGIYA </t>
  </si>
  <si>
    <t>10-Aug-23 07:45</t>
  </si>
  <si>
    <t>051222137797976</t>
  </si>
  <si>
    <t xml:space="preserve">Resham Devi </t>
  </si>
  <si>
    <t>GENERAL MEDICINE</t>
  </si>
  <si>
    <t>Dengue</t>
  </si>
  <si>
    <t>14-Aug-23 11:34</t>
  </si>
  <si>
    <t>270922128266416</t>
  </si>
  <si>
    <t xml:space="preserve">Bhanwari Devi </t>
  </si>
  <si>
    <t>Aplastic Anemia</t>
  </si>
  <si>
    <t>15-Aug-23 03:28</t>
  </si>
  <si>
    <t>240423157481050</t>
  </si>
  <si>
    <t xml:space="preserve">Ayush Yadav </t>
  </si>
  <si>
    <t>16-Aug-23 07:28</t>
  </si>
  <si>
    <t>080722115960430</t>
  </si>
  <si>
    <t xml:space="preserve">Mo Aslam </t>
  </si>
  <si>
    <t>20-Aug-23 12:25</t>
  </si>
  <si>
    <t>130823172019652</t>
  </si>
  <si>
    <t xml:space="preserve">Amar Singh </t>
  </si>
  <si>
    <t>22-Aug-23 12:34</t>
  </si>
  <si>
    <t>130423156040721</t>
  </si>
  <si>
    <t xml:space="preserve">Vansh Saini </t>
  </si>
  <si>
    <t>27-Aug-23 06:55</t>
  </si>
  <si>
    <t>250823173731509</t>
  </si>
  <si>
    <t xml:space="preserve">Bhanwar Singh </t>
  </si>
  <si>
    <t>Snake bite</t>
  </si>
  <si>
    <t>30-Aug-23 12:26</t>
  </si>
  <si>
    <t>210223148532875</t>
  </si>
  <si>
    <t xml:space="preserve">Rashid  Khan </t>
  </si>
  <si>
    <t>01-Sep-23 10:19</t>
  </si>
  <si>
    <t>180522092202359</t>
  </si>
  <si>
    <t xml:space="preserve">Prakash Chand Yadav </t>
  </si>
  <si>
    <t>02-Sep-23 09:02</t>
  </si>
  <si>
    <t>010121105703104</t>
  </si>
  <si>
    <t xml:space="preserve">Ravindra Singh </t>
  </si>
  <si>
    <t>02-Sep-23 11:24</t>
  </si>
  <si>
    <t>280322011452268</t>
  </si>
  <si>
    <t xml:space="preserve">Ramavatar Mahayach </t>
  </si>
  <si>
    <t>SURGICAL ONCOLOGY</t>
  </si>
  <si>
    <t>05-Sep-23 05:36</t>
  </si>
  <si>
    <t>010923174843825</t>
  </si>
  <si>
    <t xml:space="preserve">Jal Singh </t>
  </si>
  <si>
    <t>O-</t>
  </si>
  <si>
    <t>05-Sep-23 09:05</t>
  </si>
  <si>
    <t>070123142587689</t>
  </si>
  <si>
    <t xml:space="preserve">Naresh Kumar </t>
  </si>
  <si>
    <t>07-Sep-23 01:45</t>
  </si>
  <si>
    <t>060923175458967</t>
  </si>
  <si>
    <t xml:space="preserve">Meera Bai Bairwa </t>
  </si>
  <si>
    <t>07-Sep-23 11:03</t>
  </si>
  <si>
    <t>040123142178455</t>
  </si>
  <si>
    <t xml:space="preserve">Santi Devi </t>
  </si>
  <si>
    <t>08-Sep-23 01:53</t>
  </si>
  <si>
    <t>191022131159078</t>
  </si>
  <si>
    <t xml:space="preserve">Pankaj </t>
  </si>
  <si>
    <t>09-Sep-23 06:17</t>
  </si>
  <si>
    <t>040823170765728</t>
  </si>
  <si>
    <t xml:space="preserve">Kajal Meena </t>
  </si>
  <si>
    <t>12-Sep-23 07:42</t>
  </si>
  <si>
    <t>200722117674200</t>
  </si>
  <si>
    <t xml:space="preserve">Said Ahamad </t>
  </si>
  <si>
    <t>ITP</t>
  </si>
  <si>
    <t>16-Sep-23 01:11</t>
  </si>
  <si>
    <t>271122136774196</t>
  </si>
  <si>
    <t xml:space="preserve">Pooja Saini Saini </t>
  </si>
  <si>
    <t>16-Sep-23 08:47</t>
  </si>
  <si>
    <t>150923176925851</t>
  </si>
  <si>
    <t xml:space="preserve">AKHAND PRATAP </t>
  </si>
  <si>
    <t>20-Sep-23 10:54</t>
  </si>
  <si>
    <t>060323150723711</t>
  </si>
  <si>
    <t xml:space="preserve">Vimla Devi </t>
  </si>
  <si>
    <t>21-Sep-23 11:39</t>
  </si>
  <si>
    <t>040723165869039</t>
  </si>
  <si>
    <t xml:space="preserve">Anisha </t>
  </si>
  <si>
    <t>22-Sep-23 04:00</t>
  </si>
  <si>
    <t>160422111251073</t>
  </si>
  <si>
    <t xml:space="preserve">vidya devi </t>
  </si>
  <si>
    <t>22-Sep-23 07:15</t>
  </si>
  <si>
    <t>210923177565856</t>
  </si>
  <si>
    <t xml:space="preserve">ANITA </t>
  </si>
  <si>
    <t>24-Sep-23 04:51</t>
  </si>
  <si>
    <t>310722119411315</t>
  </si>
  <si>
    <t xml:space="preserve">Mojiram Bairwa </t>
  </si>
  <si>
    <t>28-Sep-23 08:41</t>
  </si>
  <si>
    <t>260923178337393</t>
  </si>
  <si>
    <t xml:space="preserve">SAMARDHI </t>
  </si>
  <si>
    <t>03-Oct-23 07:15</t>
  </si>
  <si>
    <t>021023179097684</t>
  </si>
  <si>
    <t xml:space="preserve">Surendra Kumar Chandoliya </t>
  </si>
  <si>
    <t>Multiple Sclerosis</t>
  </si>
  <si>
    <t>08-Oct-23 11:58</t>
  </si>
  <si>
    <t>050721102719050</t>
  </si>
  <si>
    <t xml:space="preserve">Sourabh Saini </t>
  </si>
  <si>
    <t>09-Oct-23 04:58</t>
  </si>
  <si>
    <t>081023180058936</t>
  </si>
  <si>
    <t xml:space="preserve">Krishan Kumar Yadav </t>
  </si>
  <si>
    <t>A-</t>
  </si>
  <si>
    <t>11-Oct-23 03:17</t>
  </si>
  <si>
    <t>300922128654327</t>
  </si>
  <si>
    <t xml:space="preserve">LUCKY SINGH </t>
  </si>
  <si>
    <t>13-Oct-23 01:27</t>
  </si>
  <si>
    <t>240423157354567</t>
  </si>
  <si>
    <t xml:space="preserve">Kamli Devi Meena </t>
  </si>
  <si>
    <t>15-Oct-23 06:20</t>
  </si>
  <si>
    <t>280723169606607</t>
  </si>
  <si>
    <t xml:space="preserve">Chaynita Bhatt </t>
  </si>
  <si>
    <t>16-Oct-23 02:42</t>
  </si>
  <si>
    <t>121023180589637</t>
  </si>
  <si>
    <t xml:space="preserve">Anuradha Prajapat </t>
  </si>
  <si>
    <t>16-Oct-23 02:46</t>
  </si>
  <si>
    <t>201222140243225</t>
  </si>
  <si>
    <t xml:space="preserve">Bheru Lal Bagada </t>
  </si>
  <si>
    <t>16-Oct-23 04:14</t>
  </si>
  <si>
    <t>160422111025107</t>
  </si>
  <si>
    <t xml:space="preserve">Pabu Ram </t>
  </si>
  <si>
    <t>16-Oct-23 08:04</t>
  </si>
  <si>
    <t>161023181110248</t>
  </si>
  <si>
    <t xml:space="preserve">YASHPAL </t>
  </si>
  <si>
    <t>TTP</t>
  </si>
  <si>
    <t>18-Oct-23 02:35</t>
  </si>
  <si>
    <t>040623162450255</t>
  </si>
  <si>
    <t xml:space="preserve">Hari Ram </t>
  </si>
  <si>
    <t>18-Oct-23 10:13</t>
  </si>
  <si>
    <t>161023181139492</t>
  </si>
  <si>
    <t xml:space="preserve">Omsingh </t>
  </si>
  <si>
    <t>21-Oct-23 11:52</t>
  </si>
  <si>
    <t>120623163371548</t>
  </si>
  <si>
    <t xml:space="preserve">Pintu Saini </t>
  </si>
  <si>
    <t>23-Oct-23 02:11</t>
  </si>
  <si>
    <t>101122134150646</t>
  </si>
  <si>
    <t xml:space="preserve">Vinita Saini </t>
  </si>
  <si>
    <t>24-Oct-23 11:44</t>
  </si>
  <si>
    <t>240920094926973</t>
  </si>
  <si>
    <t xml:space="preserve">Rugha Ram </t>
  </si>
  <si>
    <t>Thrombocytopenia</t>
  </si>
  <si>
    <t>26-Oct-23 08:32</t>
  </si>
  <si>
    <t>260422113735320</t>
  </si>
  <si>
    <t xml:space="preserve">Sandeep Kumar Bhatiya </t>
  </si>
  <si>
    <t>30-Oct-23 01:45</t>
  </si>
  <si>
    <t>291023182903167</t>
  </si>
  <si>
    <t xml:space="preserve">Janardan Singh </t>
  </si>
  <si>
    <t>04-Nov-23 03:12</t>
  </si>
  <si>
    <t>251023182336256</t>
  </si>
  <si>
    <t xml:space="preserve">Ramji Lal </t>
  </si>
  <si>
    <t>Malaria</t>
  </si>
  <si>
    <t>09-Nov-23 01:09</t>
  </si>
  <si>
    <t>120320114532813</t>
  </si>
  <si>
    <t xml:space="preserve">Simran Sharma </t>
  </si>
  <si>
    <t>16-Nov-23 12:32</t>
  </si>
  <si>
    <t>160823172328338</t>
  </si>
  <si>
    <t xml:space="preserve">Seema Yadav </t>
  </si>
  <si>
    <t>28-Nov-23 11:10</t>
  </si>
  <si>
    <t>011123183272214</t>
  </si>
  <si>
    <t xml:space="preserve">Rishikesh Meena </t>
  </si>
  <si>
    <t>GASTROINTESTINAL SURGERY</t>
  </si>
  <si>
    <t>30-Nov-23 06:34</t>
  </si>
  <si>
    <t>070223146344887</t>
  </si>
  <si>
    <t xml:space="preserve">Chandr Prabha Arora </t>
  </si>
  <si>
    <t>07-Dec-23 12:03</t>
  </si>
  <si>
    <t>051223187376150</t>
  </si>
  <si>
    <t xml:space="preserve">KISHORI LAL </t>
  </si>
  <si>
    <t>11-Dec-23 09:27</t>
  </si>
  <si>
    <t>191222139920845</t>
  </si>
  <si>
    <t xml:space="preserve">Poonam Khandelwal </t>
  </si>
  <si>
    <t>15-Dec-23 10:34</t>
  </si>
  <si>
    <t>071123184108033</t>
  </si>
  <si>
    <t xml:space="preserve">Munshi </t>
  </si>
  <si>
    <t>16-Dec-23 10:02</t>
  </si>
  <si>
    <t>061223187435483</t>
  </si>
  <si>
    <t xml:space="preserve">Jahiruddin </t>
  </si>
  <si>
    <t>22-Dec-23 05:32</t>
  </si>
  <si>
    <t>041223187082875</t>
  </si>
  <si>
    <t xml:space="preserve">Nandlal </t>
  </si>
  <si>
    <t>CARDIOVASCULAR AND THORACIC SURGERY</t>
  </si>
  <si>
    <t>30-Dec-23 06:55</t>
  </si>
  <si>
    <t>201122135687249</t>
  </si>
  <si>
    <t xml:space="preserve">Laltesh Devi </t>
  </si>
  <si>
    <t>ORTHOPEDICS</t>
  </si>
  <si>
    <t>05-Jan-24 06:58</t>
  </si>
  <si>
    <t>211122135746645</t>
  </si>
  <si>
    <t xml:space="preserve">Sunita Devi </t>
  </si>
  <si>
    <t>20-Jan-24 11:12</t>
  </si>
  <si>
    <t>181120093800171</t>
  </si>
  <si>
    <t xml:space="preserve">Jagdish </t>
  </si>
  <si>
    <t>25-Jan-24 05:26</t>
  </si>
  <si>
    <t>070623162817595</t>
  </si>
  <si>
    <t xml:space="preserve">Savitri Shankhala </t>
  </si>
  <si>
    <t>28-Jan-24 03:27</t>
  </si>
  <si>
    <t>170622113317249</t>
  </si>
  <si>
    <t xml:space="preserve">Rajendra Kumar Giri </t>
  </si>
  <si>
    <t>01-Feb-24 09:18</t>
  </si>
  <si>
    <t>280124193568856</t>
  </si>
  <si>
    <t xml:space="preserve">KAPIL SHARMA </t>
  </si>
  <si>
    <t>01-Feb-24 09:35</t>
  </si>
  <si>
    <t>020523158486408</t>
  </si>
  <si>
    <t xml:space="preserve">Sunil Jain </t>
  </si>
  <si>
    <t>06-Feb-24 07:40</t>
  </si>
  <si>
    <t>040224194528583</t>
  </si>
  <si>
    <t xml:space="preserve">SHAKITI </t>
  </si>
  <si>
    <t>NEUROSURGERY</t>
  </si>
  <si>
    <t>12-Feb-24 05:57</t>
  </si>
  <si>
    <t>011122132912194</t>
  </si>
  <si>
    <t xml:space="preserve">Kiran Klumawat </t>
  </si>
  <si>
    <t>17-Feb-24 02:21</t>
  </si>
  <si>
    <t>030622115935132</t>
  </si>
  <si>
    <t xml:space="preserve">Dimpale Devi </t>
  </si>
  <si>
    <t>23-Feb-24 09:33</t>
  </si>
  <si>
    <t>190224196639335</t>
  </si>
  <si>
    <t xml:space="preserve">PRATIGYA KARDAM </t>
  </si>
  <si>
    <t>28-Feb-24 07:45</t>
  </si>
  <si>
    <t>300721102901176</t>
  </si>
  <si>
    <t xml:space="preserve">Salu Ram </t>
  </si>
  <si>
    <t>Poisoning</t>
  </si>
  <si>
    <t>09-Mar-24 12:57</t>
  </si>
  <si>
    <t>141022130440501</t>
  </si>
  <si>
    <t xml:space="preserve">Guddi </t>
  </si>
  <si>
    <t>18-Mar-24 10:09</t>
  </si>
  <si>
    <t>160324200484257</t>
  </si>
  <si>
    <t xml:space="preserve">Mahesh Kumar Jajoria </t>
  </si>
  <si>
    <t>23-Mar-24 09:06</t>
  </si>
  <si>
    <t>17121904102362</t>
  </si>
  <si>
    <t xml:space="preserve">Kanhaiya Lal Narnoliya </t>
  </si>
  <si>
    <t>29-Mar-24 04:29</t>
  </si>
  <si>
    <t>151123184968435</t>
  </si>
  <si>
    <t xml:space="preserve">LALA RAM </t>
  </si>
  <si>
    <t>05-Apr-24 02:40</t>
  </si>
  <si>
    <t>071120012136244</t>
  </si>
  <si>
    <t xml:space="preserve">Bhagwan Sahay Prajapat </t>
  </si>
  <si>
    <t>19-Apr-24 07:04</t>
  </si>
  <si>
    <t>160922126776431</t>
  </si>
  <si>
    <t xml:space="preserve">Shiji Mathew </t>
  </si>
  <si>
    <t>05-May-24 03:56</t>
  </si>
  <si>
    <t>160823172480991</t>
  </si>
  <si>
    <t xml:space="preserve">Banti Khan </t>
  </si>
  <si>
    <t>19-May-24 03:49</t>
  </si>
  <si>
    <t>170524207860823</t>
  </si>
  <si>
    <t xml:space="preserve">Naved Akhtar </t>
  </si>
  <si>
    <t>Age group</t>
  </si>
  <si>
    <t>Row Labels</t>
  </si>
  <si>
    <t>Grand Total</t>
  </si>
  <si>
    <t>Count</t>
  </si>
  <si>
    <t>Sum of Count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</si>
  <si>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</si>
  <si>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</si>
  <si>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</si>
  <si>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</si>
  <si>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</si>
  <si>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</si>
  <si>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</si>
  <si>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</si>
  <si>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</si>
  <si>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</si>
  <si>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Chief</t>
  </si>
  <si>
    <t>Hematological maligancy</t>
  </si>
  <si>
    <t>Percentage</t>
  </si>
  <si>
    <t>Mean</t>
  </si>
  <si>
    <t>SD</t>
  </si>
  <si>
    <t>Parameter</t>
  </si>
  <si>
    <t>Mean ± SD</t>
  </si>
  <si>
    <t>Formula =AVERAGEIF(B2:B101,"MEDICAL ONCOLOGY",C2:C101)</t>
  </si>
  <si>
    <t>Formula exp =STDEV(IF(Master!E2:E101,"MEDICAL ONCOLOGY",Master!F2:F101))</t>
  </si>
  <si>
    <t>Mean text</t>
  </si>
  <si>
    <t>SD text</t>
  </si>
  <si>
    <t>Blood Group</t>
  </si>
  <si>
    <t>CCI 1</t>
  </si>
  <si>
    <t>CCI 24</t>
  </si>
  <si>
    <t>Pre-transfusion PLT</t>
  </si>
  <si>
    <t>PLT Increment 1 Hour</t>
  </si>
  <si>
    <t>PLT Increment 24 Hour</t>
  </si>
  <si>
    <t>No. of PLT Transfused</t>
  </si>
  <si>
    <t>K</t>
  </si>
  <si>
    <t>J</t>
  </si>
  <si>
    <t>P</t>
  </si>
  <si>
    <t>R</t>
  </si>
  <si>
    <t>U</t>
  </si>
  <si>
    <t>S</t>
  </si>
  <si>
    <t>V</t>
  </si>
  <si>
    <t>Q</t>
  </si>
  <si>
    <t>T</t>
  </si>
  <si>
    <t>W</t>
  </si>
  <si>
    <t>Age mean</t>
  </si>
  <si>
    <t>Age SD</t>
  </si>
  <si>
    <t>Time</t>
  </si>
  <si>
    <t>Cut-off</t>
  </si>
  <si>
    <t>CCI</t>
  </si>
  <si>
    <t>Result</t>
  </si>
  <si>
    <t>Number</t>
  </si>
  <si>
    <t>%</t>
  </si>
  <si>
    <t>Reached</t>
  </si>
  <si>
    <t>Not Reached</t>
  </si>
  <si>
    <t>Total</t>
  </si>
  <si>
    <t>Characteristics</t>
  </si>
  <si>
    <t>Distribution</t>
  </si>
  <si>
    <t>n</t>
  </si>
  <si>
    <t>60-80</t>
  </si>
  <si>
    <t>Disease</t>
  </si>
  <si>
    <t>Acute Myeloid Leukemia</t>
  </si>
  <si>
    <t>Chronic Myeloid Leukemia</t>
  </si>
  <si>
    <t>Multiple Myeloma</t>
  </si>
  <si>
    <t>Non-Hodgkin Lymphoma</t>
  </si>
  <si>
    <t>Hodgkin Lymphoma</t>
  </si>
  <si>
    <t>Acute Lymphoblastic Leukemia</t>
  </si>
  <si>
    <t>Observation of thrombocytopenia</t>
  </si>
  <si>
    <t>Idiopathic thrombocytopenic purpura</t>
  </si>
  <si>
    <t>Thrombotic thrombocytopenic purpura</t>
  </si>
  <si>
    <t>PLT 24 Increment</t>
  </si>
  <si>
    <t>API 1</t>
  </si>
  <si>
    <t>API 24</t>
  </si>
  <si>
    <t>SD API 1</t>
  </si>
  <si>
    <t>SD CCI 1</t>
  </si>
  <si>
    <t>Body surface area</t>
  </si>
  <si>
    <t>Weight in Kgs</t>
  </si>
  <si>
    <t>Height in cms</t>
  </si>
  <si>
    <t>Column Labels</t>
  </si>
  <si>
    <t>Values</t>
  </si>
  <si>
    <t>Minimum</t>
  </si>
  <si>
    <t>Maximum</t>
  </si>
  <si>
    <t xml:space="preserve">Mean </t>
  </si>
  <si>
    <t>PLT count at 1 Hour</t>
  </si>
  <si>
    <t>PLTcount at 24 Hour</t>
  </si>
  <si>
    <t>Pre-transfusion PLT count</t>
  </si>
  <si>
    <t>4500-10000</t>
  </si>
  <si>
    <t>&gt;10000</t>
  </si>
  <si>
    <t>&lt; 4500</t>
  </si>
  <si>
    <t>&gt; 10000</t>
  </si>
  <si>
    <t>CCI 24 Hour</t>
  </si>
  <si>
    <t>CCI 1 Hour</t>
  </si>
  <si>
    <t>PLT count at 24 Hour</t>
  </si>
  <si>
    <t>Minimum API</t>
  </si>
  <si>
    <t>Mean API</t>
  </si>
  <si>
    <t>Maximum API</t>
  </si>
  <si>
    <t>PLT Increment in 1 Hour</t>
  </si>
  <si>
    <t>PLT Increment in 24 Hour</t>
  </si>
  <si>
    <t>API SD</t>
  </si>
  <si>
    <t>API 1 Hour</t>
  </si>
  <si>
    <t>\CONCAT(H101," ± ",I101)</t>
  </si>
  <si>
    <t>\CONCAT(TEXT(H101, "0.00"), " ± ", TEXT(I101, "0.00"))</t>
  </si>
  <si>
    <t>\CONCAT(TEXT(H102, "0.00"), " ± ", TEXT(I102, "0.00"))</t>
  </si>
  <si>
    <t>\CONCAT(TEXT(H103, "0.00"), " ± ", TEXT(I103, "0.00"))</t>
  </si>
  <si>
    <t>\CONCAT(TEXT(H104, "0.00"), " ± ", TEXT(I104, "0.00"))</t>
  </si>
  <si>
    <t>\CONCAT(TEXT(H105, "0.00"), " ± ", TEXT(I105, "0.00"))</t>
  </si>
  <si>
    <t>\CONCAT(TEXT(H106, "0.00"), " ± ", TEXT(I106, "0.00"))</t>
  </si>
  <si>
    <t>\CONCAT(TEXT(H107, "0.00"), " ± ", TEXT(I107, "0.00"))</t>
  </si>
  <si>
    <t>\CONCAT(TEXT(H108, "0.00"), " ± ", TEXT(I108, "0.00"))</t>
  </si>
  <si>
    <t>\CONCAT(TEXT(H109, "0.00"), " ± ", TEXT(I109, "0.00"))</t>
  </si>
  <si>
    <t>\CONCAT(TEXT(H110, "0.00"), " ± ", TEXT(I110, "0.00"))</t>
  </si>
  <si>
    <t>\CONCAT(TEXT(H111, "0.00"), " ± ", TEXT(I111, "0.00"))</t>
  </si>
  <si>
    <t>\CONCAT(TEXT(H112, "0.00"), " ± ", TEXT(I112, "0.00"))</t>
  </si>
  <si>
    <t>\CONCAT(TEXT(H113, "0.00"), " ± ", TEXT(I113, "0.00"))</t>
  </si>
  <si>
    <t>\CONCAT(TEXT(H114, "0.00"), " ± ", TEXT(I114, "0.00"))</t>
  </si>
  <si>
    <t>\CONCAT(TEXT(H115, "0.00"), " ± ", TEXT(I115, "0.00"))</t>
  </si>
  <si>
    <t>\CONCAT(TEXT(H116, "0.00"), " ± ", TEXT(I116, "0.00"))</t>
  </si>
  <si>
    <t>\O101</t>
  </si>
  <si>
    <t>\O102</t>
  </si>
  <si>
    <t>\O103</t>
  </si>
  <si>
    <t>\O104</t>
  </si>
  <si>
    <t>\O105</t>
  </si>
  <si>
    <t>\O106</t>
  </si>
  <si>
    <t>\O107</t>
  </si>
  <si>
    <t>\O108</t>
  </si>
  <si>
    <t>\O109</t>
  </si>
  <si>
    <t>\O110</t>
  </si>
  <si>
    <t>\O111</t>
  </si>
  <si>
    <t>\O112</t>
  </si>
  <si>
    <t>\O113</t>
  </si>
  <si>
    <t>\O114</t>
  </si>
  <si>
    <t>\O115</t>
  </si>
  <si>
    <t>\O116</t>
  </si>
  <si>
    <t>\P101</t>
  </si>
  <si>
    <t>\P102</t>
  </si>
  <si>
    <t>\P103</t>
  </si>
  <si>
    <t>\P104</t>
  </si>
  <si>
    <t>\P105</t>
  </si>
  <si>
    <t>\P106</t>
  </si>
  <si>
    <t>\P107</t>
  </si>
  <si>
    <t>\P108</t>
  </si>
  <si>
    <t>\P109</t>
  </si>
  <si>
    <t>\P110</t>
  </si>
  <si>
    <t>\P111</t>
  </si>
  <si>
    <t>\P112</t>
  </si>
  <si>
    <t>\P113</t>
  </si>
  <si>
    <t>\P114</t>
  </si>
  <si>
    <t>\P115</t>
  </si>
  <si>
    <t>\P116</t>
  </si>
  <si>
    <t>\CONCAT(TEXT(Q101, "0.00"), " ± ", TEXT(R101, "0.00"))</t>
  </si>
  <si>
    <t>\CONCAT(TEXT(Q102, "0.00"), " ± ", TEXT(R102, "0.00"))</t>
  </si>
  <si>
    <t>\CONCAT(TEXT(Q103, "0.00"), " ± ", TEXT(R103, "0.00"))</t>
  </si>
  <si>
    <t>\CONCAT(TEXT(Q104, "0.00"), " ± ", TEXT(R104, "0.00"))</t>
  </si>
  <si>
    <t>\CONCAT(TEXT(Q105, "0.00"), " ± ", TEXT(R105, "0.00"))</t>
  </si>
  <si>
    <t>\CONCAT(TEXT(Q106, "0.00"), " ± ", TEXT(R106, "0.00"))</t>
  </si>
  <si>
    <t>\CONCAT(TEXT(Q107, "0.00"), " ± ", TEXT(R107, "0.00"))</t>
  </si>
  <si>
    <t>\CONCAT(TEXT(Q108, "0.00"), " ± ", TEXT(R108, "0.00"))</t>
  </si>
  <si>
    <t>\CONCAT(TEXT(Q109, "0.00"), " ± ", TEXT(R109, "0.00"))</t>
  </si>
  <si>
    <t>\CONCAT(TEXT(Q110, "0.00"), " ± ", TEXT(R110, "0.00"))</t>
  </si>
  <si>
    <t>\CONCAT(TEXT(Q111, "0.00"), " ± ", TEXT(R111, "0.00"))</t>
  </si>
  <si>
    <t>\CONCAT(TEXT(Q112, "0.00"), " ± ", TEXT(R112, "0.00"))</t>
  </si>
  <si>
    <t>\CONCAT(TEXT(Q113, "0.00"), " ± ", TEXT(R113, "0.00"))</t>
  </si>
  <si>
    <t>\CONCAT(TEXT(Q114, "0.00"), " ± ", TEXT(R114, "0.00"))</t>
  </si>
  <si>
    <t>\CONCAT(TEXT(Q115, "0.00"), " ± ", TEXT(R115, "0.00"))</t>
  </si>
  <si>
    <t>\CONCAT(TEXT(Q116, "0.00"), " ± ", TEXT(R116, "0.00"))</t>
  </si>
  <si>
    <t>\AVERAGEIF(Master!I2:I101, C101, Master!V2:V101)</t>
  </si>
  <si>
    <t>\STDEV.S(IF(Master!I2:I101\C101, Master!V2:V101))</t>
  </si>
  <si>
    <t>\AVERAGEIF(Master!I3:I102, C102, Master!V3:V102)</t>
  </si>
  <si>
    <t>\STDEV.S(IF(Master!I3:I102\C102, Master!V3:V102))</t>
  </si>
  <si>
    <t>\AVERAGEIF(Master!I4:I103, C103, Master!V4:V103)</t>
  </si>
  <si>
    <t>\STDEV.S(IF(Master!I4:I103\C103, Master!V4:V103))</t>
  </si>
  <si>
    <t>\AVERAGEIF(Master!I5:I104, C104, Master!V5:V104)</t>
  </si>
  <si>
    <t>\STDEV.S(IF(Master!I5:I104\C104, Master!V5:V104))</t>
  </si>
  <si>
    <t>\AVERAGEIF(Master!I6:I105, C105, Master!V6:V105)</t>
  </si>
  <si>
    <t>\STDEV.S(IF(Master!I6:I105\C105, Master!V6:V105))</t>
  </si>
  <si>
    <t>\AVERAGEIF(Master!I7:I106, C106, Master!V7:V106)</t>
  </si>
  <si>
    <t>\STDEV.S(IF(Master!I7:I106\C106, Master!V7:V106))</t>
  </si>
  <si>
    <t>\AVERAGEIF(Master!I8:I107, C107, Master!V8:V107)</t>
  </si>
  <si>
    <t>\STDEV.S(IF(Master!I8:I107\C107, Master!V8:V107))</t>
  </si>
  <si>
    <t>\AVERAGEIF(Master!I9:I108, C108, Master!V9:V108)</t>
  </si>
  <si>
    <t>\STDEV.S(IF(Master!I9:I108\C108, Master!V9:V108))</t>
  </si>
  <si>
    <t>\AVERAGEIF(Master!I10:I109, C109, Master!V10:V109)</t>
  </si>
  <si>
    <t>\STDEV.S(IF(Master!I10:I109\C109, Master!V10:V109))</t>
  </si>
  <si>
    <t>\AVERAGEIF(Master!I11:I110, C110, Master!V11:V110)</t>
  </si>
  <si>
    <t>\STDEV.S(IF(Master!I11:I110\C110, Master!V11:V110))</t>
  </si>
  <si>
    <t>\AVERAGEIF(Master!I12:I111, C111, Master!V12:V111)</t>
  </si>
  <si>
    <t>\STDEV.S(IF(Master!I12:I111\C111, Master!V12:V111))</t>
  </si>
  <si>
    <t>\AVERAGEIF(Master!I13:I112, C112, Master!V13:V112)</t>
  </si>
  <si>
    <t>\STDEV.S(IF(Master!I13:I112\C112, Master!V13:V112))</t>
  </si>
  <si>
    <t>\AVERAGEIF(Master!I14:I113, C113, Master!V14:V113)</t>
  </si>
  <si>
    <t>\STDEV.S(IF(Master!I14:I113\C113, Master!V14:V113))</t>
  </si>
  <si>
    <t>\AVERAGEIF(Master!I15:I114, C114, Master!V15:V114)</t>
  </si>
  <si>
    <t>\STDEV.S(IF(Master!I15:I114\C114, Master!V15:V114))</t>
  </si>
  <si>
    <t>\AVERAGEIF(Master!I16:I115, C115, Master!V16:V115)</t>
  </si>
  <si>
    <t>\STDEV.S(IF(Master!I16:I115\C115, Master!V16:V115))</t>
  </si>
  <si>
    <t>\AVERAGEIF(Master!I17:I116, C116, Master!V17:V116)</t>
  </si>
  <si>
    <t>\STDEV.S(IF(Master!I17:I116\C116, Master!V17:V116))</t>
  </si>
  <si>
    <t>CCI1</t>
  </si>
  <si>
    <t>Descriptive Statistics</t>
  </si>
  <si>
    <t>Std. Deviation</t>
  </si>
  <si>
    <t>API at 24 Hour</t>
  </si>
  <si>
    <t>Disease/Diagnosis</t>
  </si>
  <si>
    <t>API 1 (Mean ± SD)</t>
  </si>
  <si>
    <t>CCI 1 (Mean ± SD)</t>
  </si>
  <si>
    <t>API 24 (Mean ± SD)</t>
  </si>
  <si>
    <t>CCI 24 (Mean ± SD)</t>
  </si>
  <si>
    <t>31340 ± N/A</t>
  </si>
  <si>
    <t>21242 ± N/A</t>
  </si>
  <si>
    <t>18200 ± N/A</t>
  </si>
  <si>
    <t>12336 ± N/A</t>
  </si>
  <si>
    <t>40361.905 ± 5387.533</t>
  </si>
  <si>
    <t>38160</t>
  </si>
  <si>
    <t>41230 ± 2061.294</t>
  </si>
  <si>
    <t>22802.353 ± 14037.603</t>
  </si>
  <si>
    <t>38171.429 ± 11298.394</t>
  </si>
  <si>
    <t>35013.333 ± 17056.737</t>
  </si>
  <si>
    <t>33592.5 ± 12000.857</t>
  </si>
  <si>
    <t>34560 ± 14304.754</t>
  </si>
  <si>
    <t>28603.333 ± 13797.33</t>
  </si>
  <si>
    <t>20063.333 ± 10264.607</t>
  </si>
  <si>
    <t>31340</t>
  </si>
  <si>
    <t>32980</t>
  </si>
  <si>
    <t>25530 ± 15174.512</t>
  </si>
  <si>
    <t>25152 ± 10142.74</t>
  </si>
  <si>
    <t>17620 ± 509.117</t>
  </si>
  <si>
    <t>13860 ± 2816.239</t>
  </si>
  <si>
    <t>25019.048 ± 4743.693</t>
  </si>
  <si>
    <t>19000</t>
  </si>
  <si>
    <t>25175 ± 3519.825</t>
  </si>
  <si>
    <t>13282.353 ± 9475.049</t>
  </si>
  <si>
    <t>26200 ± 10023.306</t>
  </si>
  <si>
    <t>22483.333 ± 10324.421</t>
  </si>
  <si>
    <t>18787.5 ± 12987.515</t>
  </si>
  <si>
    <t>19900 ± 12806.118</t>
  </si>
  <si>
    <t>13233.333 ± 8566.566</t>
  </si>
  <si>
    <t>7183.333 ± 7663.006</t>
  </si>
  <si>
    <t>18200</t>
  </si>
  <si>
    <t>19200</t>
  </si>
  <si>
    <t>12100 ± 11455.13</t>
  </si>
  <si>
    <t>6500 ± 707.107</t>
  </si>
  <si>
    <t>4000 ± 0</t>
  </si>
  <si>
    <t>2666.667 ± 1527.525</t>
  </si>
  <si>
    <t>21215.667 ± 3717.617</t>
  </si>
  <si>
    <t>28764</t>
  </si>
  <si>
    <t>23560 ± 3052.709</t>
  </si>
  <si>
    <t>12180.471 ± 7501.194</t>
  </si>
  <si>
    <t>20584.571 ± 6210.353</t>
  </si>
  <si>
    <t>18746.333 ± 9395.029</t>
  </si>
  <si>
    <t>17686.625 ± 6583.465</t>
  </si>
  <si>
    <t>17848.857 ± 6985.36</t>
  </si>
  <si>
    <t>15993.833 ± 8039.847</t>
  </si>
  <si>
    <t>12804.833 ± 8877.412</t>
  </si>
  <si>
    <t>21242</t>
  </si>
  <si>
    <t>20931</t>
  </si>
  <si>
    <t>13769 ± 8918.031</t>
  </si>
  <si>
    <t>14780 ± 8079.402</t>
  </si>
  <si>
    <t>8538 ± 1534.422</t>
  </si>
  <si>
    <t>7249.333 ± 53.799</t>
  </si>
  <si>
    <t>13141.238 ± 2854.431</t>
  </si>
  <si>
    <t>14322</t>
  </si>
  <si>
    <t>14343 ± 2165.422</t>
  </si>
  <si>
    <t>7120.235 ± 5129.587</t>
  </si>
  <si>
    <t>14132.857 ± 5479.131</t>
  </si>
  <si>
    <t>12077.833 ± 5846.784</t>
  </si>
  <si>
    <t>9938.625 ± 6850.149</t>
  </si>
  <si>
    <t>9996.714 ± 6014.591</t>
  </si>
  <si>
    <t>7366.25 ± 4887.791</t>
  </si>
  <si>
    <t>4658.333 ± 5459.603</t>
  </si>
  <si>
    <t>12336</t>
  </si>
  <si>
    <t>12185</t>
  </si>
  <si>
    <t>6600 ± 6481.341</t>
  </si>
  <si>
    <t>3667 ± 193.747</t>
  </si>
  <si>
    <t>1934 ± 292.742</t>
  </si>
  <si>
    <t>1328 ± 598.359</t>
  </si>
  <si>
    <t>API 24 Hour</t>
  </si>
  <si>
    <t>40362 ± 5388</t>
  </si>
  <si>
    <t>21216 ± 3718</t>
  </si>
  <si>
    <t>25019 ± 4744</t>
  </si>
  <si>
    <t>13141 ± 2854</t>
  </si>
  <si>
    <t>22802 ± 14038</t>
  </si>
  <si>
    <t>12180 ± 7501</t>
  </si>
  <si>
    <t>13282 ± 9475</t>
  </si>
  <si>
    <t>7120 ± 5129</t>
  </si>
  <si>
    <t>41230 ± 2061</t>
  </si>
  <si>
    <t>23560 ± 3053</t>
  </si>
  <si>
    <t>25175 ± 3520</t>
  </si>
  <si>
    <t>14343 ± 2165</t>
  </si>
  <si>
    <t>33593 ± 12001</t>
  </si>
  <si>
    <t>17687 ± 6583</t>
  </si>
  <si>
    <t>18788 ± 12988</t>
  </si>
  <si>
    <t>9939 ± 6850</t>
  </si>
  <si>
    <t>25152 ± 10143</t>
  </si>
  <si>
    <t>14780 ± 8079</t>
  </si>
  <si>
    <t>6500 ± 707</t>
  </si>
  <si>
    <t>3667 ± 194</t>
  </si>
  <si>
    <t>38171 ± 11298</t>
  </si>
  <si>
    <t>20585 ± 6210</t>
  </si>
  <si>
    <t>26200 ± 10023</t>
  </si>
  <si>
    <t>14133 ± 5479</t>
  </si>
  <si>
    <t>17620 ± 509</t>
  </si>
  <si>
    <t>8538 ± 1534</t>
  </si>
  <si>
    <t>1934 ± 293</t>
  </si>
  <si>
    <t>35013 ± 17057</t>
  </si>
  <si>
    <t>18746 ± 9395</t>
  </si>
  <si>
    <t>22483 ± 10324</t>
  </si>
  <si>
    <t>12078 ± 5847</t>
  </si>
  <si>
    <t>28603 ± 13797</t>
  </si>
  <si>
    <t>15994 ± 8040</t>
  </si>
  <si>
    <t>13233 ± 8567</t>
  </si>
  <si>
    <t>7366 ± 4888</t>
  </si>
  <si>
    <t>20063 ± 10265</t>
  </si>
  <si>
    <t>12805 ± 8877</t>
  </si>
  <si>
    <t>7183 ± 7663</t>
  </si>
  <si>
    <t>4658 ± 5460</t>
  </si>
  <si>
    <t>13860 ± 2816</t>
  </si>
  <si>
    <t>7249 ± 54</t>
  </si>
  <si>
    <t>2667 ± 1528</t>
  </si>
  <si>
    <t>1328 ± 598</t>
  </si>
  <si>
    <t>25530 ± 15175</t>
  </si>
  <si>
    <t>13769 ± 8918</t>
  </si>
  <si>
    <t>12100 ± 11455</t>
  </si>
  <si>
    <t>6600 ± 6481</t>
  </si>
  <si>
    <t>34560 ± 14305</t>
  </si>
  <si>
    <t>17849 ± 6985</t>
  </si>
  <si>
    <t>19900 ± 12806</t>
  </si>
  <si>
    <t>9997 ± 6015</t>
  </si>
  <si>
    <t>38160 ± N/A</t>
  </si>
  <si>
    <t>28764 ± N/A</t>
  </si>
  <si>
    <t>19000 ± N/A</t>
  </si>
  <si>
    <t>14322 ± N/A</t>
  </si>
  <si>
    <t>32980 ± N/A</t>
  </si>
  <si>
    <t>20931 ± N/A</t>
  </si>
  <si>
    <t>19200 ± N/A</t>
  </si>
  <si>
    <t>12185 ± N/A</t>
  </si>
  <si>
    <t>39.89 ± 17.66</t>
  </si>
  <si>
    <t>59.34 ± 10.09</t>
  </si>
  <si>
    <t>162.90 ± 8.65</t>
  </si>
  <si>
    <t>1.64 ± 0.18</t>
  </si>
  <si>
    <t>20756.00 ± 6304.24</t>
  </si>
  <si>
    <t>52079.84 ± 11362.34</t>
  </si>
  <si>
    <t>38469.00 ± 8932.52</t>
  </si>
  <si>
    <t>31323.84 ± 13246.86</t>
  </si>
  <si>
    <t>17713.00 ± 10589.74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</si>
</sst>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2" fontId="0" fillId="0" borderId="0" xfId="0" applyNumberFormat="1"/>
    <xf numFmtId="4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[Set 14 August.xlsx]Artho!PivotTable3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Artho!$B$1:$B$2</c:f>
              <c:strCache>
                <c:ptCount val="1"/>
                <c:pt idx="0">
                  <c:v>Body surface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Artho!$A$3:$A$5</c:f>
              <c:strCache>
                <c:ptCount val="3"/>
                <c:pt idx="0">
                  <c:v>Minimum</c:v>
                </c:pt>
                <c:pt idx="1">
                  <c:v>Mean </c:v>
                </c:pt>
                <c:pt idx="2">
                  <c:v>Maximum</c:v>
                </c:pt>
              </c:strCache>
            </c:strRef>
          </c:cat>
          <c:val>
            <c:numRef>
              <c:f>Artho!$B$3:$B$5</c:f>
              <c:numCache>
                <c:formatCode>General</c:formatCode>
                <c:ptCount val="3"/>
                <c:pt idx="0">
                  <c:v>1.3</c:v>
                </c:pt>
                <c:pt idx="1">
                  <c:v>1.63</c:v>
                </c:pt>
                <c:pt idx="2">
                  <c:v>2.0499999999999998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A-40A5-86EE-953E458DB791}"/>
            </c:ext>
          </c:extLst>
        </c:ser>
        <c:ser>
          <c:idx val="1"/>
          <c:order val="1"/>
          <c:tx>
            <c:strRef>
              <c:f>Artho!$C$1:$C$2</c:f>
              <c:strCache>
                <c:ptCount val="1"/>
                <c:pt idx="0">
                  <c:v>Height in cms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Artho!$A$3:$A$5</c:f>
              <c:strCache>
                <c:ptCount val="3"/>
                <c:pt idx="0">
                  <c:v>Minimum</c:v>
                </c:pt>
                <c:pt idx="1">
                  <c:v>Mean </c:v>
                </c:pt>
                <c:pt idx="2">
                  <c:v>Maximum</c:v>
                </c:pt>
              </c:strCache>
            </c:strRef>
          </c:cat>
          <c:val>
            <c:numRef>
              <c:f>Artho!$C$3:$C$5</c:f>
              <c:numCache>
                <c:formatCode>General</c:formatCode>
                <c:ptCount val="3"/>
                <c:pt idx="0">
                  <c:v>145</c:v>
                </c:pt>
                <c:pt idx="1">
                  <c:v>163.06</c:v>
                </c:pt>
                <c:pt idx="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2A-40A5-86EE-953E458DB791}"/>
            </c:ext>
          </c:extLst>
        </c:ser>
        <c:ser>
          <c:idx val="2"/>
          <c:order val="2"/>
          <c:tx>
            <c:strRef>
              <c:f>Artho!$D$1:$D$2</c:f>
              <c:strCache>
                <c:ptCount val="1"/>
                <c:pt idx="0">
                  <c:v>Weight in Kgs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Artho!$A$3:$A$5</c:f>
              <c:strCache>
                <c:ptCount val="3"/>
                <c:pt idx="0">
                  <c:v>Minimum</c:v>
                </c:pt>
                <c:pt idx="1">
                  <c:v>Mean </c:v>
                </c:pt>
                <c:pt idx="2">
                  <c:v>Maximum</c:v>
                </c:pt>
              </c:strCache>
            </c:strRef>
          </c:cat>
          <c:val>
            <c:numRef>
              <c:f>Artho!$D$3:$D$5</c:f>
              <c:numCache>
                <c:formatCode>General</c:formatCode>
                <c:ptCount val="3"/>
                <c:pt idx="0">
                  <c:v>42</c:v>
                </c:pt>
                <c:pt idx="1">
                  <c:v>59.31</c:v>
                </c:pt>
                <c:pt idx="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2A-40A5-86EE-953E458DB7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7389920"/>
        <c:axId val="1500004000"/>
      </c:barChart>
      <c:catAx>
        <c:axId val="150738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004000"/>
        <c:crosses val="autoZero"/>
        <c:auto val="1"/>
        <c:lblAlgn val="ctr"/>
        <c:lblOffset val="100"/>
        <c:noMultiLvlLbl val="0"/>
      </c:catAx>
      <c:valAx>
        <c:axId val="1500004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0738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Tables!$H$14</c:f>
              <c:strCache>
                <c:ptCount val="1"/>
                <c:pt idx="0">
                  <c:v>Pre-transfusion PLT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Tables!$I$13:$K$13</c:f>
              <c:strCache>
                <c:ptCount val="3"/>
                <c:pt idx="0">
                  <c:v>Minimum</c:v>
                </c:pt>
                <c:pt idx="1">
                  <c:v>Mean</c:v>
                </c:pt>
                <c:pt idx="2">
                  <c:v>Maximum</c:v>
                </c:pt>
              </c:strCache>
            </c:strRef>
          </c:cat>
          <c:val>
            <c:numRef>
              <c:f>Tables!$I$14:$K$14</c:f>
              <c:numCache>
                <c:formatCode>General</c:formatCode>
                <c:ptCount val="3"/>
                <c:pt idx="0" formatCode="0">
                  <c:v>26000</c:v>
                </c:pt>
                <c:pt idx="1">
                  <c:v>20756</c:v>
                </c:pt>
                <c:pt idx="2" formatCode="0">
                  <c:v>77560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3-40CA-9FCA-84FB2B0045CB}"/>
            </c:ext>
          </c:extLst>
        </c:ser>
        <c:ser>
          <c:idx val="1"/>
          <c:order val="1"/>
          <c:tx>
            <c:strRef>
              <c:f>Tables!$H$15</c:f>
              <c:strCache>
                <c:ptCount val="1"/>
                <c:pt idx="0">
                  <c:v>PLT count at 1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Tables!$I$13:$K$13</c:f>
              <c:strCache>
                <c:ptCount val="3"/>
                <c:pt idx="0">
                  <c:v>Minimum</c:v>
                </c:pt>
                <c:pt idx="1">
                  <c:v>Mean</c:v>
                </c:pt>
                <c:pt idx="2">
                  <c:v>Maximum</c:v>
                </c:pt>
              </c:strCache>
            </c:strRef>
          </c:cat>
          <c:val>
            <c:numRef>
              <c:f>Tables!$I$15:$K$15</c:f>
              <c:numCache>
                <c:formatCode>0</c:formatCode>
                <c:ptCount val="3"/>
                <c:pt idx="0">
                  <c:v>5993.6808829229285</c:v>
                </c:pt>
                <c:pt idx="1">
                  <c:v>52079.839999999997</c:v>
                </c:pt>
                <c:pt idx="2">
                  <c:v>29532.840320690582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3-40CA-9FCA-84FB2B0045CB}"/>
            </c:ext>
          </c:extLst>
        </c:ser>
        <c:ser>
          <c:idx val="2"/>
          <c:order val="2"/>
          <c:tx>
            <c:strRef>
              <c:f>Tables!$H$16</c:f>
              <c:strCache>
                <c:ptCount val="1"/>
                <c:pt idx="0">
                  <c:v>PLTcount at 24 Hour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Tables!$I$13:$K$13</c:f>
              <c:strCache>
                <c:ptCount val="3"/>
                <c:pt idx="0">
                  <c:v>Minimum</c:v>
                </c:pt>
                <c:pt idx="1">
                  <c:v>Mean</c:v>
                </c:pt>
                <c:pt idx="2">
                  <c:v>Maximum</c:v>
                </c:pt>
              </c:strCache>
            </c:strRef>
          </c:cat>
          <c:val>
            <c:numRef>
              <c:f>Tables!$I$16:$K$16</c:f>
              <c:numCache>
                <c:formatCode>General</c:formatCode>
                <c:ptCount val="3"/>
                <c:pt idx="0" formatCode="0">
                  <c:v>633.97288064570728</c:v>
                </c:pt>
                <c:pt idx="1">
                  <c:v>38469</c:v>
                </c:pt>
                <c:pt idx="2" formatCode="0">
                  <c:v>18794.207145347264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D3-40CA-9FCA-84FB2B0045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0847344"/>
        <c:axId val="1606434032"/>
      </c:barChart>
      <c:catAx>
        <c:axId val="150084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434032"/>
        <c:crosses val="autoZero"/>
        <c:auto val="1"/>
        <c:lblAlgn val="ctr"/>
        <c:lblOffset val="100"/>
        <c:noMultiLvlLbl val="0"/>
      </c:catAx>
      <c:valAx>
        <c:axId val="160643403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Tables!$H$24</c:f>
              <c:strCache>
                <c:ptCount val="1"/>
                <c:pt idx="0">
                  <c:v>PLT Increment in 1 Hour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Tables!$I$23:$K$23</c:f>
              <c:strCache>
                <c:ptCount val="3"/>
                <c:pt idx="0">
                  <c:v>Minimum API</c:v>
                </c:pt>
                <c:pt idx="1">
                  <c:v>Mean API</c:v>
                </c:pt>
                <c:pt idx="2">
                  <c:v>Maximum API</c:v>
                </c:pt>
              </c:strCache>
            </c:strRef>
          </c:cat>
          <c:val>
            <c:numRef>
              <c:f>Tables!$I$24:$K$24</c:f>
              <c:numCache>
                <c:formatCode>General</c:formatCode>
                <c:ptCount val="3"/>
                <c:pt idx="0">
                  <c:v>10800</c:v>
                </c:pt>
                <c:pt idx="1">
                  <c:v>31323.84</c:v>
                </c:pt>
                <c:pt idx="2">
                  <c:v>49040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A-4AC5-95A8-49ADB64DE364}"/>
            </c:ext>
          </c:extLst>
        </c:ser>
        <c:ser>
          <c:idx val="1"/>
          <c:order val="1"/>
          <c:tx>
            <c:strRef>
              <c:f>Tables!$H$25</c:f>
              <c:strCache>
                <c:ptCount val="1"/>
                <c:pt idx="0">
                  <c:v>PLT Increment in 24 Hour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Tables!$I$23:$K$23</c:f>
              <c:strCache>
                <c:ptCount val="3"/>
                <c:pt idx="0">
                  <c:v>Minimum API</c:v>
                </c:pt>
                <c:pt idx="1">
                  <c:v>Mean API</c:v>
                </c:pt>
                <c:pt idx="2">
                  <c:v>Maximum API</c:v>
                </c:pt>
              </c:strCache>
            </c:strRef>
          </c:cat>
          <c:val>
            <c:numRef>
              <c:f>Tables!$I$25:$K$25</c:f>
              <c:numCache>
                <c:formatCode>General</c:formatCode>
                <c:ptCount val="3"/>
                <c:pt idx="0">
                  <c:v>1000</c:v>
                </c:pt>
                <c:pt idx="1">
                  <c:v>17713</c:v>
                </c:pt>
                <c:pt idx="2">
                  <c:v>35200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A-4AC5-95A8-49ADB64DE3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2072336"/>
        <c:axId val="333097632"/>
      </c:barChart>
      <c:catAx>
        <c:axId val="5520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97632"/>
        <c:crosses val="autoZero"/>
        <c:auto val="1"/>
        <c:lblAlgn val="ctr"/>
        <c:lblOffset val="100"/>
        <c:noMultiLvlLbl val="0"/>
      </c:catAx>
      <c:valAx>
        <c:axId val="333097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07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Tables!$B$1</c:f>
              <c:strCache>
                <c:ptCount val="1"/>
                <c:pt idx="0">
                  <c:v>CCI 1 Hour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Tables!$B$2:$B$101</c:f>
              <c:numCache>
                <c:formatCode>0</c:formatCode>
                <c:ptCount val="100"/>
                <c:pt idx="0">
                  <c:v>20847.169616622643</c:v>
                </c:pt>
                <c:pt idx="1">
                  <c:v>20492.539393991843</c:v>
                </c:pt>
                <c:pt idx="2">
                  <c:v>21605.993470473739</c:v>
                </c:pt>
                <c:pt idx="3">
                  <c:v>6653.3199732664798</c:v>
                </c:pt>
                <c:pt idx="4">
                  <c:v>22582.151978121197</c:v>
                </c:pt>
                <c:pt idx="5">
                  <c:v>23852.926933348688</c:v>
                </c:pt>
                <c:pt idx="6">
                  <c:v>17897.211858490482</c:v>
                </c:pt>
                <c:pt idx="7">
                  <c:v>9066.6082158568461</c:v>
                </c:pt>
                <c:pt idx="8">
                  <c:v>13428.026319538052</c:v>
                </c:pt>
                <c:pt idx="9">
                  <c:v>18895.675878185044</c:v>
                </c:pt>
                <c:pt idx="10">
                  <c:v>7246.662976417856</c:v>
                </c:pt>
                <c:pt idx="11">
                  <c:v>6186.4048475889122</c:v>
                </c:pt>
                <c:pt idx="12">
                  <c:v>21284.631075026882</c:v>
                </c:pt>
                <c:pt idx="13">
                  <c:v>7191.2737968552601</c:v>
                </c:pt>
                <c:pt idx="14">
                  <c:v>25560.121717672278</c:v>
                </c:pt>
                <c:pt idx="15">
                  <c:v>18915.106396740146</c:v>
                </c:pt>
                <c:pt idx="16">
                  <c:v>22283.738889523174</c:v>
                </c:pt>
                <c:pt idx="17">
                  <c:v>19993.575034785899</c:v>
                </c:pt>
                <c:pt idx="18">
                  <c:v>7485.549865582585</c:v>
                </c:pt>
                <c:pt idx="19">
                  <c:v>28065.214233994368</c:v>
                </c:pt>
                <c:pt idx="20">
                  <c:v>7180.9434420519365</c:v>
                </c:pt>
                <c:pt idx="21">
                  <c:v>24973.908755309378</c:v>
                </c:pt>
                <c:pt idx="22">
                  <c:v>21948.141127954386</c:v>
                </c:pt>
                <c:pt idx="23">
                  <c:v>20658.665117679902</c:v>
                </c:pt>
                <c:pt idx="24">
                  <c:v>22293.175322380972</c:v>
                </c:pt>
                <c:pt idx="25">
                  <c:v>20945.992579207246</c:v>
                </c:pt>
                <c:pt idx="26">
                  <c:v>6521.3759798988594</c:v>
                </c:pt>
                <c:pt idx="27">
                  <c:v>20930.683085949309</c:v>
                </c:pt>
                <c:pt idx="28">
                  <c:v>26436.075843114577</c:v>
                </c:pt>
                <c:pt idx="29">
                  <c:v>26908.407927714736</c:v>
                </c:pt>
                <c:pt idx="30">
                  <c:v>20445.885649685122</c:v>
                </c:pt>
                <c:pt idx="31">
                  <c:v>20065.314117469381</c:v>
                </c:pt>
                <c:pt idx="32">
                  <c:v>22424.494343332452</c:v>
                </c:pt>
                <c:pt idx="33">
                  <c:v>28764.182272718655</c:v>
                </c:pt>
                <c:pt idx="34">
                  <c:v>7474.1629037044086</c:v>
                </c:pt>
                <c:pt idx="35">
                  <c:v>5993.6808829229285</c:v>
                </c:pt>
                <c:pt idx="36">
                  <c:v>17642.706735674641</c:v>
                </c:pt>
                <c:pt idx="37">
                  <c:v>7418.7811786199236</c:v>
                </c:pt>
                <c:pt idx="38">
                  <c:v>22445.323075111395</c:v>
                </c:pt>
                <c:pt idx="39">
                  <c:v>23251.304702540252</c:v>
                </c:pt>
                <c:pt idx="40">
                  <c:v>18177.085518242297</c:v>
                </c:pt>
                <c:pt idx="41">
                  <c:v>20452.181402919618</c:v>
                </c:pt>
                <c:pt idx="42">
                  <c:v>20142.967893425128</c:v>
                </c:pt>
                <c:pt idx="43">
                  <c:v>7167.0255436989273</c:v>
                </c:pt>
                <c:pt idx="44">
                  <c:v>7191.2163896237453</c:v>
                </c:pt>
                <c:pt idx="45">
                  <c:v>18850.582618549237</c:v>
                </c:pt>
                <c:pt idx="46">
                  <c:v>20183.001148331121</c:v>
                </c:pt>
                <c:pt idx="47">
                  <c:v>24697.170982633917</c:v>
                </c:pt>
                <c:pt idx="48">
                  <c:v>27775.338781812268</c:v>
                </c:pt>
                <c:pt idx="49">
                  <c:v>7287.7744590277052</c:v>
                </c:pt>
                <c:pt idx="50">
                  <c:v>29532.840320690582</c:v>
                </c:pt>
                <c:pt idx="51">
                  <c:v>22523.172277403239</c:v>
                </c:pt>
                <c:pt idx="52">
                  <c:v>6994.3035094963398</c:v>
                </c:pt>
                <c:pt idx="53">
                  <c:v>7452.7422533578965</c:v>
                </c:pt>
                <c:pt idx="54">
                  <c:v>20388.926502323204</c:v>
                </c:pt>
                <c:pt idx="55">
                  <c:v>27308.58326607223</c:v>
                </c:pt>
                <c:pt idx="56">
                  <c:v>20887.518451674539</c:v>
                </c:pt>
                <c:pt idx="57">
                  <c:v>7297.296876115206</c:v>
                </c:pt>
                <c:pt idx="58">
                  <c:v>7186.0203791033664</c:v>
                </c:pt>
                <c:pt idx="59">
                  <c:v>22597.552932087994</c:v>
                </c:pt>
                <c:pt idx="60">
                  <c:v>26537.614652658431</c:v>
                </c:pt>
                <c:pt idx="61">
                  <c:v>21532.853542352746</c:v>
                </c:pt>
                <c:pt idx="62">
                  <c:v>21241.994671095221</c:v>
                </c:pt>
                <c:pt idx="63">
                  <c:v>7467.6251178081229</c:v>
                </c:pt>
                <c:pt idx="64">
                  <c:v>9623.2200735166243</c:v>
                </c:pt>
                <c:pt idx="65">
                  <c:v>9218.2428235155348</c:v>
                </c:pt>
                <c:pt idx="66">
                  <c:v>22445.323075111395</c:v>
                </c:pt>
                <c:pt idx="67">
                  <c:v>7099.15639649882</c:v>
                </c:pt>
                <c:pt idx="68">
                  <c:v>23251.304702540252</c:v>
                </c:pt>
                <c:pt idx="69">
                  <c:v>23440.624999999996</c:v>
                </c:pt>
                <c:pt idx="70">
                  <c:v>20074.860663310745</c:v>
                </c:pt>
                <c:pt idx="71">
                  <c:v>26285.135768969554</c:v>
                </c:pt>
                <c:pt idx="72">
                  <c:v>7013.4873562602115</c:v>
                </c:pt>
                <c:pt idx="73">
                  <c:v>18610.657643729275</c:v>
                </c:pt>
                <c:pt idx="74">
                  <c:v>7264.4360174304647</c:v>
                </c:pt>
                <c:pt idx="75">
                  <c:v>19875.455449544068</c:v>
                </c:pt>
                <c:pt idx="76">
                  <c:v>20367.829654837675</c:v>
                </c:pt>
                <c:pt idx="77">
                  <c:v>18850.582618549237</c:v>
                </c:pt>
                <c:pt idx="78">
                  <c:v>18749.263187743181</c:v>
                </c:pt>
                <c:pt idx="79">
                  <c:v>7493.0523375546582</c:v>
                </c:pt>
                <c:pt idx="80">
                  <c:v>7333.975318586411</c:v>
                </c:pt>
                <c:pt idx="81">
                  <c:v>7099.15639649882</c:v>
                </c:pt>
                <c:pt idx="82">
                  <c:v>23440.624999999996</c:v>
                </c:pt>
                <c:pt idx="83">
                  <c:v>21605.993470473739</c:v>
                </c:pt>
                <c:pt idx="84">
                  <c:v>7197.2749206574636</c:v>
                </c:pt>
                <c:pt idx="85">
                  <c:v>7207.7633043720198</c:v>
                </c:pt>
                <c:pt idx="86">
                  <c:v>22582.151978121197</c:v>
                </c:pt>
                <c:pt idx="87">
                  <c:v>26285.135768969554</c:v>
                </c:pt>
                <c:pt idx="88">
                  <c:v>23852.926933348688</c:v>
                </c:pt>
                <c:pt idx="89">
                  <c:v>6973.7016871027799</c:v>
                </c:pt>
                <c:pt idx="90">
                  <c:v>17897.211858490482</c:v>
                </c:pt>
                <c:pt idx="91">
                  <c:v>20930.683085949309</c:v>
                </c:pt>
                <c:pt idx="92">
                  <c:v>26436.075843114577</c:v>
                </c:pt>
                <c:pt idx="93">
                  <c:v>7463.0590430857246</c:v>
                </c:pt>
                <c:pt idx="94">
                  <c:v>7260.3912601181491</c:v>
                </c:pt>
                <c:pt idx="95">
                  <c:v>25051.023951461601</c:v>
                </c:pt>
                <c:pt idx="96">
                  <c:v>7251.0535632953206</c:v>
                </c:pt>
                <c:pt idx="97">
                  <c:v>18651.927358083412</c:v>
                </c:pt>
                <c:pt idx="98">
                  <c:v>18895.675878185044</c:v>
                </c:pt>
                <c:pt idx="99">
                  <c:v>7246.662976417856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8-4DF7-AD5D-69D14785AAB4}"/>
            </c:ext>
          </c:extLst>
        </c:ser>
        <c:ser>
          <c:idx val="1"/>
          <c:order val="1"/>
          <c:tx>
            <c:strRef>
              <c:f>Tables!$C$1</c:f>
              <c:strCache>
                <c:ptCount val="1"/>
                <c:pt idx="0">
                  <c:v>CCI 24 Hour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Tables!$C$2:$C$101</c:f>
              <c:numCache>
                <c:formatCode>0</c:formatCode>
                <c:ptCount val="100"/>
                <c:pt idx="0">
                  <c:v>14822.528855855544</c:v>
                </c:pt>
                <c:pt idx="1">
                  <c:v>3803.8372838742439</c:v>
                </c:pt>
                <c:pt idx="2">
                  <c:v>16172.150801252801</c:v>
                </c:pt>
                <c:pt idx="3">
                  <c:v>3881.1033177387803</c:v>
                </c:pt>
                <c:pt idx="4">
                  <c:v>14475.738447513586</c:v>
                </c:pt>
                <c:pt idx="5">
                  <c:v>16082.070478255588</c:v>
                </c:pt>
                <c:pt idx="6">
                  <c:v>12066.620724440725</c:v>
                </c:pt>
                <c:pt idx="7">
                  <c:v>3529.8252230810854</c:v>
                </c:pt>
                <c:pt idx="8">
                  <c:v>4296.9684222521764</c:v>
                </c:pt>
                <c:pt idx="9">
                  <c:v>11414.674089981672</c:v>
                </c:pt>
                <c:pt idx="10">
                  <c:v>3902.0492949942304</c:v>
                </c:pt>
                <c:pt idx="11">
                  <c:v>2577.6686864953804</c:v>
                </c:pt>
                <c:pt idx="12">
                  <c:v>13386.56042454521</c:v>
                </c:pt>
                <c:pt idx="13">
                  <c:v>965.27165058459855</c:v>
                </c:pt>
                <c:pt idx="14">
                  <c:v>18794.207145347264</c:v>
                </c:pt>
                <c:pt idx="15">
                  <c:v>10557.497080215815</c:v>
                </c:pt>
                <c:pt idx="16">
                  <c:v>14274.281139196339</c:v>
                </c:pt>
                <c:pt idx="17">
                  <c:v>11166.156681696613</c:v>
                </c:pt>
                <c:pt idx="18">
                  <c:v>1546.601211897228</c:v>
                </c:pt>
                <c:pt idx="19">
                  <c:v>16140.792223776105</c:v>
                </c:pt>
                <c:pt idx="20">
                  <c:v>2143.5652065826675</c:v>
                </c:pt>
                <c:pt idx="21">
                  <c:v>13063.945294843617</c:v>
                </c:pt>
                <c:pt idx="22">
                  <c:v>14898.362695174121</c:v>
                </c:pt>
                <c:pt idx="23">
                  <c:v>14427.808261637243</c:v>
                </c:pt>
                <c:pt idx="24">
                  <c:v>16476.478961670149</c:v>
                </c:pt>
                <c:pt idx="25">
                  <c:v>13967.53561950179</c:v>
                </c:pt>
                <c:pt idx="26">
                  <c:v>4742.8188944718986</c:v>
                </c:pt>
                <c:pt idx="27">
                  <c:v>7615.7731058639092</c:v>
                </c:pt>
                <c:pt idx="28">
                  <c:v>17843.27305071559</c:v>
                </c:pt>
                <c:pt idx="29">
                  <c:v>12181.212397945903</c:v>
                </c:pt>
                <c:pt idx="30">
                  <c:v>12577.122087345737</c:v>
                </c:pt>
                <c:pt idx="31">
                  <c:v>4481.7230000729314</c:v>
                </c:pt>
                <c:pt idx="32">
                  <c:v>14511.426096072439</c:v>
                </c:pt>
                <c:pt idx="33">
                  <c:v>14321.788867443771</c:v>
                </c:pt>
                <c:pt idx="34">
                  <c:v>1115.5467020454339</c:v>
                </c:pt>
                <c:pt idx="35">
                  <c:v>1664.9113563674805</c:v>
                </c:pt>
                <c:pt idx="36">
                  <c:v>9865.4052208010144</c:v>
                </c:pt>
                <c:pt idx="37">
                  <c:v>1141.3509505569111</c:v>
                </c:pt>
                <c:pt idx="38">
                  <c:v>11734.72214002972</c:v>
                </c:pt>
                <c:pt idx="39">
                  <c:v>18627.975775201168</c:v>
                </c:pt>
                <c:pt idx="40">
                  <c:v>12428.053819449386</c:v>
                </c:pt>
                <c:pt idx="41">
                  <c:v>13020.104554317679</c:v>
                </c:pt>
                <c:pt idx="42">
                  <c:v>16140.907313062946</c:v>
                </c:pt>
                <c:pt idx="43">
                  <c:v>5534.0323818434763</c:v>
                </c:pt>
                <c:pt idx="44">
                  <c:v>1617.2150801252801</c:v>
                </c:pt>
                <c:pt idx="45">
                  <c:v>10858.42795424828</c:v>
                </c:pt>
                <c:pt idx="46">
                  <c:v>15350.451577603952</c:v>
                </c:pt>
                <c:pt idx="47">
                  <c:v>17169.764357171829</c:v>
                </c:pt>
                <c:pt idx="48">
                  <c:v>17260.765561752403</c:v>
                </c:pt>
                <c:pt idx="49">
                  <c:v>1434.6012714621468</c:v>
                </c:pt>
                <c:pt idx="50">
                  <c:v>15602.726289460366</c:v>
                </c:pt>
                <c:pt idx="51">
                  <c:v>13748.435501466967</c:v>
                </c:pt>
                <c:pt idx="52">
                  <c:v>5086.7661887246104</c:v>
                </c:pt>
                <c:pt idx="53">
                  <c:v>1727.1708582521198</c:v>
                </c:pt>
                <c:pt idx="54">
                  <c:v>12299.841531292805</c:v>
                </c:pt>
                <c:pt idx="55">
                  <c:v>16286.981849863338</c:v>
                </c:pt>
                <c:pt idx="56">
                  <c:v>14492.022583623148</c:v>
                </c:pt>
                <c:pt idx="57">
                  <c:v>1727.1708582521198</c:v>
                </c:pt>
                <c:pt idx="58">
                  <c:v>4974.9371855330992</c:v>
                </c:pt>
                <c:pt idx="59">
                  <c:v>11964.738315690945</c:v>
                </c:pt>
                <c:pt idx="60">
                  <c:v>17119.277383104058</c:v>
                </c:pt>
                <c:pt idx="61">
                  <c:v>12653.32630839285</c:v>
                </c:pt>
                <c:pt idx="62">
                  <c:v>12335.810562027216</c:v>
                </c:pt>
                <c:pt idx="63">
                  <c:v>4423.9485295071809</c:v>
                </c:pt>
                <c:pt idx="64">
                  <c:v>2140.8720964441877</c:v>
                </c:pt>
                <c:pt idx="65">
                  <c:v>3384.9116855014204</c:v>
                </c:pt>
                <c:pt idx="66">
                  <c:v>16108.573119495344</c:v>
                </c:pt>
                <c:pt idx="67">
                  <c:v>2763.8539919628333</c:v>
                </c:pt>
                <c:pt idx="68">
                  <c:v>14644.282160625016</c:v>
                </c:pt>
                <c:pt idx="69">
                  <c:v>14286.458333333332</c:v>
                </c:pt>
                <c:pt idx="70">
                  <c:v>11183.457953636982</c:v>
                </c:pt>
                <c:pt idx="71">
                  <c:v>12937.720641002241</c:v>
                </c:pt>
                <c:pt idx="72">
                  <c:v>1111.4876951284011</c:v>
                </c:pt>
                <c:pt idx="73">
                  <c:v>9919.1367916446252</c:v>
                </c:pt>
                <c:pt idx="74">
                  <c:v>4470.4221645725938</c:v>
                </c:pt>
                <c:pt idx="75">
                  <c:v>10545.772250953116</c:v>
                </c:pt>
                <c:pt idx="76">
                  <c:v>3853.3731779422624</c:v>
                </c:pt>
                <c:pt idx="77">
                  <c:v>12836.68405927327</c:v>
                </c:pt>
                <c:pt idx="78">
                  <c:v>10083.029017126089</c:v>
                </c:pt>
                <c:pt idx="79">
                  <c:v>3746.5261687773291</c:v>
                </c:pt>
                <c:pt idx="80">
                  <c:v>3384.9116855014204</c:v>
                </c:pt>
                <c:pt idx="81">
                  <c:v>2763.8539919628333</c:v>
                </c:pt>
                <c:pt idx="82">
                  <c:v>9885.4166666666661</c:v>
                </c:pt>
                <c:pt idx="83">
                  <c:v>15794.800615890235</c:v>
                </c:pt>
                <c:pt idx="84">
                  <c:v>2214.5461294330662</c:v>
                </c:pt>
                <c:pt idx="85">
                  <c:v>6098.8766421609398</c:v>
                </c:pt>
                <c:pt idx="86">
                  <c:v>17570.551494913045</c:v>
                </c:pt>
                <c:pt idx="87">
                  <c:v>12937.720641002241</c:v>
                </c:pt>
                <c:pt idx="88">
                  <c:v>16918.338143124878</c:v>
                </c:pt>
                <c:pt idx="89">
                  <c:v>633.97288064570728</c:v>
                </c:pt>
                <c:pt idx="90">
                  <c:v>13659.414660066899</c:v>
                </c:pt>
                <c:pt idx="91">
                  <c:v>12185.236969382253</c:v>
                </c:pt>
                <c:pt idx="92">
                  <c:v>16333.872309265327</c:v>
                </c:pt>
                <c:pt idx="93">
                  <c:v>2017.0429846177633</c:v>
                </c:pt>
                <c:pt idx="94">
                  <c:v>640.24614286756162</c:v>
                </c:pt>
                <c:pt idx="95">
                  <c:v>8039.4813708156607</c:v>
                </c:pt>
                <c:pt idx="96">
                  <c:v>1115.5467020454339</c:v>
                </c:pt>
                <c:pt idx="97">
                  <c:v>11822.41857897386</c:v>
                </c:pt>
                <c:pt idx="98">
                  <c:v>11502.479275289223</c:v>
                </c:pt>
                <c:pt idx="99">
                  <c:v>2787.1780678530222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A8-4DF7-AD5D-69D14785A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424272"/>
        <c:axId val="1174793024"/>
      </c:lineChart>
      <c:catAx>
        <c:axId val="5524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93024"/>
        <c:crosses val="autoZero"/>
        <c:auto val="1"/>
        <c:lblAlgn val="ctr"/>
        <c:lblOffset val="100"/>
        <c:noMultiLvlLbl val="0"/>
      </c:catAx>
      <c:valAx>
        <c:axId val="117479302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2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[Set 14 August.xlsx]Departments!PivotTable2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Departments!$B$3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DA-400E-B4AA-547B3B690D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A-400E-B4AA-547B3B690D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A-400E-B4AA-547B3B690D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DA-400E-B4AA-547B3B690DE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DA-400E-B4AA-547B3B690DE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DA-400E-B4AA-547B3B690DE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DA-400E-B4AA-547B3B690DE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DA-400E-B4AA-547B3B690DE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6DA-400E-B4AA-547B3B690D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Departments!$A$4:$A$13</c:f>
              <c:strCache>
                <c:ptCount val="9"/>
                <c:pt idx="0">
                  <c:v>MEDICAL ONCOLOGY</c:v>
                </c:pt>
                <c:pt idx="1">
                  <c:v>GENERAL MEDICINE</c:v>
                </c:pt>
                <c:pt idx="2">
                  <c:v>RADIOTHERAPY</c:v>
                </c:pt>
                <c:pt idx="3">
                  <c:v>GENERAL SURGERY</c:v>
                </c:pt>
                <c:pt idx="4">
                  <c:v>SURGICAL ONCOLOGY</c:v>
                </c:pt>
                <c:pt idx="5">
                  <c:v>ORTHOPEDICS</c:v>
                </c:pt>
                <c:pt idx="6">
                  <c:v>CARDIOVASCULAR AND THORACIC SURGERY</c:v>
                </c:pt>
                <c:pt idx="7">
                  <c:v>GASTROINTESTINAL SURGERY</c:v>
                </c:pt>
                <c:pt idx="8">
                  <c:v>NEUROSURGERY</c:v>
                </c:pt>
              </c:strCache>
            </c:strRef>
          </c:cat>
          <c:val>
            <c:numRef>
              <c:f>Departments!$B$4:$B$13</c:f>
              <c:numCache>
                <c:formatCode>General</c:formatCode>
                <c:ptCount val="9"/>
                <c:pt idx="0">
                  <c:v>53</c:v>
                </c:pt>
                <c:pt idx="1">
                  <c:v>29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C-47FE-8E6C-C68FB1ECF4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[Set 14 August.xlsx]Age group!PivotTable3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'Age group'!$B$3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088-4DA9-90D0-67CB5717E2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088-4DA9-90D0-67CB5717E26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088-4DA9-90D0-67CB5717E26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088-4DA9-90D0-67CB5717E26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088-4DA9-90D0-67CB5717E26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088-4DA9-90D0-67CB5717E26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088-4DA9-90D0-67CB5717E26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088-4DA9-90D0-67CB5717E26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088-4DA9-90D0-67CB5717E26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088-4DA9-90D0-67CB5717E2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'Age group'!$A$4:$A$14</c:f>
              <c:strCache>
                <c:ptCount val="10"/>
                <c:pt idx="0">
                  <c:v>16-19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</c:strCache>
            </c:strRef>
          </c:cat>
          <c:val>
            <c:numRef>
              <c:f>'Age group'!$B$4:$B$14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6</c:v>
                </c:pt>
                <c:pt idx="4">
                  <c:v>9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12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D-4236-92B0-E38B753644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[Set 14 August.xlsx]Gender!PivotTable4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73-4192-9197-5B6EFBAFFC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73-4192-9197-5B6EFBAFFC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Gender!$B$4:$B$6</c:f>
              <c:numCache>
                <c:formatCode>General</c:formatCode>
                <c:ptCount val="2"/>
                <c:pt idx="0">
                  <c:v>35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0-4A11-8229-74DEE62F9E9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374999999999996"/>
          <c:y val="0.36016149023038785"/>
          <c:w val="0.18958333333333333"/>
          <c:h val="0.35777668416447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[Set 14 August.xlsx]Blood group!PivotTable5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'Blood group'!$B$3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93D-44CD-A197-8E499CA77E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93D-44CD-A197-8E499CA77E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93D-44CD-A197-8E499CA77E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93D-44CD-A197-8E499CA77ED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93D-44CD-A197-8E499CA77ED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93D-44CD-A197-8E499CA77ED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93D-44CD-A197-8E499CA77ED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93D-44CD-A197-8E499CA77E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'Blood group'!$A$4:$A$12</c:f>
              <c:strCache>
                <c:ptCount val="8"/>
                <c:pt idx="0">
                  <c:v>O+</c:v>
                </c:pt>
                <c:pt idx="1">
                  <c:v>O-</c:v>
                </c:pt>
                <c:pt idx="2">
                  <c:v>B+</c:v>
                </c:pt>
                <c:pt idx="3">
                  <c:v>B-</c:v>
                </c:pt>
                <c:pt idx="4">
                  <c:v>AB+</c:v>
                </c:pt>
                <c:pt idx="5">
                  <c:v>AB-</c:v>
                </c:pt>
                <c:pt idx="6">
                  <c:v>A+</c:v>
                </c:pt>
                <c:pt idx="7">
                  <c:v>A-</c:v>
                </c:pt>
              </c:strCache>
            </c:strRef>
          </c:cat>
          <c:val>
            <c:numRef>
              <c:f>'Blood group'!$B$4:$B$12</c:f>
              <c:numCache>
                <c:formatCode>General</c:formatCode>
                <c:ptCount val="8"/>
                <c:pt idx="0">
                  <c:v>31</c:v>
                </c:pt>
                <c:pt idx="1">
                  <c:v>3</c:v>
                </c:pt>
                <c:pt idx="2">
                  <c:v>39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14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4-4C9F-9B4C-3083841C289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[Set 14 August.xlsx]Conditions!PivotTable6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Conditions!$B$3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22D-4177-BD35-A3EE0148E4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22D-4177-BD35-A3EE0148E4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22D-4177-BD35-A3EE0148E49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22D-4177-BD35-A3EE0148E49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22D-4177-BD35-A3EE0148E49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22D-4177-BD35-A3EE0148E49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22D-4177-BD35-A3EE0148E49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22D-4177-BD35-A3EE0148E49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22D-4177-BD35-A3EE0148E49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22D-4177-BD35-A3EE0148E49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22D-4177-BD35-A3EE0148E4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Conditions!$A$4:$A$15</c:f>
              <c:strCache>
                <c:ptCount val="11"/>
                <c:pt idx="0">
                  <c:v>Hematological maligancy</c:v>
                </c:pt>
                <c:pt idx="1">
                  <c:v>Surgery</c:v>
                </c:pt>
                <c:pt idx="2">
                  <c:v>Dengue</c:v>
                </c:pt>
                <c:pt idx="3">
                  <c:v>Aplastic Anemia</c:v>
                </c:pt>
                <c:pt idx="4">
                  <c:v>Thrombocytopenia</c:v>
                </c:pt>
                <c:pt idx="5">
                  <c:v>ITP</c:v>
                </c:pt>
                <c:pt idx="6">
                  <c:v>Malaria</c:v>
                </c:pt>
                <c:pt idx="7">
                  <c:v>Multiple Sclerosis</c:v>
                </c:pt>
                <c:pt idx="8">
                  <c:v>Poisoning</c:v>
                </c:pt>
                <c:pt idx="9">
                  <c:v>TTP</c:v>
                </c:pt>
                <c:pt idx="10">
                  <c:v>Snake bite</c:v>
                </c:pt>
              </c:strCache>
            </c:strRef>
          </c:cat>
          <c:val>
            <c:numRef>
              <c:f>Conditions!$B$4:$B$15</c:f>
              <c:numCache>
                <c:formatCode>General</c:formatCode>
                <c:ptCount val="11"/>
                <c:pt idx="0">
                  <c:v>59</c:v>
                </c:pt>
                <c:pt idx="1">
                  <c:v>12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8-4CBD-8345-221B63DCDD6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8</xdr:row>
      <xdr:rowOff>38100</xdr:rowOff>
    </xdr:from>
    <xdr:to>
      <xdr:col>11</xdr:col>
      <xdr:colOff>1082040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2026A-829A-4E31-B989-9E3446703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5</xdr:row>
      <xdr:rowOff>76200</xdr:rowOff>
    </xdr:from>
    <xdr:to>
      <xdr:col>20</xdr:col>
      <xdr:colOff>525780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10CD8-CC43-4706-859F-6D10DF9F7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845820</xdr:colOff>
      <xdr:row>16</xdr:row>
      <xdr:rowOff>167640</xdr:rowOff>
    </xdr:from>
    <xdr:to>
      <xdr:col>16</xdr:col>
      <xdr:colOff>137160</xdr:colOff>
      <xdr:row>31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87256C-28AF-493C-A4A6-DCA55ACEF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822960</xdr:colOff>
      <xdr:row>80</xdr:row>
      <xdr:rowOff>167640</xdr:rowOff>
    </xdr:from>
    <xdr:to>
      <xdr:col>12</xdr:col>
      <xdr:colOff>137160</xdr:colOff>
      <xdr:row>95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207454-F2D0-4DD1-98C6-C62B6FD76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1</xdr:row>
      <xdr:rowOff>15240</xdr:rowOff>
    </xdr:from>
    <xdr:to>
      <xdr:col>15</xdr:col>
      <xdr:colOff>22860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9891F-7973-4C0B-969F-DBC0720D3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167640</xdr:rowOff>
    </xdr:from>
    <xdr:to>
      <xdr:col>11</xdr:col>
      <xdr:colOff>495300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2A391-876E-4936-801C-D2133B4F8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167640</xdr:rowOff>
    </xdr:from>
    <xdr:to>
      <xdr:col>11</xdr:col>
      <xdr:colOff>495300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8DDA5-A4F2-45F7-B91F-C3C08B3BC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167640</xdr:rowOff>
    </xdr:from>
    <xdr:to>
      <xdr:col>11</xdr:col>
      <xdr:colOff>495300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AB621-E5C6-4013-850A-DF0BDD4BB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5</xdr:row>
      <xdr:rowOff>167640</xdr:rowOff>
    </xdr:from>
    <xdr:to>
      <xdr:col>10</xdr:col>
      <xdr:colOff>480060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2C95C-8CB5-4CE5-88DC-CA22F58E1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93.031855555557" createdVersion="6" refreshedVersion="6" minRefreshableVersion="3" recordCount="100" xr:uid="{32EAD85B-84FB-43A0-8DB6-818E962FC646}">
  <cacheSource type="worksheet">
    <worksheetSource ref="E1:F101" sheet="For Pie"/>
  </cacheSource>
  <cacheFields count="2">
    <cacheField name="Department" numFmtId="0">
      <sharedItems count="9">
        <s v="MEDICAL ONCOLOGY"/>
        <s v="RADIOTHERAPY"/>
        <s v="GENERAL SURGERY"/>
        <s v="GENERAL MEDICINE"/>
        <s v="SURGICAL ONCOLOGY"/>
        <s v="GASTROINTESTINAL SURGERY"/>
        <s v="CARDIOVASCULAR AND THORACIC SURGERY"/>
        <s v="ORTHOPEDICS"/>
        <s v="NEUROSURGERY"/>
      </sharedItems>
    </cacheField>
    <cacheField name="Cou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93.034097222226" createdVersion="6" refreshedVersion="6" minRefreshableVersion="3" recordCount="100" xr:uid="{6F632D9F-76E9-49BE-846A-99AE8261E87F}">
  <cacheSource type="worksheet">
    <worksheetSource ref="H1:I101" sheet="For Pie"/>
  </cacheSource>
  <cacheFields count="2">
    <cacheField name="Age group" numFmtId="0">
      <sharedItems count="10">
        <s v="30-34"/>
        <s v="45-49"/>
        <s v="16-19"/>
        <s v="55-59"/>
        <s v="35-39"/>
        <s v="25-29"/>
        <s v="60-64"/>
        <s v="50-54"/>
        <s v="40-44"/>
        <s v="20-24"/>
      </sharedItems>
    </cacheField>
    <cacheField name="Count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93.034987500003" createdVersion="6" refreshedVersion="6" minRefreshableVersion="3" recordCount="100" xr:uid="{746D9F48-7B7F-447C-B95E-60A769408D97}">
  <cacheSource type="worksheet">
    <worksheetSource ref="J1:K101" sheet="For Pie"/>
  </cacheSource>
  <cacheFields count="2">
    <cacheField name="Gender" numFmtId="0">
      <sharedItems count="2">
        <s v="M"/>
        <s v="F"/>
      </sharedItems>
    </cacheField>
    <cacheField name="Cou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93.035461689811" createdVersion="6" refreshedVersion="6" minRefreshableVersion="3" recordCount="100" xr:uid="{0D98C9DA-016F-4F18-B381-E69F36BE999B}">
  <cacheSource type="worksheet">
    <worksheetSource ref="S1:T101" sheet="For Pie"/>
  </cacheSource>
  <cacheFields count="2">
    <cacheField name="Patient Blood_x000a_Group" numFmtId="0">
      <sharedItems count="8">
        <s v="B+"/>
        <s v="O+"/>
        <s v="AB+"/>
        <s v="A+"/>
        <s v="B-"/>
        <s v="AB-"/>
        <s v="O-"/>
        <s v="A-"/>
      </sharedItems>
    </cacheField>
    <cacheField name="Cou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93.041022569443" createdVersion="6" refreshedVersion="6" minRefreshableVersion="3" recordCount="100" xr:uid="{FB5D2217-B589-4D0F-B341-A3B95CD2B436}">
  <cacheSource type="worksheet">
    <worksheetSource ref="L1:M101" sheet="For Pie"/>
  </cacheSource>
  <cacheFields count="2">
    <cacheField name="Chief" numFmtId="0">
      <sharedItems count="11">
        <s v="Hematological maligancy"/>
        <s v="Surgery"/>
        <s v="Dengue"/>
        <s v="Aplastic Anemia"/>
        <s v="Snake bite"/>
        <s v="ITP"/>
        <s v="Multiple Sclerosis"/>
        <s v="TTP"/>
        <s v="Thrombocytopenia"/>
        <s v="Malaria"/>
        <s v="Poisoning"/>
      </sharedItems>
    </cacheField>
    <cacheField name="Cou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17.716203356482" createdVersion="6" refreshedVersion="6" minRefreshableVersion="3" recordCount="3" xr:uid="{8F0C7492-F054-42E3-9BF1-07DD33A1E990}">
  <cacheSource type="worksheet">
    <worksheetSource ref="E6:H9" sheet="Tables"/>
  </cacheSource>
  <cacheFields count="4">
    <cacheField name="Parameter" numFmtId="1">
      <sharedItems count="3">
        <s v="Weight in Kgs"/>
        <s v="Height in cms"/>
        <s v="Body surface area"/>
      </sharedItems>
    </cacheField>
    <cacheField name="Min" numFmtId="1">
      <sharedItems containsSemiMixedTypes="0" containsString="0" containsNumber="1" minValue="1.3" maxValue="145"/>
    </cacheField>
    <cacheField name="Max" numFmtId="1">
      <sharedItems containsSemiMixedTypes="0" containsString="0" containsNumber="1" minValue="2.0499999999999998" maxValue="178"/>
    </cacheField>
    <cacheField name="Mean" numFmtId="1">
      <sharedItems containsSemiMixedTypes="0" containsString="0" containsNumber="1" minValue="1.63" maxValue="163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2"/>
    <n v="1"/>
  </r>
  <r>
    <x v="0"/>
    <n v="1"/>
  </r>
  <r>
    <x v="0"/>
    <n v="1"/>
  </r>
  <r>
    <x v="0"/>
    <n v="1"/>
  </r>
  <r>
    <x v="0"/>
    <n v="1"/>
  </r>
  <r>
    <x v="3"/>
    <n v="1"/>
  </r>
  <r>
    <x v="3"/>
    <n v="1"/>
  </r>
  <r>
    <x v="0"/>
    <n v="1"/>
  </r>
  <r>
    <x v="0"/>
    <n v="1"/>
  </r>
  <r>
    <x v="2"/>
    <n v="1"/>
  </r>
  <r>
    <x v="0"/>
    <n v="1"/>
  </r>
  <r>
    <x v="3"/>
    <n v="1"/>
  </r>
  <r>
    <x v="3"/>
    <n v="1"/>
  </r>
  <r>
    <x v="0"/>
    <n v="1"/>
  </r>
  <r>
    <x v="0"/>
    <n v="1"/>
  </r>
  <r>
    <x v="4"/>
    <n v="1"/>
  </r>
  <r>
    <x v="1"/>
    <n v="1"/>
  </r>
  <r>
    <x v="0"/>
    <n v="1"/>
  </r>
  <r>
    <x v="3"/>
    <n v="1"/>
  </r>
  <r>
    <x v="0"/>
    <n v="1"/>
  </r>
  <r>
    <x v="0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0"/>
    <n v="1"/>
  </r>
  <r>
    <x v="0"/>
    <n v="1"/>
  </r>
  <r>
    <x v="3"/>
    <n v="1"/>
  </r>
  <r>
    <x v="3"/>
    <n v="1"/>
  </r>
  <r>
    <x v="3"/>
    <n v="1"/>
  </r>
  <r>
    <x v="0"/>
    <n v="1"/>
  </r>
  <r>
    <x v="3"/>
    <n v="1"/>
  </r>
  <r>
    <x v="0"/>
    <n v="1"/>
  </r>
  <r>
    <x v="3"/>
    <n v="1"/>
  </r>
  <r>
    <x v="0"/>
    <n v="1"/>
  </r>
  <r>
    <x v="0"/>
    <n v="1"/>
  </r>
  <r>
    <x v="0"/>
    <n v="1"/>
  </r>
  <r>
    <x v="0"/>
    <n v="1"/>
  </r>
  <r>
    <x v="3"/>
    <n v="1"/>
  </r>
  <r>
    <x v="0"/>
    <n v="1"/>
  </r>
  <r>
    <x v="3"/>
    <n v="1"/>
  </r>
  <r>
    <x v="3"/>
    <n v="1"/>
  </r>
  <r>
    <x v="0"/>
    <n v="1"/>
  </r>
  <r>
    <x v="3"/>
    <n v="1"/>
  </r>
  <r>
    <x v="1"/>
    <n v="1"/>
  </r>
  <r>
    <x v="3"/>
    <n v="1"/>
  </r>
  <r>
    <x v="3"/>
    <n v="1"/>
  </r>
  <r>
    <x v="2"/>
    <n v="1"/>
  </r>
  <r>
    <x v="3"/>
    <n v="1"/>
  </r>
  <r>
    <x v="5"/>
    <n v="1"/>
  </r>
  <r>
    <x v="0"/>
    <n v="1"/>
  </r>
  <r>
    <x v="3"/>
    <n v="1"/>
  </r>
  <r>
    <x v="1"/>
    <n v="1"/>
  </r>
  <r>
    <x v="0"/>
    <n v="1"/>
  </r>
  <r>
    <x v="2"/>
    <n v="1"/>
  </r>
  <r>
    <x v="6"/>
    <n v="1"/>
  </r>
  <r>
    <x v="7"/>
    <n v="1"/>
  </r>
  <r>
    <x v="4"/>
    <n v="1"/>
  </r>
  <r>
    <x v="7"/>
    <n v="1"/>
  </r>
  <r>
    <x v="0"/>
    <n v="1"/>
  </r>
  <r>
    <x v="6"/>
    <n v="1"/>
  </r>
  <r>
    <x v="0"/>
    <n v="1"/>
  </r>
  <r>
    <x v="0"/>
    <n v="1"/>
  </r>
  <r>
    <x v="8"/>
    <n v="1"/>
  </r>
  <r>
    <x v="0"/>
    <n v="1"/>
  </r>
  <r>
    <x v="3"/>
    <n v="1"/>
  </r>
  <r>
    <x v="0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1"/>
    <n v="1"/>
  </r>
  <r>
    <x v="0"/>
    <n v="1"/>
  </r>
  <r>
    <x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</r>
  <r>
    <x v="1"/>
    <x v="0"/>
  </r>
  <r>
    <x v="2"/>
    <x v="0"/>
  </r>
  <r>
    <x v="3"/>
    <x v="0"/>
  </r>
  <r>
    <x v="4"/>
    <x v="0"/>
  </r>
  <r>
    <x v="2"/>
    <x v="0"/>
  </r>
  <r>
    <x v="4"/>
    <x v="0"/>
  </r>
  <r>
    <x v="1"/>
    <x v="0"/>
  </r>
  <r>
    <x v="3"/>
    <x v="0"/>
  </r>
  <r>
    <x v="5"/>
    <x v="0"/>
  </r>
  <r>
    <x v="5"/>
    <x v="0"/>
  </r>
  <r>
    <x v="6"/>
    <x v="0"/>
  </r>
  <r>
    <x v="0"/>
    <x v="0"/>
  </r>
  <r>
    <x v="7"/>
    <x v="0"/>
  </r>
  <r>
    <x v="5"/>
    <x v="0"/>
  </r>
  <r>
    <x v="5"/>
    <x v="0"/>
  </r>
  <r>
    <x v="4"/>
    <x v="0"/>
  </r>
  <r>
    <x v="6"/>
    <x v="0"/>
  </r>
  <r>
    <x v="8"/>
    <x v="0"/>
  </r>
  <r>
    <x v="9"/>
    <x v="0"/>
  </r>
  <r>
    <x v="6"/>
    <x v="0"/>
  </r>
  <r>
    <x v="2"/>
    <x v="0"/>
  </r>
  <r>
    <x v="3"/>
    <x v="0"/>
  </r>
  <r>
    <x v="2"/>
    <x v="0"/>
  </r>
  <r>
    <x v="3"/>
    <x v="0"/>
  </r>
  <r>
    <x v="1"/>
    <x v="0"/>
  </r>
  <r>
    <x v="2"/>
    <x v="0"/>
  </r>
  <r>
    <x v="3"/>
    <x v="0"/>
  </r>
  <r>
    <x v="3"/>
    <x v="0"/>
  </r>
  <r>
    <x v="9"/>
    <x v="0"/>
  </r>
  <r>
    <x v="4"/>
    <x v="0"/>
  </r>
  <r>
    <x v="6"/>
    <x v="0"/>
  </r>
  <r>
    <x v="5"/>
    <x v="0"/>
  </r>
  <r>
    <x v="0"/>
    <x v="0"/>
  </r>
  <r>
    <x v="0"/>
    <x v="0"/>
  </r>
  <r>
    <x v="5"/>
    <x v="0"/>
  </r>
  <r>
    <x v="5"/>
    <x v="0"/>
  </r>
  <r>
    <x v="6"/>
    <x v="0"/>
  </r>
  <r>
    <x v="6"/>
    <x v="0"/>
  </r>
  <r>
    <x v="2"/>
    <x v="0"/>
  </r>
  <r>
    <x v="5"/>
    <x v="0"/>
  </r>
  <r>
    <x v="3"/>
    <x v="0"/>
  </r>
  <r>
    <x v="9"/>
    <x v="0"/>
  </r>
  <r>
    <x v="2"/>
    <x v="0"/>
  </r>
  <r>
    <x v="7"/>
    <x v="0"/>
  </r>
  <r>
    <x v="5"/>
    <x v="0"/>
  </r>
  <r>
    <x v="9"/>
    <x v="0"/>
  </r>
  <r>
    <x v="6"/>
    <x v="0"/>
  </r>
  <r>
    <x v="2"/>
    <x v="0"/>
  </r>
  <r>
    <x v="4"/>
    <x v="0"/>
  </r>
  <r>
    <x v="9"/>
    <x v="0"/>
  </r>
  <r>
    <x v="3"/>
    <x v="0"/>
  </r>
  <r>
    <x v="5"/>
    <x v="0"/>
  </r>
  <r>
    <x v="5"/>
    <x v="0"/>
  </r>
  <r>
    <x v="2"/>
    <x v="0"/>
  </r>
  <r>
    <x v="9"/>
    <x v="0"/>
  </r>
  <r>
    <x v="9"/>
    <x v="0"/>
  </r>
  <r>
    <x v="3"/>
    <x v="0"/>
  </r>
  <r>
    <x v="9"/>
    <x v="0"/>
  </r>
  <r>
    <x v="9"/>
    <x v="0"/>
  </r>
  <r>
    <x v="6"/>
    <x v="0"/>
  </r>
  <r>
    <x v="4"/>
    <x v="0"/>
  </r>
  <r>
    <x v="4"/>
    <x v="0"/>
  </r>
  <r>
    <x v="2"/>
    <x v="0"/>
  </r>
  <r>
    <x v="9"/>
    <x v="0"/>
  </r>
  <r>
    <x v="5"/>
    <x v="0"/>
  </r>
  <r>
    <x v="2"/>
    <x v="0"/>
  </r>
  <r>
    <x v="6"/>
    <x v="0"/>
  </r>
  <r>
    <x v="2"/>
    <x v="0"/>
  </r>
  <r>
    <x v="8"/>
    <x v="0"/>
  </r>
  <r>
    <x v="6"/>
    <x v="0"/>
  </r>
  <r>
    <x v="9"/>
    <x v="0"/>
  </r>
  <r>
    <x v="4"/>
    <x v="0"/>
  </r>
  <r>
    <x v="4"/>
    <x v="0"/>
  </r>
  <r>
    <x v="6"/>
    <x v="0"/>
  </r>
  <r>
    <x v="6"/>
    <x v="0"/>
  </r>
  <r>
    <x v="1"/>
    <x v="0"/>
  </r>
  <r>
    <x v="6"/>
    <x v="0"/>
  </r>
  <r>
    <x v="7"/>
    <x v="0"/>
  </r>
  <r>
    <x v="6"/>
    <x v="0"/>
  </r>
  <r>
    <x v="6"/>
    <x v="0"/>
  </r>
  <r>
    <x v="8"/>
    <x v="0"/>
  </r>
  <r>
    <x v="3"/>
    <x v="0"/>
  </r>
  <r>
    <x v="6"/>
    <x v="0"/>
  </r>
  <r>
    <x v="3"/>
    <x v="0"/>
  </r>
  <r>
    <x v="9"/>
    <x v="0"/>
  </r>
  <r>
    <x v="7"/>
    <x v="0"/>
  </r>
  <r>
    <x v="9"/>
    <x v="0"/>
  </r>
  <r>
    <x v="1"/>
    <x v="0"/>
  </r>
  <r>
    <x v="5"/>
    <x v="0"/>
  </r>
  <r>
    <x v="9"/>
    <x v="0"/>
  </r>
  <r>
    <x v="6"/>
    <x v="0"/>
  </r>
  <r>
    <x v="8"/>
    <x v="0"/>
  </r>
  <r>
    <x v="2"/>
    <x v="0"/>
  </r>
  <r>
    <x v="6"/>
    <x v="0"/>
  </r>
  <r>
    <x v="3"/>
    <x v="0"/>
  </r>
  <r>
    <x v="1"/>
    <x v="0"/>
  </r>
  <r>
    <x v="7"/>
    <x v="0"/>
  </r>
  <r>
    <x v="0"/>
    <x v="0"/>
  </r>
  <r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1"/>
    <n v="1"/>
  </r>
  <r>
    <x v="0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"/>
  </r>
  <r>
    <x v="0"/>
    <n v="1"/>
  </r>
  <r>
    <x v="1"/>
    <n v="1"/>
  </r>
  <r>
    <x v="2"/>
    <n v="1"/>
  </r>
  <r>
    <x v="3"/>
    <n v="1"/>
  </r>
  <r>
    <x v="0"/>
    <n v="1"/>
  </r>
  <r>
    <x v="4"/>
    <n v="1"/>
  </r>
  <r>
    <x v="3"/>
    <n v="1"/>
  </r>
  <r>
    <x v="1"/>
    <n v="1"/>
  </r>
  <r>
    <x v="1"/>
    <n v="1"/>
  </r>
  <r>
    <x v="0"/>
    <n v="1"/>
  </r>
  <r>
    <x v="3"/>
    <n v="1"/>
  </r>
  <r>
    <x v="1"/>
    <n v="1"/>
  </r>
  <r>
    <x v="0"/>
    <n v="1"/>
  </r>
  <r>
    <x v="0"/>
    <n v="1"/>
  </r>
  <r>
    <x v="5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3"/>
    <n v="1"/>
  </r>
  <r>
    <x v="0"/>
    <n v="1"/>
  </r>
  <r>
    <x v="2"/>
    <n v="1"/>
  </r>
  <r>
    <x v="2"/>
    <n v="1"/>
  </r>
  <r>
    <x v="0"/>
    <n v="1"/>
  </r>
  <r>
    <x v="3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1"/>
    <n v="1"/>
  </r>
  <r>
    <x v="3"/>
    <n v="1"/>
  </r>
  <r>
    <x v="3"/>
    <n v="1"/>
  </r>
  <r>
    <x v="6"/>
    <n v="1"/>
  </r>
  <r>
    <x v="0"/>
    <n v="1"/>
  </r>
  <r>
    <x v="2"/>
    <n v="1"/>
  </r>
  <r>
    <x v="6"/>
    <n v="1"/>
  </r>
  <r>
    <x v="3"/>
    <n v="1"/>
  </r>
  <r>
    <x v="0"/>
    <n v="1"/>
  </r>
  <r>
    <x v="0"/>
    <n v="1"/>
  </r>
  <r>
    <x v="1"/>
    <n v="1"/>
  </r>
  <r>
    <x v="1"/>
    <n v="1"/>
  </r>
  <r>
    <x v="0"/>
    <n v="1"/>
  </r>
  <r>
    <x v="1"/>
    <n v="1"/>
  </r>
  <r>
    <x v="2"/>
    <n v="1"/>
  </r>
  <r>
    <x v="1"/>
    <n v="1"/>
  </r>
  <r>
    <x v="1"/>
    <n v="1"/>
  </r>
  <r>
    <x v="0"/>
    <n v="1"/>
  </r>
  <r>
    <x v="0"/>
    <n v="1"/>
  </r>
  <r>
    <x v="0"/>
    <n v="1"/>
  </r>
  <r>
    <x v="7"/>
    <n v="1"/>
  </r>
  <r>
    <x v="1"/>
    <n v="1"/>
  </r>
  <r>
    <x v="0"/>
    <n v="1"/>
  </r>
  <r>
    <x v="0"/>
    <n v="1"/>
  </r>
  <r>
    <x v="1"/>
    <n v="1"/>
  </r>
  <r>
    <x v="2"/>
    <n v="1"/>
  </r>
  <r>
    <x v="3"/>
    <n v="1"/>
  </r>
  <r>
    <x v="1"/>
    <n v="1"/>
  </r>
  <r>
    <x v="0"/>
    <n v="1"/>
  </r>
  <r>
    <x v="0"/>
    <n v="1"/>
  </r>
  <r>
    <x v="3"/>
    <n v="1"/>
  </r>
  <r>
    <x v="1"/>
    <n v="1"/>
  </r>
  <r>
    <x v="0"/>
    <n v="1"/>
  </r>
  <r>
    <x v="0"/>
    <n v="1"/>
  </r>
  <r>
    <x v="1"/>
    <n v="1"/>
  </r>
  <r>
    <x v="1"/>
    <n v="1"/>
  </r>
  <r>
    <x v="0"/>
    <n v="1"/>
  </r>
  <r>
    <x v="0"/>
    <n v="1"/>
  </r>
  <r>
    <x v="3"/>
    <n v="1"/>
  </r>
  <r>
    <x v="0"/>
    <n v="1"/>
  </r>
  <r>
    <x v="0"/>
    <n v="1"/>
  </r>
  <r>
    <x v="2"/>
    <n v="1"/>
  </r>
  <r>
    <x v="1"/>
    <n v="1"/>
  </r>
  <r>
    <x v="2"/>
    <n v="1"/>
  </r>
  <r>
    <x v="1"/>
    <n v="1"/>
  </r>
  <r>
    <x v="0"/>
    <n v="1"/>
  </r>
  <r>
    <x v="3"/>
    <n v="1"/>
  </r>
  <r>
    <x v="1"/>
    <n v="1"/>
  </r>
  <r>
    <x v="0"/>
    <n v="1"/>
  </r>
  <r>
    <x v="0"/>
    <n v="1"/>
  </r>
  <r>
    <x v="3"/>
    <n v="1"/>
  </r>
  <r>
    <x v="1"/>
    <n v="1"/>
  </r>
  <r>
    <x v="3"/>
    <n v="1"/>
  </r>
  <r>
    <x v="2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1"/>
    <n v="1"/>
  </r>
  <r>
    <x v="2"/>
    <n v="1"/>
  </r>
  <r>
    <x v="6"/>
    <n v="1"/>
  </r>
  <r>
    <x v="0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1"/>
    <n v="1"/>
  </r>
  <r>
    <x v="0"/>
    <n v="1"/>
  </r>
  <r>
    <x v="0"/>
    <n v="1"/>
  </r>
  <r>
    <x v="0"/>
    <n v="1"/>
  </r>
  <r>
    <x v="0"/>
    <n v="1"/>
  </r>
  <r>
    <x v="2"/>
    <n v="1"/>
  </r>
  <r>
    <x v="3"/>
    <n v="1"/>
  </r>
  <r>
    <x v="0"/>
    <n v="1"/>
  </r>
  <r>
    <x v="0"/>
    <n v="1"/>
  </r>
  <r>
    <x v="1"/>
    <n v="1"/>
  </r>
  <r>
    <x v="0"/>
    <n v="1"/>
  </r>
  <r>
    <x v="4"/>
    <n v="1"/>
  </r>
  <r>
    <x v="2"/>
    <n v="1"/>
  </r>
  <r>
    <x v="0"/>
    <n v="1"/>
  </r>
  <r>
    <x v="0"/>
    <n v="1"/>
  </r>
  <r>
    <x v="1"/>
    <n v="1"/>
  </r>
  <r>
    <x v="0"/>
    <n v="1"/>
  </r>
  <r>
    <x v="0"/>
    <n v="1"/>
  </r>
  <r>
    <x v="2"/>
    <n v="1"/>
  </r>
  <r>
    <x v="0"/>
    <n v="1"/>
  </r>
  <r>
    <x v="0"/>
    <n v="1"/>
  </r>
  <r>
    <x v="3"/>
    <n v="1"/>
  </r>
  <r>
    <x v="5"/>
    <n v="1"/>
  </r>
  <r>
    <x v="0"/>
    <n v="1"/>
  </r>
  <r>
    <x v="2"/>
    <n v="1"/>
  </r>
  <r>
    <x v="3"/>
    <n v="1"/>
  </r>
  <r>
    <x v="0"/>
    <n v="1"/>
  </r>
  <r>
    <x v="0"/>
    <n v="1"/>
  </r>
  <r>
    <x v="0"/>
    <n v="1"/>
  </r>
  <r>
    <x v="2"/>
    <n v="1"/>
  </r>
  <r>
    <x v="3"/>
    <n v="1"/>
  </r>
  <r>
    <x v="6"/>
    <n v="1"/>
  </r>
  <r>
    <x v="0"/>
    <n v="1"/>
  </r>
  <r>
    <x v="3"/>
    <n v="1"/>
  </r>
  <r>
    <x v="0"/>
    <n v="1"/>
  </r>
  <r>
    <x v="5"/>
    <n v="1"/>
  </r>
  <r>
    <x v="0"/>
    <n v="1"/>
  </r>
  <r>
    <x v="0"/>
    <n v="1"/>
  </r>
  <r>
    <x v="0"/>
    <n v="1"/>
  </r>
  <r>
    <x v="0"/>
    <n v="1"/>
  </r>
  <r>
    <x v="7"/>
    <n v="1"/>
  </r>
  <r>
    <x v="0"/>
    <n v="1"/>
  </r>
  <r>
    <x v="6"/>
    <n v="1"/>
  </r>
  <r>
    <x v="2"/>
    <n v="1"/>
  </r>
  <r>
    <x v="0"/>
    <n v="1"/>
  </r>
  <r>
    <x v="8"/>
    <n v="1"/>
  </r>
  <r>
    <x v="0"/>
    <n v="1"/>
  </r>
  <r>
    <x v="8"/>
    <n v="1"/>
  </r>
  <r>
    <x v="9"/>
    <n v="1"/>
  </r>
  <r>
    <x v="1"/>
    <n v="1"/>
  </r>
  <r>
    <x v="8"/>
    <n v="1"/>
  </r>
  <r>
    <x v="1"/>
    <n v="1"/>
  </r>
  <r>
    <x v="0"/>
    <n v="1"/>
  </r>
  <r>
    <x v="3"/>
    <n v="1"/>
  </r>
  <r>
    <x v="0"/>
    <n v="1"/>
  </r>
  <r>
    <x v="0"/>
    <n v="1"/>
  </r>
  <r>
    <x v="1"/>
    <n v="1"/>
  </r>
  <r>
    <x v="1"/>
    <n v="1"/>
  </r>
  <r>
    <x v="1"/>
    <n v="1"/>
  </r>
  <r>
    <x v="1"/>
    <n v="1"/>
  </r>
  <r>
    <x v="1"/>
    <n v="1"/>
  </r>
  <r>
    <x v="0"/>
    <n v="1"/>
  </r>
  <r>
    <x v="1"/>
    <n v="1"/>
  </r>
  <r>
    <x v="0"/>
    <n v="1"/>
  </r>
  <r>
    <x v="0"/>
    <n v="1"/>
  </r>
  <r>
    <x v="1"/>
    <n v="1"/>
  </r>
  <r>
    <x v="0"/>
    <n v="1"/>
  </r>
  <r>
    <x v="8"/>
    <n v="1"/>
  </r>
  <r>
    <x v="0"/>
    <n v="1"/>
  </r>
  <r>
    <x v="10"/>
    <n v="1"/>
  </r>
  <r>
    <x v="2"/>
    <n v="1"/>
  </r>
  <r>
    <x v="9"/>
    <n v="1"/>
  </r>
  <r>
    <x v="5"/>
    <n v="1"/>
  </r>
  <r>
    <x v="8"/>
    <n v="1"/>
  </r>
  <r>
    <x v="8"/>
    <n v="1"/>
  </r>
  <r>
    <x v="0"/>
    <n v="1"/>
  </r>
  <r>
    <x v="0"/>
    <n v="1"/>
  </r>
  <r>
    <x v="0"/>
    <n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42"/>
    <n v="85"/>
    <n v="59.31"/>
  </r>
  <r>
    <x v="1"/>
    <n v="145"/>
    <n v="178"/>
    <n v="163.06"/>
  </r>
  <r>
    <x v="2"/>
    <n v="1.3"/>
    <n v="2.0499999999999998"/>
    <n v="1.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28251F-5006-4164-AD8D-07688558344C}" name="PivotTable3" cacheId="5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E5" firstHeaderRow="1" firstDataRow="2" firstDataCol="1"/>
  <pivotFields count="4">
    <pivotField axis="axisCol" showAll="0">
      <items count="4">
        <item x="2"/>
        <item x="1"/>
        <item x="0"/>
        <item t="default"/>
      </items>
    </pivotField>
    <pivotField dataField="1" numFmtId="1" showAll="0"/>
    <pivotField dataField="1" numFmtId="1" showAll="0"/>
    <pivotField dataField="1" numFmtId="1" showAll="0"/>
  </pivotFields>
  <rowFields count="1">
    <field x="-2"/>
  </rowFields>
  <rowItems count="3">
    <i>
      <x/>
    </i>
    <i i="1">
      <x v="1"/>
    </i>
    <i i="2">
      <x v="2"/>
    </i>
  </rowItems>
  <colFields count="1">
    <field x="0"/>
  </colFields>
  <colItems count="4">
    <i>
      <x/>
    </i>
    <i>
      <x v="1"/>
    </i>
    <i>
      <x v="2"/>
    </i>
    <i t="grand">
      <x/>
    </i>
  </colItems>
  <dataFields count="3">
    <dataField name="Minimum" fld="1" baseField="0" baseItem="0"/>
    <dataField name="Mean " fld="3" baseField="0" baseItem="0"/>
    <dataField name="Maximum" fld="2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5D4FC-5260-4D25-BB1B-B13589222A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3" firstHeaderRow="1" firstDataRow="1" firstDataCol="1"/>
  <pivotFields count="2">
    <pivotField axis="axisRow" showAll="0" sortType="descending">
      <items count="10">
        <item x="6"/>
        <item x="5"/>
        <item x="3"/>
        <item x="2"/>
        <item x="0"/>
        <item x="8"/>
        <item x="7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0">
    <i>
      <x v="4"/>
    </i>
    <i>
      <x v="2"/>
    </i>
    <i>
      <x v="7"/>
    </i>
    <i>
      <x v="3"/>
    </i>
    <i>
      <x v="8"/>
    </i>
    <i>
      <x v="6"/>
    </i>
    <i>
      <x/>
    </i>
    <i>
      <x v="1"/>
    </i>
    <i>
      <x v="5"/>
    </i>
    <i t="grand">
      <x/>
    </i>
  </rowItems>
  <colItems count="1">
    <i/>
  </colItems>
  <dataFields count="1">
    <dataField name="Sum of Count" fld="1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8167E-0B23-4703-BAD4-3859CB3F2FBB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4" firstHeaderRow="1" firstDataRow="1" firstDataCol="1"/>
  <pivotFields count="2">
    <pivotField axis="axisRow" showAll="0" sortType="ascending">
      <items count="11">
        <item x="2"/>
        <item x="9"/>
        <item x="5"/>
        <item x="0"/>
        <item x="4"/>
        <item x="8"/>
        <item x="1"/>
        <item x="7"/>
        <item x="3"/>
        <item x="6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ount" fld="1" baseField="0" baseItem="0"/>
  </dataFields>
  <chartFormats count="1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4CDA1-36CA-4131-B117-C8D92762760B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6" firstHeaderRow="1" firstDataRow="1" firstDataCol="1"/>
  <pivotFields count="2">
    <pivotField axis="axisRow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Count" fld="1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64709-5263-4552-BF1A-EF977C28F3A8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2" firstHeaderRow="1" firstDataRow="1" firstDataCol="1"/>
  <pivotFields count="2">
    <pivotField axis="axisRow" showAll="0">
      <items count="9">
        <item x="1"/>
        <item x="6"/>
        <item x="0"/>
        <item x="4"/>
        <item x="2"/>
        <item x="5"/>
        <item x="3"/>
        <item x="7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ount" fld="1" baseField="0" baseItem="0"/>
  </dataFields>
  <chartFormats count="9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1467A-0E7C-447D-B96D-F5785031EE10}" name="PivotTable6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5" firstHeaderRow="1" firstDataRow="1" firstDataCol="1"/>
  <pivotFields count="2">
    <pivotField axis="axisRow" showAll="0" sortType="descending">
      <items count="12">
        <item x="3"/>
        <item x="2"/>
        <item x="0"/>
        <item x="5"/>
        <item x="9"/>
        <item x="6"/>
        <item x="10"/>
        <item x="4"/>
        <item x="1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2">
    <i>
      <x v="2"/>
    </i>
    <i>
      <x v="8"/>
    </i>
    <i>
      <x v="1"/>
    </i>
    <i>
      <x/>
    </i>
    <i>
      <x v="9"/>
    </i>
    <i>
      <x v="3"/>
    </i>
    <i>
      <x v="4"/>
    </i>
    <i>
      <x v="5"/>
    </i>
    <i>
      <x v="6"/>
    </i>
    <i>
      <x v="10"/>
    </i>
    <i>
      <x v="7"/>
    </i>
    <i t="grand">
      <x/>
    </i>
  </rowItems>
  <colItems count="1">
    <i/>
  </colItems>
  <dataFields count="1">
    <dataField name="Sum of Count" fld="1" baseField="0" baseItem="0"/>
  </dataFields>
  <chartFormats count="3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opLeftCell="C1" zoomScale="90" zoomScaleNormal="90" workbookViewId="0">
      <pane ySplit="1" topLeftCell="A76" activePane="bottomLeft" state="frozen"/>
      <selection activeCell="F1" sqref="F1"/>
      <selection pane="bottomLeft" activeCell="W2" sqref="W2:W101"/>
    </sheetView>
  </sheetViews>
  <sheetFormatPr defaultRowHeight="14.4" x14ac:dyDescent="0.3"/>
  <cols>
    <col min="1" max="1" width="5.5546875" style="2" customWidth="1"/>
    <col min="2" max="2" width="15" style="2" bestFit="1" customWidth="1"/>
    <col min="3" max="3" width="16.109375" style="2" bestFit="1" customWidth="1"/>
    <col min="4" max="4" width="25.5546875" style="2" bestFit="1" customWidth="1"/>
    <col min="5" max="5" width="18.77734375" style="2" bestFit="1" customWidth="1"/>
    <col min="6" max="6" width="4" style="2" bestFit="1" customWidth="1"/>
    <col min="7" max="7" width="6.21875" style="2" customWidth="1"/>
    <col min="8" max="8" width="6.88671875" style="2" bestFit="1" customWidth="1"/>
    <col min="9" max="9" width="8.6640625" style="2" bestFit="1" customWidth="1"/>
    <col min="10" max="10" width="7.88671875" style="2" bestFit="1" customWidth="1"/>
    <col min="11" max="11" width="5.33203125" style="2" bestFit="1" customWidth="1"/>
    <col min="12" max="12" width="9.109375" style="2" bestFit="1" customWidth="1"/>
    <col min="13" max="13" width="6" style="2" bestFit="1" customWidth="1"/>
    <col min="14" max="14" width="6.88671875" style="2" bestFit="1" customWidth="1"/>
    <col min="15" max="15" width="11.21875" style="2" bestFit="1" customWidth="1"/>
    <col min="16" max="16" width="7.21875" style="2" bestFit="1" customWidth="1"/>
    <col min="17" max="17" width="21.6640625" style="2" bestFit="1" customWidth="1"/>
    <col min="18" max="19" width="10.21875" style="2" customWidth="1"/>
    <col min="20" max="20" width="12" style="2" bestFit="1" customWidth="1"/>
    <col min="21" max="21" width="10.44140625" style="2" bestFit="1" customWidth="1"/>
    <col min="22" max="22" width="10.44140625" style="2" customWidth="1"/>
    <col min="23" max="23" width="9.88671875" style="2" customWidth="1"/>
    <col min="24" max="16384" width="8.88671875" style="2"/>
  </cols>
  <sheetData>
    <row r="1" spans="1:23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453</v>
      </c>
      <c r="U1" s="1" t="s">
        <v>19</v>
      </c>
      <c r="V1" s="1" t="s">
        <v>20</v>
      </c>
      <c r="W1" s="1" t="s">
        <v>452</v>
      </c>
    </row>
    <row r="2" spans="1:23" x14ac:dyDescent="0.3">
      <c r="A2" s="2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31</v>
      </c>
      <c r="G2" s="2" t="str">
        <f>LOOKUP(F2,{0,0;16,"16-19";20,"20-24";25,"25-29";30,"30-34";35,"35-39";40,"40-44";45,"45-49";50,"50-54";55,"55-59";60,"60-80"})</f>
        <v>30-34</v>
      </c>
      <c r="H2" s="2" t="s">
        <v>31</v>
      </c>
      <c r="I2" s="2" t="s">
        <v>32</v>
      </c>
      <c r="J2" s="2">
        <v>160</v>
      </c>
      <c r="K2" s="2">
        <v>54</v>
      </c>
      <c r="L2" s="2">
        <f t="shared" ref="L2:L33" si="0">IF(H2="M",K2*66,K2*60)</f>
        <v>3564</v>
      </c>
      <c r="M2" s="3">
        <f t="shared" ref="M2:M33" si="1">SQRT(J2*K2/3600)</f>
        <v>1.5491933384829668</v>
      </c>
      <c r="N2" s="2" t="s">
        <v>33</v>
      </c>
      <c r="O2" s="2" t="s">
        <v>33</v>
      </c>
      <c r="P2" s="2">
        <v>19000</v>
      </c>
      <c r="Q2" s="2">
        <v>0.06</v>
      </c>
      <c r="R2" s="2">
        <v>62600</v>
      </c>
      <c r="S2" s="2">
        <f t="shared" ref="S2:S33" si="2">R2-P2</f>
        <v>43600</v>
      </c>
      <c r="T2" s="4">
        <f t="shared" ref="T2:T33" si="3">((R2 - P2) * M2 * 10^3) / (Q2 * 10^3 * K2)</f>
        <v>20847.169616622643</v>
      </c>
      <c r="U2" s="2">
        <v>50000</v>
      </c>
      <c r="V2" s="2">
        <f t="shared" ref="V2:V33" si="4">U2-P2</f>
        <v>31000</v>
      </c>
      <c r="W2" s="4">
        <f t="shared" ref="W2:W33" si="5">((U2 - P2) * M2 * 10^3) / (Q2 * 10^3 * K2)</f>
        <v>14822.528855855544</v>
      </c>
    </row>
    <row r="3" spans="1:23" x14ac:dyDescent="0.3">
      <c r="A3" s="2">
        <v>2</v>
      </c>
      <c r="B3" s="2" t="s">
        <v>36</v>
      </c>
      <c r="C3" s="2" t="s">
        <v>37</v>
      </c>
      <c r="D3" s="2" t="s">
        <v>38</v>
      </c>
      <c r="E3" s="2" t="s">
        <v>30</v>
      </c>
      <c r="F3" s="2">
        <v>49</v>
      </c>
      <c r="G3" s="2" t="str">
        <f>LOOKUP(F3,{0,0;16,"16-19";20,"20-24";25,"25-29";30,"30-34";35,"35-39";40,"40-44";45,"45-49";50,"50-54";55,"55-59";60,"60-80"})</f>
        <v>45-49</v>
      </c>
      <c r="H3" s="2" t="s">
        <v>39</v>
      </c>
      <c r="I3" s="2" t="s">
        <v>40</v>
      </c>
      <c r="J3" s="2">
        <v>169</v>
      </c>
      <c r="K3" s="2">
        <v>73</v>
      </c>
      <c r="L3" s="2">
        <f t="shared" si="0"/>
        <v>4380</v>
      </c>
      <c r="M3" s="3">
        <f t="shared" si="1"/>
        <v>1.8512008114854652</v>
      </c>
      <c r="N3" s="2" t="s">
        <v>33</v>
      </c>
      <c r="O3" s="2" t="s">
        <v>33</v>
      </c>
      <c r="P3" s="2">
        <v>18000</v>
      </c>
      <c r="Q3" s="2">
        <v>0.04</v>
      </c>
      <c r="R3" s="2">
        <v>50324</v>
      </c>
      <c r="S3" s="2">
        <f t="shared" si="2"/>
        <v>32324</v>
      </c>
      <c r="T3" s="4">
        <f t="shared" si="3"/>
        <v>20492.539393991843</v>
      </c>
      <c r="U3" s="2">
        <v>24000</v>
      </c>
      <c r="V3" s="2">
        <f t="shared" si="4"/>
        <v>6000</v>
      </c>
      <c r="W3" s="4">
        <f t="shared" si="5"/>
        <v>3803.8372838742439</v>
      </c>
    </row>
    <row r="4" spans="1:23" x14ac:dyDescent="0.3">
      <c r="A4" s="2">
        <v>3</v>
      </c>
      <c r="B4" s="2" t="s">
        <v>41</v>
      </c>
      <c r="C4" s="2" t="s">
        <v>42</v>
      </c>
      <c r="D4" s="2" t="s">
        <v>43</v>
      </c>
      <c r="E4" s="2" t="s">
        <v>30</v>
      </c>
      <c r="F4" s="2">
        <v>18</v>
      </c>
      <c r="G4" s="2" t="str">
        <f>LOOKUP(F4,{0,0;16,"16-19";20,"20-24";25,"25-29";30,"30-34";35,"35-39";40,"40-44";45,"45-49";50,"50-54";55,"55-59";60,"60-80"})</f>
        <v>16-19</v>
      </c>
      <c r="H4" s="2" t="s">
        <v>31</v>
      </c>
      <c r="I4" s="2" t="s">
        <v>44</v>
      </c>
      <c r="J4" s="2">
        <v>170</v>
      </c>
      <c r="K4" s="2">
        <v>65</v>
      </c>
      <c r="L4" s="2">
        <f t="shared" si="0"/>
        <v>4290</v>
      </c>
      <c r="M4" s="3">
        <f t="shared" si="1"/>
        <v>1.7519830034690533</v>
      </c>
      <c r="N4" s="2" t="s">
        <v>45</v>
      </c>
      <c r="O4" s="2" t="s">
        <v>45</v>
      </c>
      <c r="P4" s="2">
        <v>13000</v>
      </c>
      <c r="Q4" s="2">
        <v>0.05</v>
      </c>
      <c r="R4" s="2">
        <v>53080</v>
      </c>
      <c r="S4" s="2">
        <f t="shared" si="2"/>
        <v>40080</v>
      </c>
      <c r="T4" s="4">
        <f t="shared" si="3"/>
        <v>21605.993470473739</v>
      </c>
      <c r="U4" s="2">
        <v>43000</v>
      </c>
      <c r="V4" s="2">
        <f t="shared" si="4"/>
        <v>30000</v>
      </c>
      <c r="W4" s="4">
        <f t="shared" si="5"/>
        <v>16172.150801252801</v>
      </c>
    </row>
    <row r="5" spans="1:23" x14ac:dyDescent="0.3">
      <c r="A5" s="2">
        <v>4</v>
      </c>
      <c r="B5" s="2" t="s">
        <v>46</v>
      </c>
      <c r="C5" s="2" t="s">
        <v>47</v>
      </c>
      <c r="D5" s="2" t="s">
        <v>48</v>
      </c>
      <c r="E5" s="2" t="s">
        <v>30</v>
      </c>
      <c r="F5" s="2">
        <v>59</v>
      </c>
      <c r="G5" s="2" t="str">
        <f>LOOKUP(F5,{0,0;16,"16-19";20,"20-24";25,"25-29";30,"30-34";35,"35-39";40,"40-44";45,"45-49";50,"50-54";55,"55-59";60,"60-80"})</f>
        <v>55-59</v>
      </c>
      <c r="H5" s="2" t="s">
        <v>31</v>
      </c>
      <c r="I5" s="2" t="s">
        <v>49</v>
      </c>
      <c r="J5" s="2">
        <v>166</v>
      </c>
      <c r="K5" s="2">
        <v>60</v>
      </c>
      <c r="L5" s="2">
        <f t="shared" si="0"/>
        <v>3960</v>
      </c>
      <c r="M5" s="3">
        <f t="shared" si="1"/>
        <v>1.6633299933166199</v>
      </c>
      <c r="N5" s="2" t="s">
        <v>50</v>
      </c>
      <c r="O5" s="2" t="s">
        <v>50</v>
      </c>
      <c r="P5" s="2">
        <v>13000</v>
      </c>
      <c r="Q5" s="2">
        <v>0.05</v>
      </c>
      <c r="R5" s="2">
        <v>25000</v>
      </c>
      <c r="S5" s="2">
        <f t="shared" si="2"/>
        <v>12000</v>
      </c>
      <c r="T5" s="4">
        <f t="shared" si="3"/>
        <v>6653.3199732664798</v>
      </c>
      <c r="U5" s="2">
        <v>20000</v>
      </c>
      <c r="V5" s="2">
        <f t="shared" si="4"/>
        <v>7000</v>
      </c>
      <c r="W5" s="4">
        <f t="shared" si="5"/>
        <v>3881.1033177387803</v>
      </c>
    </row>
    <row r="6" spans="1:23" x14ac:dyDescent="0.3">
      <c r="A6" s="2">
        <v>5</v>
      </c>
      <c r="B6" s="2" t="s">
        <v>51</v>
      </c>
      <c r="C6" s="2" t="s">
        <v>52</v>
      </c>
      <c r="D6" s="2" t="s">
        <v>53</v>
      </c>
      <c r="E6" s="2" t="s">
        <v>30</v>
      </c>
      <c r="F6" s="2">
        <v>35</v>
      </c>
      <c r="G6" s="2" t="str">
        <f>LOOKUP(F6,{0,0;16,"16-19";20,"20-24";25,"25-29";30,"30-34";35,"35-39";40,"40-44";45,"45-49";50,"50-54";55,"55-59";60,"60-80"})</f>
        <v>35-39</v>
      </c>
      <c r="H6" s="2" t="s">
        <v>39</v>
      </c>
      <c r="I6" s="2" t="s">
        <v>54</v>
      </c>
      <c r="J6" s="2">
        <v>155</v>
      </c>
      <c r="K6" s="2">
        <v>48</v>
      </c>
      <c r="L6" s="2">
        <f t="shared" si="0"/>
        <v>2880</v>
      </c>
      <c r="M6" s="3">
        <f t="shared" si="1"/>
        <v>1.4375905768565218</v>
      </c>
      <c r="N6" s="2" t="s">
        <v>55</v>
      </c>
      <c r="O6" s="2" t="s">
        <v>55</v>
      </c>
      <c r="P6" s="2">
        <v>16000</v>
      </c>
      <c r="Q6" s="2">
        <v>0.06</v>
      </c>
      <c r="R6" s="2">
        <v>61240</v>
      </c>
      <c r="S6" s="2">
        <f t="shared" si="2"/>
        <v>45240</v>
      </c>
      <c r="T6" s="4">
        <f t="shared" si="3"/>
        <v>22582.151978121197</v>
      </c>
      <c r="U6" s="2">
        <v>45000</v>
      </c>
      <c r="V6" s="2">
        <f t="shared" si="4"/>
        <v>29000</v>
      </c>
      <c r="W6" s="4">
        <f t="shared" si="5"/>
        <v>14475.738447513586</v>
      </c>
    </row>
    <row r="7" spans="1:23" x14ac:dyDescent="0.3">
      <c r="A7" s="2">
        <v>6</v>
      </c>
      <c r="B7" s="2" t="s">
        <v>56</v>
      </c>
      <c r="C7" s="2" t="s">
        <v>57</v>
      </c>
      <c r="D7" s="2" t="s">
        <v>58</v>
      </c>
      <c r="E7" s="2" t="s">
        <v>30</v>
      </c>
      <c r="F7" s="2">
        <v>18</v>
      </c>
      <c r="G7" s="2" t="str">
        <f>LOOKUP(F7,{0,0;16,"16-19";20,"20-24";25,"25-29";30,"30-34";35,"35-39";40,"40-44";45,"45-49";50,"50-54";55,"55-59";60,"60-80"})</f>
        <v>16-19</v>
      </c>
      <c r="H7" s="2" t="s">
        <v>39</v>
      </c>
      <c r="I7" s="2" t="s">
        <v>32</v>
      </c>
      <c r="J7" s="2">
        <v>174</v>
      </c>
      <c r="K7" s="2">
        <v>73</v>
      </c>
      <c r="L7" s="2">
        <f t="shared" si="0"/>
        <v>4380</v>
      </c>
      <c r="M7" s="3">
        <f t="shared" si="1"/>
        <v>1.8783858318602527</v>
      </c>
      <c r="N7" s="2" t="s">
        <v>33</v>
      </c>
      <c r="O7" s="2" t="s">
        <v>33</v>
      </c>
      <c r="P7" s="2">
        <v>16000</v>
      </c>
      <c r="Q7" s="2">
        <v>0.04</v>
      </c>
      <c r="R7" s="2">
        <v>53080</v>
      </c>
      <c r="S7" s="2">
        <f t="shared" si="2"/>
        <v>37080</v>
      </c>
      <c r="T7" s="4">
        <f t="shared" si="3"/>
        <v>23852.926933348688</v>
      </c>
      <c r="U7" s="2">
        <v>41000</v>
      </c>
      <c r="V7" s="2">
        <f t="shared" si="4"/>
        <v>25000</v>
      </c>
      <c r="W7" s="4">
        <f t="shared" si="5"/>
        <v>16082.070478255588</v>
      </c>
    </row>
    <row r="8" spans="1:23" x14ac:dyDescent="0.3">
      <c r="A8" s="2">
        <v>7</v>
      </c>
      <c r="B8" s="2" t="s">
        <v>59</v>
      </c>
      <c r="C8" s="2" t="s">
        <v>60</v>
      </c>
      <c r="D8" s="2" t="s">
        <v>61</v>
      </c>
      <c r="E8" s="2" t="s">
        <v>30</v>
      </c>
      <c r="F8" s="2">
        <v>36</v>
      </c>
      <c r="G8" s="2" t="str">
        <f>LOOKUP(F8,{0,0;16,"16-19";20,"20-24";25,"25-29";30,"30-34";35,"35-39";40,"40-44";45,"45-49";50,"50-54";55,"55-59";60,"60-80"})</f>
        <v>35-39</v>
      </c>
      <c r="H8" s="2" t="s">
        <v>31</v>
      </c>
      <c r="I8" s="2" t="s">
        <v>32</v>
      </c>
      <c r="J8" s="2">
        <v>157</v>
      </c>
      <c r="K8" s="2">
        <v>52</v>
      </c>
      <c r="L8" s="2">
        <f t="shared" si="0"/>
        <v>3432</v>
      </c>
      <c r="M8" s="3">
        <f t="shared" si="1"/>
        <v>1.5059142664102023</v>
      </c>
      <c r="N8" s="2" t="s">
        <v>62</v>
      </c>
      <c r="O8" s="2" t="s">
        <v>62</v>
      </c>
      <c r="P8" s="2">
        <v>16000</v>
      </c>
      <c r="Q8" s="2">
        <v>0.06</v>
      </c>
      <c r="R8" s="2">
        <v>53080</v>
      </c>
      <c r="S8" s="2">
        <f t="shared" si="2"/>
        <v>37080</v>
      </c>
      <c r="T8" s="4">
        <f t="shared" si="3"/>
        <v>17897.211858490482</v>
      </c>
      <c r="U8" s="2">
        <v>41000</v>
      </c>
      <c r="V8" s="2">
        <f t="shared" si="4"/>
        <v>25000</v>
      </c>
      <c r="W8" s="4">
        <f t="shared" si="5"/>
        <v>12066.620724440725</v>
      </c>
    </row>
    <row r="9" spans="1:23" x14ac:dyDescent="0.3">
      <c r="A9" s="2">
        <v>8</v>
      </c>
      <c r="B9" s="2" t="s">
        <v>63</v>
      </c>
      <c r="C9" s="2" t="s">
        <v>64</v>
      </c>
      <c r="D9" s="2" t="s">
        <v>65</v>
      </c>
      <c r="E9" s="2" t="s">
        <v>30</v>
      </c>
      <c r="F9" s="2">
        <v>48</v>
      </c>
      <c r="G9" s="2" t="str">
        <f>LOOKUP(F9,{0,0;16,"16-19";20,"20-24";25,"25-29";30,"30-34";35,"35-39";40,"40-44";45,"45-49";50,"50-54";55,"55-59";60,"60-80"})</f>
        <v>45-49</v>
      </c>
      <c r="H9" s="2" t="s">
        <v>31</v>
      </c>
      <c r="I9" s="2" t="s">
        <v>40</v>
      </c>
      <c r="J9" s="2">
        <v>145</v>
      </c>
      <c r="K9" s="2">
        <v>44</v>
      </c>
      <c r="L9" s="2">
        <f t="shared" si="0"/>
        <v>2904</v>
      </c>
      <c r="M9" s="3">
        <f t="shared" si="1"/>
        <v>1.3312483698477238</v>
      </c>
      <c r="N9" s="2" t="s">
        <v>55</v>
      </c>
      <c r="O9" s="2" t="s">
        <v>55</v>
      </c>
      <c r="P9" s="2">
        <v>19000</v>
      </c>
      <c r="Q9" s="2">
        <v>0.06</v>
      </c>
      <c r="R9" s="2">
        <v>36980</v>
      </c>
      <c r="S9" s="2">
        <f t="shared" si="2"/>
        <v>17980</v>
      </c>
      <c r="T9" s="4">
        <f t="shared" si="3"/>
        <v>9066.6082158568461</v>
      </c>
      <c r="U9" s="2">
        <v>26000</v>
      </c>
      <c r="V9" s="2">
        <f t="shared" si="4"/>
        <v>7000</v>
      </c>
      <c r="W9" s="4">
        <f t="shared" si="5"/>
        <v>3529.8252230810854</v>
      </c>
    </row>
    <row r="10" spans="1:23" x14ac:dyDescent="0.3">
      <c r="A10" s="2">
        <v>9</v>
      </c>
      <c r="B10" s="2" t="s">
        <v>66</v>
      </c>
      <c r="C10" s="2" t="s">
        <v>67</v>
      </c>
      <c r="D10" s="2" t="s">
        <v>68</v>
      </c>
      <c r="E10" s="2" t="s">
        <v>69</v>
      </c>
      <c r="F10" s="2">
        <v>59</v>
      </c>
      <c r="G10" s="2" t="str">
        <f>LOOKUP(F10,{0,0;16,"16-19";20,"20-24";25,"25-29";30,"30-34";35,"35-39";40,"40-44";45,"45-49";50,"50-54";55,"55-59";60,"60-80"})</f>
        <v>55-59</v>
      </c>
      <c r="H10" s="2" t="s">
        <v>39</v>
      </c>
      <c r="I10" s="2" t="s">
        <v>32</v>
      </c>
      <c r="J10" s="2">
        <v>148</v>
      </c>
      <c r="K10" s="2">
        <v>57</v>
      </c>
      <c r="L10" s="2">
        <f t="shared" si="0"/>
        <v>3420</v>
      </c>
      <c r="M10" s="3">
        <f t="shared" si="1"/>
        <v>1.5307950004273378</v>
      </c>
      <c r="N10" s="2" t="s">
        <v>45</v>
      </c>
      <c r="O10" s="2" t="s">
        <v>45</v>
      </c>
      <c r="P10" s="2">
        <v>16000</v>
      </c>
      <c r="Q10" s="2">
        <v>0.05</v>
      </c>
      <c r="R10" s="2">
        <v>41000</v>
      </c>
      <c r="S10" s="2">
        <f t="shared" si="2"/>
        <v>25000</v>
      </c>
      <c r="T10" s="4">
        <f t="shared" si="3"/>
        <v>13428.026319538052</v>
      </c>
      <c r="U10" s="2">
        <v>24000</v>
      </c>
      <c r="V10" s="2">
        <f t="shared" si="4"/>
        <v>8000</v>
      </c>
      <c r="W10" s="4">
        <f t="shared" si="5"/>
        <v>4296.9684222521764</v>
      </c>
    </row>
    <row r="11" spans="1:23" x14ac:dyDescent="0.3">
      <c r="A11" s="2">
        <v>10</v>
      </c>
      <c r="B11" s="2" t="s">
        <v>70</v>
      </c>
      <c r="C11" s="2" t="s">
        <v>71</v>
      </c>
      <c r="D11" s="2" t="s">
        <v>72</v>
      </c>
      <c r="E11" s="2" t="s">
        <v>30</v>
      </c>
      <c r="F11" s="2">
        <v>25</v>
      </c>
      <c r="G11" s="2" t="str">
        <f>LOOKUP(F11,{0,0;16,"16-19";20,"20-24";25,"25-29";30,"30-34";35,"35-39";40,"40-44";45,"45-49";50,"50-54";55,"55-59";60,"60-80"})</f>
        <v>25-29</v>
      </c>
      <c r="H11" s="2" t="s">
        <v>31</v>
      </c>
      <c r="I11" s="2" t="s">
        <v>32</v>
      </c>
      <c r="J11" s="2">
        <v>153</v>
      </c>
      <c r="K11" s="2">
        <v>45</v>
      </c>
      <c r="L11" s="2">
        <f t="shared" si="0"/>
        <v>2970</v>
      </c>
      <c r="M11" s="3">
        <f t="shared" si="1"/>
        <v>1.3829316685939332</v>
      </c>
      <c r="N11" s="2" t="s">
        <v>45</v>
      </c>
      <c r="O11" s="2" t="s">
        <v>45</v>
      </c>
      <c r="P11" s="2">
        <v>25000</v>
      </c>
      <c r="Q11" s="2">
        <v>7.0000000000000007E-2</v>
      </c>
      <c r="R11" s="2">
        <v>68040</v>
      </c>
      <c r="S11" s="2">
        <f t="shared" si="2"/>
        <v>43040</v>
      </c>
      <c r="T11" s="4">
        <f t="shared" si="3"/>
        <v>18895.675878185044</v>
      </c>
      <c r="U11" s="2">
        <v>51000</v>
      </c>
      <c r="V11" s="2">
        <f t="shared" si="4"/>
        <v>26000</v>
      </c>
      <c r="W11" s="4">
        <f t="shared" si="5"/>
        <v>11414.674089981672</v>
      </c>
    </row>
    <row r="12" spans="1:23" x14ac:dyDescent="0.3">
      <c r="A12" s="2">
        <v>11</v>
      </c>
      <c r="B12" s="2" t="s">
        <v>73</v>
      </c>
      <c r="C12" s="2" t="s">
        <v>74</v>
      </c>
      <c r="D12" s="2" t="s">
        <v>75</v>
      </c>
      <c r="E12" s="2" t="s">
        <v>30</v>
      </c>
      <c r="F12" s="2">
        <v>25</v>
      </c>
      <c r="G12" s="2" t="str">
        <f>LOOKUP(F12,{0,0;16,"16-19";20,"20-24";25,"25-29";30,"30-34";35,"35-39";40,"40-44";45,"45-49";50,"50-54";55,"55-59";60,"60-80"})</f>
        <v>25-29</v>
      </c>
      <c r="H12" s="2" t="s">
        <v>31</v>
      </c>
      <c r="I12" s="2" t="s">
        <v>49</v>
      </c>
      <c r="J12" s="2">
        <v>165</v>
      </c>
      <c r="K12" s="2">
        <v>59</v>
      </c>
      <c r="L12" s="2">
        <f t="shared" si="0"/>
        <v>3894</v>
      </c>
      <c r="M12" s="3">
        <f t="shared" si="1"/>
        <v>1.6444350600332829</v>
      </c>
      <c r="N12" s="2" t="s">
        <v>33</v>
      </c>
      <c r="O12" s="2" t="s">
        <v>33</v>
      </c>
      <c r="P12" s="2">
        <v>33000</v>
      </c>
      <c r="Q12" s="2">
        <v>0.05</v>
      </c>
      <c r="R12" s="2">
        <v>46000</v>
      </c>
      <c r="S12" s="2">
        <f t="shared" si="2"/>
        <v>13000</v>
      </c>
      <c r="T12" s="4">
        <f t="shared" si="3"/>
        <v>7246.662976417856</v>
      </c>
      <c r="U12" s="2">
        <v>40000</v>
      </c>
      <c r="V12" s="2">
        <f t="shared" si="4"/>
        <v>7000</v>
      </c>
      <c r="W12" s="4">
        <f t="shared" si="5"/>
        <v>3902.0492949942304</v>
      </c>
    </row>
    <row r="13" spans="1:23" x14ac:dyDescent="0.3">
      <c r="A13" s="2">
        <v>12</v>
      </c>
      <c r="B13" s="2" t="s">
        <v>76</v>
      </c>
      <c r="C13" s="2" t="s">
        <v>77</v>
      </c>
      <c r="D13" s="2" t="s">
        <v>78</v>
      </c>
      <c r="E13" s="2" t="s">
        <v>30</v>
      </c>
      <c r="F13" s="2">
        <v>68</v>
      </c>
      <c r="G13" s="2" t="str">
        <f>LOOKUP(F13,{0,0;16,"16-19";20,"20-24";25,"25-29";30,"30-34";35,"35-39";40,"40-44";45,"45-49";50,"50-54";55,"55-59";60,"60-80"})</f>
        <v>60-80</v>
      </c>
      <c r="H13" s="2" t="s">
        <v>31</v>
      </c>
      <c r="I13" s="2" t="s">
        <v>49</v>
      </c>
      <c r="J13" s="2">
        <v>155</v>
      </c>
      <c r="K13" s="2">
        <v>45</v>
      </c>
      <c r="L13" s="2">
        <f t="shared" si="0"/>
        <v>2970</v>
      </c>
      <c r="M13" s="3">
        <f t="shared" si="1"/>
        <v>1.3919410907075054</v>
      </c>
      <c r="N13" s="2" t="s">
        <v>55</v>
      </c>
      <c r="O13" s="2" t="s">
        <v>55</v>
      </c>
      <c r="P13" s="2">
        <v>18000</v>
      </c>
      <c r="Q13" s="2">
        <v>0.06</v>
      </c>
      <c r="R13" s="2">
        <v>30000</v>
      </c>
      <c r="S13" s="2">
        <f t="shared" si="2"/>
        <v>12000</v>
      </c>
      <c r="T13" s="4">
        <f t="shared" si="3"/>
        <v>6186.4048475889122</v>
      </c>
      <c r="U13" s="2">
        <v>23000</v>
      </c>
      <c r="V13" s="2">
        <f t="shared" si="4"/>
        <v>5000</v>
      </c>
      <c r="W13" s="4">
        <f t="shared" si="5"/>
        <v>2577.6686864953804</v>
      </c>
    </row>
    <row r="14" spans="1:23" x14ac:dyDescent="0.3">
      <c r="A14" s="2">
        <v>13</v>
      </c>
      <c r="B14" s="2" t="s">
        <v>79</v>
      </c>
      <c r="C14" s="2" t="s">
        <v>80</v>
      </c>
      <c r="D14" s="2" t="s">
        <v>81</v>
      </c>
      <c r="E14" s="2" t="s">
        <v>30</v>
      </c>
      <c r="F14" s="2">
        <v>34</v>
      </c>
      <c r="G14" s="2" t="str">
        <f>LOOKUP(F14,{0,0;16,"16-19";20,"20-24";25,"25-29";30,"30-34";35,"35-39";40,"40-44";45,"45-49";50,"50-54";55,"55-59";60,"60-80"})</f>
        <v>30-34</v>
      </c>
      <c r="H14" s="2" t="s">
        <v>31</v>
      </c>
      <c r="I14" s="2" t="s">
        <v>82</v>
      </c>
      <c r="J14" s="2">
        <v>168</v>
      </c>
      <c r="K14" s="2">
        <v>60</v>
      </c>
      <c r="L14" s="2">
        <f t="shared" si="0"/>
        <v>3960</v>
      </c>
      <c r="M14" s="3">
        <f t="shared" si="1"/>
        <v>1.6733200530681511</v>
      </c>
      <c r="N14" s="2" t="s">
        <v>45</v>
      </c>
      <c r="O14" s="2" t="s">
        <v>45</v>
      </c>
      <c r="P14" s="2">
        <v>19000</v>
      </c>
      <c r="Q14" s="2">
        <v>0.05</v>
      </c>
      <c r="R14" s="2">
        <v>57160</v>
      </c>
      <c r="S14" s="2">
        <f t="shared" si="2"/>
        <v>38160</v>
      </c>
      <c r="T14" s="4">
        <f t="shared" si="3"/>
        <v>21284.631075026882</v>
      </c>
      <c r="U14" s="2">
        <v>43000</v>
      </c>
      <c r="V14" s="2">
        <f t="shared" si="4"/>
        <v>24000</v>
      </c>
      <c r="W14" s="4">
        <f t="shared" si="5"/>
        <v>13386.56042454521</v>
      </c>
    </row>
    <row r="15" spans="1:23" x14ac:dyDescent="0.3">
      <c r="A15" s="2">
        <v>14</v>
      </c>
      <c r="B15" s="2" t="s">
        <v>83</v>
      </c>
      <c r="C15" s="2" t="s">
        <v>84</v>
      </c>
      <c r="D15" s="2" t="s">
        <v>85</v>
      </c>
      <c r="E15" s="2" t="s">
        <v>30</v>
      </c>
      <c r="F15" s="2">
        <v>52</v>
      </c>
      <c r="G15" s="2" t="str">
        <f>LOOKUP(F15,{0,0;16,"16-19";20,"20-24";25,"25-29";30,"30-34";35,"35-39";40,"40-44";45,"45-49";50,"50-54";55,"55-59";60,"60-80"})</f>
        <v>50-54</v>
      </c>
      <c r="H15" s="2" t="s">
        <v>39</v>
      </c>
      <c r="I15" s="2" t="s">
        <v>54</v>
      </c>
      <c r="J15" s="2">
        <v>160</v>
      </c>
      <c r="K15" s="2">
        <v>53</v>
      </c>
      <c r="L15" s="2">
        <f t="shared" si="0"/>
        <v>3180</v>
      </c>
      <c r="M15" s="3">
        <f t="shared" si="1"/>
        <v>1.5347819244295118</v>
      </c>
      <c r="N15" s="2" t="s">
        <v>33</v>
      </c>
      <c r="O15" s="2" t="s">
        <v>33</v>
      </c>
      <c r="P15" s="2">
        <v>29000</v>
      </c>
      <c r="Q15" s="2">
        <v>0.06</v>
      </c>
      <c r="R15" s="2">
        <v>43900</v>
      </c>
      <c r="S15" s="2">
        <f t="shared" si="2"/>
        <v>14900</v>
      </c>
      <c r="T15" s="4">
        <f t="shared" si="3"/>
        <v>7191.2737968552601</v>
      </c>
      <c r="U15" s="2">
        <v>31000</v>
      </c>
      <c r="V15" s="2">
        <f t="shared" si="4"/>
        <v>2000</v>
      </c>
      <c r="W15" s="4">
        <f t="shared" si="5"/>
        <v>965.27165058459855</v>
      </c>
    </row>
    <row r="16" spans="1:23" x14ac:dyDescent="0.3">
      <c r="A16" s="2">
        <v>15</v>
      </c>
      <c r="B16" s="2" t="s">
        <v>86</v>
      </c>
      <c r="C16" s="2" t="s">
        <v>87</v>
      </c>
      <c r="D16" s="2" t="s">
        <v>88</v>
      </c>
      <c r="E16" s="2" t="s">
        <v>30</v>
      </c>
      <c r="F16" s="2">
        <v>25</v>
      </c>
      <c r="G16" s="2" t="str">
        <f>LOOKUP(F16,{0,0;16,"16-19";20,"20-24";25,"25-29";30,"30-34";35,"35-39";40,"40-44";45,"45-49";50,"50-54";55,"55-59";60,"60-80"})</f>
        <v>25-29</v>
      </c>
      <c r="H16" s="2" t="s">
        <v>31</v>
      </c>
      <c r="I16" s="2" t="s">
        <v>49</v>
      </c>
      <c r="J16" s="2">
        <v>165</v>
      </c>
      <c r="K16" s="2">
        <v>60</v>
      </c>
      <c r="L16" s="2">
        <f t="shared" si="0"/>
        <v>3960</v>
      </c>
      <c r="M16" s="3">
        <f t="shared" si="1"/>
        <v>1.6583123951776999</v>
      </c>
      <c r="N16" s="2" t="s">
        <v>33</v>
      </c>
      <c r="O16" s="2" t="s">
        <v>33</v>
      </c>
      <c r="P16" s="2">
        <v>15000</v>
      </c>
      <c r="Q16" s="2">
        <v>0.05</v>
      </c>
      <c r="R16" s="2">
        <v>61240</v>
      </c>
      <c r="S16" s="2">
        <f t="shared" si="2"/>
        <v>46240</v>
      </c>
      <c r="T16" s="4">
        <f t="shared" si="3"/>
        <v>25560.121717672278</v>
      </c>
      <c r="U16" s="2">
        <v>49000</v>
      </c>
      <c r="V16" s="2">
        <f t="shared" si="4"/>
        <v>34000</v>
      </c>
      <c r="W16" s="4">
        <f t="shared" si="5"/>
        <v>18794.207145347264</v>
      </c>
    </row>
    <row r="17" spans="1:23" x14ac:dyDescent="0.3">
      <c r="A17" s="2">
        <v>16</v>
      </c>
      <c r="B17" s="2" t="s">
        <v>89</v>
      </c>
      <c r="C17" s="2" t="s">
        <v>90</v>
      </c>
      <c r="D17" s="2" t="s">
        <v>91</v>
      </c>
      <c r="E17" s="2" t="s">
        <v>30</v>
      </c>
      <c r="F17" s="2">
        <v>27</v>
      </c>
      <c r="G17" s="2" t="str">
        <f>LOOKUP(F17,{0,0;16,"16-19";20,"20-24";25,"25-29";30,"30-34";35,"35-39";40,"40-44";45,"45-49";50,"50-54";55,"55-59";60,"60-80"})</f>
        <v>25-29</v>
      </c>
      <c r="H17" s="2" t="s">
        <v>31</v>
      </c>
      <c r="I17" s="2" t="s">
        <v>54</v>
      </c>
      <c r="J17" s="2">
        <v>150</v>
      </c>
      <c r="K17" s="2">
        <v>48</v>
      </c>
      <c r="L17" s="2">
        <f t="shared" si="0"/>
        <v>3168</v>
      </c>
      <c r="M17" s="3">
        <f t="shared" si="1"/>
        <v>1.4142135623730951</v>
      </c>
      <c r="N17" s="2" t="s">
        <v>92</v>
      </c>
      <c r="O17" s="2" t="s">
        <v>92</v>
      </c>
      <c r="P17" s="2">
        <v>20000</v>
      </c>
      <c r="Q17" s="2">
        <v>0.06</v>
      </c>
      <c r="R17" s="2">
        <v>58520</v>
      </c>
      <c r="S17" s="2">
        <f t="shared" si="2"/>
        <v>38520</v>
      </c>
      <c r="T17" s="4">
        <f t="shared" si="3"/>
        <v>18915.106396740146</v>
      </c>
      <c r="U17" s="2">
        <v>41500</v>
      </c>
      <c r="V17" s="2">
        <f t="shared" si="4"/>
        <v>21500</v>
      </c>
      <c r="W17" s="4">
        <f t="shared" si="5"/>
        <v>10557.497080215815</v>
      </c>
    </row>
    <row r="18" spans="1:23" x14ac:dyDescent="0.3">
      <c r="A18" s="2">
        <v>17</v>
      </c>
      <c r="B18" s="2" t="s">
        <v>93</v>
      </c>
      <c r="C18" s="2" t="s">
        <v>94</v>
      </c>
      <c r="D18" s="2" t="s">
        <v>95</v>
      </c>
      <c r="E18" s="2" t="s">
        <v>30</v>
      </c>
      <c r="F18" s="2">
        <v>39</v>
      </c>
      <c r="G18" s="2" t="str">
        <f>LOOKUP(F18,{0,0;16,"16-19";20,"20-24";25,"25-29";30,"30-34";35,"35-39";40,"40-44";45,"45-49";50,"50-54";55,"55-59";60,"60-80"})</f>
        <v>35-39</v>
      </c>
      <c r="H18" s="2" t="s">
        <v>39</v>
      </c>
      <c r="I18" s="2" t="s">
        <v>32</v>
      </c>
      <c r="J18" s="2">
        <v>156</v>
      </c>
      <c r="K18" s="2">
        <v>49</v>
      </c>
      <c r="L18" s="2">
        <f t="shared" si="0"/>
        <v>2940</v>
      </c>
      <c r="M18" s="3">
        <f t="shared" si="1"/>
        <v>1.457166199626293</v>
      </c>
      <c r="N18" s="2" t="s">
        <v>33</v>
      </c>
      <c r="O18" s="2" t="s">
        <v>33</v>
      </c>
      <c r="P18" s="2">
        <v>19000</v>
      </c>
      <c r="Q18" s="2">
        <v>0.06</v>
      </c>
      <c r="R18" s="2">
        <v>63960</v>
      </c>
      <c r="S18" s="2">
        <f t="shared" si="2"/>
        <v>44960</v>
      </c>
      <c r="T18" s="4">
        <f t="shared" si="3"/>
        <v>22283.738889523174</v>
      </c>
      <c r="U18" s="2">
        <v>47800</v>
      </c>
      <c r="V18" s="2">
        <f t="shared" si="4"/>
        <v>28800</v>
      </c>
      <c r="W18" s="4">
        <f t="shared" si="5"/>
        <v>14274.281139196339</v>
      </c>
    </row>
    <row r="19" spans="1:23" x14ac:dyDescent="0.3">
      <c r="A19" s="2">
        <v>18</v>
      </c>
      <c r="B19" s="2" t="s">
        <v>96</v>
      </c>
      <c r="C19" s="2" t="s">
        <v>97</v>
      </c>
      <c r="D19" s="2" t="s">
        <v>98</v>
      </c>
      <c r="E19" s="2" t="s">
        <v>69</v>
      </c>
      <c r="F19" s="2">
        <v>65</v>
      </c>
      <c r="G19" s="2" t="str">
        <f>LOOKUP(F19,{0,0;16,"16-19";20,"20-24";25,"25-29";30,"30-34";35,"35-39";40,"40-44";45,"45-49";50,"50-54";55,"55-59";60,"60-80"})</f>
        <v>60-80</v>
      </c>
      <c r="H19" s="2" t="s">
        <v>31</v>
      </c>
      <c r="I19" s="2" t="s">
        <v>32</v>
      </c>
      <c r="J19" s="2">
        <v>150</v>
      </c>
      <c r="K19" s="2">
        <v>44</v>
      </c>
      <c r="L19" s="2">
        <f t="shared" si="0"/>
        <v>2904</v>
      </c>
      <c r="M19" s="3">
        <f t="shared" si="1"/>
        <v>1.35400640077266</v>
      </c>
      <c r="N19" s="2" t="s">
        <v>33</v>
      </c>
      <c r="O19" s="2" t="s">
        <v>33</v>
      </c>
      <c r="P19" s="2">
        <v>7600</v>
      </c>
      <c r="Q19" s="2">
        <v>7.0000000000000007E-2</v>
      </c>
      <c r="R19" s="2">
        <v>53080</v>
      </c>
      <c r="S19" s="2">
        <f t="shared" si="2"/>
        <v>45480</v>
      </c>
      <c r="T19" s="4">
        <f t="shared" si="3"/>
        <v>19993.575034785899</v>
      </c>
      <c r="U19" s="2">
        <v>33000</v>
      </c>
      <c r="V19" s="2">
        <f t="shared" si="4"/>
        <v>25400</v>
      </c>
      <c r="W19" s="4">
        <f t="shared" si="5"/>
        <v>11166.156681696613</v>
      </c>
    </row>
    <row r="20" spans="1:23" x14ac:dyDescent="0.3">
      <c r="A20" s="2">
        <v>19</v>
      </c>
      <c r="B20" s="2" t="s">
        <v>99</v>
      </c>
      <c r="C20" s="2" t="s">
        <v>100</v>
      </c>
      <c r="D20" s="2" t="s">
        <v>101</v>
      </c>
      <c r="E20" s="2" t="s">
        <v>30</v>
      </c>
      <c r="F20" s="2">
        <v>42</v>
      </c>
      <c r="G20" s="2" t="str">
        <f>LOOKUP(F20,{0,0;16,"16-19";20,"20-24";25,"25-29";30,"30-34";35,"35-39";40,"40-44";45,"45-49";50,"50-54";55,"55-59";60,"60-80"})</f>
        <v>40-44</v>
      </c>
      <c r="H20" s="2" t="s">
        <v>39</v>
      </c>
      <c r="I20" s="2" t="s">
        <v>49</v>
      </c>
      <c r="J20" s="2">
        <v>155</v>
      </c>
      <c r="K20" s="2">
        <v>45</v>
      </c>
      <c r="L20" s="2">
        <f t="shared" si="0"/>
        <v>2700</v>
      </c>
      <c r="M20" s="3">
        <f t="shared" si="1"/>
        <v>1.3919410907075054</v>
      </c>
      <c r="N20" s="2" t="s">
        <v>33</v>
      </c>
      <c r="O20" s="2" t="s">
        <v>33</v>
      </c>
      <c r="P20" s="2">
        <v>29000</v>
      </c>
      <c r="Q20" s="2">
        <v>0.06</v>
      </c>
      <c r="R20" s="2">
        <v>43520</v>
      </c>
      <c r="S20" s="2">
        <f t="shared" si="2"/>
        <v>14520</v>
      </c>
      <c r="T20" s="4">
        <f t="shared" si="3"/>
        <v>7485.549865582585</v>
      </c>
      <c r="U20" s="2">
        <v>32000</v>
      </c>
      <c r="V20" s="2">
        <f t="shared" si="4"/>
        <v>3000</v>
      </c>
      <c r="W20" s="4">
        <f t="shared" si="5"/>
        <v>1546.601211897228</v>
      </c>
    </row>
    <row r="21" spans="1:23" x14ac:dyDescent="0.3">
      <c r="A21" s="2">
        <v>20</v>
      </c>
      <c r="B21" s="2" t="s">
        <v>102</v>
      </c>
      <c r="C21" s="2" t="s">
        <v>103</v>
      </c>
      <c r="D21" s="2" t="s">
        <v>104</v>
      </c>
      <c r="E21" s="2" t="s">
        <v>30</v>
      </c>
      <c r="F21" s="2">
        <v>21</v>
      </c>
      <c r="G21" s="2" t="str">
        <f>LOOKUP(F21,{0,0;16,"16-19";20,"20-24";25,"25-29";30,"30-34";35,"35-39";40,"40-44";45,"45-49";50,"50-54";55,"55-59";60,"60-80"})</f>
        <v>20-24</v>
      </c>
      <c r="H21" s="2" t="s">
        <v>31</v>
      </c>
      <c r="I21" s="2" t="s">
        <v>82</v>
      </c>
      <c r="J21" s="2">
        <v>170</v>
      </c>
      <c r="K21" s="2">
        <v>68</v>
      </c>
      <c r="L21" s="2">
        <f t="shared" si="0"/>
        <v>4488</v>
      </c>
      <c r="M21" s="3">
        <f t="shared" si="1"/>
        <v>1.7919573407620817</v>
      </c>
      <c r="N21" s="2" t="s">
        <v>45</v>
      </c>
      <c r="O21" s="2" t="s">
        <v>45</v>
      </c>
      <c r="P21" s="2">
        <v>20000</v>
      </c>
      <c r="Q21" s="2">
        <v>0.04</v>
      </c>
      <c r="R21" s="2">
        <v>62600</v>
      </c>
      <c r="S21" s="2">
        <f t="shared" si="2"/>
        <v>42600</v>
      </c>
      <c r="T21" s="4">
        <f t="shared" si="3"/>
        <v>28065.214233994368</v>
      </c>
      <c r="U21" s="2">
        <v>44500</v>
      </c>
      <c r="V21" s="2">
        <f t="shared" si="4"/>
        <v>24500</v>
      </c>
      <c r="W21" s="4">
        <f t="shared" si="5"/>
        <v>16140.792223776105</v>
      </c>
    </row>
    <row r="22" spans="1:23" x14ac:dyDescent="0.3">
      <c r="A22" s="2">
        <v>21</v>
      </c>
      <c r="B22" s="2" t="s">
        <v>105</v>
      </c>
      <c r="C22" s="2" t="s">
        <v>106</v>
      </c>
      <c r="D22" s="2" t="s">
        <v>107</v>
      </c>
      <c r="E22" s="2" t="s">
        <v>30</v>
      </c>
      <c r="F22" s="2">
        <v>60</v>
      </c>
      <c r="G22" s="2" t="str">
        <f>LOOKUP(F22,{0,0;16,"16-19";20,"20-24";25,"25-29";30,"30-34";35,"35-39";40,"40-44";45,"45-49";50,"50-54";55,"55-59";60,"60-80"})</f>
        <v>60-80</v>
      </c>
      <c r="H22" s="2" t="s">
        <v>31</v>
      </c>
      <c r="I22" s="2" t="s">
        <v>44</v>
      </c>
      <c r="J22" s="2">
        <v>168</v>
      </c>
      <c r="K22" s="2">
        <v>65</v>
      </c>
      <c r="L22" s="2">
        <f t="shared" si="0"/>
        <v>4290</v>
      </c>
      <c r="M22" s="3">
        <f t="shared" si="1"/>
        <v>1.7416467303484175</v>
      </c>
      <c r="N22" s="2" t="s">
        <v>33</v>
      </c>
      <c r="O22" s="2" t="s">
        <v>33</v>
      </c>
      <c r="P22" s="2">
        <v>24000</v>
      </c>
      <c r="Q22" s="2">
        <v>0.05</v>
      </c>
      <c r="R22" s="2">
        <v>37400</v>
      </c>
      <c r="S22" s="2">
        <f t="shared" si="2"/>
        <v>13400</v>
      </c>
      <c r="T22" s="4">
        <f t="shared" si="3"/>
        <v>7180.9434420519365</v>
      </c>
      <c r="U22" s="2">
        <v>28000</v>
      </c>
      <c r="V22" s="2">
        <f t="shared" si="4"/>
        <v>4000</v>
      </c>
      <c r="W22" s="4">
        <f t="shared" si="5"/>
        <v>2143.5652065826675</v>
      </c>
    </row>
    <row r="23" spans="1:23" x14ac:dyDescent="0.3">
      <c r="A23" s="2">
        <v>22</v>
      </c>
      <c r="B23" s="2" t="s">
        <v>108</v>
      </c>
      <c r="C23" s="2" t="s">
        <v>109</v>
      </c>
      <c r="D23" s="2" t="s">
        <v>110</v>
      </c>
      <c r="E23" s="2" t="s">
        <v>30</v>
      </c>
      <c r="F23" s="2">
        <v>18</v>
      </c>
      <c r="G23" s="2" t="str">
        <f>LOOKUP(F23,{0,0;16,"16-19";20,"20-24";25,"25-29";30,"30-34";35,"35-39";40,"40-44";45,"45-49";50,"50-54";55,"55-59";60,"60-80"})</f>
        <v>16-19</v>
      </c>
      <c r="H23" s="2" t="s">
        <v>31</v>
      </c>
      <c r="I23" s="2" t="s">
        <v>49</v>
      </c>
      <c r="J23" s="2">
        <v>168</v>
      </c>
      <c r="K23" s="2">
        <v>63</v>
      </c>
      <c r="L23" s="2">
        <f t="shared" si="0"/>
        <v>4158</v>
      </c>
      <c r="M23" s="3">
        <f t="shared" si="1"/>
        <v>1.7146428199482247</v>
      </c>
      <c r="N23" s="2" t="s">
        <v>45</v>
      </c>
      <c r="O23" s="2" t="s">
        <v>45</v>
      </c>
      <c r="P23" s="2">
        <v>14000</v>
      </c>
      <c r="Q23" s="2">
        <v>0.05</v>
      </c>
      <c r="R23" s="2">
        <v>59880</v>
      </c>
      <c r="S23" s="2">
        <f t="shared" si="2"/>
        <v>45880</v>
      </c>
      <c r="T23" s="4">
        <f t="shared" si="3"/>
        <v>24973.908755309378</v>
      </c>
      <c r="U23" s="2">
        <v>38000</v>
      </c>
      <c r="V23" s="2">
        <f t="shared" si="4"/>
        <v>24000</v>
      </c>
      <c r="W23" s="4">
        <f t="shared" si="5"/>
        <v>13063.945294843617</v>
      </c>
    </row>
    <row r="24" spans="1:23" x14ac:dyDescent="0.3">
      <c r="A24" s="2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57</v>
      </c>
      <c r="G24" s="2" t="str">
        <f>LOOKUP(F24,{0,0;16,"16-19";20,"20-24";25,"25-29";30,"30-34";35,"35-39";40,"40-44";45,"45-49";50,"50-54";55,"55-59";60,"60-80"})</f>
        <v>55-59</v>
      </c>
      <c r="H24" s="2" t="s">
        <v>31</v>
      </c>
      <c r="I24" s="2" t="s">
        <v>115</v>
      </c>
      <c r="J24" s="2">
        <v>169</v>
      </c>
      <c r="K24" s="2">
        <v>73</v>
      </c>
      <c r="L24" s="2">
        <f t="shared" si="0"/>
        <v>4818</v>
      </c>
      <c r="M24" s="3">
        <f t="shared" si="1"/>
        <v>1.8512008114854652</v>
      </c>
      <c r="N24" s="2" t="s">
        <v>55</v>
      </c>
      <c r="O24" s="2" t="s">
        <v>55</v>
      </c>
      <c r="P24" s="2">
        <v>19000</v>
      </c>
      <c r="Q24" s="2">
        <v>0.04</v>
      </c>
      <c r="R24" s="2">
        <v>53620</v>
      </c>
      <c r="S24" s="2">
        <f t="shared" si="2"/>
        <v>34620</v>
      </c>
      <c r="T24" s="4">
        <f t="shared" si="3"/>
        <v>21948.141127954386</v>
      </c>
      <c r="U24" s="2">
        <v>42500</v>
      </c>
      <c r="V24" s="2">
        <f t="shared" si="4"/>
        <v>23500</v>
      </c>
      <c r="W24" s="4">
        <f t="shared" si="5"/>
        <v>14898.362695174121</v>
      </c>
    </row>
    <row r="25" spans="1:23" x14ac:dyDescent="0.3">
      <c r="A25" s="2">
        <v>24</v>
      </c>
      <c r="B25" s="2" t="s">
        <v>116</v>
      </c>
      <c r="C25" s="2" t="s">
        <v>117</v>
      </c>
      <c r="D25" s="2" t="s">
        <v>118</v>
      </c>
      <c r="E25" s="2" t="s">
        <v>30</v>
      </c>
      <c r="F25" s="2">
        <v>19</v>
      </c>
      <c r="G25" s="2" t="str">
        <f>LOOKUP(F25,{0,0;16,"16-19";20,"20-24";25,"25-29";30,"30-34";35,"35-39";40,"40-44";45,"45-49";50,"50-54";55,"55-59";60,"60-80"})</f>
        <v>16-19</v>
      </c>
      <c r="H25" s="2" t="s">
        <v>39</v>
      </c>
      <c r="I25" s="2" t="s">
        <v>44</v>
      </c>
      <c r="J25" s="2">
        <v>155</v>
      </c>
      <c r="K25" s="2">
        <v>50</v>
      </c>
      <c r="L25" s="2">
        <f t="shared" si="0"/>
        <v>3000</v>
      </c>
      <c r="M25" s="3">
        <f t="shared" si="1"/>
        <v>1.467234738471584</v>
      </c>
      <c r="N25" s="2" t="s">
        <v>33</v>
      </c>
      <c r="O25" s="2" t="s">
        <v>33</v>
      </c>
      <c r="P25" s="2">
        <v>19000</v>
      </c>
      <c r="Q25" s="2">
        <v>0.06</v>
      </c>
      <c r="R25" s="2">
        <v>61240</v>
      </c>
      <c r="S25" s="2">
        <f t="shared" si="2"/>
        <v>42240</v>
      </c>
      <c r="T25" s="4">
        <f t="shared" si="3"/>
        <v>20658.665117679902</v>
      </c>
      <c r="U25" s="2">
        <v>48500</v>
      </c>
      <c r="V25" s="2">
        <f t="shared" si="4"/>
        <v>29500</v>
      </c>
      <c r="W25" s="4">
        <f t="shared" si="5"/>
        <v>14427.808261637243</v>
      </c>
    </row>
    <row r="26" spans="1:23" x14ac:dyDescent="0.3">
      <c r="A26" s="2">
        <v>25</v>
      </c>
      <c r="B26" s="2" t="s">
        <v>119</v>
      </c>
      <c r="C26" s="2" t="s">
        <v>120</v>
      </c>
      <c r="D26" s="2" t="s">
        <v>121</v>
      </c>
      <c r="E26" s="2" t="s">
        <v>30</v>
      </c>
      <c r="F26" s="2">
        <v>57</v>
      </c>
      <c r="G26" s="2" t="str">
        <f>LOOKUP(F26,{0,0;16,"16-19";20,"20-24";25,"25-29";30,"30-34";35,"35-39";40,"40-44";45,"45-49";50,"50-54";55,"55-59";60,"60-80"})</f>
        <v>55-59</v>
      </c>
      <c r="H26" s="2" t="s">
        <v>31</v>
      </c>
      <c r="I26" s="2" t="s">
        <v>32</v>
      </c>
      <c r="J26" s="2">
        <v>175</v>
      </c>
      <c r="K26" s="2">
        <v>78</v>
      </c>
      <c r="L26" s="2">
        <f t="shared" si="0"/>
        <v>5148</v>
      </c>
      <c r="M26" s="3">
        <f t="shared" si="1"/>
        <v>1.9472202409246537</v>
      </c>
      <c r="N26" s="2" t="s">
        <v>50</v>
      </c>
      <c r="O26" s="2" t="s">
        <v>50</v>
      </c>
      <c r="P26" s="2">
        <v>16000</v>
      </c>
      <c r="Q26" s="2">
        <v>0.04</v>
      </c>
      <c r="R26" s="2">
        <v>51720</v>
      </c>
      <c r="S26" s="2">
        <f t="shared" si="2"/>
        <v>35720</v>
      </c>
      <c r="T26" s="4">
        <f t="shared" si="3"/>
        <v>22293.175322380972</v>
      </c>
      <c r="U26" s="2">
        <v>42400</v>
      </c>
      <c r="V26" s="2">
        <f t="shared" si="4"/>
        <v>26400</v>
      </c>
      <c r="W26" s="4">
        <f t="shared" si="5"/>
        <v>16476.478961670149</v>
      </c>
    </row>
    <row r="27" spans="1:23" x14ac:dyDescent="0.3">
      <c r="A27" s="2">
        <v>26</v>
      </c>
      <c r="B27" s="2" t="s">
        <v>122</v>
      </c>
      <c r="C27" s="2" t="s">
        <v>123</v>
      </c>
      <c r="D27" s="2" t="s">
        <v>124</v>
      </c>
      <c r="E27" s="2" t="s">
        <v>30</v>
      </c>
      <c r="F27" s="2">
        <v>45</v>
      </c>
      <c r="G27" s="2" t="str">
        <f>LOOKUP(F27,{0,0;16,"16-19";20,"20-24";25,"25-29";30,"30-34";35,"35-39";40,"40-44";45,"45-49";50,"50-54";55,"55-59";60,"60-80"})</f>
        <v>45-49</v>
      </c>
      <c r="H27" s="2" t="s">
        <v>39</v>
      </c>
      <c r="I27" s="2" t="s">
        <v>32</v>
      </c>
      <c r="J27" s="2">
        <v>165</v>
      </c>
      <c r="K27" s="2">
        <v>65</v>
      </c>
      <c r="L27" s="2">
        <f t="shared" si="0"/>
        <v>3900</v>
      </c>
      <c r="M27" s="3">
        <f t="shared" si="1"/>
        <v>1.7260262647673315</v>
      </c>
      <c r="N27" s="2" t="s">
        <v>50</v>
      </c>
      <c r="O27" s="2" t="s">
        <v>50</v>
      </c>
      <c r="P27" s="2">
        <v>15000</v>
      </c>
      <c r="Q27" s="2">
        <v>0.05</v>
      </c>
      <c r="R27" s="2">
        <v>54440</v>
      </c>
      <c r="S27" s="2">
        <f t="shared" si="2"/>
        <v>39440</v>
      </c>
      <c r="T27" s="4">
        <f t="shared" si="3"/>
        <v>20945.992579207246</v>
      </c>
      <c r="U27" s="2">
        <v>41300</v>
      </c>
      <c r="V27" s="2">
        <f t="shared" si="4"/>
        <v>26300</v>
      </c>
      <c r="W27" s="4">
        <f t="shared" si="5"/>
        <v>13967.53561950179</v>
      </c>
    </row>
    <row r="28" spans="1:23" x14ac:dyDescent="0.3">
      <c r="A28" s="2">
        <v>27</v>
      </c>
      <c r="B28" s="2" t="s">
        <v>125</v>
      </c>
      <c r="C28" s="2" t="s">
        <v>126</v>
      </c>
      <c r="D28" s="2" t="s">
        <v>127</v>
      </c>
      <c r="E28" s="2" t="s">
        <v>30</v>
      </c>
      <c r="F28" s="2">
        <v>19</v>
      </c>
      <c r="G28" s="2" t="str">
        <f>LOOKUP(F28,{0,0;16,"16-19";20,"20-24";25,"25-29";30,"30-34";35,"35-39";40,"40-44";45,"45-49";50,"50-54";55,"55-59";60,"60-80"})</f>
        <v>16-19</v>
      </c>
      <c r="H28" s="2" t="s">
        <v>39</v>
      </c>
      <c r="I28" s="2" t="s">
        <v>49</v>
      </c>
      <c r="J28" s="2">
        <v>155</v>
      </c>
      <c r="K28" s="2">
        <v>49</v>
      </c>
      <c r="L28" s="2">
        <f t="shared" si="0"/>
        <v>2940</v>
      </c>
      <c r="M28" s="3">
        <f t="shared" si="1"/>
        <v>1.4524882864320188</v>
      </c>
      <c r="N28" s="2" t="s">
        <v>33</v>
      </c>
      <c r="O28" s="2" t="s">
        <v>33</v>
      </c>
      <c r="P28" s="2">
        <v>15000</v>
      </c>
      <c r="Q28" s="2">
        <v>0.05</v>
      </c>
      <c r="R28" s="2">
        <v>26000</v>
      </c>
      <c r="S28" s="2">
        <f t="shared" si="2"/>
        <v>11000</v>
      </c>
      <c r="T28" s="4">
        <f t="shared" si="3"/>
        <v>6521.3759798988594</v>
      </c>
      <c r="U28" s="2">
        <v>23000</v>
      </c>
      <c r="V28" s="2">
        <f t="shared" si="4"/>
        <v>8000</v>
      </c>
      <c r="W28" s="4">
        <f t="shared" si="5"/>
        <v>4742.8188944718986</v>
      </c>
    </row>
    <row r="29" spans="1:23" x14ac:dyDescent="0.3">
      <c r="A29" s="2">
        <v>28</v>
      </c>
      <c r="B29" s="2" t="s">
        <v>128</v>
      </c>
      <c r="C29" s="2" t="s">
        <v>129</v>
      </c>
      <c r="D29" s="2" t="s">
        <v>130</v>
      </c>
      <c r="E29" s="2" t="s">
        <v>131</v>
      </c>
      <c r="F29" s="2">
        <v>55</v>
      </c>
      <c r="G29" s="2" t="str">
        <f>LOOKUP(F29,{0,0;16,"16-19";20,"20-24";25,"25-29";30,"30-34";35,"35-39";40,"40-44";45,"45-49";50,"50-54";55,"55-59";60,"60-80"})</f>
        <v>55-59</v>
      </c>
      <c r="H29" s="2" t="s">
        <v>39</v>
      </c>
      <c r="I29" s="2" t="s">
        <v>132</v>
      </c>
      <c r="J29" s="2">
        <v>174</v>
      </c>
      <c r="K29" s="2">
        <v>75</v>
      </c>
      <c r="L29" s="2">
        <f t="shared" si="0"/>
        <v>4500</v>
      </c>
      <c r="M29" s="3">
        <f t="shared" si="1"/>
        <v>1.9039432764659772</v>
      </c>
      <c r="N29" s="2" t="s">
        <v>55</v>
      </c>
      <c r="O29" s="2" t="s">
        <v>55</v>
      </c>
      <c r="P29" s="2">
        <v>22000</v>
      </c>
      <c r="Q29" s="2">
        <v>0.04</v>
      </c>
      <c r="R29" s="2">
        <v>54980</v>
      </c>
      <c r="S29" s="2">
        <f t="shared" si="2"/>
        <v>32980</v>
      </c>
      <c r="T29" s="4">
        <f t="shared" si="3"/>
        <v>20930.683085949309</v>
      </c>
      <c r="U29" s="2">
        <v>34000</v>
      </c>
      <c r="V29" s="2">
        <f t="shared" si="4"/>
        <v>12000</v>
      </c>
      <c r="W29" s="4">
        <f t="shared" si="5"/>
        <v>7615.7731058639092</v>
      </c>
    </row>
    <row r="30" spans="1:23" x14ac:dyDescent="0.3">
      <c r="A30" s="2">
        <v>29</v>
      </c>
      <c r="B30" s="2" t="s">
        <v>133</v>
      </c>
      <c r="C30" s="2" t="s">
        <v>134</v>
      </c>
      <c r="D30" s="2" t="s">
        <v>135</v>
      </c>
      <c r="E30" s="2" t="s">
        <v>131</v>
      </c>
      <c r="F30" s="2">
        <v>55</v>
      </c>
      <c r="G30" s="2" t="str">
        <f>LOOKUP(F30,{0,0;16,"16-19";20,"20-24";25,"25-29";30,"30-34";35,"35-39";40,"40-44";45,"45-49";50,"50-54";55,"55-59";60,"60-80"})</f>
        <v>55-59</v>
      </c>
      <c r="H30" s="2" t="s">
        <v>39</v>
      </c>
      <c r="I30" s="2" t="s">
        <v>136</v>
      </c>
      <c r="J30" s="2">
        <v>170</v>
      </c>
      <c r="K30" s="2">
        <v>65</v>
      </c>
      <c r="L30" s="2">
        <f t="shared" si="0"/>
        <v>3900</v>
      </c>
      <c r="M30" s="3">
        <f t="shared" si="1"/>
        <v>1.7519830034690533</v>
      </c>
      <c r="N30" s="2" t="s">
        <v>45</v>
      </c>
      <c r="O30" s="2" t="s">
        <v>45</v>
      </c>
      <c r="P30" s="2">
        <v>19000</v>
      </c>
      <c r="Q30" s="2">
        <v>0.05</v>
      </c>
      <c r="R30" s="2">
        <v>68040</v>
      </c>
      <c r="S30" s="2">
        <f t="shared" si="2"/>
        <v>49040</v>
      </c>
      <c r="T30" s="4">
        <f t="shared" si="3"/>
        <v>26436.075843114577</v>
      </c>
      <c r="U30" s="2">
        <v>52100</v>
      </c>
      <c r="V30" s="2">
        <f t="shared" si="4"/>
        <v>33100</v>
      </c>
      <c r="W30" s="4">
        <f t="shared" si="5"/>
        <v>17843.27305071559</v>
      </c>
    </row>
    <row r="31" spans="1:23" x14ac:dyDescent="0.3">
      <c r="A31" s="2">
        <v>30</v>
      </c>
      <c r="B31" s="2" t="s">
        <v>137</v>
      </c>
      <c r="C31" s="2" t="s">
        <v>138</v>
      </c>
      <c r="D31" s="2" t="s">
        <v>139</v>
      </c>
      <c r="E31" s="2" t="s">
        <v>30</v>
      </c>
      <c r="F31" s="2">
        <v>21</v>
      </c>
      <c r="G31" s="2" t="str">
        <f>LOOKUP(F31,{0,0;16,"16-19";20,"20-24";25,"25-29";30,"30-34";35,"35-39";40,"40-44";45,"45-49";50,"50-54";55,"55-59";60,"60-80"})</f>
        <v>20-24</v>
      </c>
      <c r="H31" s="2" t="s">
        <v>31</v>
      </c>
      <c r="I31" s="2" t="s">
        <v>32</v>
      </c>
      <c r="J31" s="2">
        <v>168</v>
      </c>
      <c r="K31" s="2">
        <v>62</v>
      </c>
      <c r="L31" s="2">
        <f t="shared" si="0"/>
        <v>4092</v>
      </c>
      <c r="M31" s="3">
        <f t="shared" si="1"/>
        <v>1.7009801096230766</v>
      </c>
      <c r="N31" s="2" t="s">
        <v>45</v>
      </c>
      <c r="O31" s="2" t="s">
        <v>45</v>
      </c>
      <c r="P31" s="2">
        <v>19000</v>
      </c>
      <c r="Q31" s="2">
        <v>0.05</v>
      </c>
      <c r="R31" s="2">
        <v>68040</v>
      </c>
      <c r="S31" s="2">
        <f t="shared" si="2"/>
        <v>49040</v>
      </c>
      <c r="T31" s="4">
        <f t="shared" si="3"/>
        <v>26908.407927714736</v>
      </c>
      <c r="U31" s="2">
        <v>41200</v>
      </c>
      <c r="V31" s="2">
        <f t="shared" si="4"/>
        <v>22200</v>
      </c>
      <c r="W31" s="4">
        <f t="shared" si="5"/>
        <v>12181.212397945903</v>
      </c>
    </row>
    <row r="32" spans="1:23" x14ac:dyDescent="0.3">
      <c r="A32" s="2">
        <v>31</v>
      </c>
      <c r="B32" s="2" t="s">
        <v>140</v>
      </c>
      <c r="C32" s="2" t="s">
        <v>141</v>
      </c>
      <c r="D32" s="2" t="s">
        <v>142</v>
      </c>
      <c r="E32" s="2" t="s">
        <v>30</v>
      </c>
      <c r="F32" s="2">
        <v>39</v>
      </c>
      <c r="G32" s="2" t="str">
        <f>LOOKUP(F32,{0,0;16,"16-19";20,"20-24";25,"25-29";30,"30-34";35,"35-39";40,"40-44";45,"45-49";50,"50-54";55,"55-59";60,"60-80"})</f>
        <v>35-39</v>
      </c>
      <c r="H32" s="2" t="s">
        <v>31</v>
      </c>
      <c r="I32" s="2" t="s">
        <v>49</v>
      </c>
      <c r="J32" s="2">
        <v>169</v>
      </c>
      <c r="K32" s="2">
        <v>65</v>
      </c>
      <c r="L32" s="2">
        <f t="shared" si="0"/>
        <v>4290</v>
      </c>
      <c r="M32" s="3">
        <f t="shared" si="1"/>
        <v>1.7468225121313525</v>
      </c>
      <c r="N32" s="2" t="s">
        <v>45</v>
      </c>
      <c r="O32" s="2" t="s">
        <v>45</v>
      </c>
      <c r="P32" s="2">
        <v>30000</v>
      </c>
      <c r="Q32" s="2">
        <v>0.05</v>
      </c>
      <c r="R32" s="2">
        <v>68040</v>
      </c>
      <c r="S32" s="2">
        <f t="shared" si="2"/>
        <v>38040</v>
      </c>
      <c r="T32" s="4">
        <f t="shared" si="3"/>
        <v>20445.885649685122</v>
      </c>
      <c r="U32" s="2">
        <v>53400</v>
      </c>
      <c r="V32" s="2">
        <f t="shared" si="4"/>
        <v>23400</v>
      </c>
      <c r="W32" s="4">
        <f t="shared" si="5"/>
        <v>12577.122087345737</v>
      </c>
    </row>
    <row r="33" spans="1:23" x14ac:dyDescent="0.3">
      <c r="A33" s="2">
        <v>32</v>
      </c>
      <c r="B33" s="2" t="s">
        <v>143</v>
      </c>
      <c r="C33" s="2" t="s">
        <v>144</v>
      </c>
      <c r="D33" s="2" t="s">
        <v>145</v>
      </c>
      <c r="E33" s="2" t="s">
        <v>114</v>
      </c>
      <c r="F33" s="2">
        <v>65</v>
      </c>
      <c r="G33" s="2" t="str">
        <f>LOOKUP(F33,{0,0;16,"16-19";20,"20-24";25,"25-29";30,"30-34";35,"35-39";40,"40-44";45,"45-49";50,"50-54";55,"55-59";60,"60-80"})</f>
        <v>60-80</v>
      </c>
      <c r="H33" s="2" t="s">
        <v>31</v>
      </c>
      <c r="I33" s="2" t="s">
        <v>115</v>
      </c>
      <c r="J33" s="2">
        <v>170</v>
      </c>
      <c r="K33" s="2">
        <v>72</v>
      </c>
      <c r="L33" s="2">
        <f t="shared" si="0"/>
        <v>4752</v>
      </c>
      <c r="M33" s="3">
        <f t="shared" si="1"/>
        <v>1.8439088914585775</v>
      </c>
      <c r="N33" s="2" t="s">
        <v>45</v>
      </c>
      <c r="O33" s="2" t="s">
        <v>45</v>
      </c>
      <c r="P33" s="2">
        <v>18000</v>
      </c>
      <c r="Q33" s="2">
        <v>0.04</v>
      </c>
      <c r="R33" s="2">
        <v>49340</v>
      </c>
      <c r="S33" s="2">
        <f t="shared" si="2"/>
        <v>31340</v>
      </c>
      <c r="T33" s="4">
        <f t="shared" si="3"/>
        <v>20065.314117469381</v>
      </c>
      <c r="U33" s="2">
        <v>25000</v>
      </c>
      <c r="V33" s="2">
        <f t="shared" si="4"/>
        <v>7000</v>
      </c>
      <c r="W33" s="4">
        <f t="shared" si="5"/>
        <v>4481.7230000729314</v>
      </c>
    </row>
    <row r="34" spans="1:23" x14ac:dyDescent="0.3">
      <c r="A34" s="2">
        <v>33</v>
      </c>
      <c r="B34" s="2" t="s">
        <v>146</v>
      </c>
      <c r="C34" s="2" t="s">
        <v>147</v>
      </c>
      <c r="D34" s="2" t="s">
        <v>148</v>
      </c>
      <c r="E34" s="2" t="s">
        <v>30</v>
      </c>
      <c r="F34" s="2">
        <v>26</v>
      </c>
      <c r="G34" s="2" t="str">
        <f>LOOKUP(F34,{0,0;16,"16-19";20,"20-24";25,"25-29";30,"30-34";35,"35-39";40,"40-44";45,"45-49";50,"50-54";55,"55-59";60,"60-80"})</f>
        <v>25-29</v>
      </c>
      <c r="H34" s="2" t="s">
        <v>31</v>
      </c>
      <c r="I34" s="2" t="s">
        <v>54</v>
      </c>
      <c r="J34" s="2">
        <v>175</v>
      </c>
      <c r="K34" s="2">
        <v>79</v>
      </c>
      <c r="L34" s="2">
        <f t="shared" ref="L34:L65" si="6">IF(H34="M",K34*66,K34*60)</f>
        <v>5214</v>
      </c>
      <c r="M34" s="3">
        <f t="shared" ref="M34:M65" si="7">SQRT(J34*K34/3600)</f>
        <v>1.9596626693841412</v>
      </c>
      <c r="N34" s="2" t="s">
        <v>45</v>
      </c>
      <c r="O34" s="2" t="s">
        <v>45</v>
      </c>
      <c r="P34" s="2">
        <v>21000</v>
      </c>
      <c r="Q34" s="2">
        <v>0.04</v>
      </c>
      <c r="R34" s="2">
        <v>57160</v>
      </c>
      <c r="S34" s="2">
        <f t="shared" ref="S34:S65" si="8">R34-P34</f>
        <v>36160</v>
      </c>
      <c r="T34" s="4">
        <f t="shared" ref="T34:T65" si="9">((R34 - P34) * M34 * 10^3) / (Q34 * 10^3 * K34)</f>
        <v>22424.494343332452</v>
      </c>
      <c r="U34" s="2">
        <v>44400</v>
      </c>
      <c r="V34" s="2">
        <f t="shared" ref="V34:V65" si="10">U34-P34</f>
        <v>23400</v>
      </c>
      <c r="W34" s="4">
        <f t="shared" ref="W34:W65" si="11">((U34 - P34) * M34 * 10^3) / (Q34 * 10^3 * K34)</f>
        <v>14511.426096072439</v>
      </c>
    </row>
    <row r="35" spans="1:23" x14ac:dyDescent="0.3">
      <c r="A35" s="2">
        <v>34</v>
      </c>
      <c r="B35" s="2" t="s">
        <v>149</v>
      </c>
      <c r="C35" s="2" t="s">
        <v>150</v>
      </c>
      <c r="D35" s="2" t="s">
        <v>151</v>
      </c>
      <c r="E35" s="2" t="s">
        <v>131</v>
      </c>
      <c r="F35" s="2">
        <v>34</v>
      </c>
      <c r="G35" s="2" t="str">
        <f>LOOKUP(F35,{0,0;16,"16-19";20,"20-24";25,"25-29";30,"30-34";35,"35-39";40,"40-44";45,"45-49";50,"50-54";55,"55-59";60,"60-80"})</f>
        <v>30-34</v>
      </c>
      <c r="H35" s="2" t="s">
        <v>31</v>
      </c>
      <c r="I35" s="2" t="s">
        <v>152</v>
      </c>
      <c r="J35" s="2">
        <v>162</v>
      </c>
      <c r="K35" s="2">
        <v>88</v>
      </c>
      <c r="L35" s="2">
        <f t="shared" si="6"/>
        <v>5808</v>
      </c>
      <c r="M35" s="3">
        <f t="shared" si="7"/>
        <v>1.9899748742132399</v>
      </c>
      <c r="N35" s="2" t="s">
        <v>45</v>
      </c>
      <c r="O35" s="2" t="s">
        <v>45</v>
      </c>
      <c r="P35" s="2">
        <v>19000</v>
      </c>
      <c r="Q35" s="2">
        <v>0.03</v>
      </c>
      <c r="R35" s="2">
        <v>57160</v>
      </c>
      <c r="S35" s="2">
        <f t="shared" si="8"/>
        <v>38160</v>
      </c>
      <c r="T35" s="4">
        <f t="shared" si="9"/>
        <v>28764.182272718655</v>
      </c>
      <c r="U35" s="2">
        <v>38000</v>
      </c>
      <c r="V35" s="2">
        <f t="shared" si="10"/>
        <v>19000</v>
      </c>
      <c r="W35" s="4">
        <f t="shared" si="11"/>
        <v>14321.788867443771</v>
      </c>
    </row>
    <row r="36" spans="1:23" x14ac:dyDescent="0.3">
      <c r="A36" s="2">
        <v>35</v>
      </c>
      <c r="B36" s="2" t="s">
        <v>153</v>
      </c>
      <c r="C36" s="2" t="s">
        <v>154</v>
      </c>
      <c r="D36" s="2" t="s">
        <v>155</v>
      </c>
      <c r="E36" s="2" t="s">
        <v>131</v>
      </c>
      <c r="F36" s="2">
        <v>31</v>
      </c>
      <c r="G36" s="2" t="str">
        <f>LOOKUP(F36,{0,0;16,"16-19";20,"20-24";25,"25-29";30,"30-34";35,"35-39";40,"40-44";45,"45-49";50,"50-54";55,"55-59";60,"60-80"})</f>
        <v>30-34</v>
      </c>
      <c r="H36" s="2" t="s">
        <v>31</v>
      </c>
      <c r="I36" s="2" t="s">
        <v>132</v>
      </c>
      <c r="J36" s="2">
        <v>168</v>
      </c>
      <c r="K36" s="2">
        <v>60</v>
      </c>
      <c r="L36" s="2">
        <f t="shared" si="6"/>
        <v>3960</v>
      </c>
      <c r="M36" s="3">
        <f t="shared" si="7"/>
        <v>1.6733200530681511</v>
      </c>
      <c r="N36" s="2" t="s">
        <v>45</v>
      </c>
      <c r="O36" s="2" t="s">
        <v>45</v>
      </c>
      <c r="P36" s="2">
        <v>27000</v>
      </c>
      <c r="Q36" s="2">
        <v>0.05</v>
      </c>
      <c r="R36" s="2">
        <v>40400</v>
      </c>
      <c r="S36" s="2">
        <f t="shared" si="8"/>
        <v>13400</v>
      </c>
      <c r="T36" s="4">
        <f t="shared" si="9"/>
        <v>7474.1629037044086</v>
      </c>
      <c r="U36" s="2">
        <v>29000</v>
      </c>
      <c r="V36" s="2">
        <f t="shared" si="10"/>
        <v>2000</v>
      </c>
      <c r="W36" s="4">
        <f t="shared" si="11"/>
        <v>1115.5467020454339</v>
      </c>
    </row>
    <row r="37" spans="1:23" x14ac:dyDescent="0.3">
      <c r="A37" s="2">
        <v>36</v>
      </c>
      <c r="B37" s="2" t="s">
        <v>156</v>
      </c>
      <c r="C37" s="2" t="s">
        <v>157</v>
      </c>
      <c r="D37" s="2" t="s">
        <v>158</v>
      </c>
      <c r="E37" s="2" t="s">
        <v>30</v>
      </c>
      <c r="F37" s="2">
        <v>26</v>
      </c>
      <c r="G37" s="2" t="str">
        <f>LOOKUP(F37,{0,0;16,"16-19";20,"20-24";25,"25-29";30,"30-34";35,"35-39";40,"40-44";45,"45-49";50,"50-54";55,"55-59";60,"60-80"})</f>
        <v>25-29</v>
      </c>
      <c r="H37" s="2" t="s">
        <v>31</v>
      </c>
      <c r="I37" s="2" t="s">
        <v>49</v>
      </c>
      <c r="J37" s="2">
        <v>158</v>
      </c>
      <c r="K37" s="2">
        <v>57</v>
      </c>
      <c r="L37" s="2">
        <f t="shared" si="6"/>
        <v>3762</v>
      </c>
      <c r="M37" s="3">
        <f t="shared" si="7"/>
        <v>1.5816657885491063</v>
      </c>
      <c r="N37" s="2" t="s">
        <v>45</v>
      </c>
      <c r="O37" s="2" t="s">
        <v>45</v>
      </c>
      <c r="P37" s="2">
        <v>30000</v>
      </c>
      <c r="Q37" s="2">
        <v>0.05</v>
      </c>
      <c r="R37" s="2">
        <v>40800</v>
      </c>
      <c r="S37" s="2">
        <f t="shared" si="8"/>
        <v>10800</v>
      </c>
      <c r="T37" s="4">
        <f t="shared" si="9"/>
        <v>5993.6808829229285</v>
      </c>
      <c r="U37" s="2">
        <v>33000</v>
      </c>
      <c r="V37" s="2">
        <f t="shared" si="10"/>
        <v>3000</v>
      </c>
      <c r="W37" s="4">
        <f t="shared" si="11"/>
        <v>1664.9113563674805</v>
      </c>
    </row>
    <row r="38" spans="1:23" x14ac:dyDescent="0.3">
      <c r="A38" s="2">
        <v>37</v>
      </c>
      <c r="B38" s="2" t="s">
        <v>159</v>
      </c>
      <c r="C38" s="2" t="s">
        <v>160</v>
      </c>
      <c r="D38" s="2" t="s">
        <v>161</v>
      </c>
      <c r="E38" s="2" t="s">
        <v>30</v>
      </c>
      <c r="F38" s="2">
        <v>25</v>
      </c>
      <c r="G38" s="2" t="str">
        <f>LOOKUP(F38,{0,0;16,"16-19";20,"20-24";25,"25-29";30,"30-34";35,"35-39";40,"40-44";45,"45-49";50,"50-54";55,"55-59";60,"60-80"})</f>
        <v>25-29</v>
      </c>
      <c r="H38" s="2" t="s">
        <v>31</v>
      </c>
      <c r="I38" s="2" t="s">
        <v>49</v>
      </c>
      <c r="J38" s="2">
        <v>145</v>
      </c>
      <c r="K38" s="2">
        <v>42</v>
      </c>
      <c r="L38" s="2">
        <f t="shared" si="6"/>
        <v>2772</v>
      </c>
      <c r="M38" s="3">
        <f t="shared" si="7"/>
        <v>1.3006408676751113</v>
      </c>
      <c r="N38" s="2" t="s">
        <v>55</v>
      </c>
      <c r="O38" s="2" t="s">
        <v>55</v>
      </c>
      <c r="P38" s="2">
        <v>20000</v>
      </c>
      <c r="Q38" s="2">
        <v>7.0000000000000007E-2</v>
      </c>
      <c r="R38" s="2">
        <v>59880</v>
      </c>
      <c r="S38" s="2">
        <f t="shared" si="8"/>
        <v>39880</v>
      </c>
      <c r="T38" s="4">
        <f t="shared" si="9"/>
        <v>17642.706735674641</v>
      </c>
      <c r="U38" s="2">
        <v>42300</v>
      </c>
      <c r="V38" s="2">
        <f t="shared" si="10"/>
        <v>22300</v>
      </c>
      <c r="W38" s="4">
        <f t="shared" si="11"/>
        <v>9865.4052208010144</v>
      </c>
    </row>
    <row r="39" spans="1:23" x14ac:dyDescent="0.3">
      <c r="A39" s="2">
        <v>38</v>
      </c>
      <c r="B39" s="2" t="s">
        <v>162</v>
      </c>
      <c r="C39" s="2" t="s">
        <v>163</v>
      </c>
      <c r="D39" s="2" t="s">
        <v>164</v>
      </c>
      <c r="E39" s="2" t="s">
        <v>165</v>
      </c>
      <c r="F39" s="2">
        <v>66</v>
      </c>
      <c r="G39" s="2" t="str">
        <f>LOOKUP(F39,{0,0;16,"16-19";20,"20-24";25,"25-29";30,"30-34";35,"35-39";40,"40-44";45,"45-49";50,"50-54";55,"55-59";60,"60-80"})</f>
        <v>60-80</v>
      </c>
      <c r="H39" s="2" t="s">
        <v>31</v>
      </c>
      <c r="I39" s="2" t="s">
        <v>115</v>
      </c>
      <c r="J39" s="2">
        <v>170</v>
      </c>
      <c r="K39" s="2">
        <v>58</v>
      </c>
      <c r="L39" s="2">
        <f t="shared" si="6"/>
        <v>3828</v>
      </c>
      <c r="M39" s="3">
        <f t="shared" si="7"/>
        <v>1.6549588783075213</v>
      </c>
      <c r="N39" s="2" t="s">
        <v>55</v>
      </c>
      <c r="O39" s="2" t="s">
        <v>55</v>
      </c>
      <c r="P39" s="2">
        <v>33000</v>
      </c>
      <c r="Q39" s="2">
        <v>0.05</v>
      </c>
      <c r="R39" s="2">
        <v>46000</v>
      </c>
      <c r="S39" s="2">
        <f t="shared" si="8"/>
        <v>13000</v>
      </c>
      <c r="T39" s="4">
        <f t="shared" si="9"/>
        <v>7418.7811786199236</v>
      </c>
      <c r="U39" s="2">
        <v>35000</v>
      </c>
      <c r="V39" s="2">
        <f t="shared" si="10"/>
        <v>2000</v>
      </c>
      <c r="W39" s="4">
        <f t="shared" si="11"/>
        <v>1141.3509505569111</v>
      </c>
    </row>
    <row r="40" spans="1:23" x14ac:dyDescent="0.3">
      <c r="A40" s="2">
        <v>39</v>
      </c>
      <c r="B40" s="2" t="s">
        <v>166</v>
      </c>
      <c r="C40" s="2" t="s">
        <v>167</v>
      </c>
      <c r="D40" s="2" t="s">
        <v>168</v>
      </c>
      <c r="E40" s="2" t="s">
        <v>69</v>
      </c>
      <c r="F40" s="2">
        <v>62</v>
      </c>
      <c r="G40" s="2" t="str">
        <f>LOOKUP(F40,{0,0;16,"16-19";20,"20-24";25,"25-29";30,"30-34";35,"35-39";40,"40-44";45,"45-49";50,"50-54";55,"55-59";60,"60-80"})</f>
        <v>60-80</v>
      </c>
      <c r="H40" s="2" t="s">
        <v>31</v>
      </c>
      <c r="I40" s="2" t="s">
        <v>82</v>
      </c>
      <c r="J40" s="2">
        <v>169</v>
      </c>
      <c r="K40" s="2">
        <v>66</v>
      </c>
      <c r="L40" s="2">
        <f t="shared" si="6"/>
        <v>4356</v>
      </c>
      <c r="M40" s="3">
        <f t="shared" si="7"/>
        <v>1.7602083210044581</v>
      </c>
      <c r="N40" s="2" t="s">
        <v>169</v>
      </c>
      <c r="O40" s="2" t="s">
        <v>169</v>
      </c>
      <c r="P40" s="2">
        <v>11000</v>
      </c>
      <c r="Q40" s="2">
        <v>0.05</v>
      </c>
      <c r="R40" s="2">
        <v>53080</v>
      </c>
      <c r="S40" s="2">
        <f t="shared" si="8"/>
        <v>42080</v>
      </c>
      <c r="T40" s="4">
        <f t="shared" si="9"/>
        <v>22445.323075111395</v>
      </c>
      <c r="U40" s="2">
        <v>33000</v>
      </c>
      <c r="V40" s="2">
        <f t="shared" si="10"/>
        <v>22000</v>
      </c>
      <c r="W40" s="4">
        <f t="shared" si="11"/>
        <v>11734.72214002972</v>
      </c>
    </row>
    <row r="41" spans="1:23" x14ac:dyDescent="0.3">
      <c r="A41" s="2">
        <v>40</v>
      </c>
      <c r="B41" s="2" t="s">
        <v>170</v>
      </c>
      <c r="C41" s="2" t="s">
        <v>171</v>
      </c>
      <c r="D41" s="2" t="s">
        <v>172</v>
      </c>
      <c r="E41" s="2" t="s">
        <v>30</v>
      </c>
      <c r="F41" s="2">
        <v>18</v>
      </c>
      <c r="G41" s="2" t="str">
        <f>LOOKUP(F41,{0,0;16,"16-19";20,"20-24";25,"25-29";30,"30-34";35,"35-39";40,"40-44";45,"45-49";50,"50-54";55,"55-59";60,"60-80"})</f>
        <v>16-19</v>
      </c>
      <c r="H41" s="2" t="s">
        <v>31</v>
      </c>
      <c r="I41" s="2" t="s">
        <v>44</v>
      </c>
      <c r="J41" s="2">
        <v>170</v>
      </c>
      <c r="K41" s="2">
        <v>60</v>
      </c>
      <c r="L41" s="2">
        <f t="shared" si="6"/>
        <v>3960</v>
      </c>
      <c r="M41" s="3">
        <f t="shared" si="7"/>
        <v>1.6832508230603465</v>
      </c>
      <c r="N41" s="2" t="s">
        <v>33</v>
      </c>
      <c r="O41" s="2" t="s">
        <v>33</v>
      </c>
      <c r="P41" s="2">
        <v>13000</v>
      </c>
      <c r="Q41" s="2">
        <v>0.05</v>
      </c>
      <c r="R41" s="2">
        <v>54440</v>
      </c>
      <c r="S41" s="2">
        <f t="shared" si="8"/>
        <v>41440</v>
      </c>
      <c r="T41" s="4">
        <f t="shared" si="9"/>
        <v>23251.304702540252</v>
      </c>
      <c r="U41" s="2">
        <v>46200</v>
      </c>
      <c r="V41" s="2">
        <f t="shared" si="10"/>
        <v>33200</v>
      </c>
      <c r="W41" s="4">
        <f t="shared" si="11"/>
        <v>18627.975775201168</v>
      </c>
    </row>
    <row r="42" spans="1:23" x14ac:dyDescent="0.3">
      <c r="A42" s="2">
        <v>41</v>
      </c>
      <c r="B42" s="2" t="s">
        <v>173</v>
      </c>
      <c r="C42" s="2" t="s">
        <v>174</v>
      </c>
      <c r="D42" s="2" t="s">
        <v>175</v>
      </c>
      <c r="E42" s="2" t="s">
        <v>131</v>
      </c>
      <c r="F42" s="2">
        <v>28</v>
      </c>
      <c r="G42" s="2" t="str">
        <f>LOOKUP(F42,{0,0;16,"16-19";20,"20-24";25,"25-29";30,"30-34";35,"35-39";40,"40-44";45,"45-49";50,"50-54";55,"55-59";60,"60-80"})</f>
        <v>25-29</v>
      </c>
      <c r="H42" s="2" t="s">
        <v>39</v>
      </c>
      <c r="I42" s="2" t="s">
        <v>132</v>
      </c>
      <c r="J42" s="2">
        <v>145</v>
      </c>
      <c r="K42" s="2">
        <v>46</v>
      </c>
      <c r="L42" s="2">
        <f t="shared" si="6"/>
        <v>2760</v>
      </c>
      <c r="M42" s="3">
        <f t="shared" si="7"/>
        <v>1.3611677992730278</v>
      </c>
      <c r="N42" s="2" t="s">
        <v>50</v>
      </c>
      <c r="O42" s="2" t="s">
        <v>50</v>
      </c>
      <c r="P42" s="2">
        <v>33000</v>
      </c>
      <c r="Q42" s="2">
        <v>7.0000000000000007E-2</v>
      </c>
      <c r="R42" s="2">
        <v>76000</v>
      </c>
      <c r="S42" s="2">
        <f t="shared" si="8"/>
        <v>43000</v>
      </c>
      <c r="T42" s="4">
        <f t="shared" si="9"/>
        <v>18177.085518242297</v>
      </c>
      <c r="U42" s="2">
        <v>62400</v>
      </c>
      <c r="V42" s="2">
        <f t="shared" si="10"/>
        <v>29400</v>
      </c>
      <c r="W42" s="4">
        <f t="shared" si="11"/>
        <v>12428.053819449386</v>
      </c>
    </row>
    <row r="43" spans="1:23" x14ac:dyDescent="0.3">
      <c r="A43" s="2">
        <v>42</v>
      </c>
      <c r="B43" s="2" t="s">
        <v>176</v>
      </c>
      <c r="C43" s="2" t="s">
        <v>177</v>
      </c>
      <c r="D43" s="2" t="s">
        <v>178</v>
      </c>
      <c r="E43" s="2" t="s">
        <v>30</v>
      </c>
      <c r="F43" s="2">
        <v>59</v>
      </c>
      <c r="G43" s="2" t="str">
        <f>LOOKUP(F43,{0,0;16,"16-19";20,"20-24";25,"25-29";30,"30-34";35,"35-39";40,"40-44";45,"45-49";50,"50-54";55,"55-59";60,"60-80"})</f>
        <v>55-59</v>
      </c>
      <c r="H43" s="2" t="s">
        <v>39</v>
      </c>
      <c r="I43" s="2" t="s">
        <v>49</v>
      </c>
      <c r="J43" s="2">
        <v>163</v>
      </c>
      <c r="K43" s="2">
        <v>58</v>
      </c>
      <c r="L43" s="2">
        <f t="shared" si="6"/>
        <v>3480</v>
      </c>
      <c r="M43" s="3">
        <f t="shared" si="7"/>
        <v>1.6205280346575652</v>
      </c>
      <c r="N43" s="2" t="s">
        <v>169</v>
      </c>
      <c r="O43" s="2" t="s">
        <v>169</v>
      </c>
      <c r="P43" s="2">
        <v>26000</v>
      </c>
      <c r="Q43" s="2">
        <v>0.05</v>
      </c>
      <c r="R43" s="2">
        <v>62600</v>
      </c>
      <c r="S43" s="2">
        <f t="shared" si="8"/>
        <v>36600</v>
      </c>
      <c r="T43" s="4">
        <f t="shared" si="9"/>
        <v>20452.181402919618</v>
      </c>
      <c r="U43" s="2">
        <v>49300</v>
      </c>
      <c r="V43" s="2">
        <f t="shared" si="10"/>
        <v>23300</v>
      </c>
      <c r="W43" s="4">
        <f t="shared" si="11"/>
        <v>13020.104554317679</v>
      </c>
    </row>
    <row r="44" spans="1:23" x14ac:dyDescent="0.3">
      <c r="A44" s="2">
        <v>43</v>
      </c>
      <c r="B44" s="2" t="s">
        <v>179</v>
      </c>
      <c r="C44" s="2" t="s">
        <v>180</v>
      </c>
      <c r="D44" s="2" t="s">
        <v>181</v>
      </c>
      <c r="E44" s="2" t="s">
        <v>30</v>
      </c>
      <c r="F44" s="2">
        <v>20</v>
      </c>
      <c r="G44" s="2" t="str">
        <f>LOOKUP(F44,{0,0;16,"16-19";20,"20-24";25,"25-29";30,"30-34";35,"35-39";40,"40-44";45,"45-49";50,"50-54";55,"55-59";60,"60-80"})</f>
        <v>20-24</v>
      </c>
      <c r="H44" s="2" t="s">
        <v>31</v>
      </c>
      <c r="I44" s="2" t="s">
        <v>54</v>
      </c>
      <c r="J44" s="2">
        <v>165</v>
      </c>
      <c r="K44" s="2">
        <v>60</v>
      </c>
      <c r="L44" s="2">
        <f t="shared" si="6"/>
        <v>3960</v>
      </c>
      <c r="M44" s="3">
        <f t="shared" si="7"/>
        <v>1.6583123951776999</v>
      </c>
      <c r="N44" s="2" t="s">
        <v>55</v>
      </c>
      <c r="O44" s="2" t="s">
        <v>55</v>
      </c>
      <c r="P44" s="2">
        <v>18000</v>
      </c>
      <c r="Q44" s="2">
        <v>0.05</v>
      </c>
      <c r="R44" s="2">
        <v>54440</v>
      </c>
      <c r="S44" s="2">
        <f t="shared" si="8"/>
        <v>36440</v>
      </c>
      <c r="T44" s="4">
        <f t="shared" si="9"/>
        <v>20142.967893425128</v>
      </c>
      <c r="U44" s="2">
        <v>47200</v>
      </c>
      <c r="V44" s="2">
        <f t="shared" si="10"/>
        <v>29200</v>
      </c>
      <c r="W44" s="4">
        <f t="shared" si="11"/>
        <v>16140.907313062946</v>
      </c>
    </row>
    <row r="45" spans="1:23" x14ac:dyDescent="0.3">
      <c r="A45" s="2">
        <v>44</v>
      </c>
      <c r="B45" s="2" t="s">
        <v>182</v>
      </c>
      <c r="C45" s="2" t="s">
        <v>183</v>
      </c>
      <c r="D45" s="2" t="s">
        <v>184</v>
      </c>
      <c r="E45" s="2" t="s">
        <v>131</v>
      </c>
      <c r="F45" s="2">
        <v>19</v>
      </c>
      <c r="G45" s="2" t="str">
        <f>LOOKUP(F45,{0,0;16,"16-19";20,"20-24";25,"25-29";30,"30-34";35,"35-39";40,"40-44";45,"45-49";50,"50-54";55,"55-59";60,"60-80"})</f>
        <v>16-19</v>
      </c>
      <c r="H45" s="2" t="s">
        <v>39</v>
      </c>
      <c r="I45" s="2" t="s">
        <v>136</v>
      </c>
      <c r="J45" s="2">
        <v>168</v>
      </c>
      <c r="K45" s="2">
        <v>63</v>
      </c>
      <c r="L45" s="2">
        <f t="shared" si="6"/>
        <v>3780</v>
      </c>
      <c r="M45" s="3">
        <f t="shared" si="7"/>
        <v>1.7146428199482247</v>
      </c>
      <c r="N45" s="2" t="s">
        <v>33</v>
      </c>
      <c r="O45" s="2" t="s">
        <v>33</v>
      </c>
      <c r="P45" s="2">
        <v>25000</v>
      </c>
      <c r="Q45" s="2">
        <v>0.06</v>
      </c>
      <c r="R45" s="2">
        <v>40800</v>
      </c>
      <c r="S45" s="2">
        <f t="shared" si="8"/>
        <v>15800</v>
      </c>
      <c r="T45" s="4">
        <f t="shared" si="9"/>
        <v>7167.0255436989273</v>
      </c>
      <c r="U45" s="2">
        <v>37200</v>
      </c>
      <c r="V45" s="2">
        <f t="shared" si="10"/>
        <v>12200</v>
      </c>
      <c r="W45" s="4">
        <f t="shared" si="11"/>
        <v>5534.0323818434763</v>
      </c>
    </row>
    <row r="46" spans="1:23" x14ac:dyDescent="0.3">
      <c r="A46" s="2">
        <v>45</v>
      </c>
      <c r="B46" s="2" t="s">
        <v>185</v>
      </c>
      <c r="C46" s="2" t="s">
        <v>186</v>
      </c>
      <c r="D46" s="2" t="s">
        <v>187</v>
      </c>
      <c r="E46" s="2" t="s">
        <v>131</v>
      </c>
      <c r="F46" s="2">
        <v>53</v>
      </c>
      <c r="G46" s="2" t="str">
        <f>LOOKUP(F46,{0,0;16,"16-19";20,"20-24";25,"25-29";30,"30-34";35,"35-39";40,"40-44";45,"45-49";50,"50-54";55,"55-59";60,"60-80"})</f>
        <v>50-54</v>
      </c>
      <c r="H46" s="2" t="s">
        <v>31</v>
      </c>
      <c r="I46" s="2" t="s">
        <v>188</v>
      </c>
      <c r="J46" s="2">
        <v>170</v>
      </c>
      <c r="K46" s="2">
        <v>65</v>
      </c>
      <c r="L46" s="2">
        <f t="shared" si="6"/>
        <v>4290</v>
      </c>
      <c r="M46" s="3">
        <f t="shared" si="7"/>
        <v>1.7519830034690533</v>
      </c>
      <c r="N46" s="2" t="s">
        <v>33</v>
      </c>
      <c r="O46" s="2" t="s">
        <v>33</v>
      </c>
      <c r="P46" s="2">
        <v>23000</v>
      </c>
      <c r="Q46" s="2">
        <v>0.05</v>
      </c>
      <c r="R46" s="2">
        <v>36340</v>
      </c>
      <c r="S46" s="2">
        <f t="shared" si="8"/>
        <v>13340</v>
      </c>
      <c r="T46" s="4">
        <f t="shared" si="9"/>
        <v>7191.2163896237453</v>
      </c>
      <c r="U46" s="2">
        <v>26000</v>
      </c>
      <c r="V46" s="2">
        <f t="shared" si="10"/>
        <v>3000</v>
      </c>
      <c r="W46" s="4">
        <f t="shared" si="11"/>
        <v>1617.2150801252801</v>
      </c>
    </row>
    <row r="47" spans="1:23" x14ac:dyDescent="0.3">
      <c r="A47" s="2">
        <v>46</v>
      </c>
      <c r="B47" s="2" t="s">
        <v>189</v>
      </c>
      <c r="C47" s="2" t="s">
        <v>190</v>
      </c>
      <c r="D47" s="2" t="s">
        <v>191</v>
      </c>
      <c r="E47" s="2" t="s">
        <v>30</v>
      </c>
      <c r="F47" s="2">
        <v>25</v>
      </c>
      <c r="G47" s="2" t="str">
        <f>LOOKUP(F47,{0,0;16,"16-19";20,"20-24";25,"25-29";30,"30-34";35,"35-39";40,"40-44";45,"45-49";50,"50-54";55,"55-59";60,"60-80"})</f>
        <v>25-29</v>
      </c>
      <c r="H47" s="2" t="s">
        <v>39</v>
      </c>
      <c r="I47" s="2" t="s">
        <v>32</v>
      </c>
      <c r="J47" s="2">
        <v>150</v>
      </c>
      <c r="K47" s="2">
        <v>44</v>
      </c>
      <c r="L47" s="2">
        <f t="shared" si="6"/>
        <v>2640</v>
      </c>
      <c r="M47" s="3">
        <f t="shared" si="7"/>
        <v>1.35400640077266</v>
      </c>
      <c r="N47" s="2" t="s">
        <v>45</v>
      </c>
      <c r="O47" s="2" t="s">
        <v>45</v>
      </c>
      <c r="P47" s="2">
        <v>17000</v>
      </c>
      <c r="Q47" s="2">
        <v>7.0000000000000007E-2</v>
      </c>
      <c r="R47" s="2">
        <v>59880</v>
      </c>
      <c r="S47" s="2">
        <f t="shared" si="8"/>
        <v>42880</v>
      </c>
      <c r="T47" s="4">
        <f t="shared" si="9"/>
        <v>18850.582618549237</v>
      </c>
      <c r="U47" s="2">
        <v>41700</v>
      </c>
      <c r="V47" s="2">
        <f t="shared" si="10"/>
        <v>24700</v>
      </c>
      <c r="W47" s="4">
        <f t="shared" si="11"/>
        <v>10858.42795424828</v>
      </c>
    </row>
    <row r="48" spans="1:23" x14ac:dyDescent="0.3">
      <c r="A48" s="2">
        <v>47</v>
      </c>
      <c r="B48" s="2" t="s">
        <v>192</v>
      </c>
      <c r="C48" s="2" t="s">
        <v>193</v>
      </c>
      <c r="D48" s="2" t="s">
        <v>194</v>
      </c>
      <c r="E48" s="2" t="s">
        <v>131</v>
      </c>
      <c r="F48" s="2">
        <v>22</v>
      </c>
      <c r="G48" s="2" t="str">
        <f>LOOKUP(F48,{0,0;16,"16-19";20,"20-24";25,"25-29";30,"30-34";35,"35-39";40,"40-44";45,"45-49";50,"50-54";55,"55-59";60,"60-80"})</f>
        <v>20-24</v>
      </c>
      <c r="H48" s="2" t="s">
        <v>31</v>
      </c>
      <c r="I48" s="2" t="s">
        <v>132</v>
      </c>
      <c r="J48" s="2">
        <v>160</v>
      </c>
      <c r="K48" s="2">
        <v>55</v>
      </c>
      <c r="L48" s="2">
        <f t="shared" si="6"/>
        <v>3630</v>
      </c>
      <c r="M48" s="3">
        <f t="shared" si="7"/>
        <v>1.5634719199411433</v>
      </c>
      <c r="N48" s="2" t="s">
        <v>45</v>
      </c>
      <c r="O48" s="2" t="s">
        <v>45</v>
      </c>
      <c r="P48" s="2">
        <v>20000</v>
      </c>
      <c r="Q48" s="2">
        <v>0.06</v>
      </c>
      <c r="R48" s="2">
        <v>62600</v>
      </c>
      <c r="S48" s="2">
        <f t="shared" si="8"/>
        <v>42600</v>
      </c>
      <c r="T48" s="4">
        <f t="shared" si="9"/>
        <v>20183.001148331121</v>
      </c>
      <c r="U48" s="2">
        <v>52400</v>
      </c>
      <c r="V48" s="2">
        <f t="shared" si="10"/>
        <v>32400</v>
      </c>
      <c r="W48" s="4">
        <f t="shared" si="11"/>
        <v>15350.451577603952</v>
      </c>
    </row>
    <row r="49" spans="1:23" x14ac:dyDescent="0.3">
      <c r="A49" s="2">
        <v>48</v>
      </c>
      <c r="B49" s="2" t="s">
        <v>195</v>
      </c>
      <c r="C49" s="2" t="s">
        <v>196</v>
      </c>
      <c r="D49" s="2" t="s">
        <v>197</v>
      </c>
      <c r="E49" s="2" t="s">
        <v>131</v>
      </c>
      <c r="F49" s="2">
        <v>63</v>
      </c>
      <c r="G49" s="2" t="str">
        <f>LOOKUP(F49,{0,0;16,"16-19";20,"20-24";25,"25-29";30,"30-34";35,"35-39";40,"40-44";45,"45-49";50,"50-54";55,"55-59";60,"60-80"})</f>
        <v>60-80</v>
      </c>
      <c r="H49" s="2" t="s">
        <v>39</v>
      </c>
      <c r="I49" s="2" t="s">
        <v>136</v>
      </c>
      <c r="J49" s="2">
        <v>160</v>
      </c>
      <c r="K49" s="2">
        <v>55</v>
      </c>
      <c r="L49" s="2">
        <f t="shared" si="6"/>
        <v>3300</v>
      </c>
      <c r="M49" s="3">
        <f t="shared" si="7"/>
        <v>1.5634719199411433</v>
      </c>
      <c r="N49" s="2" t="s">
        <v>33</v>
      </c>
      <c r="O49" s="2" t="s">
        <v>33</v>
      </c>
      <c r="P49" s="2">
        <v>11000</v>
      </c>
      <c r="Q49" s="2">
        <v>0.05</v>
      </c>
      <c r="R49" s="2">
        <v>54440</v>
      </c>
      <c r="S49" s="2">
        <f t="shared" si="8"/>
        <v>43440</v>
      </c>
      <c r="T49" s="4">
        <f t="shared" si="9"/>
        <v>24697.170982633917</v>
      </c>
      <c r="U49" s="2">
        <v>41200</v>
      </c>
      <c r="V49" s="2">
        <f t="shared" si="10"/>
        <v>30200</v>
      </c>
      <c r="W49" s="4">
        <f t="shared" si="11"/>
        <v>17169.764357171829</v>
      </c>
    </row>
    <row r="50" spans="1:23" x14ac:dyDescent="0.3">
      <c r="A50" s="2">
        <v>49</v>
      </c>
      <c r="B50" s="2" t="s">
        <v>198</v>
      </c>
      <c r="C50" s="2" t="s">
        <v>199</v>
      </c>
      <c r="D50" s="2" t="s">
        <v>200</v>
      </c>
      <c r="E50" s="2" t="s">
        <v>30</v>
      </c>
      <c r="F50" s="2">
        <v>19</v>
      </c>
      <c r="G50" s="2" t="str">
        <f>LOOKUP(F50,{0,0;16,"16-19";20,"20-24";25,"25-29";30,"30-34";35,"35-39";40,"40-44";45,"45-49";50,"50-54";55,"55-59";60,"60-80"})</f>
        <v>16-19</v>
      </c>
      <c r="H50" s="2" t="s">
        <v>39</v>
      </c>
      <c r="I50" s="2" t="s">
        <v>32</v>
      </c>
      <c r="J50" s="2">
        <v>170</v>
      </c>
      <c r="K50" s="2">
        <v>68</v>
      </c>
      <c r="L50" s="2">
        <f t="shared" si="6"/>
        <v>4080</v>
      </c>
      <c r="M50" s="3">
        <f t="shared" si="7"/>
        <v>1.7919573407620817</v>
      </c>
      <c r="N50" s="2" t="s">
        <v>45</v>
      </c>
      <c r="O50" s="2" t="s">
        <v>45</v>
      </c>
      <c r="P50" s="2">
        <v>15000</v>
      </c>
      <c r="Q50" s="2">
        <v>0.04</v>
      </c>
      <c r="R50" s="2">
        <v>57160</v>
      </c>
      <c r="S50" s="2">
        <f t="shared" si="8"/>
        <v>42160</v>
      </c>
      <c r="T50" s="4">
        <f t="shared" si="9"/>
        <v>27775.338781812268</v>
      </c>
      <c r="U50" s="2">
        <v>41200</v>
      </c>
      <c r="V50" s="2">
        <f t="shared" si="10"/>
        <v>26200</v>
      </c>
      <c r="W50" s="4">
        <f t="shared" si="11"/>
        <v>17260.765561752403</v>
      </c>
    </row>
    <row r="51" spans="1:23" x14ac:dyDescent="0.3">
      <c r="A51" s="2">
        <v>50</v>
      </c>
      <c r="B51" s="2" t="s">
        <v>201</v>
      </c>
      <c r="C51" s="2" t="s">
        <v>202</v>
      </c>
      <c r="D51" s="2" t="s">
        <v>203</v>
      </c>
      <c r="E51" s="2" t="s">
        <v>30</v>
      </c>
      <c r="F51" s="2">
        <v>35</v>
      </c>
      <c r="G51" s="2" t="str">
        <f>LOOKUP(F51,{0,0;16,"16-19";20,"20-24";25,"25-29";30,"30-34";35,"35-39";40,"40-44";45,"45-49";50,"50-54";55,"55-59";60,"60-80"})</f>
        <v>35-39</v>
      </c>
      <c r="H51" s="2" t="s">
        <v>39</v>
      </c>
      <c r="I51" s="2" t="s">
        <v>54</v>
      </c>
      <c r="J51" s="2">
        <v>163</v>
      </c>
      <c r="K51" s="2">
        <v>55</v>
      </c>
      <c r="L51" s="2">
        <f t="shared" si="6"/>
        <v>3300</v>
      </c>
      <c r="M51" s="3">
        <f t="shared" si="7"/>
        <v>1.5780613986083614</v>
      </c>
      <c r="N51" s="2" t="s">
        <v>50</v>
      </c>
      <c r="O51" s="2" t="s">
        <v>50</v>
      </c>
      <c r="P51" s="2">
        <v>31000</v>
      </c>
      <c r="Q51" s="2">
        <v>0.06</v>
      </c>
      <c r="R51" s="2">
        <v>46240</v>
      </c>
      <c r="S51" s="2">
        <f t="shared" si="8"/>
        <v>15240</v>
      </c>
      <c r="T51" s="4">
        <f t="shared" si="9"/>
        <v>7287.7744590277052</v>
      </c>
      <c r="U51" s="2">
        <v>34000</v>
      </c>
      <c r="V51" s="2">
        <f t="shared" si="10"/>
        <v>3000</v>
      </c>
      <c r="W51" s="4">
        <f t="shared" si="11"/>
        <v>1434.6012714621468</v>
      </c>
    </row>
    <row r="52" spans="1:23" x14ac:dyDescent="0.3">
      <c r="A52" s="2">
        <v>51</v>
      </c>
      <c r="B52" s="2" t="s">
        <v>204</v>
      </c>
      <c r="C52" s="2" t="s">
        <v>205</v>
      </c>
      <c r="D52" s="2" t="s">
        <v>206</v>
      </c>
      <c r="E52" s="2" t="s">
        <v>30</v>
      </c>
      <c r="F52" s="2">
        <v>21</v>
      </c>
      <c r="G52" s="2" t="str">
        <f>LOOKUP(F52,{0,0;16,"16-19";20,"20-24";25,"25-29";30,"30-34";35,"35-39";40,"40-44";45,"45-49";50,"50-54";55,"55-59";60,"60-80"})</f>
        <v>20-24</v>
      </c>
      <c r="H52" s="2" t="s">
        <v>39</v>
      </c>
      <c r="I52" s="2" t="s">
        <v>32</v>
      </c>
      <c r="J52" s="2">
        <v>175</v>
      </c>
      <c r="K52" s="2">
        <v>78</v>
      </c>
      <c r="L52" s="2">
        <f t="shared" si="6"/>
        <v>4680</v>
      </c>
      <c r="M52" s="3">
        <f t="shared" si="7"/>
        <v>1.9472202409246537</v>
      </c>
      <c r="N52" s="2" t="s">
        <v>45</v>
      </c>
      <c r="O52" s="2" t="s">
        <v>45</v>
      </c>
      <c r="P52" s="2">
        <v>18000</v>
      </c>
      <c r="Q52" s="2">
        <v>0.04</v>
      </c>
      <c r="R52" s="2">
        <v>65320</v>
      </c>
      <c r="S52" s="2">
        <f t="shared" si="8"/>
        <v>47320</v>
      </c>
      <c r="T52" s="4">
        <f t="shared" si="9"/>
        <v>29532.840320690582</v>
      </c>
      <c r="U52" s="2">
        <v>43000</v>
      </c>
      <c r="V52" s="2">
        <f t="shared" si="10"/>
        <v>25000</v>
      </c>
      <c r="W52" s="4">
        <f t="shared" si="11"/>
        <v>15602.726289460366</v>
      </c>
    </row>
    <row r="53" spans="1:23" x14ac:dyDescent="0.3">
      <c r="A53" s="2">
        <v>52</v>
      </c>
      <c r="B53" s="2" t="s">
        <v>207</v>
      </c>
      <c r="C53" s="2" t="s">
        <v>208</v>
      </c>
      <c r="D53" s="2" t="s">
        <v>209</v>
      </c>
      <c r="E53" s="2" t="s">
        <v>131</v>
      </c>
      <c r="F53" s="2">
        <v>56</v>
      </c>
      <c r="G53" s="2" t="str">
        <f>LOOKUP(F53,{0,0;16,"16-19";20,"20-24";25,"25-29";30,"30-34";35,"35-39";40,"40-44";45,"45-49";50,"50-54";55,"55-59";60,"60-80"})</f>
        <v>55-59</v>
      </c>
      <c r="H53" s="2" t="s">
        <v>31</v>
      </c>
      <c r="I53" s="2" t="s">
        <v>132</v>
      </c>
      <c r="J53" s="2">
        <v>149</v>
      </c>
      <c r="K53" s="2">
        <v>45</v>
      </c>
      <c r="L53" s="2">
        <f t="shared" si="6"/>
        <v>2970</v>
      </c>
      <c r="M53" s="3">
        <f t="shared" si="7"/>
        <v>1.3647344063956182</v>
      </c>
      <c r="N53" s="2" t="s">
        <v>45</v>
      </c>
      <c r="O53" s="2" t="s">
        <v>45</v>
      </c>
      <c r="P53" s="2">
        <v>33000</v>
      </c>
      <c r="Q53" s="2">
        <v>0.06</v>
      </c>
      <c r="R53" s="2">
        <v>77560</v>
      </c>
      <c r="S53" s="2">
        <f t="shared" si="8"/>
        <v>44560</v>
      </c>
      <c r="T53" s="4">
        <f t="shared" si="9"/>
        <v>22523.172277403239</v>
      </c>
      <c r="U53" s="2">
        <v>60200</v>
      </c>
      <c r="V53" s="2">
        <f t="shared" si="10"/>
        <v>27200</v>
      </c>
      <c r="W53" s="4">
        <f t="shared" si="11"/>
        <v>13748.435501466967</v>
      </c>
    </row>
    <row r="54" spans="1:23" x14ac:dyDescent="0.3">
      <c r="A54" s="2">
        <v>53</v>
      </c>
      <c r="B54" s="2" t="s">
        <v>210</v>
      </c>
      <c r="C54" s="2" t="s">
        <v>211</v>
      </c>
      <c r="D54" s="2" t="s">
        <v>212</v>
      </c>
      <c r="E54" s="2" t="s">
        <v>131</v>
      </c>
      <c r="F54" s="2">
        <v>27</v>
      </c>
      <c r="G54" s="2" t="str">
        <f>LOOKUP(F54,{0,0;16,"16-19";20,"20-24";25,"25-29";30,"30-34";35,"35-39";40,"40-44";45,"45-49";50,"50-54";55,"55-59";60,"60-80"})</f>
        <v>25-29</v>
      </c>
      <c r="H54" s="2" t="s">
        <v>39</v>
      </c>
      <c r="I54" s="2" t="s">
        <v>136</v>
      </c>
      <c r="J54" s="2">
        <v>170</v>
      </c>
      <c r="K54" s="2">
        <v>73</v>
      </c>
      <c r="L54" s="2">
        <f t="shared" si="6"/>
        <v>4380</v>
      </c>
      <c r="M54" s="3">
        <f t="shared" si="7"/>
        <v>1.8566696588844829</v>
      </c>
      <c r="N54" s="2" t="s">
        <v>33</v>
      </c>
      <c r="O54" s="2" t="s">
        <v>33</v>
      </c>
      <c r="P54" s="2">
        <v>25000</v>
      </c>
      <c r="Q54" s="2">
        <v>0.04</v>
      </c>
      <c r="R54" s="2">
        <v>36000</v>
      </c>
      <c r="S54" s="2">
        <f t="shared" si="8"/>
        <v>11000</v>
      </c>
      <c r="T54" s="4">
        <f t="shared" si="9"/>
        <v>6994.3035094963398</v>
      </c>
      <c r="U54" s="2">
        <v>33000</v>
      </c>
      <c r="V54" s="2">
        <f t="shared" si="10"/>
        <v>8000</v>
      </c>
      <c r="W54" s="4">
        <f t="shared" si="11"/>
        <v>5086.7661887246104</v>
      </c>
    </row>
    <row r="55" spans="1:23" x14ac:dyDescent="0.3">
      <c r="A55" s="2">
        <v>54</v>
      </c>
      <c r="B55" s="2" t="s">
        <v>213</v>
      </c>
      <c r="C55" s="2" t="s">
        <v>214</v>
      </c>
      <c r="D55" s="2" t="s">
        <v>215</v>
      </c>
      <c r="E55" s="2" t="s">
        <v>131</v>
      </c>
      <c r="F55" s="2">
        <v>25</v>
      </c>
      <c r="G55" s="2" t="str">
        <f>LOOKUP(F55,{0,0;16,"16-19";20,"20-24";25,"25-29";30,"30-34";35,"35-39";40,"40-44";45,"45-49";50,"50-54";55,"55-59";60,"60-80"})</f>
        <v>25-29</v>
      </c>
      <c r="H55" s="2" t="s">
        <v>31</v>
      </c>
      <c r="I55" s="2" t="s">
        <v>216</v>
      </c>
      <c r="J55" s="2">
        <v>148</v>
      </c>
      <c r="K55" s="2">
        <v>45</v>
      </c>
      <c r="L55" s="2">
        <f t="shared" si="6"/>
        <v>2970</v>
      </c>
      <c r="M55" s="3">
        <f t="shared" si="7"/>
        <v>1.3601470508735443</v>
      </c>
      <c r="N55" s="2" t="s">
        <v>33</v>
      </c>
      <c r="O55" s="2" t="s">
        <v>33</v>
      </c>
      <c r="P55" s="2">
        <v>26000</v>
      </c>
      <c r="Q55" s="2">
        <v>7.0000000000000007E-2</v>
      </c>
      <c r="R55" s="2">
        <v>43260</v>
      </c>
      <c r="S55" s="2">
        <f t="shared" si="8"/>
        <v>17260</v>
      </c>
      <c r="T55" s="4">
        <f t="shared" si="9"/>
        <v>7452.7422533578965</v>
      </c>
      <c r="U55" s="2">
        <v>30000</v>
      </c>
      <c r="V55" s="2">
        <f t="shared" si="10"/>
        <v>4000</v>
      </c>
      <c r="W55" s="4">
        <f t="shared" si="11"/>
        <v>1727.1708582521198</v>
      </c>
    </row>
    <row r="56" spans="1:23" x14ac:dyDescent="0.3">
      <c r="A56" s="2">
        <v>55</v>
      </c>
      <c r="B56" s="2" t="s">
        <v>217</v>
      </c>
      <c r="C56" s="2" t="s">
        <v>218</v>
      </c>
      <c r="D56" s="2" t="s">
        <v>219</v>
      </c>
      <c r="E56" s="2" t="s">
        <v>30</v>
      </c>
      <c r="F56" s="2">
        <v>18</v>
      </c>
      <c r="G56" s="2" t="str">
        <f>LOOKUP(F56,{0,0;16,"16-19";20,"20-24";25,"25-29";30,"30-34";35,"35-39";40,"40-44";45,"45-49";50,"50-54";55,"55-59";60,"60-80"})</f>
        <v>16-19</v>
      </c>
      <c r="H56" s="2" t="s">
        <v>31</v>
      </c>
      <c r="I56" s="2" t="s">
        <v>32</v>
      </c>
      <c r="J56" s="2">
        <v>163</v>
      </c>
      <c r="K56" s="2">
        <v>59</v>
      </c>
      <c r="L56" s="2">
        <f t="shared" si="6"/>
        <v>3894</v>
      </c>
      <c r="M56" s="3">
        <f t="shared" si="7"/>
        <v>1.6344384016808002</v>
      </c>
      <c r="N56" s="2" t="s">
        <v>33</v>
      </c>
      <c r="O56" s="2" t="s">
        <v>33</v>
      </c>
      <c r="P56" s="2">
        <v>19000</v>
      </c>
      <c r="Q56" s="2">
        <v>0.05</v>
      </c>
      <c r="R56" s="2">
        <v>55800</v>
      </c>
      <c r="S56" s="2">
        <f t="shared" si="8"/>
        <v>36800</v>
      </c>
      <c r="T56" s="4">
        <f t="shared" si="9"/>
        <v>20388.926502323204</v>
      </c>
      <c r="U56" s="2">
        <v>41200</v>
      </c>
      <c r="V56" s="2">
        <f t="shared" si="10"/>
        <v>22200</v>
      </c>
      <c r="W56" s="4">
        <f t="shared" si="11"/>
        <v>12299.841531292805</v>
      </c>
    </row>
    <row r="57" spans="1:23" x14ac:dyDescent="0.3">
      <c r="A57" s="2">
        <v>56</v>
      </c>
      <c r="B57" s="2" t="s">
        <v>220</v>
      </c>
      <c r="C57" s="2" t="s">
        <v>221</v>
      </c>
      <c r="D57" s="2" t="s">
        <v>222</v>
      </c>
      <c r="E57" s="2" t="s">
        <v>131</v>
      </c>
      <c r="F57" s="2">
        <v>23</v>
      </c>
      <c r="G57" s="2" t="str">
        <f>LOOKUP(F57,{0,0;16,"16-19";20,"20-24";25,"25-29";30,"30-34";35,"35-39";40,"40-44";45,"45-49";50,"50-54";55,"55-59";60,"60-80"})</f>
        <v>20-24</v>
      </c>
      <c r="H57" s="2" t="s">
        <v>31</v>
      </c>
      <c r="I57" s="2" t="s">
        <v>136</v>
      </c>
      <c r="J57" s="2">
        <v>168</v>
      </c>
      <c r="K57" s="2">
        <v>60</v>
      </c>
      <c r="L57" s="2">
        <f t="shared" si="6"/>
        <v>3960</v>
      </c>
      <c r="M57" s="3">
        <f t="shared" si="7"/>
        <v>1.6733200530681511</v>
      </c>
      <c r="N57" s="2" t="s">
        <v>223</v>
      </c>
      <c r="O57" s="2" t="s">
        <v>223</v>
      </c>
      <c r="P57" s="2">
        <v>15000</v>
      </c>
      <c r="Q57" s="2">
        <v>0.05</v>
      </c>
      <c r="R57" s="2">
        <v>63960</v>
      </c>
      <c r="S57" s="2">
        <f t="shared" si="8"/>
        <v>48960</v>
      </c>
      <c r="T57" s="4">
        <f t="shared" si="9"/>
        <v>27308.58326607223</v>
      </c>
      <c r="U57" s="2">
        <v>44200</v>
      </c>
      <c r="V57" s="2">
        <f t="shared" si="10"/>
        <v>29200</v>
      </c>
      <c r="W57" s="4">
        <f t="shared" si="11"/>
        <v>16286.981849863338</v>
      </c>
    </row>
    <row r="58" spans="1:23" x14ac:dyDescent="0.3">
      <c r="A58" s="2">
        <v>57</v>
      </c>
      <c r="B58" s="2" t="s">
        <v>224</v>
      </c>
      <c r="C58" s="2" t="s">
        <v>225</v>
      </c>
      <c r="D58" s="2" t="s">
        <v>226</v>
      </c>
      <c r="E58" s="2" t="s">
        <v>30</v>
      </c>
      <c r="F58" s="2">
        <v>20</v>
      </c>
      <c r="G58" s="2" t="str">
        <f>LOOKUP(F58,{0,0;16,"16-19";20,"20-24";25,"25-29";30,"30-34";35,"35-39";40,"40-44";45,"45-49";50,"50-54";55,"55-59";60,"60-80"})</f>
        <v>20-24</v>
      </c>
      <c r="H58" s="2" t="s">
        <v>39</v>
      </c>
      <c r="I58" s="2" t="s">
        <v>32</v>
      </c>
      <c r="J58" s="2">
        <v>158</v>
      </c>
      <c r="K58" s="2">
        <v>54</v>
      </c>
      <c r="L58" s="2">
        <f t="shared" si="6"/>
        <v>3240</v>
      </c>
      <c r="M58" s="3">
        <f t="shared" si="7"/>
        <v>1.5394804318340654</v>
      </c>
      <c r="N58" s="2" t="s">
        <v>45</v>
      </c>
      <c r="O58" s="2" t="s">
        <v>45</v>
      </c>
      <c r="P58" s="2">
        <v>20000</v>
      </c>
      <c r="Q58" s="2">
        <v>0.06</v>
      </c>
      <c r="R58" s="2">
        <v>63960</v>
      </c>
      <c r="S58" s="2">
        <f t="shared" si="8"/>
        <v>43960</v>
      </c>
      <c r="T58" s="4">
        <f t="shared" si="9"/>
        <v>20887.518451674539</v>
      </c>
      <c r="U58" s="2">
        <v>50500</v>
      </c>
      <c r="V58" s="2">
        <f t="shared" si="10"/>
        <v>30500</v>
      </c>
      <c r="W58" s="4">
        <f t="shared" si="11"/>
        <v>14492.022583623148</v>
      </c>
    </row>
    <row r="59" spans="1:23" x14ac:dyDescent="0.3">
      <c r="A59" s="2">
        <v>58</v>
      </c>
      <c r="B59" s="2" t="s">
        <v>227</v>
      </c>
      <c r="C59" s="2" t="s">
        <v>228</v>
      </c>
      <c r="D59" s="2" t="s">
        <v>229</v>
      </c>
      <c r="E59" s="2" t="s">
        <v>131</v>
      </c>
      <c r="F59" s="2">
        <v>57</v>
      </c>
      <c r="G59" s="2" t="str">
        <f>LOOKUP(F59,{0,0;16,"16-19";20,"20-24";25,"25-29";30,"30-34";35,"35-39";40,"40-44";45,"45-49";50,"50-54";55,"55-59";60,"60-80"})</f>
        <v>55-59</v>
      </c>
      <c r="H59" s="2" t="s">
        <v>39</v>
      </c>
      <c r="I59" s="2" t="s">
        <v>188</v>
      </c>
      <c r="J59" s="2">
        <v>148</v>
      </c>
      <c r="K59" s="2">
        <v>45</v>
      </c>
      <c r="L59" s="2">
        <f t="shared" si="6"/>
        <v>2700</v>
      </c>
      <c r="M59" s="3">
        <f t="shared" si="7"/>
        <v>1.3601470508735443</v>
      </c>
      <c r="N59" s="2" t="s">
        <v>33</v>
      </c>
      <c r="O59" s="2" t="s">
        <v>33</v>
      </c>
      <c r="P59" s="2">
        <v>22000</v>
      </c>
      <c r="Q59" s="2">
        <v>7.0000000000000007E-2</v>
      </c>
      <c r="R59" s="2">
        <v>38900</v>
      </c>
      <c r="S59" s="2">
        <f t="shared" si="8"/>
        <v>16900</v>
      </c>
      <c r="T59" s="4">
        <f t="shared" si="9"/>
        <v>7297.296876115206</v>
      </c>
      <c r="U59" s="2">
        <v>26000</v>
      </c>
      <c r="V59" s="2">
        <f t="shared" si="10"/>
        <v>4000</v>
      </c>
      <c r="W59" s="4">
        <f t="shared" si="11"/>
        <v>1727.1708582521198</v>
      </c>
    </row>
    <row r="60" spans="1:23" x14ac:dyDescent="0.3">
      <c r="A60" s="2">
        <v>59</v>
      </c>
      <c r="B60" s="2" t="s">
        <v>230</v>
      </c>
      <c r="C60" s="2" t="s">
        <v>231</v>
      </c>
      <c r="D60" s="2" t="s">
        <v>232</v>
      </c>
      <c r="E60" s="2" t="s">
        <v>30</v>
      </c>
      <c r="F60" s="2">
        <v>21</v>
      </c>
      <c r="G60" s="2" t="str">
        <f>LOOKUP(F60,{0,0;16,"16-19";20,"20-24";25,"25-29";30,"30-34";35,"35-39";40,"40-44";45,"45-49";50,"50-54";55,"55-59";60,"60-80"})</f>
        <v>20-24</v>
      </c>
      <c r="H60" s="2" t="s">
        <v>39</v>
      </c>
      <c r="I60" s="2" t="s">
        <v>49</v>
      </c>
      <c r="J60" s="2">
        <v>165</v>
      </c>
      <c r="K60" s="2">
        <v>60</v>
      </c>
      <c r="L60" s="2">
        <f t="shared" si="6"/>
        <v>3600</v>
      </c>
      <c r="M60" s="3">
        <f t="shared" si="7"/>
        <v>1.6583123951776999</v>
      </c>
      <c r="N60" s="2" t="s">
        <v>33</v>
      </c>
      <c r="O60" s="2" t="s">
        <v>33</v>
      </c>
      <c r="P60" s="2">
        <v>13000</v>
      </c>
      <c r="Q60" s="2">
        <v>0.05</v>
      </c>
      <c r="R60" s="2">
        <v>26000</v>
      </c>
      <c r="S60" s="2">
        <f t="shared" si="8"/>
        <v>13000</v>
      </c>
      <c r="T60" s="4">
        <f t="shared" si="9"/>
        <v>7186.0203791033664</v>
      </c>
      <c r="U60" s="2">
        <v>22000</v>
      </c>
      <c r="V60" s="2">
        <f t="shared" si="10"/>
        <v>9000</v>
      </c>
      <c r="W60" s="4">
        <f t="shared" si="11"/>
        <v>4974.9371855330992</v>
      </c>
    </row>
    <row r="61" spans="1:23" x14ac:dyDescent="0.3">
      <c r="A61" s="2">
        <v>60</v>
      </c>
      <c r="B61" s="2" t="s">
        <v>233</v>
      </c>
      <c r="C61" s="2" t="s">
        <v>234</v>
      </c>
      <c r="D61" s="2" t="s">
        <v>235</v>
      </c>
      <c r="E61" s="2" t="s">
        <v>30</v>
      </c>
      <c r="F61" s="2">
        <v>20</v>
      </c>
      <c r="G61" s="2" t="str">
        <f>LOOKUP(F61,{0,0;16,"16-19";20,"20-24";25,"25-29";30,"30-34";35,"35-39";40,"40-44";45,"45-49";50,"50-54";55,"55-59";60,"60-80"})</f>
        <v>20-24</v>
      </c>
      <c r="H61" s="2" t="s">
        <v>31</v>
      </c>
      <c r="I61" s="2" t="s">
        <v>32</v>
      </c>
      <c r="J61" s="2">
        <v>172</v>
      </c>
      <c r="K61" s="2">
        <v>60</v>
      </c>
      <c r="L61" s="2">
        <f t="shared" si="6"/>
        <v>3960</v>
      </c>
      <c r="M61" s="3">
        <f t="shared" si="7"/>
        <v>1.6931233465600393</v>
      </c>
      <c r="N61" s="2" t="s">
        <v>45</v>
      </c>
      <c r="O61" s="2" t="s">
        <v>45</v>
      </c>
      <c r="P61" s="2">
        <v>28000</v>
      </c>
      <c r="Q61" s="2">
        <v>0.05</v>
      </c>
      <c r="R61" s="2">
        <v>68040</v>
      </c>
      <c r="S61" s="2">
        <f t="shared" si="8"/>
        <v>40040</v>
      </c>
      <c r="T61" s="4">
        <f t="shared" si="9"/>
        <v>22597.552932087994</v>
      </c>
      <c r="U61" s="2">
        <v>49200</v>
      </c>
      <c r="V61" s="2">
        <f t="shared" si="10"/>
        <v>21200</v>
      </c>
      <c r="W61" s="4">
        <f t="shared" si="11"/>
        <v>11964.738315690945</v>
      </c>
    </row>
    <row r="62" spans="1:23" x14ac:dyDescent="0.3">
      <c r="A62" s="2">
        <v>61</v>
      </c>
      <c r="B62" s="2" t="s">
        <v>236</v>
      </c>
      <c r="C62" s="2" t="s">
        <v>237</v>
      </c>
      <c r="D62" s="2" t="s">
        <v>238</v>
      </c>
      <c r="E62" s="2" t="s">
        <v>30</v>
      </c>
      <c r="F62" s="2">
        <v>72</v>
      </c>
      <c r="G62" s="2" t="str">
        <f>LOOKUP(F62,{0,0;16,"16-19";20,"20-24";25,"25-29";30,"30-34";35,"35-39";40,"40-44";45,"45-49";50,"50-54";55,"55-59";60,"60-80"})</f>
        <v>60-80</v>
      </c>
      <c r="H62" s="2" t="s">
        <v>31</v>
      </c>
      <c r="I62" s="2" t="s">
        <v>44</v>
      </c>
      <c r="J62" s="2">
        <v>175</v>
      </c>
      <c r="K62" s="2">
        <v>65</v>
      </c>
      <c r="L62" s="2">
        <f t="shared" si="6"/>
        <v>4290</v>
      </c>
      <c r="M62" s="3">
        <f t="shared" si="7"/>
        <v>1.7775607506417952</v>
      </c>
      <c r="N62" s="2" t="s">
        <v>50</v>
      </c>
      <c r="O62" s="2" t="s">
        <v>50</v>
      </c>
      <c r="P62" s="2">
        <v>10000</v>
      </c>
      <c r="Q62" s="2">
        <v>0.05</v>
      </c>
      <c r="R62" s="2">
        <v>58520</v>
      </c>
      <c r="S62" s="2">
        <f t="shared" si="8"/>
        <v>48520</v>
      </c>
      <c r="T62" s="4">
        <f t="shared" si="9"/>
        <v>26537.614652658431</v>
      </c>
      <c r="U62" s="2">
        <v>41300</v>
      </c>
      <c r="V62" s="2">
        <f t="shared" si="10"/>
        <v>31300</v>
      </c>
      <c r="W62" s="4">
        <f t="shared" si="11"/>
        <v>17119.277383104058</v>
      </c>
    </row>
    <row r="63" spans="1:23" x14ac:dyDescent="0.3">
      <c r="A63" s="2">
        <v>62</v>
      </c>
      <c r="B63" s="2" t="s">
        <v>239</v>
      </c>
      <c r="C63" s="2" t="s">
        <v>240</v>
      </c>
      <c r="D63" s="2" t="s">
        <v>241</v>
      </c>
      <c r="E63" s="2" t="s">
        <v>30</v>
      </c>
      <c r="F63" s="2">
        <v>38</v>
      </c>
      <c r="G63" s="2" t="str">
        <f>LOOKUP(F63,{0,0;16,"16-19";20,"20-24";25,"25-29";30,"30-34";35,"35-39";40,"40-44";45,"45-49";50,"50-54";55,"55-59";60,"60-80"})</f>
        <v>35-39</v>
      </c>
      <c r="H63" s="2" t="s">
        <v>31</v>
      </c>
      <c r="I63" s="2" t="s">
        <v>49</v>
      </c>
      <c r="J63" s="2">
        <v>158</v>
      </c>
      <c r="K63" s="2">
        <v>57</v>
      </c>
      <c r="L63" s="2">
        <f t="shared" si="6"/>
        <v>3762</v>
      </c>
      <c r="M63" s="3">
        <f t="shared" si="7"/>
        <v>1.5816657885491063</v>
      </c>
      <c r="N63" s="2" t="s">
        <v>55</v>
      </c>
      <c r="O63" s="2" t="s">
        <v>55</v>
      </c>
      <c r="P63" s="2">
        <v>17000</v>
      </c>
      <c r="Q63" s="2">
        <v>0.05</v>
      </c>
      <c r="R63" s="2">
        <v>55800</v>
      </c>
      <c r="S63" s="2">
        <f t="shared" si="8"/>
        <v>38800</v>
      </c>
      <c r="T63" s="4">
        <f t="shared" si="9"/>
        <v>21532.853542352746</v>
      </c>
      <c r="U63" s="2">
        <v>39800</v>
      </c>
      <c r="V63" s="2">
        <f t="shared" si="10"/>
        <v>22800</v>
      </c>
      <c r="W63" s="4">
        <f t="shared" si="11"/>
        <v>12653.32630839285</v>
      </c>
    </row>
    <row r="64" spans="1:23" x14ac:dyDescent="0.3">
      <c r="A64" s="2">
        <v>63</v>
      </c>
      <c r="B64" s="2" t="s">
        <v>242</v>
      </c>
      <c r="C64" s="2" t="s">
        <v>243</v>
      </c>
      <c r="D64" s="2" t="s">
        <v>244</v>
      </c>
      <c r="E64" s="2" t="s">
        <v>131</v>
      </c>
      <c r="F64" s="2">
        <v>38</v>
      </c>
      <c r="G64" s="2" t="str">
        <f>LOOKUP(F64,{0,0;16,"16-19";20,"20-24";25,"25-29";30,"30-34";35,"35-39";40,"40-44";45,"45-49";50,"50-54";55,"55-59";60,"60-80"})</f>
        <v>35-39</v>
      </c>
      <c r="H64" s="2" t="s">
        <v>31</v>
      </c>
      <c r="I64" s="2" t="s">
        <v>245</v>
      </c>
      <c r="J64" s="2">
        <v>172</v>
      </c>
      <c r="K64" s="2">
        <v>65</v>
      </c>
      <c r="L64" s="2">
        <f t="shared" si="6"/>
        <v>4290</v>
      </c>
      <c r="M64" s="3">
        <f t="shared" si="7"/>
        <v>1.7622586517181738</v>
      </c>
      <c r="N64" s="2" t="s">
        <v>45</v>
      </c>
      <c r="O64" s="2" t="s">
        <v>45</v>
      </c>
      <c r="P64" s="2">
        <v>19000</v>
      </c>
      <c r="Q64" s="2">
        <v>0.04</v>
      </c>
      <c r="R64" s="2">
        <v>50340</v>
      </c>
      <c r="S64" s="2">
        <f t="shared" si="8"/>
        <v>31340</v>
      </c>
      <c r="T64" s="4">
        <f t="shared" si="9"/>
        <v>21241.994671095221</v>
      </c>
      <c r="U64" s="2">
        <v>37200</v>
      </c>
      <c r="V64" s="2">
        <f t="shared" si="10"/>
        <v>18200</v>
      </c>
      <c r="W64" s="4">
        <f t="shared" si="11"/>
        <v>12335.810562027216</v>
      </c>
    </row>
    <row r="65" spans="1:23" x14ac:dyDescent="0.3">
      <c r="A65" s="2">
        <v>64</v>
      </c>
      <c r="B65" s="2" t="s">
        <v>246</v>
      </c>
      <c r="C65" s="2" t="s">
        <v>247</v>
      </c>
      <c r="D65" s="2" t="s">
        <v>248</v>
      </c>
      <c r="E65" s="2" t="s">
        <v>30</v>
      </c>
      <c r="F65" s="2">
        <v>19</v>
      </c>
      <c r="G65" s="2" t="str">
        <f>LOOKUP(F65,{0,0;16,"16-19";20,"20-24";25,"25-29";30,"30-34";35,"35-39";40,"40-44";45,"45-49";50,"50-54";55,"55-59";60,"60-80"})</f>
        <v>16-19</v>
      </c>
      <c r="H65" s="2" t="s">
        <v>31</v>
      </c>
      <c r="I65" s="2" t="s">
        <v>49</v>
      </c>
      <c r="J65" s="2">
        <v>145</v>
      </c>
      <c r="K65" s="2">
        <v>42</v>
      </c>
      <c r="L65" s="2">
        <f t="shared" si="6"/>
        <v>2772</v>
      </c>
      <c r="M65" s="3">
        <f t="shared" si="7"/>
        <v>1.3006408676751113</v>
      </c>
      <c r="N65" s="2" t="s">
        <v>33</v>
      </c>
      <c r="O65" s="2" t="s">
        <v>33</v>
      </c>
      <c r="P65" s="2">
        <v>28000</v>
      </c>
      <c r="Q65" s="2">
        <v>7.0000000000000007E-2</v>
      </c>
      <c r="R65" s="2">
        <v>44880</v>
      </c>
      <c r="S65" s="2">
        <f t="shared" si="8"/>
        <v>16880</v>
      </c>
      <c r="T65" s="4">
        <f t="shared" si="9"/>
        <v>7467.6251178081229</v>
      </c>
      <c r="U65" s="2">
        <v>38000</v>
      </c>
      <c r="V65" s="2">
        <f t="shared" si="10"/>
        <v>10000</v>
      </c>
      <c r="W65" s="4">
        <f t="shared" si="11"/>
        <v>4423.9485295071809</v>
      </c>
    </row>
    <row r="66" spans="1:23" x14ac:dyDescent="0.3">
      <c r="A66" s="2">
        <v>65</v>
      </c>
      <c r="B66" s="2" t="s">
        <v>249</v>
      </c>
      <c r="C66" s="2" t="s">
        <v>250</v>
      </c>
      <c r="D66" s="2" t="s">
        <v>251</v>
      </c>
      <c r="E66" s="2" t="s">
        <v>131</v>
      </c>
      <c r="F66" s="2">
        <v>22</v>
      </c>
      <c r="G66" s="2" t="str">
        <f>LOOKUP(F66,{0,0;16,"16-19";20,"20-24";25,"25-29";30,"30-34";35,"35-39";40,"40-44";45,"45-49";50,"50-54";55,"55-59";60,"60-80"})</f>
        <v>20-24</v>
      </c>
      <c r="H66" s="2" t="s">
        <v>31</v>
      </c>
      <c r="I66" s="2" t="s">
        <v>216</v>
      </c>
      <c r="J66" s="2">
        <v>165</v>
      </c>
      <c r="K66" s="2">
        <v>64</v>
      </c>
      <c r="L66" s="2">
        <f t="shared" ref="L66:L97" si="12">IF(H66="M",K66*66,K66*60)</f>
        <v>4224</v>
      </c>
      <c r="M66" s="3">
        <f t="shared" ref="M66:M101" si="13">SQRT(J66*K66/3600)</f>
        <v>1.7126976771553504</v>
      </c>
      <c r="N66" s="2" t="s">
        <v>33</v>
      </c>
      <c r="O66" s="2" t="s">
        <v>33</v>
      </c>
      <c r="P66" s="2">
        <v>21000</v>
      </c>
      <c r="Q66" s="2">
        <v>0.05</v>
      </c>
      <c r="R66" s="2">
        <v>38980</v>
      </c>
      <c r="S66" s="2">
        <f t="shared" ref="S66:S97" si="14">R66-P66</f>
        <v>17980</v>
      </c>
      <c r="T66" s="4">
        <f t="shared" ref="T66:T101" si="15">((R66 - P66) * M66 * 10^3) / (Q66 * 10^3 * K66)</f>
        <v>9623.2200735166243</v>
      </c>
      <c r="U66" s="2">
        <v>25000</v>
      </c>
      <c r="V66" s="2">
        <f t="shared" ref="V66:V97" si="16">U66-P66</f>
        <v>4000</v>
      </c>
      <c r="W66" s="4">
        <f t="shared" ref="W66:W101" si="17">((U66 - P66) * M66 * 10^3) / (Q66 * 10^3 * K66)</f>
        <v>2140.8720964441877</v>
      </c>
    </row>
    <row r="67" spans="1:23" x14ac:dyDescent="0.3">
      <c r="A67" s="2">
        <v>66</v>
      </c>
      <c r="B67" s="2" t="s">
        <v>252</v>
      </c>
      <c r="C67" s="2" t="s">
        <v>253</v>
      </c>
      <c r="D67" s="2" t="s">
        <v>254</v>
      </c>
      <c r="E67" s="2" t="s">
        <v>131</v>
      </c>
      <c r="F67" s="2">
        <v>26</v>
      </c>
      <c r="G67" s="2" t="str">
        <f>LOOKUP(F67,{0,0;16,"16-19";20,"20-24";25,"25-29";30,"30-34";35,"35-39";40,"40-44";45,"45-49";50,"50-54";55,"55-59";60,"60-80"})</f>
        <v>25-29</v>
      </c>
      <c r="H67" s="2" t="s">
        <v>31</v>
      </c>
      <c r="I67" s="2" t="s">
        <v>132</v>
      </c>
      <c r="J67" s="2">
        <v>169</v>
      </c>
      <c r="K67" s="2">
        <v>59</v>
      </c>
      <c r="L67" s="2">
        <f t="shared" si="12"/>
        <v>3894</v>
      </c>
      <c r="M67" s="3">
        <f t="shared" si="13"/>
        <v>1.6642482453715317</v>
      </c>
      <c r="N67" s="2" t="s">
        <v>55</v>
      </c>
      <c r="O67" s="2" t="s">
        <v>55</v>
      </c>
      <c r="P67" s="2">
        <v>29000</v>
      </c>
      <c r="Q67" s="2">
        <v>0.05</v>
      </c>
      <c r="R67" s="2">
        <v>45340</v>
      </c>
      <c r="S67" s="2">
        <f t="shared" si="14"/>
        <v>16340</v>
      </c>
      <c r="T67" s="4">
        <f t="shared" si="15"/>
        <v>9218.2428235155348</v>
      </c>
      <c r="U67" s="2">
        <v>35000</v>
      </c>
      <c r="V67" s="2">
        <f t="shared" si="16"/>
        <v>6000</v>
      </c>
      <c r="W67" s="4">
        <f t="shared" si="17"/>
        <v>3384.9116855014204</v>
      </c>
    </row>
    <row r="68" spans="1:23" x14ac:dyDescent="0.3">
      <c r="A68" s="2">
        <v>67</v>
      </c>
      <c r="B68" s="2" t="s">
        <v>255</v>
      </c>
      <c r="C68" s="2" t="s">
        <v>256</v>
      </c>
      <c r="D68" s="2" t="s">
        <v>257</v>
      </c>
      <c r="E68" s="2" t="s">
        <v>30</v>
      </c>
      <c r="F68" s="2">
        <v>18</v>
      </c>
      <c r="G68" s="2" t="str">
        <f>LOOKUP(F68,{0,0;16,"16-19";20,"20-24";25,"25-29";30,"30-34";35,"35-39";40,"40-44";45,"45-49";50,"50-54";55,"55-59";60,"60-80"})</f>
        <v>16-19</v>
      </c>
      <c r="H68" s="2" t="s">
        <v>39</v>
      </c>
      <c r="I68" s="2" t="s">
        <v>82</v>
      </c>
      <c r="J68" s="2">
        <v>169</v>
      </c>
      <c r="K68" s="2">
        <v>66</v>
      </c>
      <c r="L68" s="2">
        <f t="shared" si="12"/>
        <v>3960</v>
      </c>
      <c r="M68" s="3">
        <f t="shared" si="13"/>
        <v>1.7602083210044581</v>
      </c>
      <c r="N68" s="2" t="s">
        <v>45</v>
      </c>
      <c r="O68" s="2" t="s">
        <v>45</v>
      </c>
      <c r="P68" s="2">
        <v>11000</v>
      </c>
      <c r="Q68" s="2">
        <v>0.05</v>
      </c>
      <c r="R68" s="2">
        <v>53080</v>
      </c>
      <c r="S68" s="2">
        <f t="shared" si="14"/>
        <v>42080</v>
      </c>
      <c r="T68" s="4">
        <f t="shared" si="15"/>
        <v>22445.323075111395</v>
      </c>
      <c r="U68" s="2">
        <v>41200</v>
      </c>
      <c r="V68" s="2">
        <f t="shared" si="16"/>
        <v>30200</v>
      </c>
      <c r="W68" s="4">
        <f t="shared" si="17"/>
        <v>16108.573119495344</v>
      </c>
    </row>
    <row r="69" spans="1:23" x14ac:dyDescent="0.3">
      <c r="A69" s="2">
        <v>68</v>
      </c>
      <c r="B69" s="2" t="s">
        <v>258</v>
      </c>
      <c r="C69" s="2" t="s">
        <v>259</v>
      </c>
      <c r="D69" s="2" t="s">
        <v>260</v>
      </c>
      <c r="E69" s="2" t="s">
        <v>131</v>
      </c>
      <c r="F69" s="2">
        <v>67</v>
      </c>
      <c r="G69" s="2" t="str">
        <f>LOOKUP(F69,{0,0;16,"16-19";20,"20-24";25,"25-29";30,"30-34";35,"35-39";40,"40-44";45,"45-49";50,"50-54";55,"55-59";60,"60-80"})</f>
        <v>60-80</v>
      </c>
      <c r="H69" s="2" t="s">
        <v>31</v>
      </c>
      <c r="I69" s="2" t="s">
        <v>261</v>
      </c>
      <c r="J69" s="2">
        <v>165</v>
      </c>
      <c r="K69" s="2">
        <v>60</v>
      </c>
      <c r="L69" s="2">
        <f t="shared" si="12"/>
        <v>3960</v>
      </c>
      <c r="M69" s="3">
        <f t="shared" si="13"/>
        <v>1.6583123951776999</v>
      </c>
      <c r="N69" s="2" t="s">
        <v>33</v>
      </c>
      <c r="O69" s="2" t="s">
        <v>33</v>
      </c>
      <c r="P69" s="2">
        <v>34000</v>
      </c>
      <c r="Q69" s="2">
        <v>7.0000000000000007E-2</v>
      </c>
      <c r="R69" s="2">
        <v>51980</v>
      </c>
      <c r="S69" s="2">
        <f t="shared" si="14"/>
        <v>17980</v>
      </c>
      <c r="T69" s="4">
        <f t="shared" si="15"/>
        <v>7099.15639649882</v>
      </c>
      <c r="U69" s="2">
        <v>41000</v>
      </c>
      <c r="V69" s="2">
        <f t="shared" si="16"/>
        <v>7000</v>
      </c>
      <c r="W69" s="4">
        <f t="shared" si="17"/>
        <v>2763.8539919628333</v>
      </c>
    </row>
    <row r="70" spans="1:23" x14ac:dyDescent="0.3">
      <c r="A70" s="2">
        <v>69</v>
      </c>
      <c r="B70" s="2" t="s">
        <v>262</v>
      </c>
      <c r="C70" s="2" t="s">
        <v>263</v>
      </c>
      <c r="D70" s="2" t="s">
        <v>264</v>
      </c>
      <c r="E70" s="2" t="s">
        <v>69</v>
      </c>
      <c r="F70" s="2">
        <v>19</v>
      </c>
      <c r="G70" s="2" t="str">
        <f>LOOKUP(F70,{0,0;16,"16-19";20,"20-24";25,"25-29";30,"30-34";35,"35-39";40,"40-44";45,"45-49";50,"50-54";55,"55-59";60,"60-80"})</f>
        <v>16-19</v>
      </c>
      <c r="H70" s="2" t="s">
        <v>31</v>
      </c>
      <c r="I70" s="2" t="s">
        <v>44</v>
      </c>
      <c r="J70" s="2">
        <v>170</v>
      </c>
      <c r="K70" s="2">
        <v>60</v>
      </c>
      <c r="L70" s="2">
        <f t="shared" si="12"/>
        <v>3960</v>
      </c>
      <c r="M70" s="3">
        <f t="shared" si="13"/>
        <v>1.6832508230603465</v>
      </c>
      <c r="N70" s="2" t="s">
        <v>33</v>
      </c>
      <c r="O70" s="2" t="s">
        <v>33</v>
      </c>
      <c r="P70" s="2">
        <v>13000</v>
      </c>
      <c r="Q70" s="2">
        <v>0.05</v>
      </c>
      <c r="R70" s="2">
        <v>54440</v>
      </c>
      <c r="S70" s="2">
        <f t="shared" si="14"/>
        <v>41440</v>
      </c>
      <c r="T70" s="4">
        <f t="shared" si="15"/>
        <v>23251.304702540252</v>
      </c>
      <c r="U70" s="2">
        <v>39100</v>
      </c>
      <c r="V70" s="2">
        <f t="shared" si="16"/>
        <v>26100</v>
      </c>
      <c r="W70" s="4">
        <f t="shared" si="17"/>
        <v>14644.282160625016</v>
      </c>
    </row>
    <row r="71" spans="1:23" x14ac:dyDescent="0.3">
      <c r="A71" s="2">
        <v>70</v>
      </c>
      <c r="B71" s="2" t="s">
        <v>265</v>
      </c>
      <c r="C71" s="2" t="s">
        <v>266</v>
      </c>
      <c r="D71" s="2" t="s">
        <v>267</v>
      </c>
      <c r="E71" s="2" t="s">
        <v>131</v>
      </c>
      <c r="F71" s="2">
        <v>44</v>
      </c>
      <c r="G71" s="2" t="str">
        <f>LOOKUP(F71,{0,0;16,"16-19";20,"20-24";25,"25-29";30,"30-34";35,"35-39";40,"40-44";45,"45-49";50,"50-54";55,"55-59";60,"60-80"})</f>
        <v>40-44</v>
      </c>
      <c r="H71" s="2" t="s">
        <v>31</v>
      </c>
      <c r="I71" s="2" t="s">
        <v>261</v>
      </c>
      <c r="J71" s="2">
        <v>169</v>
      </c>
      <c r="K71" s="2">
        <v>64</v>
      </c>
      <c r="L71" s="2">
        <f t="shared" si="12"/>
        <v>4224</v>
      </c>
      <c r="M71" s="3">
        <f t="shared" si="13"/>
        <v>1.7333333333333332</v>
      </c>
      <c r="N71" s="2" t="s">
        <v>45</v>
      </c>
      <c r="O71" s="2" t="s">
        <v>45</v>
      </c>
      <c r="P71" s="2">
        <v>19000</v>
      </c>
      <c r="Q71" s="2">
        <v>0.04</v>
      </c>
      <c r="R71" s="2">
        <v>53620</v>
      </c>
      <c r="S71" s="2">
        <f t="shared" si="14"/>
        <v>34620</v>
      </c>
      <c r="T71" s="4">
        <f t="shared" si="15"/>
        <v>23440.624999999996</v>
      </c>
      <c r="U71" s="2">
        <v>40100</v>
      </c>
      <c r="V71" s="2">
        <f t="shared" si="16"/>
        <v>21100</v>
      </c>
      <c r="W71" s="4">
        <f t="shared" si="17"/>
        <v>14286.458333333332</v>
      </c>
    </row>
    <row r="72" spans="1:23" x14ac:dyDescent="0.3">
      <c r="A72" s="2">
        <v>71</v>
      </c>
      <c r="B72" s="2" t="s">
        <v>268</v>
      </c>
      <c r="C72" s="2" t="s">
        <v>269</v>
      </c>
      <c r="D72" s="2" t="s">
        <v>270</v>
      </c>
      <c r="E72" s="2" t="s">
        <v>131</v>
      </c>
      <c r="F72" s="2">
        <v>61</v>
      </c>
      <c r="G72" s="2" t="str">
        <f>LOOKUP(F72,{0,0;16,"16-19";20,"20-24";25,"25-29";30,"30-34";35,"35-39";40,"40-44";45,"45-49";50,"50-54";55,"55-59";60,"60-80"})</f>
        <v>60-80</v>
      </c>
      <c r="H72" s="2" t="s">
        <v>31</v>
      </c>
      <c r="I72" s="2" t="s">
        <v>271</v>
      </c>
      <c r="J72" s="2">
        <v>160</v>
      </c>
      <c r="K72" s="2">
        <v>58</v>
      </c>
      <c r="L72" s="2">
        <f t="shared" si="12"/>
        <v>3828</v>
      </c>
      <c r="M72" s="3">
        <f t="shared" si="13"/>
        <v>1.6055459438389728</v>
      </c>
      <c r="N72" s="2" t="s">
        <v>45</v>
      </c>
      <c r="O72" s="2" t="s">
        <v>45</v>
      </c>
      <c r="P72" s="2">
        <v>15000</v>
      </c>
      <c r="Q72" s="2">
        <v>0.05</v>
      </c>
      <c r="R72" s="2">
        <v>51260</v>
      </c>
      <c r="S72" s="2">
        <f t="shared" si="14"/>
        <v>36260</v>
      </c>
      <c r="T72" s="4">
        <f t="shared" si="15"/>
        <v>20074.860663310745</v>
      </c>
      <c r="U72" s="2">
        <v>35200</v>
      </c>
      <c r="V72" s="2">
        <f t="shared" si="16"/>
        <v>20200</v>
      </c>
      <c r="W72" s="4">
        <f t="shared" si="17"/>
        <v>11183.457953636982</v>
      </c>
    </row>
    <row r="73" spans="1:23" x14ac:dyDescent="0.3">
      <c r="A73" s="2">
        <v>72</v>
      </c>
      <c r="B73" s="2" t="s">
        <v>272</v>
      </c>
      <c r="C73" s="2" t="s">
        <v>273</v>
      </c>
      <c r="D73" s="2" t="s">
        <v>274</v>
      </c>
      <c r="E73" s="2" t="s">
        <v>114</v>
      </c>
      <c r="F73" s="2">
        <v>23</v>
      </c>
      <c r="G73" s="2" t="str">
        <f>LOOKUP(F73,{0,0;16,"16-19";20,"20-24";25,"25-29";30,"30-34";35,"35-39";40,"40-44";45,"45-49";50,"50-54";55,"55-59";60,"60-80"})</f>
        <v>20-24</v>
      </c>
      <c r="H73" s="2" t="s">
        <v>39</v>
      </c>
      <c r="I73" s="2" t="s">
        <v>115</v>
      </c>
      <c r="J73" s="2">
        <v>170</v>
      </c>
      <c r="K73" s="2">
        <v>65</v>
      </c>
      <c r="L73" s="2">
        <f t="shared" si="12"/>
        <v>3900</v>
      </c>
      <c r="M73" s="3">
        <f t="shared" si="13"/>
        <v>1.7519830034690533</v>
      </c>
      <c r="N73" s="2" t="s">
        <v>33</v>
      </c>
      <c r="O73" s="2" t="s">
        <v>33</v>
      </c>
      <c r="P73" s="2">
        <v>22000</v>
      </c>
      <c r="Q73" s="2">
        <v>0.05</v>
      </c>
      <c r="R73" s="2">
        <v>70760</v>
      </c>
      <c r="S73" s="2">
        <f t="shared" si="14"/>
        <v>48760</v>
      </c>
      <c r="T73" s="4">
        <f t="shared" si="15"/>
        <v>26285.135768969554</v>
      </c>
      <c r="U73" s="2">
        <v>46000</v>
      </c>
      <c r="V73" s="2">
        <f t="shared" si="16"/>
        <v>24000</v>
      </c>
      <c r="W73" s="4">
        <f t="shared" si="17"/>
        <v>12937.720641002241</v>
      </c>
    </row>
    <row r="74" spans="1:23" x14ac:dyDescent="0.3">
      <c r="A74" s="2">
        <v>73</v>
      </c>
      <c r="B74" s="2" t="s">
        <v>275</v>
      </c>
      <c r="C74" s="2" t="s">
        <v>276</v>
      </c>
      <c r="D74" s="2" t="s">
        <v>277</v>
      </c>
      <c r="E74" s="2" t="s">
        <v>131</v>
      </c>
      <c r="F74" s="2">
        <v>37</v>
      </c>
      <c r="G74" s="2" t="str">
        <f>LOOKUP(F74,{0,0;16,"16-19";20,"20-24";25,"25-29";30,"30-34";35,"35-39";40,"40-44";45,"45-49";50,"50-54";55,"55-59";60,"60-80"})</f>
        <v>35-39</v>
      </c>
      <c r="H74" s="2" t="s">
        <v>39</v>
      </c>
      <c r="I74" s="2" t="s">
        <v>261</v>
      </c>
      <c r="J74" s="2">
        <v>164</v>
      </c>
      <c r="K74" s="2">
        <v>59</v>
      </c>
      <c r="L74" s="2">
        <f t="shared" si="12"/>
        <v>3540</v>
      </c>
      <c r="M74" s="3">
        <f t="shared" si="13"/>
        <v>1.6394443503143916</v>
      </c>
      <c r="N74" s="2" t="s">
        <v>33</v>
      </c>
      <c r="O74" s="2" t="s">
        <v>33</v>
      </c>
      <c r="P74" s="2">
        <v>24000</v>
      </c>
      <c r="Q74" s="2">
        <v>0.05</v>
      </c>
      <c r="R74" s="2">
        <v>36620</v>
      </c>
      <c r="S74" s="2">
        <f t="shared" si="14"/>
        <v>12620</v>
      </c>
      <c r="T74" s="4">
        <f t="shared" si="15"/>
        <v>7013.4873562602115</v>
      </c>
      <c r="U74" s="2">
        <v>26000</v>
      </c>
      <c r="V74" s="2">
        <f t="shared" si="16"/>
        <v>2000</v>
      </c>
      <c r="W74" s="4">
        <f t="shared" si="17"/>
        <v>1111.4876951284011</v>
      </c>
    </row>
    <row r="75" spans="1:23" x14ac:dyDescent="0.3">
      <c r="A75" s="2">
        <v>74</v>
      </c>
      <c r="B75" s="2" t="s">
        <v>278</v>
      </c>
      <c r="C75" s="2" t="s">
        <v>279</v>
      </c>
      <c r="D75" s="2" t="s">
        <v>280</v>
      </c>
      <c r="E75" s="2" t="s">
        <v>281</v>
      </c>
      <c r="F75" s="2">
        <v>35</v>
      </c>
      <c r="G75" s="2" t="str">
        <f>LOOKUP(F75,{0,0;16,"16-19";20,"20-24";25,"25-29";30,"30-34";35,"35-39";40,"40-44";45,"45-49";50,"50-54";55,"55-59";60,"60-80"})</f>
        <v>35-39</v>
      </c>
      <c r="H75" s="2" t="s">
        <v>31</v>
      </c>
      <c r="I75" s="2" t="s">
        <v>115</v>
      </c>
      <c r="J75" s="2">
        <v>150</v>
      </c>
      <c r="K75" s="2">
        <v>48</v>
      </c>
      <c r="L75" s="2">
        <f t="shared" si="12"/>
        <v>3168</v>
      </c>
      <c r="M75" s="3">
        <f t="shared" si="13"/>
        <v>1.4142135623730951</v>
      </c>
      <c r="N75" s="2" t="s">
        <v>55</v>
      </c>
      <c r="O75" s="2" t="s">
        <v>55</v>
      </c>
      <c r="P75" s="2">
        <v>21000</v>
      </c>
      <c r="Q75" s="2">
        <v>0.06</v>
      </c>
      <c r="R75" s="2">
        <v>58900</v>
      </c>
      <c r="S75" s="2">
        <f t="shared" si="14"/>
        <v>37900</v>
      </c>
      <c r="T75" s="4">
        <f t="shared" si="15"/>
        <v>18610.657643729275</v>
      </c>
      <c r="U75" s="2">
        <v>41200</v>
      </c>
      <c r="V75" s="2">
        <f t="shared" si="16"/>
        <v>20200</v>
      </c>
      <c r="W75" s="4">
        <f t="shared" si="17"/>
        <v>9919.1367916446252</v>
      </c>
    </row>
    <row r="76" spans="1:23" x14ac:dyDescent="0.3">
      <c r="A76" s="2">
        <v>75</v>
      </c>
      <c r="B76" s="2" t="s">
        <v>282</v>
      </c>
      <c r="C76" s="2" t="s">
        <v>283</v>
      </c>
      <c r="D76" s="2" t="s">
        <v>284</v>
      </c>
      <c r="E76" s="2" t="s">
        <v>30</v>
      </c>
      <c r="F76" s="2">
        <v>63</v>
      </c>
      <c r="G76" s="2" t="str">
        <f>LOOKUP(F76,{0,0;16,"16-19";20,"20-24";25,"25-29";30,"30-34";35,"35-39";40,"40-44";45,"45-49";50,"50-54";55,"55-59";60,"60-80"})</f>
        <v>60-80</v>
      </c>
      <c r="H76" s="2" t="s">
        <v>31</v>
      </c>
      <c r="I76" s="2" t="s">
        <v>49</v>
      </c>
      <c r="J76" s="2">
        <v>163</v>
      </c>
      <c r="K76" s="2">
        <v>58</v>
      </c>
      <c r="L76" s="2">
        <f t="shared" si="12"/>
        <v>3828</v>
      </c>
      <c r="M76" s="3">
        <f t="shared" si="13"/>
        <v>1.6205280346575652</v>
      </c>
      <c r="N76" s="2" t="s">
        <v>33</v>
      </c>
      <c r="O76" s="2" t="s">
        <v>33</v>
      </c>
      <c r="P76" s="2">
        <v>30000</v>
      </c>
      <c r="Q76" s="2">
        <v>0.05</v>
      </c>
      <c r="R76" s="2">
        <v>43000</v>
      </c>
      <c r="S76" s="2">
        <f t="shared" si="14"/>
        <v>13000</v>
      </c>
      <c r="T76" s="4">
        <f t="shared" si="15"/>
        <v>7264.4360174304647</v>
      </c>
      <c r="U76" s="2">
        <v>38000</v>
      </c>
      <c r="V76" s="2">
        <f t="shared" si="16"/>
        <v>8000</v>
      </c>
      <c r="W76" s="4">
        <f t="shared" si="17"/>
        <v>4470.4221645725938</v>
      </c>
    </row>
    <row r="77" spans="1:23" x14ac:dyDescent="0.3">
      <c r="A77" s="2">
        <v>76</v>
      </c>
      <c r="B77" s="2" t="s">
        <v>285</v>
      </c>
      <c r="C77" s="2" t="s">
        <v>286</v>
      </c>
      <c r="D77" s="2" t="s">
        <v>287</v>
      </c>
      <c r="E77" s="2" t="s">
        <v>131</v>
      </c>
      <c r="F77" s="2">
        <v>64</v>
      </c>
      <c r="G77" s="2" t="str">
        <f>LOOKUP(F77,{0,0;16,"16-19";20,"20-24";25,"25-29";30,"30-34";35,"35-39";40,"40-44";45,"45-49";50,"50-54";55,"55-59";60,"60-80"})</f>
        <v>60-80</v>
      </c>
      <c r="H77" s="2" t="s">
        <v>31</v>
      </c>
      <c r="I77" s="2" t="s">
        <v>136</v>
      </c>
      <c r="J77" s="2">
        <v>155</v>
      </c>
      <c r="K77" s="2">
        <v>53</v>
      </c>
      <c r="L77" s="2">
        <f t="shared" si="12"/>
        <v>3498</v>
      </c>
      <c r="M77" s="3">
        <f t="shared" si="13"/>
        <v>1.510610619731122</v>
      </c>
      <c r="N77" s="2" t="s">
        <v>33</v>
      </c>
      <c r="O77" s="2" t="s">
        <v>33</v>
      </c>
      <c r="P77" s="2">
        <v>16000</v>
      </c>
      <c r="Q77" s="2">
        <v>0.06</v>
      </c>
      <c r="R77" s="2">
        <v>57840</v>
      </c>
      <c r="S77" s="2">
        <f t="shared" si="14"/>
        <v>41840</v>
      </c>
      <c r="T77" s="4">
        <f t="shared" si="15"/>
        <v>19875.455449544068</v>
      </c>
      <c r="U77" s="2">
        <v>38200</v>
      </c>
      <c r="V77" s="2">
        <f t="shared" si="16"/>
        <v>22200</v>
      </c>
      <c r="W77" s="4">
        <f t="shared" si="17"/>
        <v>10545.772250953116</v>
      </c>
    </row>
    <row r="78" spans="1:23" x14ac:dyDescent="0.3">
      <c r="A78" s="2">
        <v>77</v>
      </c>
      <c r="B78" s="2" t="s">
        <v>288</v>
      </c>
      <c r="C78" s="2" t="s">
        <v>289</v>
      </c>
      <c r="D78" s="2" t="s">
        <v>290</v>
      </c>
      <c r="E78" s="2" t="s">
        <v>69</v>
      </c>
      <c r="F78" s="2">
        <v>46</v>
      </c>
      <c r="G78" s="2" t="str">
        <f>LOOKUP(F78,{0,0;16,"16-19";20,"20-24";25,"25-29";30,"30-34";35,"35-39";40,"40-44";45,"45-49";50,"50-54";55,"55-59";60,"60-80"})</f>
        <v>45-49</v>
      </c>
      <c r="H78" s="2" t="s">
        <v>39</v>
      </c>
      <c r="I78" s="2" t="s">
        <v>54</v>
      </c>
      <c r="J78" s="2">
        <v>150</v>
      </c>
      <c r="K78" s="2">
        <v>55</v>
      </c>
      <c r="L78" s="2">
        <f t="shared" si="12"/>
        <v>3300</v>
      </c>
      <c r="M78" s="3">
        <f t="shared" si="13"/>
        <v>1.5138251770487459</v>
      </c>
      <c r="N78" s="2" t="s">
        <v>50</v>
      </c>
      <c r="O78" s="2" t="s">
        <v>50</v>
      </c>
      <c r="P78" s="2">
        <v>20000</v>
      </c>
      <c r="Q78" s="2">
        <v>0.05</v>
      </c>
      <c r="R78" s="2">
        <v>57000</v>
      </c>
      <c r="S78" s="2">
        <f t="shared" si="14"/>
        <v>37000</v>
      </c>
      <c r="T78" s="4">
        <f t="shared" si="15"/>
        <v>20367.829654837675</v>
      </c>
      <c r="U78" s="2">
        <v>27000</v>
      </c>
      <c r="V78" s="2">
        <f t="shared" si="16"/>
        <v>7000</v>
      </c>
      <c r="W78" s="4">
        <f t="shared" si="17"/>
        <v>3853.3731779422624</v>
      </c>
    </row>
    <row r="79" spans="1:23" x14ac:dyDescent="0.3">
      <c r="A79" s="2">
        <v>78</v>
      </c>
      <c r="B79" s="2" t="s">
        <v>291</v>
      </c>
      <c r="C79" s="2" t="s">
        <v>292</v>
      </c>
      <c r="D79" s="2" t="s">
        <v>293</v>
      </c>
      <c r="E79" s="2" t="s">
        <v>30</v>
      </c>
      <c r="F79" s="2">
        <v>73</v>
      </c>
      <c r="G79" s="2" t="str">
        <f>LOOKUP(F79,{0,0;16,"16-19";20,"20-24";25,"25-29";30,"30-34";35,"35-39";40,"40-44";45,"45-49";50,"50-54";55,"55-59";60,"60-80"})</f>
        <v>60-80</v>
      </c>
      <c r="H79" s="2" t="s">
        <v>31</v>
      </c>
      <c r="I79" s="2" t="s">
        <v>32</v>
      </c>
      <c r="J79" s="2">
        <v>150</v>
      </c>
      <c r="K79" s="2">
        <v>44</v>
      </c>
      <c r="L79" s="2">
        <f t="shared" si="12"/>
        <v>2904</v>
      </c>
      <c r="M79" s="3">
        <f t="shared" si="13"/>
        <v>1.35400640077266</v>
      </c>
      <c r="N79" s="2" t="s">
        <v>45</v>
      </c>
      <c r="O79" s="2" t="s">
        <v>45</v>
      </c>
      <c r="P79" s="2">
        <v>17000</v>
      </c>
      <c r="Q79" s="2">
        <v>7.0000000000000007E-2</v>
      </c>
      <c r="R79" s="2">
        <v>59880</v>
      </c>
      <c r="S79" s="2">
        <f t="shared" si="14"/>
        <v>42880</v>
      </c>
      <c r="T79" s="4">
        <f t="shared" si="15"/>
        <v>18850.582618549237</v>
      </c>
      <c r="U79" s="2">
        <v>46200</v>
      </c>
      <c r="V79" s="2">
        <f t="shared" si="16"/>
        <v>29200</v>
      </c>
      <c r="W79" s="4">
        <f t="shared" si="17"/>
        <v>12836.68405927327</v>
      </c>
    </row>
    <row r="80" spans="1:23" x14ac:dyDescent="0.3">
      <c r="A80" s="2">
        <v>79</v>
      </c>
      <c r="B80" s="2" t="s">
        <v>294</v>
      </c>
      <c r="C80" s="2" t="s">
        <v>295</v>
      </c>
      <c r="D80" s="2" t="s">
        <v>296</v>
      </c>
      <c r="E80" s="2" t="s">
        <v>114</v>
      </c>
      <c r="F80" s="2">
        <v>54</v>
      </c>
      <c r="G80" s="2" t="str">
        <f>LOOKUP(F80,{0,0;16,"16-19";20,"20-24";25,"25-29";30,"30-34";35,"35-39";40,"40-44";45,"45-49";50,"50-54";55,"55-59";60,"60-80"})</f>
        <v>50-54</v>
      </c>
      <c r="H80" s="2" t="s">
        <v>31</v>
      </c>
      <c r="I80" s="2" t="s">
        <v>115</v>
      </c>
      <c r="J80" s="2">
        <v>149</v>
      </c>
      <c r="K80" s="2">
        <v>43</v>
      </c>
      <c r="L80" s="2">
        <f t="shared" si="12"/>
        <v>2838</v>
      </c>
      <c r="M80" s="3">
        <f t="shared" si="13"/>
        <v>1.3340623007274519</v>
      </c>
      <c r="N80" s="2" t="s">
        <v>50</v>
      </c>
      <c r="O80" s="2" t="s">
        <v>50</v>
      </c>
      <c r="P80" s="2">
        <v>17000</v>
      </c>
      <c r="Q80" s="2">
        <v>0.06</v>
      </c>
      <c r="R80" s="2">
        <v>53260</v>
      </c>
      <c r="S80" s="2">
        <f t="shared" si="14"/>
        <v>36260</v>
      </c>
      <c r="T80" s="4">
        <f t="shared" si="15"/>
        <v>18749.263187743181</v>
      </c>
      <c r="U80" s="2">
        <v>36500</v>
      </c>
      <c r="V80" s="2">
        <f t="shared" si="16"/>
        <v>19500</v>
      </c>
      <c r="W80" s="4">
        <f t="shared" si="17"/>
        <v>10083.029017126089</v>
      </c>
    </row>
    <row r="81" spans="1:23" x14ac:dyDescent="0.3">
      <c r="A81" s="2">
        <v>80</v>
      </c>
      <c r="B81" s="2" t="s">
        <v>297</v>
      </c>
      <c r="C81" s="2" t="s">
        <v>298</v>
      </c>
      <c r="D81" s="2" t="s">
        <v>299</v>
      </c>
      <c r="E81" s="2" t="s">
        <v>300</v>
      </c>
      <c r="F81" s="2">
        <v>61</v>
      </c>
      <c r="G81" s="2" t="str">
        <f>LOOKUP(F81,{0,0;16,"16-19";20,"20-24";25,"25-29";30,"30-34";35,"35-39";40,"40-44";45,"45-49";50,"50-54";55,"55-59";60,"60-80"})</f>
        <v>60-80</v>
      </c>
      <c r="H81" s="2" t="s">
        <v>31</v>
      </c>
      <c r="I81" s="2" t="s">
        <v>115</v>
      </c>
      <c r="J81" s="2">
        <v>165</v>
      </c>
      <c r="K81" s="2">
        <v>64</v>
      </c>
      <c r="L81" s="2">
        <f t="shared" si="12"/>
        <v>4224</v>
      </c>
      <c r="M81" s="3">
        <f t="shared" si="13"/>
        <v>1.7126976771553504</v>
      </c>
      <c r="N81" s="2" t="s">
        <v>45</v>
      </c>
      <c r="O81" s="2" t="s">
        <v>45</v>
      </c>
      <c r="P81" s="2">
        <v>21000</v>
      </c>
      <c r="Q81" s="2">
        <v>0.05</v>
      </c>
      <c r="R81" s="2">
        <v>35000</v>
      </c>
      <c r="S81" s="2">
        <f t="shared" si="14"/>
        <v>14000</v>
      </c>
      <c r="T81" s="4">
        <f t="shared" si="15"/>
        <v>7493.0523375546582</v>
      </c>
      <c r="U81" s="2">
        <v>28000</v>
      </c>
      <c r="V81" s="2">
        <f t="shared" si="16"/>
        <v>7000</v>
      </c>
      <c r="W81" s="4">
        <f t="shared" si="17"/>
        <v>3746.5261687773291</v>
      </c>
    </row>
    <row r="82" spans="1:23" x14ac:dyDescent="0.3">
      <c r="A82" s="2">
        <v>81</v>
      </c>
      <c r="B82" s="2" t="s">
        <v>301</v>
      </c>
      <c r="C82" s="2" t="s">
        <v>302</v>
      </c>
      <c r="D82" s="2" t="s">
        <v>303</v>
      </c>
      <c r="E82" s="2" t="s">
        <v>304</v>
      </c>
      <c r="F82" s="2">
        <v>76</v>
      </c>
      <c r="G82" s="2" t="str">
        <f>LOOKUP(F82,{0,0;16,"16-19";20,"20-24";25,"25-29";30,"30-34";35,"35-39";40,"40-44";45,"45-49";50,"50-54";55,"55-59";60,"60-80"})</f>
        <v>60-80</v>
      </c>
      <c r="H82" s="2" t="s">
        <v>39</v>
      </c>
      <c r="I82" s="2" t="s">
        <v>115</v>
      </c>
      <c r="J82" s="2">
        <v>169</v>
      </c>
      <c r="K82" s="2">
        <v>59</v>
      </c>
      <c r="L82" s="2">
        <f t="shared" si="12"/>
        <v>3540</v>
      </c>
      <c r="M82" s="3">
        <f t="shared" si="13"/>
        <v>1.6642482453715317</v>
      </c>
      <c r="N82" s="2" t="s">
        <v>33</v>
      </c>
      <c r="O82" s="2" t="s">
        <v>33</v>
      </c>
      <c r="P82" s="2">
        <v>29000</v>
      </c>
      <c r="Q82" s="2">
        <v>0.05</v>
      </c>
      <c r="R82" s="2">
        <v>42000</v>
      </c>
      <c r="S82" s="2">
        <f t="shared" si="14"/>
        <v>13000</v>
      </c>
      <c r="T82" s="4">
        <f t="shared" si="15"/>
        <v>7333.975318586411</v>
      </c>
      <c r="U82" s="2">
        <v>35000</v>
      </c>
      <c r="V82" s="2">
        <f t="shared" si="16"/>
        <v>6000</v>
      </c>
      <c r="W82" s="4">
        <f t="shared" si="17"/>
        <v>3384.9116855014204</v>
      </c>
    </row>
    <row r="83" spans="1:23" x14ac:dyDescent="0.3">
      <c r="A83" s="2">
        <v>82</v>
      </c>
      <c r="B83" s="2" t="s">
        <v>305</v>
      </c>
      <c r="C83" s="2" t="s">
        <v>306</v>
      </c>
      <c r="D83" s="2" t="s">
        <v>307</v>
      </c>
      <c r="E83" s="2" t="s">
        <v>165</v>
      </c>
      <c r="F83" s="2">
        <v>42</v>
      </c>
      <c r="G83" s="2" t="str">
        <f>LOOKUP(F83,{0,0;16,"16-19";20,"20-24";25,"25-29";30,"30-34";35,"35-39";40,"40-44";45,"45-49";50,"50-54";55,"55-59";60,"60-80"})</f>
        <v>40-44</v>
      </c>
      <c r="H83" s="2" t="s">
        <v>39</v>
      </c>
      <c r="I83" s="2" t="s">
        <v>115</v>
      </c>
      <c r="J83" s="2">
        <v>165</v>
      </c>
      <c r="K83" s="2">
        <v>60</v>
      </c>
      <c r="L83" s="2">
        <f t="shared" si="12"/>
        <v>3600</v>
      </c>
      <c r="M83" s="3">
        <f t="shared" si="13"/>
        <v>1.6583123951776999</v>
      </c>
      <c r="N83" s="2" t="s">
        <v>55</v>
      </c>
      <c r="O83" s="2" t="s">
        <v>55</v>
      </c>
      <c r="P83" s="2">
        <v>34000</v>
      </c>
      <c r="Q83" s="2">
        <v>7.0000000000000007E-2</v>
      </c>
      <c r="R83" s="2">
        <v>51980</v>
      </c>
      <c r="S83" s="2">
        <f t="shared" si="14"/>
        <v>17980</v>
      </c>
      <c r="T83" s="4">
        <f t="shared" si="15"/>
        <v>7099.15639649882</v>
      </c>
      <c r="U83" s="2">
        <v>41000</v>
      </c>
      <c r="V83" s="2">
        <f t="shared" si="16"/>
        <v>7000</v>
      </c>
      <c r="W83" s="4">
        <f t="shared" si="17"/>
        <v>2763.8539919628333</v>
      </c>
    </row>
    <row r="84" spans="1:23" x14ac:dyDescent="0.3">
      <c r="A84" s="2">
        <v>83</v>
      </c>
      <c r="B84" s="2" t="s">
        <v>308</v>
      </c>
      <c r="C84" s="2" t="s">
        <v>309</v>
      </c>
      <c r="D84" s="2" t="s">
        <v>310</v>
      </c>
      <c r="E84" s="2" t="s">
        <v>304</v>
      </c>
      <c r="F84" s="2">
        <v>59</v>
      </c>
      <c r="G84" s="2" t="str">
        <f>LOOKUP(F84,{0,0;16,"16-19";20,"20-24";25,"25-29";30,"30-34";35,"35-39";40,"40-44";45,"45-49";50,"50-54";55,"55-59";60,"60-80"})</f>
        <v>55-59</v>
      </c>
      <c r="H84" s="2" t="s">
        <v>31</v>
      </c>
      <c r="I84" s="2" t="s">
        <v>115</v>
      </c>
      <c r="J84" s="2">
        <v>169</v>
      </c>
      <c r="K84" s="2">
        <v>64</v>
      </c>
      <c r="L84" s="2">
        <f t="shared" si="12"/>
        <v>4224</v>
      </c>
      <c r="M84" s="3">
        <f t="shared" si="13"/>
        <v>1.7333333333333332</v>
      </c>
      <c r="N84" s="2" t="s">
        <v>45</v>
      </c>
      <c r="O84" s="2" t="s">
        <v>45</v>
      </c>
      <c r="P84" s="2">
        <v>19000</v>
      </c>
      <c r="Q84" s="2">
        <v>0.04</v>
      </c>
      <c r="R84" s="2">
        <v>53620</v>
      </c>
      <c r="S84" s="2">
        <f t="shared" si="14"/>
        <v>34620</v>
      </c>
      <c r="T84" s="4">
        <f t="shared" si="15"/>
        <v>23440.624999999996</v>
      </c>
      <c r="U84" s="2">
        <v>33600</v>
      </c>
      <c r="V84" s="2">
        <f t="shared" si="16"/>
        <v>14600</v>
      </c>
      <c r="W84" s="4">
        <f t="shared" si="17"/>
        <v>9885.4166666666661</v>
      </c>
    </row>
    <row r="85" spans="1:23" x14ac:dyDescent="0.3">
      <c r="A85" s="2">
        <v>84</v>
      </c>
      <c r="B85" s="2" t="s">
        <v>311</v>
      </c>
      <c r="C85" s="2" t="s">
        <v>312</v>
      </c>
      <c r="D85" s="2" t="s">
        <v>313</v>
      </c>
      <c r="E85" s="2" t="s">
        <v>30</v>
      </c>
      <c r="F85" s="2">
        <v>60</v>
      </c>
      <c r="G85" s="2" t="str">
        <f>LOOKUP(F85,{0,0;16,"16-19";20,"20-24";25,"25-29";30,"30-34";35,"35-39";40,"40-44";45,"45-49";50,"50-54";55,"55-59";60,"60-80"})</f>
        <v>60-80</v>
      </c>
      <c r="H85" s="2" t="s">
        <v>39</v>
      </c>
      <c r="I85" s="2" t="s">
        <v>44</v>
      </c>
      <c r="J85" s="2">
        <v>170</v>
      </c>
      <c r="K85" s="2">
        <v>65</v>
      </c>
      <c r="L85" s="2">
        <f t="shared" si="12"/>
        <v>3900</v>
      </c>
      <c r="M85" s="3">
        <f t="shared" si="13"/>
        <v>1.7519830034690533</v>
      </c>
      <c r="N85" s="2" t="s">
        <v>33</v>
      </c>
      <c r="O85" s="2" t="s">
        <v>33</v>
      </c>
      <c r="P85" s="2">
        <v>13000</v>
      </c>
      <c r="Q85" s="2">
        <v>0.05</v>
      </c>
      <c r="R85" s="2">
        <v>53080</v>
      </c>
      <c r="S85" s="2">
        <f t="shared" si="14"/>
        <v>40080</v>
      </c>
      <c r="T85" s="4">
        <f t="shared" si="15"/>
        <v>21605.993470473739</v>
      </c>
      <c r="U85" s="2">
        <v>42300</v>
      </c>
      <c r="V85" s="2">
        <f t="shared" si="16"/>
        <v>29300</v>
      </c>
      <c r="W85" s="4">
        <f t="shared" si="17"/>
        <v>15794.800615890235</v>
      </c>
    </row>
    <row r="86" spans="1:23" x14ac:dyDescent="0.3">
      <c r="A86" s="2">
        <v>85</v>
      </c>
      <c r="B86" s="2" t="s">
        <v>314</v>
      </c>
      <c r="C86" s="2" t="s">
        <v>315</v>
      </c>
      <c r="D86" s="2" t="s">
        <v>316</v>
      </c>
      <c r="E86" s="2" t="s">
        <v>300</v>
      </c>
      <c r="F86" s="2">
        <v>59</v>
      </c>
      <c r="G86" s="2" t="str">
        <f>LOOKUP(F86,{0,0;16,"16-19";20,"20-24";25,"25-29";30,"30-34";35,"35-39";40,"40-44";45,"45-49";50,"50-54";55,"55-59";60,"60-80"})</f>
        <v>55-59</v>
      </c>
      <c r="H86" s="2" t="s">
        <v>31</v>
      </c>
      <c r="I86" s="2" t="s">
        <v>115</v>
      </c>
      <c r="J86" s="2">
        <v>160</v>
      </c>
      <c r="K86" s="2">
        <v>58</v>
      </c>
      <c r="L86" s="2">
        <f t="shared" si="12"/>
        <v>3828</v>
      </c>
      <c r="M86" s="3">
        <f t="shared" si="13"/>
        <v>1.6055459438389728</v>
      </c>
      <c r="N86" s="2" t="s">
        <v>33</v>
      </c>
      <c r="O86" s="2" t="s">
        <v>33</v>
      </c>
      <c r="P86" s="2">
        <v>20000</v>
      </c>
      <c r="Q86" s="2">
        <v>0.05</v>
      </c>
      <c r="R86" s="2">
        <v>33000</v>
      </c>
      <c r="S86" s="2">
        <f t="shared" si="14"/>
        <v>13000</v>
      </c>
      <c r="T86" s="4">
        <f t="shared" si="15"/>
        <v>7197.2749206574636</v>
      </c>
      <c r="U86" s="2">
        <v>24000</v>
      </c>
      <c r="V86" s="2">
        <f t="shared" si="16"/>
        <v>4000</v>
      </c>
      <c r="W86" s="4">
        <f t="shared" si="17"/>
        <v>2214.5461294330662</v>
      </c>
    </row>
    <row r="87" spans="1:23" x14ac:dyDescent="0.3">
      <c r="A87" s="2">
        <v>86</v>
      </c>
      <c r="B87" s="2" t="s">
        <v>317</v>
      </c>
      <c r="C87" s="2" t="s">
        <v>318</v>
      </c>
      <c r="D87" s="2" t="s">
        <v>319</v>
      </c>
      <c r="E87" s="2" t="s">
        <v>30</v>
      </c>
      <c r="F87" s="2">
        <v>22</v>
      </c>
      <c r="G87" s="2" t="str">
        <f>LOOKUP(F87,{0,0;16,"16-19";20,"20-24";25,"25-29";30,"30-34";35,"35-39";40,"40-44";45,"45-49";50,"50-54";55,"55-59";60,"60-80"})</f>
        <v>20-24</v>
      </c>
      <c r="H87" s="2" t="s">
        <v>31</v>
      </c>
      <c r="I87" s="2" t="s">
        <v>49</v>
      </c>
      <c r="J87" s="2">
        <v>166</v>
      </c>
      <c r="K87" s="2">
        <v>60</v>
      </c>
      <c r="L87" s="2">
        <f t="shared" si="12"/>
        <v>3960</v>
      </c>
      <c r="M87" s="3">
        <f t="shared" si="13"/>
        <v>1.6633299933166199</v>
      </c>
      <c r="N87" s="2" t="s">
        <v>55</v>
      </c>
      <c r="O87" s="2" t="s">
        <v>55</v>
      </c>
      <c r="P87" s="2">
        <v>21000</v>
      </c>
      <c r="Q87" s="2">
        <v>0.05</v>
      </c>
      <c r="R87" s="2">
        <v>34000</v>
      </c>
      <c r="S87" s="2">
        <f t="shared" si="14"/>
        <v>13000</v>
      </c>
      <c r="T87" s="4">
        <f t="shared" si="15"/>
        <v>7207.7633043720198</v>
      </c>
      <c r="U87" s="2">
        <v>32000</v>
      </c>
      <c r="V87" s="2">
        <f t="shared" si="16"/>
        <v>11000</v>
      </c>
      <c r="W87" s="4">
        <f t="shared" si="17"/>
        <v>6098.8766421609398</v>
      </c>
    </row>
    <row r="88" spans="1:23" x14ac:dyDescent="0.3">
      <c r="A88" s="2">
        <v>87</v>
      </c>
      <c r="B88" s="2" t="s">
        <v>320</v>
      </c>
      <c r="C88" s="2" t="s">
        <v>321</v>
      </c>
      <c r="D88" s="2" t="s">
        <v>322</v>
      </c>
      <c r="E88" s="2" t="s">
        <v>30</v>
      </c>
      <c r="F88" s="2">
        <v>54</v>
      </c>
      <c r="G88" s="2" t="str">
        <f>LOOKUP(F88,{0,0;16,"16-19";20,"20-24";25,"25-29";30,"30-34";35,"35-39";40,"40-44";45,"45-49";50,"50-54";55,"55-59";60,"60-80"})</f>
        <v>50-54</v>
      </c>
      <c r="H88" s="2" t="s">
        <v>31</v>
      </c>
      <c r="I88" s="2" t="s">
        <v>54</v>
      </c>
      <c r="J88" s="2">
        <v>155</v>
      </c>
      <c r="K88" s="2">
        <v>48</v>
      </c>
      <c r="L88" s="2">
        <f t="shared" si="12"/>
        <v>3168</v>
      </c>
      <c r="M88" s="3">
        <f t="shared" si="13"/>
        <v>1.4375905768565218</v>
      </c>
      <c r="N88" s="2" t="s">
        <v>45</v>
      </c>
      <c r="O88" s="2" t="s">
        <v>45</v>
      </c>
      <c r="P88" s="2">
        <v>16000</v>
      </c>
      <c r="Q88" s="2">
        <v>0.06</v>
      </c>
      <c r="R88" s="2">
        <v>61240</v>
      </c>
      <c r="S88" s="2">
        <f t="shared" si="14"/>
        <v>45240</v>
      </c>
      <c r="T88" s="4">
        <f t="shared" si="15"/>
        <v>22582.151978121197</v>
      </c>
      <c r="U88" s="2">
        <v>51200</v>
      </c>
      <c r="V88" s="2">
        <f t="shared" si="16"/>
        <v>35200</v>
      </c>
      <c r="W88" s="4">
        <f t="shared" si="17"/>
        <v>17570.551494913045</v>
      </c>
    </row>
    <row r="89" spans="1:23" x14ac:dyDescent="0.3">
      <c r="A89" s="2">
        <v>88</v>
      </c>
      <c r="B89" s="2" t="s">
        <v>323</v>
      </c>
      <c r="C89" s="2" t="s">
        <v>324</v>
      </c>
      <c r="D89" s="2" t="s">
        <v>325</v>
      </c>
      <c r="E89" s="2" t="s">
        <v>326</v>
      </c>
      <c r="F89" s="2">
        <v>24</v>
      </c>
      <c r="G89" s="2" t="str">
        <f>LOOKUP(F89,{0,0;16,"16-19";20,"20-24";25,"25-29";30,"30-34";35,"35-39";40,"40-44";45,"45-49";50,"50-54";55,"55-59";60,"60-80"})</f>
        <v>20-24</v>
      </c>
      <c r="H89" s="2" t="s">
        <v>31</v>
      </c>
      <c r="I89" s="2" t="s">
        <v>115</v>
      </c>
      <c r="J89" s="2">
        <v>170</v>
      </c>
      <c r="K89" s="2">
        <v>65</v>
      </c>
      <c r="L89" s="2">
        <f t="shared" si="12"/>
        <v>4290</v>
      </c>
      <c r="M89" s="3">
        <f t="shared" si="13"/>
        <v>1.7519830034690533</v>
      </c>
      <c r="N89" s="2" t="s">
        <v>55</v>
      </c>
      <c r="O89" s="2" t="s">
        <v>55</v>
      </c>
      <c r="P89" s="2">
        <v>22000</v>
      </c>
      <c r="Q89" s="2">
        <v>0.05</v>
      </c>
      <c r="R89" s="2">
        <v>70760</v>
      </c>
      <c r="S89" s="2">
        <f t="shared" si="14"/>
        <v>48760</v>
      </c>
      <c r="T89" s="4">
        <f t="shared" si="15"/>
        <v>26285.135768969554</v>
      </c>
      <c r="U89" s="2">
        <v>46000</v>
      </c>
      <c r="V89" s="2">
        <f t="shared" si="16"/>
        <v>24000</v>
      </c>
      <c r="W89" s="4">
        <f t="shared" si="17"/>
        <v>12937.720641002241</v>
      </c>
    </row>
    <row r="90" spans="1:23" x14ac:dyDescent="0.3">
      <c r="A90" s="2">
        <v>89</v>
      </c>
      <c r="B90" s="2" t="s">
        <v>327</v>
      </c>
      <c r="C90" s="2" t="s">
        <v>328</v>
      </c>
      <c r="D90" s="2" t="s">
        <v>329</v>
      </c>
      <c r="E90" s="2" t="s">
        <v>30</v>
      </c>
      <c r="F90" s="2">
        <v>45</v>
      </c>
      <c r="G90" s="2" t="str">
        <f>LOOKUP(F90,{0,0;16,"16-19";20,"20-24";25,"25-29";30,"30-34";35,"35-39";40,"40-44";45,"45-49";50,"50-54";55,"55-59";60,"60-80"})</f>
        <v>45-49</v>
      </c>
      <c r="H90" s="2" t="s">
        <v>39</v>
      </c>
      <c r="I90" s="2" t="s">
        <v>32</v>
      </c>
      <c r="J90" s="2">
        <v>174</v>
      </c>
      <c r="K90" s="2">
        <v>73</v>
      </c>
      <c r="L90" s="2">
        <f t="shared" si="12"/>
        <v>4380</v>
      </c>
      <c r="M90" s="3">
        <f t="shared" si="13"/>
        <v>1.8783858318602527</v>
      </c>
      <c r="N90" s="2" t="s">
        <v>50</v>
      </c>
      <c r="O90" s="2" t="s">
        <v>50</v>
      </c>
      <c r="P90" s="2">
        <v>16000</v>
      </c>
      <c r="Q90" s="2">
        <v>0.04</v>
      </c>
      <c r="R90" s="2">
        <v>53080</v>
      </c>
      <c r="S90" s="2">
        <f t="shared" si="14"/>
        <v>37080</v>
      </c>
      <c r="T90" s="4">
        <f t="shared" si="15"/>
        <v>23852.926933348688</v>
      </c>
      <c r="U90" s="2">
        <v>42300</v>
      </c>
      <c r="V90" s="2">
        <f t="shared" si="16"/>
        <v>26300</v>
      </c>
      <c r="W90" s="4">
        <f t="shared" si="17"/>
        <v>16918.338143124878</v>
      </c>
    </row>
    <row r="91" spans="1:23" x14ac:dyDescent="0.3">
      <c r="A91" s="2">
        <v>90</v>
      </c>
      <c r="B91" s="2" t="s">
        <v>330</v>
      </c>
      <c r="C91" s="2" t="s">
        <v>331</v>
      </c>
      <c r="D91" s="2" t="s">
        <v>332</v>
      </c>
      <c r="E91" s="2" t="s">
        <v>131</v>
      </c>
      <c r="F91" s="2">
        <v>28</v>
      </c>
      <c r="G91" s="2" t="str">
        <f>LOOKUP(F91,{0,0;16,"16-19";20,"20-24";25,"25-29";30,"30-34";35,"35-39";40,"40-44";45,"45-49";50,"50-54";55,"55-59";60,"60-80"})</f>
        <v>25-29</v>
      </c>
      <c r="H91" s="2" t="s">
        <v>39</v>
      </c>
      <c r="I91" s="2" t="s">
        <v>261</v>
      </c>
      <c r="J91" s="2">
        <v>169</v>
      </c>
      <c r="K91" s="2">
        <v>73</v>
      </c>
      <c r="L91" s="2">
        <f t="shared" si="12"/>
        <v>4380</v>
      </c>
      <c r="M91" s="3">
        <f t="shared" si="13"/>
        <v>1.8512008114854652</v>
      </c>
      <c r="N91" s="2" t="s">
        <v>33</v>
      </c>
      <c r="O91" s="2" t="s">
        <v>33</v>
      </c>
      <c r="P91" s="2">
        <v>35000</v>
      </c>
      <c r="Q91" s="2">
        <v>0.04</v>
      </c>
      <c r="R91" s="2">
        <v>46000</v>
      </c>
      <c r="S91" s="2">
        <f t="shared" si="14"/>
        <v>11000</v>
      </c>
      <c r="T91" s="4">
        <f t="shared" si="15"/>
        <v>6973.7016871027799</v>
      </c>
      <c r="U91" s="2">
        <v>36000</v>
      </c>
      <c r="V91" s="2">
        <f t="shared" si="16"/>
        <v>1000</v>
      </c>
      <c r="W91" s="4">
        <f t="shared" si="17"/>
        <v>633.97288064570728</v>
      </c>
    </row>
    <row r="92" spans="1:23" x14ac:dyDescent="0.3">
      <c r="A92" s="2">
        <v>91</v>
      </c>
      <c r="B92" s="2" t="s">
        <v>333</v>
      </c>
      <c r="C92" s="2" t="s">
        <v>334</v>
      </c>
      <c r="D92" s="2" t="s">
        <v>335</v>
      </c>
      <c r="E92" s="2" t="s">
        <v>30</v>
      </c>
      <c r="F92" s="2">
        <v>24</v>
      </c>
      <c r="G92" s="2" t="str">
        <f>LOOKUP(F92,{0,0;16,"16-19";20,"20-24";25,"25-29";30,"30-34";35,"35-39";40,"40-44";45,"45-49";50,"50-54";55,"55-59";60,"60-80"})</f>
        <v>20-24</v>
      </c>
      <c r="H92" s="2" t="s">
        <v>39</v>
      </c>
      <c r="I92" s="2" t="s">
        <v>32</v>
      </c>
      <c r="J92" s="2">
        <v>157</v>
      </c>
      <c r="K92" s="2">
        <v>52</v>
      </c>
      <c r="L92" s="2">
        <f t="shared" si="12"/>
        <v>3120</v>
      </c>
      <c r="M92" s="3">
        <f t="shared" si="13"/>
        <v>1.5059142664102023</v>
      </c>
      <c r="N92" s="2" t="s">
        <v>33</v>
      </c>
      <c r="O92" s="2" t="s">
        <v>33</v>
      </c>
      <c r="P92" s="2">
        <v>16000</v>
      </c>
      <c r="Q92" s="2">
        <v>0.06</v>
      </c>
      <c r="R92" s="2">
        <v>53080</v>
      </c>
      <c r="S92" s="2">
        <f t="shared" si="14"/>
        <v>37080</v>
      </c>
      <c r="T92" s="4">
        <f t="shared" si="15"/>
        <v>17897.211858490482</v>
      </c>
      <c r="U92" s="2">
        <v>44300</v>
      </c>
      <c r="V92" s="2">
        <f t="shared" si="16"/>
        <v>28300</v>
      </c>
      <c r="W92" s="4">
        <f t="shared" si="17"/>
        <v>13659.414660066899</v>
      </c>
    </row>
    <row r="93" spans="1:23" x14ac:dyDescent="0.3">
      <c r="A93" s="2">
        <v>92</v>
      </c>
      <c r="B93" s="2" t="s">
        <v>336</v>
      </c>
      <c r="C93" s="2" t="s">
        <v>337</v>
      </c>
      <c r="D93" s="2" t="s">
        <v>338</v>
      </c>
      <c r="E93" s="2" t="s">
        <v>131</v>
      </c>
      <c r="F93" s="2">
        <v>65</v>
      </c>
      <c r="G93" s="2" t="str">
        <f>LOOKUP(F93,{0,0;16,"16-19";20,"20-24";25,"25-29";30,"30-34";35,"35-39";40,"40-44";45,"45-49";50,"50-54";55,"55-59";60,"60-80"})</f>
        <v>60-80</v>
      </c>
      <c r="H93" s="2" t="s">
        <v>31</v>
      </c>
      <c r="I93" s="2" t="s">
        <v>339</v>
      </c>
      <c r="J93" s="2">
        <v>174</v>
      </c>
      <c r="K93" s="2">
        <v>75</v>
      </c>
      <c r="L93" s="2">
        <f t="shared" si="12"/>
        <v>4950</v>
      </c>
      <c r="M93" s="3">
        <f t="shared" si="13"/>
        <v>1.9039432764659772</v>
      </c>
      <c r="N93" s="2" t="s">
        <v>33</v>
      </c>
      <c r="O93" s="2" t="s">
        <v>33</v>
      </c>
      <c r="P93" s="2">
        <v>22000</v>
      </c>
      <c r="Q93" s="2">
        <v>0.04</v>
      </c>
      <c r="R93" s="2">
        <v>54980</v>
      </c>
      <c r="S93" s="2">
        <f t="shared" si="14"/>
        <v>32980</v>
      </c>
      <c r="T93" s="4">
        <f t="shared" si="15"/>
        <v>20930.683085949309</v>
      </c>
      <c r="U93" s="2">
        <v>41200</v>
      </c>
      <c r="V93" s="2">
        <f t="shared" si="16"/>
        <v>19200</v>
      </c>
      <c r="W93" s="4">
        <f t="shared" si="17"/>
        <v>12185.236969382253</v>
      </c>
    </row>
    <row r="94" spans="1:23" x14ac:dyDescent="0.3">
      <c r="A94" s="2">
        <v>93</v>
      </c>
      <c r="B94" s="2" t="s">
        <v>340</v>
      </c>
      <c r="C94" s="2" t="s">
        <v>341</v>
      </c>
      <c r="D94" s="2" t="s">
        <v>342</v>
      </c>
      <c r="E94" s="2" t="s">
        <v>131</v>
      </c>
      <c r="F94" s="2">
        <v>42</v>
      </c>
      <c r="G94" s="2" t="str">
        <f>LOOKUP(F94,{0,0;16,"16-19";20,"20-24";25,"25-29";30,"30-34";35,"35-39";40,"40-44";45,"45-49";50,"50-54";55,"55-59";60,"60-80"})</f>
        <v>40-44</v>
      </c>
      <c r="H94" s="2" t="s">
        <v>39</v>
      </c>
      <c r="I94" s="2" t="s">
        <v>132</v>
      </c>
      <c r="J94" s="2">
        <v>170</v>
      </c>
      <c r="K94" s="2">
        <v>65</v>
      </c>
      <c r="L94" s="2">
        <f t="shared" si="12"/>
        <v>3900</v>
      </c>
      <c r="M94" s="3">
        <f t="shared" si="13"/>
        <v>1.7519830034690533</v>
      </c>
      <c r="N94" s="2" t="s">
        <v>33</v>
      </c>
      <c r="O94" s="2" t="s">
        <v>33</v>
      </c>
      <c r="P94" s="2">
        <v>19000</v>
      </c>
      <c r="Q94" s="2">
        <v>0.05</v>
      </c>
      <c r="R94" s="2">
        <v>68040</v>
      </c>
      <c r="S94" s="2">
        <f t="shared" si="14"/>
        <v>49040</v>
      </c>
      <c r="T94" s="4">
        <f t="shared" si="15"/>
        <v>26436.075843114577</v>
      </c>
      <c r="U94" s="2">
        <v>49300</v>
      </c>
      <c r="V94" s="2">
        <f t="shared" si="16"/>
        <v>30300</v>
      </c>
      <c r="W94" s="4">
        <f t="shared" si="17"/>
        <v>16333.872309265327</v>
      </c>
    </row>
    <row r="95" spans="1:23" x14ac:dyDescent="0.3">
      <c r="A95" s="2">
        <v>94</v>
      </c>
      <c r="B95" s="2" t="s">
        <v>343</v>
      </c>
      <c r="C95" s="2" t="s">
        <v>344</v>
      </c>
      <c r="D95" s="2" t="s">
        <v>345</v>
      </c>
      <c r="E95" s="2" t="s">
        <v>131</v>
      </c>
      <c r="F95" s="2">
        <v>19</v>
      </c>
      <c r="G95" s="2" t="str">
        <f>LOOKUP(F95,{0,0;16,"16-19";20,"20-24";25,"25-29";30,"30-34";35,"35-39";40,"40-44";45,"45-49";50,"50-54";55,"55-59";60,"60-80"})</f>
        <v>16-19</v>
      </c>
      <c r="H95" s="2" t="s">
        <v>31</v>
      </c>
      <c r="I95" s="2" t="s">
        <v>271</v>
      </c>
      <c r="J95" s="2">
        <v>145</v>
      </c>
      <c r="K95" s="2">
        <v>44</v>
      </c>
      <c r="L95" s="2">
        <f t="shared" si="12"/>
        <v>2904</v>
      </c>
      <c r="M95" s="3">
        <f t="shared" si="13"/>
        <v>1.3312483698477238</v>
      </c>
      <c r="N95" s="2" t="s">
        <v>33</v>
      </c>
      <c r="O95" s="2" t="s">
        <v>33</v>
      </c>
      <c r="P95" s="2">
        <v>22000</v>
      </c>
      <c r="Q95" s="2">
        <v>0.06</v>
      </c>
      <c r="R95" s="2">
        <v>36800</v>
      </c>
      <c r="S95" s="2">
        <f t="shared" si="14"/>
        <v>14800</v>
      </c>
      <c r="T95" s="4">
        <f t="shared" si="15"/>
        <v>7463.0590430857246</v>
      </c>
      <c r="U95" s="2">
        <v>26000</v>
      </c>
      <c r="V95" s="2">
        <f t="shared" si="16"/>
        <v>4000</v>
      </c>
      <c r="W95" s="4">
        <f t="shared" si="17"/>
        <v>2017.0429846177633</v>
      </c>
    </row>
    <row r="96" spans="1:23" x14ac:dyDescent="0.3">
      <c r="A96" s="2">
        <v>95</v>
      </c>
      <c r="B96" s="2" t="s">
        <v>346</v>
      </c>
      <c r="C96" s="2" t="s">
        <v>347</v>
      </c>
      <c r="D96" s="2" t="s">
        <v>348</v>
      </c>
      <c r="E96" s="2" t="s">
        <v>131</v>
      </c>
      <c r="F96" s="2">
        <v>72</v>
      </c>
      <c r="G96" s="2" t="str">
        <f>LOOKUP(F96,{0,0;16,"16-19";20,"20-24";25,"25-29";30,"30-34";35,"35-39";40,"40-44";45,"45-49";50,"50-54";55,"55-59";60,"60-80"})</f>
        <v>60-80</v>
      </c>
      <c r="H96" s="2" t="s">
        <v>31</v>
      </c>
      <c r="I96" s="2" t="s">
        <v>188</v>
      </c>
      <c r="J96" s="2">
        <v>170</v>
      </c>
      <c r="K96" s="2">
        <v>72</v>
      </c>
      <c r="L96" s="2">
        <f t="shared" si="12"/>
        <v>4752</v>
      </c>
      <c r="M96" s="3">
        <f t="shared" si="13"/>
        <v>1.8439088914585775</v>
      </c>
      <c r="N96" s="2" t="s">
        <v>45</v>
      </c>
      <c r="O96" s="2" t="s">
        <v>45</v>
      </c>
      <c r="P96" s="2">
        <v>23000</v>
      </c>
      <c r="Q96" s="2">
        <v>0.04</v>
      </c>
      <c r="R96" s="2">
        <v>34340</v>
      </c>
      <c r="S96" s="2">
        <f t="shared" si="14"/>
        <v>11340</v>
      </c>
      <c r="T96" s="4">
        <f t="shared" si="15"/>
        <v>7260.3912601181491</v>
      </c>
      <c r="U96" s="2">
        <v>24000</v>
      </c>
      <c r="V96" s="2">
        <f t="shared" si="16"/>
        <v>1000</v>
      </c>
      <c r="W96" s="4">
        <f t="shared" si="17"/>
        <v>640.24614286756162</v>
      </c>
    </row>
    <row r="97" spans="1:23" x14ac:dyDescent="0.3">
      <c r="A97" s="2">
        <v>96</v>
      </c>
      <c r="B97" s="2" t="s">
        <v>349</v>
      </c>
      <c r="C97" s="2" t="s">
        <v>350</v>
      </c>
      <c r="D97" s="2" t="s">
        <v>351</v>
      </c>
      <c r="E97" s="2" t="s">
        <v>131</v>
      </c>
      <c r="F97" s="2">
        <v>55</v>
      </c>
      <c r="G97" s="2" t="str">
        <f>LOOKUP(F97,{0,0;16,"16-19";20,"20-24";25,"25-29";30,"30-34";35,"35-39";40,"40-44";45,"45-49";50,"50-54";55,"55-59";60,"60-80"})</f>
        <v>55-59</v>
      </c>
      <c r="H97" s="2" t="s">
        <v>31</v>
      </c>
      <c r="I97" s="2" t="s">
        <v>261</v>
      </c>
      <c r="J97" s="2">
        <v>178</v>
      </c>
      <c r="K97" s="2">
        <v>85</v>
      </c>
      <c r="L97" s="2">
        <f t="shared" si="12"/>
        <v>5610</v>
      </c>
      <c r="M97" s="3">
        <f t="shared" si="13"/>
        <v>2.0500677495579938</v>
      </c>
      <c r="N97" s="2" t="s">
        <v>33</v>
      </c>
      <c r="O97" s="2" t="s">
        <v>33</v>
      </c>
      <c r="P97" s="2">
        <v>26000</v>
      </c>
      <c r="Q97" s="2">
        <v>0.03</v>
      </c>
      <c r="R97" s="2">
        <v>57160</v>
      </c>
      <c r="S97" s="2">
        <f t="shared" si="14"/>
        <v>31160</v>
      </c>
      <c r="T97" s="4">
        <f t="shared" si="15"/>
        <v>25051.023951461601</v>
      </c>
      <c r="U97" s="2">
        <v>36000</v>
      </c>
      <c r="V97" s="2">
        <f t="shared" si="16"/>
        <v>10000</v>
      </c>
      <c r="W97" s="4">
        <f t="shared" si="17"/>
        <v>8039.4813708156607</v>
      </c>
    </row>
    <row r="98" spans="1:23" x14ac:dyDescent="0.3">
      <c r="A98" s="2">
        <v>97</v>
      </c>
      <c r="B98" s="2" t="s">
        <v>352</v>
      </c>
      <c r="C98" s="2" t="s">
        <v>353</v>
      </c>
      <c r="D98" s="2" t="s">
        <v>354</v>
      </c>
      <c r="E98" s="2" t="s">
        <v>131</v>
      </c>
      <c r="F98" s="2">
        <v>45</v>
      </c>
      <c r="G98" s="2" t="str">
        <f>LOOKUP(F98,{0,0;16,"16-19";20,"20-24";25,"25-29";30,"30-34";35,"35-39";40,"40-44";45,"45-49";50,"50-54";55,"55-59";60,"60-80"})</f>
        <v>45-49</v>
      </c>
      <c r="H98" s="2" t="s">
        <v>31</v>
      </c>
      <c r="I98" s="2" t="s">
        <v>261</v>
      </c>
      <c r="J98" s="2">
        <v>168</v>
      </c>
      <c r="K98" s="2">
        <v>60</v>
      </c>
      <c r="L98" s="2">
        <f t="shared" ref="L98:L101" si="18">IF(H98="M",K98*66,K98*60)</f>
        <v>3960</v>
      </c>
      <c r="M98" s="3">
        <f t="shared" si="13"/>
        <v>1.6733200530681511</v>
      </c>
      <c r="N98" s="2" t="s">
        <v>45</v>
      </c>
      <c r="O98" s="2" t="s">
        <v>45</v>
      </c>
      <c r="P98" s="2">
        <v>27000</v>
      </c>
      <c r="Q98" s="2">
        <v>0.05</v>
      </c>
      <c r="R98" s="2">
        <v>40000</v>
      </c>
      <c r="S98" s="2">
        <f t="shared" ref="S98:S101" si="19">R98-P98</f>
        <v>13000</v>
      </c>
      <c r="T98" s="4">
        <f t="shared" si="15"/>
        <v>7251.0535632953206</v>
      </c>
      <c r="U98" s="2">
        <v>29000</v>
      </c>
      <c r="V98" s="2">
        <f t="shared" ref="V98:V101" si="20">U98-P98</f>
        <v>2000</v>
      </c>
      <c r="W98" s="4">
        <f t="shared" si="17"/>
        <v>1115.5467020454339</v>
      </c>
    </row>
    <row r="99" spans="1:23" x14ac:dyDescent="0.3">
      <c r="A99" s="2">
        <v>98</v>
      </c>
      <c r="B99" s="2" t="s">
        <v>355</v>
      </c>
      <c r="C99" s="2" t="s">
        <v>356</v>
      </c>
      <c r="D99" s="2" t="s">
        <v>357</v>
      </c>
      <c r="E99" s="2" t="s">
        <v>69</v>
      </c>
      <c r="F99" s="2">
        <v>53</v>
      </c>
      <c r="G99" s="2" t="str">
        <f>LOOKUP(F99,{0,0;16,"16-19";20,"20-24";25,"25-29";30,"30-34";35,"35-39";40,"40-44";45,"45-49";50,"50-54";55,"55-59";60,"60-80"})</f>
        <v>50-54</v>
      </c>
      <c r="H99" s="2" t="s">
        <v>31</v>
      </c>
      <c r="I99" s="2" t="s">
        <v>32</v>
      </c>
      <c r="J99" s="2">
        <v>166</v>
      </c>
      <c r="K99" s="2">
        <v>61</v>
      </c>
      <c r="L99" s="2">
        <f t="shared" si="18"/>
        <v>4026</v>
      </c>
      <c r="M99" s="3">
        <f t="shared" si="13"/>
        <v>1.6771337984125709</v>
      </c>
      <c r="N99" s="2" t="s">
        <v>50</v>
      </c>
      <c r="O99" s="2" t="s">
        <v>50</v>
      </c>
      <c r="P99" s="2">
        <v>11000</v>
      </c>
      <c r="Q99" s="2">
        <v>0.05</v>
      </c>
      <c r="R99" s="2">
        <v>44920</v>
      </c>
      <c r="S99" s="2">
        <f t="shared" si="19"/>
        <v>33920</v>
      </c>
      <c r="T99" s="4">
        <f t="shared" si="15"/>
        <v>18651.927358083412</v>
      </c>
      <c r="U99" s="2">
        <v>32500</v>
      </c>
      <c r="V99" s="2">
        <f t="shared" si="20"/>
        <v>21500</v>
      </c>
      <c r="W99" s="4">
        <f t="shared" si="17"/>
        <v>11822.41857897386</v>
      </c>
    </row>
    <row r="100" spans="1:23" x14ac:dyDescent="0.3">
      <c r="A100" s="2">
        <v>99</v>
      </c>
      <c r="B100" s="2" t="s">
        <v>358</v>
      </c>
      <c r="C100" s="2" t="s">
        <v>359</v>
      </c>
      <c r="D100" s="2" t="s">
        <v>360</v>
      </c>
      <c r="E100" s="2" t="s">
        <v>30</v>
      </c>
      <c r="F100" s="2">
        <v>30</v>
      </c>
      <c r="G100" s="2" t="str">
        <f>LOOKUP(F100,{0,0;16,"16-19";20,"20-24";25,"25-29";30,"30-34";35,"35-39";40,"40-44";45,"45-49";50,"50-54";55,"55-59";60,"60-80"})</f>
        <v>30-34</v>
      </c>
      <c r="H100" s="2" t="s">
        <v>31</v>
      </c>
      <c r="I100" s="2" t="s">
        <v>32</v>
      </c>
      <c r="J100" s="2">
        <v>153</v>
      </c>
      <c r="K100" s="2">
        <v>45</v>
      </c>
      <c r="L100" s="2">
        <f t="shared" si="18"/>
        <v>2970</v>
      </c>
      <c r="M100" s="3">
        <f t="shared" si="13"/>
        <v>1.3829316685939332</v>
      </c>
      <c r="N100" s="2" t="s">
        <v>169</v>
      </c>
      <c r="O100" s="2" t="s">
        <v>169</v>
      </c>
      <c r="P100" s="2">
        <v>25000</v>
      </c>
      <c r="Q100" s="2">
        <v>7.0000000000000007E-2</v>
      </c>
      <c r="R100" s="2">
        <v>68040</v>
      </c>
      <c r="S100" s="2">
        <f t="shared" si="19"/>
        <v>43040</v>
      </c>
      <c r="T100" s="4">
        <f t="shared" si="15"/>
        <v>18895.675878185044</v>
      </c>
      <c r="U100" s="2">
        <v>51200</v>
      </c>
      <c r="V100" s="2">
        <f t="shared" si="20"/>
        <v>26200</v>
      </c>
      <c r="W100" s="4">
        <f t="shared" si="17"/>
        <v>11502.479275289223</v>
      </c>
    </row>
    <row r="101" spans="1:23" x14ac:dyDescent="0.3">
      <c r="A101" s="2">
        <v>100</v>
      </c>
      <c r="B101" s="2" t="s">
        <v>361</v>
      </c>
      <c r="C101" s="2" t="s">
        <v>362</v>
      </c>
      <c r="D101" s="2" t="s">
        <v>363</v>
      </c>
      <c r="E101" s="2" t="s">
        <v>30</v>
      </c>
      <c r="F101" s="2">
        <v>30</v>
      </c>
      <c r="G101" s="2" t="str">
        <f>LOOKUP(F101,{0,0;16,"16-19";20,"20-24";25,"25-29";30,"30-34";35,"35-39";40,"40-44";45,"45-49";50,"50-54";55,"55-59";60,"60-80"})</f>
        <v>30-34</v>
      </c>
      <c r="H101" s="2" t="s">
        <v>31</v>
      </c>
      <c r="I101" s="2" t="s">
        <v>49</v>
      </c>
      <c r="J101" s="2">
        <v>165</v>
      </c>
      <c r="K101" s="2">
        <v>59</v>
      </c>
      <c r="L101" s="2">
        <f t="shared" si="18"/>
        <v>3894</v>
      </c>
      <c r="M101" s="3">
        <f t="shared" si="13"/>
        <v>1.6444350600332829</v>
      </c>
      <c r="N101" s="2" t="s">
        <v>33</v>
      </c>
      <c r="O101" s="2" t="s">
        <v>33</v>
      </c>
      <c r="P101" s="2">
        <v>33000</v>
      </c>
      <c r="Q101" s="2">
        <v>0.05</v>
      </c>
      <c r="R101" s="2">
        <v>46000</v>
      </c>
      <c r="S101" s="2">
        <f t="shared" si="19"/>
        <v>13000</v>
      </c>
      <c r="T101" s="4">
        <f t="shared" si="15"/>
        <v>7246.662976417856</v>
      </c>
      <c r="U101" s="2">
        <v>38000</v>
      </c>
      <c r="V101" s="2">
        <f t="shared" si="20"/>
        <v>5000</v>
      </c>
      <c r="W101" s="4">
        <f t="shared" si="17"/>
        <v>2787.1780678530222</v>
      </c>
    </row>
  </sheetData>
  <sortState ref="A2:W101">
    <sortCondition ref="A2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B43B-9415-477D-9087-AB32F6A87742}">
  <dimension ref="A1:AP120"/>
  <sheetViews>
    <sheetView tabSelected="1" zoomScaleNormal="100" workbookViewId="0">
      <pane ySplit="1" topLeftCell="A2" activePane="bottomLeft" state="frozen"/>
      <selection pane="bottomLeft" activeCell="L1" sqref="L1"/>
    </sheetView>
  </sheetViews>
  <sheetFormatPr defaultRowHeight="14.4" x14ac:dyDescent="0.3"/>
  <cols>
    <col min="2" max="2" width="32.88671875" customWidth="1"/>
    <col min="3" max="3" width="38.109375" bestFit="1" customWidth="1"/>
    <col min="4" max="4" width="8.109375" customWidth="1"/>
    <col min="5" max="5" width="10" customWidth="1"/>
    <col min="6" max="6" width="12.77734375" customWidth="1"/>
    <col min="7" max="7" width="11" customWidth="1"/>
    <col min="8" max="8" width="10.5546875" customWidth="1"/>
    <col min="9" max="11" width="8" customWidth="1"/>
    <col min="12" max="12" width="16.88671875" customWidth="1"/>
    <col min="13" max="13" width="47.33203125" customWidth="1"/>
    <col min="15" max="15" width="77.44140625" customWidth="1"/>
    <col min="16" max="16" width="56.88671875" customWidth="1"/>
    <col min="20" max="20" width="18.77734375" style="2" bestFit="1" customWidth="1"/>
    <col min="22" max="22" width="27.44140625" customWidth="1"/>
    <col min="26" max="26" width="45.6640625" bestFit="1" customWidth="1"/>
    <col min="34" max="34" width="47" customWidth="1"/>
    <col min="35" max="35" width="45.44140625" customWidth="1"/>
    <col min="36" max="36" width="46.21875" customWidth="1"/>
  </cols>
  <sheetData>
    <row r="1" spans="2:14" x14ac:dyDescent="0.3">
      <c r="C1" t="s">
        <v>384</v>
      </c>
      <c r="D1" t="s">
        <v>442</v>
      </c>
      <c r="E1" t="s">
        <v>443</v>
      </c>
      <c r="F1" t="s">
        <v>382</v>
      </c>
      <c r="G1" t="s">
        <v>383</v>
      </c>
      <c r="H1" t="s">
        <v>388</v>
      </c>
      <c r="I1" t="s">
        <v>389</v>
      </c>
      <c r="L1" t="s">
        <v>385</v>
      </c>
      <c r="M1" t="s">
        <v>385</v>
      </c>
      <c r="N1" t="s">
        <v>386</v>
      </c>
    </row>
    <row r="2" spans="2:14" x14ac:dyDescent="0.3">
      <c r="B2" t="s">
        <v>39</v>
      </c>
      <c r="C2" t="s">
        <v>5</v>
      </c>
      <c r="D2">
        <f>MIN(Master!F2:F101)</f>
        <v>18</v>
      </c>
      <c r="E2">
        <f>MAX(Master!F2:F101)</f>
        <v>76</v>
      </c>
      <c r="F2" s="9">
        <f>AVERAGE(Master!F2:F101)</f>
        <v>39.89</v>
      </c>
      <c r="G2" s="9">
        <f>_xlfn.STDEV.S(Master!F$2:F$101)</f>
        <v>17.656025955045848</v>
      </c>
      <c r="H2" s="11">
        <f>F2</f>
        <v>39.89</v>
      </c>
      <c r="I2" s="11">
        <f>G2</f>
        <v>17.656025955045848</v>
      </c>
      <c r="J2" s="9"/>
      <c r="K2" s="9"/>
      <c r="L2" s="9" t="str">
        <f>_xlfn.CONCAT(H2," ± ",I2)</f>
        <v>39.89 ± 17.6560259550458</v>
      </c>
      <c r="M2" s="9" t="str">
        <f>_xlfn.CONCAT(TEXT(H2, "0.00"), " ± ", TEXT(I2, "0.00"))</f>
        <v>39.89 ± 17.66</v>
      </c>
      <c r="N2" t="s">
        <v>387</v>
      </c>
    </row>
    <row r="3" spans="2:14" x14ac:dyDescent="0.3">
      <c r="B3" t="s">
        <v>397</v>
      </c>
      <c r="C3" t="s">
        <v>438</v>
      </c>
      <c r="D3">
        <f>MIN(Master!K2:K102)</f>
        <v>42</v>
      </c>
      <c r="E3">
        <f>MAX(Master!K2:K102)</f>
        <v>88</v>
      </c>
      <c r="F3" s="9">
        <f>AVERAGE(Master!K$2:K$101)</f>
        <v>59.34</v>
      </c>
      <c r="G3" s="9">
        <f>_xlfn.STDEV.S(Master!K$2:K$101)</f>
        <v>10.085713468149697</v>
      </c>
      <c r="H3" s="11">
        <f t="shared" ref="H3:H11" si="0">F3</f>
        <v>59.34</v>
      </c>
      <c r="I3" s="11">
        <f t="shared" ref="I3:I11" si="1">G3</f>
        <v>10.085713468149697</v>
      </c>
      <c r="J3" s="9"/>
      <c r="K3" s="9"/>
      <c r="L3" s="9" t="str">
        <f t="shared" ref="L3:L11" si="2">_xlfn.CONCAT(H3," ± ",I3)</f>
        <v>59.34 ± 10.0857134681497</v>
      </c>
      <c r="M3" s="9" t="str">
        <f t="shared" ref="M3:M11" si="3">_xlfn.CONCAT(TEXT(H3, "0.00"), " ± ", TEXT(I3, "0.00"))</f>
        <v>59.34 ± 10.09</v>
      </c>
    </row>
    <row r="4" spans="2:14" x14ac:dyDescent="0.3">
      <c r="B4" t="s">
        <v>398</v>
      </c>
      <c r="C4" t="s">
        <v>439</v>
      </c>
      <c r="D4">
        <f>MIN(Master!J2:J103)</f>
        <v>145</v>
      </c>
      <c r="E4">
        <f>MAX(Master!J2:J103)</f>
        <v>178</v>
      </c>
      <c r="F4" s="9">
        <f>AVERAGE(Master!J$2:J$101)</f>
        <v>162.9</v>
      </c>
      <c r="G4" s="9">
        <f>_xlfn.STDEV.S(Master!J$2:J$101)</f>
        <v>8.6509180922248827</v>
      </c>
      <c r="H4" s="11">
        <f t="shared" si="0"/>
        <v>162.9</v>
      </c>
      <c r="I4" s="11">
        <f t="shared" si="1"/>
        <v>8.6509180922248827</v>
      </c>
      <c r="J4" s="9"/>
      <c r="K4" s="9"/>
      <c r="L4" s="9" t="str">
        <f t="shared" si="2"/>
        <v>162.9 ± 8.65091809222488</v>
      </c>
      <c r="M4" s="9" t="str">
        <f t="shared" si="3"/>
        <v>162.90 ± 8.65</v>
      </c>
    </row>
    <row r="5" spans="2:14" x14ac:dyDescent="0.3">
      <c r="B5" t="s">
        <v>31</v>
      </c>
      <c r="C5" t="s">
        <v>437</v>
      </c>
      <c r="D5" s="9">
        <f>MIN(Master!M2:M104)</f>
        <v>1.3006408676751113</v>
      </c>
      <c r="E5" s="9">
        <f>MAX(Master!M2:M104)</f>
        <v>2.0500677495579938</v>
      </c>
      <c r="F5" s="9">
        <f>AVERAGE(Master!M$2:M$101)</f>
        <v>1.6354351720729041</v>
      </c>
      <c r="G5" s="9">
        <f>_xlfn.STDEV.S(Master!M$2:M$101)</f>
        <v>0.17766447826582432</v>
      </c>
      <c r="H5" s="11">
        <f t="shared" si="0"/>
        <v>1.6354351720729041</v>
      </c>
      <c r="I5" s="11">
        <f t="shared" si="1"/>
        <v>0.17766447826582432</v>
      </c>
      <c r="J5" s="9"/>
      <c r="K5" s="9"/>
      <c r="L5" s="9" t="str">
        <f t="shared" si="2"/>
        <v>1.6354351720729 ± 0.177664478265824</v>
      </c>
      <c r="M5" s="9" t="str">
        <f t="shared" si="3"/>
        <v>1.64 ± 0.18</v>
      </c>
    </row>
    <row r="6" spans="2:14" x14ac:dyDescent="0.3">
      <c r="B6" t="s">
        <v>399</v>
      </c>
      <c r="C6" t="s">
        <v>393</v>
      </c>
      <c r="D6">
        <f>MIN(Master!P2:P105)</f>
        <v>7600</v>
      </c>
      <c r="E6">
        <f>MAX(Master!P2:P105)</f>
        <v>35000</v>
      </c>
      <c r="F6" s="9">
        <f>AVERAGE(Master!P$2:P$101)</f>
        <v>20756</v>
      </c>
      <c r="G6" s="9">
        <f>_xlfn.STDEV.S(Master!P$2:P$101)</f>
        <v>6304.2445217408076</v>
      </c>
      <c r="H6" s="11">
        <f t="shared" si="0"/>
        <v>20756</v>
      </c>
      <c r="I6" s="11">
        <f t="shared" si="1"/>
        <v>6304.2445217408076</v>
      </c>
      <c r="J6" s="9"/>
      <c r="K6" s="9"/>
      <c r="L6" s="9" t="str">
        <f t="shared" si="2"/>
        <v>20756 ± 6304.24452174081</v>
      </c>
      <c r="M6" s="9" t="str">
        <f t="shared" si="3"/>
        <v>20756.00 ± 6304.24</v>
      </c>
    </row>
    <row r="7" spans="2:14" x14ac:dyDescent="0.3">
      <c r="B7" t="s">
        <v>400</v>
      </c>
      <c r="C7" t="s">
        <v>445</v>
      </c>
      <c r="D7">
        <f>MIN(Master!R2:R106)</f>
        <v>25000</v>
      </c>
      <c r="E7">
        <f>MAX(Master!R2:R106)</f>
        <v>77560</v>
      </c>
      <c r="F7" s="9">
        <f>AVERAGE(Master!R$2:R$101)</f>
        <v>52079.839999999997</v>
      </c>
      <c r="G7" s="9">
        <f>_xlfn.STDEV.S(Master!R$2:R$101)</f>
        <v>11362.344656599427</v>
      </c>
      <c r="H7" s="11">
        <f t="shared" si="0"/>
        <v>52079.839999999997</v>
      </c>
      <c r="I7" s="11">
        <f t="shared" si="1"/>
        <v>11362.344656599427</v>
      </c>
      <c r="J7" s="9"/>
      <c r="K7" s="9"/>
      <c r="L7" s="9" t="str">
        <f t="shared" si="2"/>
        <v>52079.84 ± 11362.3446565994</v>
      </c>
      <c r="M7" s="9" t="str">
        <f t="shared" si="3"/>
        <v>52079.84 ± 11362.34</v>
      </c>
    </row>
    <row r="8" spans="2:14" x14ac:dyDescent="0.3">
      <c r="B8" t="s">
        <v>401</v>
      </c>
      <c r="C8" t="s">
        <v>454</v>
      </c>
      <c r="D8">
        <f>MIN(Master!U2:U107)</f>
        <v>20000</v>
      </c>
      <c r="E8">
        <f>MAX(Master!U2:U107)</f>
        <v>62400</v>
      </c>
      <c r="F8" s="9">
        <f>AVERAGE(Master!U$2:U$101)</f>
        <v>38469</v>
      </c>
      <c r="G8" s="9">
        <f>_xlfn.STDEV.S(Master!U$2:U$101)</f>
        <v>8932.5157359915902</v>
      </c>
      <c r="H8" s="11">
        <f t="shared" si="0"/>
        <v>38469</v>
      </c>
      <c r="I8" s="11">
        <f t="shared" si="1"/>
        <v>8932.5157359915902</v>
      </c>
      <c r="J8" s="9"/>
      <c r="K8" s="9"/>
      <c r="L8" s="9" t="str">
        <f t="shared" si="2"/>
        <v>38469 ± 8932.51573599159</v>
      </c>
      <c r="M8" s="9" t="str">
        <f t="shared" si="3"/>
        <v>38469.00 ± 8932.52</v>
      </c>
    </row>
    <row r="9" spans="2:14" x14ac:dyDescent="0.3">
      <c r="B9" t="s">
        <v>402</v>
      </c>
      <c r="C9" t="s">
        <v>394</v>
      </c>
      <c r="D9">
        <f>MIN(Master!S2:S108)</f>
        <v>10800</v>
      </c>
      <c r="E9">
        <f>MAX(Master!S2:S108)</f>
        <v>49040</v>
      </c>
      <c r="F9" s="9">
        <f>AVERAGE(Master!S$2:S$101)</f>
        <v>31323.84</v>
      </c>
      <c r="G9" s="9">
        <f>_xlfn.STDEV.S(Master!S$2:S$101)</f>
        <v>13246.86467247662</v>
      </c>
      <c r="H9" s="11">
        <f t="shared" si="0"/>
        <v>31323.84</v>
      </c>
      <c r="I9" s="11">
        <f t="shared" si="1"/>
        <v>13246.86467247662</v>
      </c>
      <c r="J9" s="9"/>
      <c r="K9" s="9"/>
      <c r="L9" s="9" t="str">
        <f t="shared" si="2"/>
        <v>31323.84 ± 13246.8646724766</v>
      </c>
      <c r="M9" s="9" t="str">
        <f t="shared" si="3"/>
        <v>31323.84 ± 13246.86</v>
      </c>
    </row>
    <row r="10" spans="2:14" x14ac:dyDescent="0.3">
      <c r="B10" t="s">
        <v>403</v>
      </c>
      <c r="C10" t="s">
        <v>395</v>
      </c>
      <c r="D10">
        <f>MIN(Master!V2:V109)</f>
        <v>1000</v>
      </c>
      <c r="E10">
        <f>MAX(Master!V2:V109)</f>
        <v>35200</v>
      </c>
      <c r="F10" s="9">
        <f>AVERAGE(Master!V$2:V$101)</f>
        <v>17713</v>
      </c>
      <c r="G10" s="9">
        <f>_xlfn.STDEV.S(Master!V$2:V$101)</f>
        <v>10589.738267098794</v>
      </c>
      <c r="H10" s="11">
        <f t="shared" si="0"/>
        <v>17713</v>
      </c>
      <c r="I10" s="11">
        <f t="shared" si="1"/>
        <v>10589.738267098794</v>
      </c>
      <c r="J10" s="9"/>
      <c r="K10" s="9"/>
      <c r="L10" s="9" t="str">
        <f t="shared" si="2"/>
        <v>17713 ± 10589.7382670988</v>
      </c>
      <c r="M10" s="9" t="str">
        <f t="shared" si="3"/>
        <v>17713.00 ± 10589.74</v>
      </c>
    </row>
    <row r="11" spans="2:14" x14ac:dyDescent="0.3">
      <c r="B11" t="s">
        <v>404</v>
      </c>
      <c r="C11" t="s">
        <v>396</v>
      </c>
      <c r="D11">
        <f>MIN(Master!Q2:Q110)</f>
        <v>0.03</v>
      </c>
      <c r="E11">
        <f>MAX(Master!Q2:Q110)</f>
        <v>7.0000000000000007E-2</v>
      </c>
      <c r="F11" s="9">
        <f>AVERAGE(Master!Q$2:Q$101)</f>
        <v>5.2299999999999951E-2</v>
      </c>
      <c r="G11" s="9">
        <f>_xlfn.STDEV.S(Master!Q$2:Q$101)</f>
        <v>9.5192521563495815E-3</v>
      </c>
      <c r="H11" s="11">
        <f t="shared" si="0"/>
        <v>5.2299999999999951E-2</v>
      </c>
      <c r="I11" s="11">
        <f t="shared" si="1"/>
        <v>9.5192521563495815E-3</v>
      </c>
      <c r="J11" s="9"/>
      <c r="K11" s="9"/>
      <c r="L11" s="9" t="str">
        <f t="shared" si="2"/>
        <v>0.0523 ± 0.00951925215634958</v>
      </c>
      <c r="M11" s="9" t="str">
        <f t="shared" si="3"/>
        <v>0.05 ± 0.01</v>
      </c>
    </row>
    <row r="12" spans="2:14" x14ac:dyDescent="0.3">
      <c r="B12" t="s">
        <v>405</v>
      </c>
      <c r="C12" t="s">
        <v>453</v>
      </c>
      <c r="D12" s="12">
        <f>MIN(Master!T2:T111)</f>
        <v>5993.6808829229285</v>
      </c>
      <c r="E12" s="12">
        <f>MAX(Master!T2:T111)</f>
        <v>29532.840320690582</v>
      </c>
      <c r="F12" s="12">
        <f>AVERAGE(Master!T2:T101)</f>
        <v>17054.555993710706</v>
      </c>
      <c r="G12" s="9">
        <f>_xlfn.STDEV.S(Master!T2:T101)</f>
        <v>7474.8837251701771</v>
      </c>
      <c r="H12" s="11">
        <f t="shared" ref="H12:H13" si="4">F12</f>
        <v>17054.555993710706</v>
      </c>
      <c r="I12" s="11">
        <f t="shared" ref="I12:I13" si="5">G12</f>
        <v>7474.8837251701771</v>
      </c>
      <c r="J12" s="9"/>
      <c r="K12" s="9"/>
      <c r="L12" s="9" t="str">
        <f t="shared" ref="L12:L13" si="6">_xlfn.CONCAT(H12," ± ",I12)</f>
        <v>17054.5559937107 ± 7474.88372517018</v>
      </c>
      <c r="M12" s="9" t="str">
        <f t="shared" ref="M12:M13" si="7">_xlfn.CONCAT(TEXT(H12, "0.00"), " ± ", TEXT(I12, "0.00"))</f>
        <v>17054.56 ± 7474.88</v>
      </c>
    </row>
    <row r="13" spans="2:14" x14ac:dyDescent="0.3">
      <c r="B13" t="s">
        <v>406</v>
      </c>
      <c r="C13" t="s">
        <v>452</v>
      </c>
      <c r="D13" s="12">
        <f>MIN(Master!W2:W112)</f>
        <v>633.97288064570728</v>
      </c>
      <c r="E13" s="12">
        <f>MAX(Master!W2:W111)</f>
        <v>18794.207145347264</v>
      </c>
      <c r="F13" s="12">
        <f>AVERAGE(Master!W2:W101)</f>
        <v>9588.392939434636</v>
      </c>
      <c r="G13" s="9">
        <f>_xlfn.STDEV.S(Master!W2:W101)</f>
        <v>5724.2419359008099</v>
      </c>
      <c r="H13" s="11">
        <f t="shared" si="4"/>
        <v>9588.392939434636</v>
      </c>
      <c r="I13" s="11">
        <f t="shared" si="5"/>
        <v>5724.2419359008099</v>
      </c>
      <c r="J13" s="9"/>
      <c r="K13" s="9"/>
      <c r="L13" s="9" t="str">
        <f t="shared" si="6"/>
        <v>9588.39293943464 ± 5724.24193590081</v>
      </c>
      <c r="M13" s="9" t="str">
        <f t="shared" si="7"/>
        <v>9588.39 ± 5724.24</v>
      </c>
    </row>
    <row r="14" spans="2:14" x14ac:dyDescent="0.3">
      <c r="F14" s="9"/>
      <c r="G14" s="9"/>
      <c r="H14" s="11"/>
      <c r="I14" s="11"/>
      <c r="J14" s="9"/>
      <c r="K14" s="9"/>
      <c r="L14" s="9"/>
      <c r="M14" s="9"/>
    </row>
    <row r="15" spans="2:14" x14ac:dyDescent="0.3">
      <c r="H15" s="11"/>
      <c r="I15" s="11"/>
      <c r="L15" s="9"/>
      <c r="M15" s="9"/>
    </row>
    <row r="16" spans="2:14" x14ac:dyDescent="0.3">
      <c r="C16" s="1" t="s">
        <v>4</v>
      </c>
      <c r="D16" s="1"/>
      <c r="E16" s="1"/>
      <c r="F16" t="s">
        <v>407</v>
      </c>
      <c r="G16" t="s">
        <v>408</v>
      </c>
      <c r="H16" s="11"/>
      <c r="I16" s="11"/>
      <c r="L16" s="9"/>
      <c r="M16" s="9"/>
    </row>
    <row r="17" spans="3:20" x14ac:dyDescent="0.3">
      <c r="C17" s="2" t="s">
        <v>30</v>
      </c>
      <c r="D17" s="2"/>
      <c r="E17" s="2"/>
      <c r="F17" s="10">
        <f>AVERAGEIF(Master!E2:E101, C17, Master!F2:F101)</f>
        <v>34.547169811320757</v>
      </c>
      <c r="G17" s="9">
        <f>_xlfn.STDEV.S(IF(Master!E2:E101=C17, Master!F2:F101))</f>
        <v>17.656025955045848</v>
      </c>
      <c r="H17" s="11">
        <f t="shared" ref="H17:H36" si="8">F17</f>
        <v>34.547169811320757</v>
      </c>
      <c r="I17" s="11">
        <f t="shared" ref="I17:I36" si="9">G17</f>
        <v>17.656025955045848</v>
      </c>
      <c r="J17" s="9"/>
      <c r="K17" s="9"/>
      <c r="L17" s="9" t="str">
        <f t="shared" ref="L17:L36" si="10">_xlfn.CONCAT(F17," ± ",G17)</f>
        <v>34.5471698113208 ± 17.6560259550458</v>
      </c>
      <c r="M17" s="9" t="str">
        <f t="shared" ref="M17:M36" si="11">_xlfn.CONCAT(TEXT(H17, "0.00"), " ± ", TEXT(I17, "0.00"))</f>
        <v>34.55 ± 17.66</v>
      </c>
    </row>
    <row r="18" spans="3:20" x14ac:dyDescent="0.3">
      <c r="C18" s="2" t="s">
        <v>69</v>
      </c>
      <c r="D18" s="2"/>
      <c r="E18" s="2"/>
      <c r="F18" s="10">
        <f>AVERAGEIF(Master!E2:E101, C18, Master!F2:F101)</f>
        <v>50.666666666666664</v>
      </c>
      <c r="G18" s="9">
        <f t="array" ref="G18">_xlfn.STDEV.S(IF(Master!E2:E101=C18, Master!F2:F101))</f>
        <v>16.931233465600396</v>
      </c>
      <c r="H18" s="11">
        <f t="shared" si="8"/>
        <v>50.666666666666664</v>
      </c>
      <c r="I18" s="11">
        <f t="shared" si="9"/>
        <v>16.931233465600396</v>
      </c>
      <c r="J18" s="9"/>
      <c r="K18" s="9"/>
      <c r="L18" s="9" t="str">
        <f t="shared" si="10"/>
        <v>50.6666666666667 ± 16.9312334656004</v>
      </c>
      <c r="M18" s="9" t="str">
        <f t="shared" si="11"/>
        <v>50.67 ± 16.93</v>
      </c>
    </row>
    <row r="19" spans="3:20" x14ac:dyDescent="0.3">
      <c r="C19" s="2" t="s">
        <v>114</v>
      </c>
      <c r="D19" s="2"/>
      <c r="E19" s="2"/>
      <c r="F19" s="10">
        <f>AVERAGEIF(Master!E2:E101, C19, Master!F2:F101)</f>
        <v>49.75</v>
      </c>
      <c r="G19" s="9">
        <f t="array" ref="G19">_xlfn.STDEV.S(IF(Master!E2:E101=C19, Master!F2:F101))</f>
        <v>18.427786989579985</v>
      </c>
      <c r="H19" s="11">
        <f t="shared" si="8"/>
        <v>49.75</v>
      </c>
      <c r="I19" s="11">
        <f t="shared" si="9"/>
        <v>18.427786989579985</v>
      </c>
      <c r="J19" s="9"/>
      <c r="K19" s="9"/>
      <c r="L19" s="9" t="str">
        <f t="shared" si="10"/>
        <v>49.75 ± 18.42778698958</v>
      </c>
      <c r="M19" s="9" t="str">
        <f t="shared" si="11"/>
        <v>49.75 ± 18.43</v>
      </c>
    </row>
    <row r="20" spans="3:20" x14ac:dyDescent="0.3">
      <c r="C20" s="2" t="s">
        <v>131</v>
      </c>
      <c r="D20" s="2"/>
      <c r="E20" s="2"/>
      <c r="F20" s="10">
        <f>AVERAGEIF(Master!E2:E101, C20, Master!F2:F101)</f>
        <v>42.517241379310342</v>
      </c>
      <c r="G20" s="9">
        <f t="array" ref="G20">_xlfn.STDEV.S(IF(Master!E2:E101=C20, Master!F2:F101))</f>
        <v>16.90439648995655</v>
      </c>
      <c r="H20" s="11">
        <f t="shared" si="8"/>
        <v>42.517241379310342</v>
      </c>
      <c r="I20" s="11">
        <f t="shared" si="9"/>
        <v>16.90439648995655</v>
      </c>
      <c r="J20" s="9"/>
      <c r="K20" s="9"/>
      <c r="L20" s="9" t="str">
        <f t="shared" si="10"/>
        <v>42.5172413793103 ± 16.9043964899566</v>
      </c>
      <c r="M20" s="9" t="str">
        <f t="shared" si="11"/>
        <v>42.52 ± 16.90</v>
      </c>
    </row>
    <row r="21" spans="3:20" x14ac:dyDescent="0.3">
      <c r="C21" s="2" t="s">
        <v>165</v>
      </c>
      <c r="D21" s="2"/>
      <c r="E21" s="2"/>
      <c r="F21" s="10">
        <f>AVERAGEIF(Master!E2:E101, C21, Master!F2:F101)</f>
        <v>54</v>
      </c>
      <c r="G21" s="9">
        <f t="array" ref="G21">_xlfn.STDEV.S(IF(Master!E2:E101=C21, Master!F2:F101))</f>
        <v>16.970562748477139</v>
      </c>
      <c r="H21" s="11">
        <f t="shared" si="8"/>
        <v>54</v>
      </c>
      <c r="I21" s="11">
        <f t="shared" si="9"/>
        <v>16.970562748477139</v>
      </c>
      <c r="J21" s="9"/>
      <c r="K21" s="9"/>
      <c r="L21" s="9" t="str">
        <f t="shared" si="10"/>
        <v>54 ± 16.9705627484771</v>
      </c>
      <c r="M21" s="9" t="str">
        <f t="shared" si="11"/>
        <v>54.00 ± 16.97</v>
      </c>
    </row>
    <row r="22" spans="3:20" x14ac:dyDescent="0.3">
      <c r="C22" s="2" t="s">
        <v>281</v>
      </c>
      <c r="D22" s="2"/>
      <c r="E22" s="2"/>
      <c r="F22" s="10">
        <f>AVERAGEIF(Master!E2:E101, C22, Master!F2:F101)</f>
        <v>35</v>
      </c>
      <c r="G22" s="9" t="e">
        <f t="array" ref="G22">_xlfn.STDEV.S(IF(Master!E2:E101=C22, Master!F2:F101))</f>
        <v>#DIV/0!</v>
      </c>
      <c r="H22" s="11">
        <f t="shared" si="8"/>
        <v>35</v>
      </c>
      <c r="I22" s="11" t="e">
        <f t="shared" si="9"/>
        <v>#DIV/0!</v>
      </c>
      <c r="J22" s="9"/>
      <c r="K22" s="9"/>
      <c r="L22" s="9" t="e">
        <f t="shared" si="10"/>
        <v>#DIV/0!</v>
      </c>
      <c r="M22" s="9" t="e">
        <f t="shared" si="11"/>
        <v>#DIV/0!</v>
      </c>
    </row>
    <row r="23" spans="3:20" x14ac:dyDescent="0.3">
      <c r="C23" s="2" t="s">
        <v>300</v>
      </c>
      <c r="D23" s="2"/>
      <c r="E23" s="2"/>
      <c r="F23" s="10">
        <f>AVERAGEIF(Master!E2:E101, C23, Master!F2:F101)</f>
        <v>60</v>
      </c>
      <c r="G23" s="9">
        <f t="array" ref="G23">_xlfn.STDEV.S(IF(Master!E2:E101=C23, Master!F2:F101))</f>
        <v>1.4142135623730951</v>
      </c>
      <c r="H23" s="11">
        <f t="shared" si="8"/>
        <v>60</v>
      </c>
      <c r="I23" s="11">
        <f t="shared" si="9"/>
        <v>1.4142135623730951</v>
      </c>
      <c r="J23" s="9"/>
      <c r="K23" s="9"/>
      <c r="L23" s="9" t="str">
        <f t="shared" si="10"/>
        <v>60 ± 1.4142135623731</v>
      </c>
      <c r="M23" s="9" t="str">
        <f t="shared" si="11"/>
        <v>60.00 ± 1.41</v>
      </c>
      <c r="T23"/>
    </row>
    <row r="24" spans="3:20" x14ac:dyDescent="0.3">
      <c r="C24" s="2" t="s">
        <v>304</v>
      </c>
      <c r="D24" s="2"/>
      <c r="E24" s="2"/>
      <c r="F24" s="10">
        <f>AVERAGEIF(Master!E2:E101, C24, Master!F2:F101)</f>
        <v>67.5</v>
      </c>
      <c r="G24" s="9">
        <f t="array" ref="G24">_xlfn.STDEV.S(IF(Master!E2:E101=C24, Master!F2:F101))</f>
        <v>12.020815280171307</v>
      </c>
      <c r="H24" s="11">
        <f t="shared" si="8"/>
        <v>67.5</v>
      </c>
      <c r="I24" s="11">
        <f t="shared" si="9"/>
        <v>12.020815280171307</v>
      </c>
      <c r="J24" s="9"/>
      <c r="K24" s="9"/>
      <c r="L24" s="9" t="str">
        <f t="shared" si="10"/>
        <v>67.5 ± 12.0208152801713</v>
      </c>
      <c r="M24" s="9" t="str">
        <f t="shared" si="11"/>
        <v>67.50 ± 12.02</v>
      </c>
      <c r="T24"/>
    </row>
    <row r="25" spans="3:20" x14ac:dyDescent="0.3">
      <c r="C25" s="2" t="s">
        <v>326</v>
      </c>
      <c r="D25" s="2"/>
      <c r="E25" s="2"/>
      <c r="F25" s="10">
        <f>AVERAGEIF(Master!E2:E101, C25, Master!F2:F101)</f>
        <v>24</v>
      </c>
      <c r="G25" s="9" t="e">
        <f t="array" ref="G25">_xlfn.STDEV.S(IF(Master!E2:E101=C25, Master!F2:F101))</f>
        <v>#DIV/0!</v>
      </c>
      <c r="H25" s="11">
        <f t="shared" si="8"/>
        <v>24</v>
      </c>
      <c r="I25" s="11" t="e">
        <f t="shared" si="9"/>
        <v>#DIV/0!</v>
      </c>
      <c r="J25" s="9"/>
      <c r="K25" s="9"/>
      <c r="L25" s="9" t="e">
        <f t="shared" si="10"/>
        <v>#DIV/0!</v>
      </c>
      <c r="M25" s="9" t="e">
        <f t="shared" si="11"/>
        <v>#DIV/0!</v>
      </c>
      <c r="T25"/>
    </row>
    <row r="26" spans="3:20" x14ac:dyDescent="0.3">
      <c r="H26" s="11">
        <f t="shared" si="8"/>
        <v>0</v>
      </c>
      <c r="I26" s="11">
        <f t="shared" si="9"/>
        <v>0</v>
      </c>
      <c r="L26" s="9" t="str">
        <f t="shared" si="10"/>
        <v xml:space="preserve"> ± </v>
      </c>
      <c r="M26" s="9" t="str">
        <f t="shared" si="11"/>
        <v>0.00 ± 0.00</v>
      </c>
      <c r="T26"/>
    </row>
    <row r="27" spans="3:20" x14ac:dyDescent="0.3">
      <c r="H27" s="11">
        <f t="shared" si="8"/>
        <v>0</v>
      </c>
      <c r="I27" s="11">
        <f t="shared" si="9"/>
        <v>0</v>
      </c>
      <c r="L27" s="9" t="str">
        <f t="shared" si="10"/>
        <v xml:space="preserve"> ± </v>
      </c>
      <c r="M27" s="9" t="str">
        <f t="shared" si="11"/>
        <v>0.00 ± 0.00</v>
      </c>
      <c r="T27"/>
    </row>
    <row r="28" spans="3:20" x14ac:dyDescent="0.3">
      <c r="C28" s="2" t="s">
        <v>390</v>
      </c>
      <c r="D28" s="2"/>
      <c r="E28" s="2"/>
      <c r="H28" s="11">
        <f t="shared" si="8"/>
        <v>0</v>
      </c>
      <c r="I28" s="11">
        <f t="shared" si="9"/>
        <v>0</v>
      </c>
      <c r="L28" s="9" t="str">
        <f t="shared" si="10"/>
        <v xml:space="preserve"> ± </v>
      </c>
      <c r="M28" s="9" t="str">
        <f t="shared" si="11"/>
        <v>0.00 ± 0.00</v>
      </c>
      <c r="T28"/>
    </row>
    <row r="29" spans="3:20" x14ac:dyDescent="0.3">
      <c r="C29" s="2" t="s">
        <v>45</v>
      </c>
      <c r="D29" s="2"/>
      <c r="E29" s="2"/>
      <c r="F29">
        <f>AVERAGEIF(Master!$N$2:$N$101, C29, Master!$F$2:$F$101)</f>
        <v>38.064516129032256</v>
      </c>
      <c r="G29">
        <f t="array" ref="G29">_xlfn.STDEV.S(IF(Master!$N$2:$N$101=C29, Master!$F$2:$F$101))</f>
        <v>18.297423286483021</v>
      </c>
      <c r="H29" s="11">
        <f t="shared" si="8"/>
        <v>38.064516129032256</v>
      </c>
      <c r="I29" s="11">
        <f t="shared" si="9"/>
        <v>18.297423286483021</v>
      </c>
      <c r="L29" s="9" t="str">
        <f t="shared" si="10"/>
        <v>38.0645161290323 ± 18.297423286483</v>
      </c>
      <c r="M29" s="9" t="str">
        <f t="shared" si="11"/>
        <v>38.06 ± 18.30</v>
      </c>
      <c r="T29"/>
    </row>
    <row r="30" spans="3:20" x14ac:dyDescent="0.3">
      <c r="C30" s="2" t="s">
        <v>169</v>
      </c>
      <c r="D30" s="2"/>
      <c r="E30" s="2"/>
      <c r="F30">
        <f>AVERAGEIF(Master!$N$2:$N$101, C30, Master!$F$2:$F$101)</f>
        <v>50.333333333333336</v>
      </c>
      <c r="G30">
        <f t="array" ref="G30">_xlfn.STDEV.S(IF(Master!$N$2:$N$101=C30, Master!$F$2:$F$101))</f>
        <v>17.672954855748756</v>
      </c>
      <c r="H30" s="11">
        <f t="shared" si="8"/>
        <v>50.333333333333336</v>
      </c>
      <c r="I30" s="11">
        <f t="shared" si="9"/>
        <v>17.672954855748756</v>
      </c>
      <c r="L30" s="9" t="str">
        <f t="shared" si="10"/>
        <v>50.3333333333333 ± 17.6729548557488</v>
      </c>
      <c r="M30" s="9" t="str">
        <f t="shared" si="11"/>
        <v>50.33 ± 17.67</v>
      </c>
      <c r="T30"/>
    </row>
    <row r="31" spans="3:20" x14ac:dyDescent="0.3">
      <c r="C31" s="2" t="s">
        <v>55</v>
      </c>
      <c r="D31" s="2"/>
      <c r="E31" s="2"/>
      <c r="F31">
        <f>AVERAGEIF(Master!$N$2:$N$101, C31, Master!$F$2:$F$101)</f>
        <v>40.071428571428569</v>
      </c>
      <c r="G31">
        <f t="array" ref="G31">_xlfn.STDEV.S(IF(Master!$N$2:$N$101=C31, Master!$F$2:$F$101))</f>
        <v>16.401051963045102</v>
      </c>
      <c r="H31" s="11">
        <f t="shared" si="8"/>
        <v>40.071428571428569</v>
      </c>
      <c r="I31" s="11">
        <f t="shared" si="9"/>
        <v>16.401051963045102</v>
      </c>
      <c r="L31" s="9" t="str">
        <f t="shared" si="10"/>
        <v>40.0714285714286 ± 16.4010519630451</v>
      </c>
      <c r="M31" s="9" t="str">
        <f t="shared" si="11"/>
        <v>40.07 ± 16.40</v>
      </c>
      <c r="T31"/>
    </row>
    <row r="32" spans="3:20" x14ac:dyDescent="0.3">
      <c r="C32" s="2" t="s">
        <v>223</v>
      </c>
      <c r="D32" s="2"/>
      <c r="E32" s="2"/>
      <c r="F32">
        <f>AVERAGEIF(Master!$N$2:$N$101, C32, Master!$F$2:$F$101)</f>
        <v>23</v>
      </c>
      <c r="G32" t="e">
        <f t="array" ref="G32">_xlfn.STDEV.S(IF(Master!$N$2:$N$101=C32, Master!$F$2:$F$101))</f>
        <v>#DIV/0!</v>
      </c>
      <c r="H32" s="11">
        <f t="shared" si="8"/>
        <v>23</v>
      </c>
      <c r="I32" s="11" t="e">
        <f t="shared" si="9"/>
        <v>#DIV/0!</v>
      </c>
      <c r="L32" s="9" t="e">
        <f t="shared" si="10"/>
        <v>#DIV/0!</v>
      </c>
      <c r="M32" s="9" t="e">
        <f t="shared" si="11"/>
        <v>#DIV/0!</v>
      </c>
      <c r="T32"/>
    </row>
    <row r="33" spans="1:20" x14ac:dyDescent="0.3">
      <c r="C33" s="2" t="s">
        <v>33</v>
      </c>
      <c r="D33" s="2"/>
      <c r="E33" s="2"/>
      <c r="F33">
        <f>AVERAGEIF(Master!$N$2:$N$101, C33, Master!$F$2:$F$101)</f>
        <v>38.897435897435898</v>
      </c>
      <c r="G33">
        <f t="array" ref="G33">_xlfn.STDEV.S(IF(Master!$N$2:$N$101=C33, Master!$F$2:$F$101))</f>
        <v>18.810404276406057</v>
      </c>
      <c r="H33" s="11">
        <f t="shared" si="8"/>
        <v>38.897435897435898</v>
      </c>
      <c r="I33" s="11">
        <f t="shared" si="9"/>
        <v>18.810404276406057</v>
      </c>
      <c r="L33" s="9" t="str">
        <f t="shared" si="10"/>
        <v>38.8974358974359 ± 18.8104042764061</v>
      </c>
      <c r="M33" s="9" t="str">
        <f t="shared" si="11"/>
        <v>38.90 ± 18.81</v>
      </c>
      <c r="T33"/>
    </row>
    <row r="34" spans="1:20" x14ac:dyDescent="0.3">
      <c r="C34" s="2" t="s">
        <v>62</v>
      </c>
      <c r="D34" s="2"/>
      <c r="E34" s="2"/>
      <c r="F34">
        <f>AVERAGEIF(Master!$N$2:$N$101, C34, Master!$F$2:$F$101)</f>
        <v>36</v>
      </c>
      <c r="G34" t="e">
        <f t="array" ref="G34">_xlfn.STDEV.S(IF(Master!$N$2:$N$101=C34, Master!$F$2:$F$101))</f>
        <v>#DIV/0!</v>
      </c>
      <c r="H34" s="11">
        <f t="shared" si="8"/>
        <v>36</v>
      </c>
      <c r="I34" s="11" t="e">
        <f t="shared" si="9"/>
        <v>#DIV/0!</v>
      </c>
      <c r="L34" s="9" t="e">
        <f t="shared" si="10"/>
        <v>#DIV/0!</v>
      </c>
      <c r="M34" s="9" t="e">
        <f t="shared" si="11"/>
        <v>#DIV/0!</v>
      </c>
      <c r="T34"/>
    </row>
    <row r="35" spans="1:20" x14ac:dyDescent="0.3">
      <c r="C35" s="2" t="s">
        <v>50</v>
      </c>
      <c r="D35" s="2"/>
      <c r="E35" s="2"/>
      <c r="F35">
        <f>AVERAGEIF(Master!$N$2:$N$101, C35, Master!$F$2:$F$101)</f>
        <v>49.4</v>
      </c>
      <c r="G35">
        <f t="array" ref="G35">_xlfn.STDEV.S(IF(Master!$N$2:$N$101=C35, Master!$F$2:$F$101))</f>
        <v>12.518430856585471</v>
      </c>
      <c r="H35" s="11">
        <f t="shared" si="8"/>
        <v>49.4</v>
      </c>
      <c r="I35" s="11">
        <f t="shared" si="9"/>
        <v>12.518430856585471</v>
      </c>
      <c r="L35" s="9" t="str">
        <f t="shared" si="10"/>
        <v>49.4 ± 12.5184308565855</v>
      </c>
      <c r="M35" s="9" t="str">
        <f t="shared" si="11"/>
        <v>49.40 ± 12.52</v>
      </c>
      <c r="T35"/>
    </row>
    <row r="36" spans="1:20" x14ac:dyDescent="0.3">
      <c r="C36" s="2" t="s">
        <v>92</v>
      </c>
      <c r="D36" s="2"/>
      <c r="E36" s="2"/>
      <c r="F36">
        <f>AVERAGEIF(Master!$N$2:$N$101, C36, Master!$F$2:$F$101)</f>
        <v>27</v>
      </c>
      <c r="G36" t="e">
        <f t="array" ref="G36">_xlfn.STDEV.S(IF(Master!$N$2:$N$101=C36, Master!$F$2:$F$101))</f>
        <v>#DIV/0!</v>
      </c>
      <c r="H36" s="11">
        <f t="shared" si="8"/>
        <v>27</v>
      </c>
      <c r="I36" s="11" t="e">
        <f t="shared" si="9"/>
        <v>#DIV/0!</v>
      </c>
      <c r="L36" s="9" t="e">
        <f t="shared" si="10"/>
        <v>#DIV/0!</v>
      </c>
      <c r="M36" s="9" t="e">
        <f t="shared" si="11"/>
        <v>#DIV/0!</v>
      </c>
      <c r="T36"/>
    </row>
    <row r="37" spans="1:20" x14ac:dyDescent="0.3">
      <c r="T37"/>
    </row>
    <row r="38" spans="1:20" x14ac:dyDescent="0.3">
      <c r="A38" t="s">
        <v>409</v>
      </c>
      <c r="B38" t="s">
        <v>410</v>
      </c>
      <c r="T38"/>
    </row>
    <row r="39" spans="1:20" x14ac:dyDescent="0.3">
      <c r="A39" t="s">
        <v>391</v>
      </c>
      <c r="B39">
        <v>7500</v>
      </c>
      <c r="T39"/>
    </row>
    <row r="40" spans="1:20" x14ac:dyDescent="0.3">
      <c r="A40" t="s">
        <v>392</v>
      </c>
      <c r="B40">
        <v>4500</v>
      </c>
      <c r="T40"/>
    </row>
    <row r="41" spans="1:20" x14ac:dyDescent="0.3">
      <c r="C41" t="s">
        <v>411</v>
      </c>
      <c r="F41" t="s">
        <v>412</v>
      </c>
      <c r="G41" t="s">
        <v>413</v>
      </c>
      <c r="H41" t="s">
        <v>414</v>
      </c>
      <c r="T41"/>
    </row>
    <row r="42" spans="1:20" x14ac:dyDescent="0.3">
      <c r="C42" t="s">
        <v>391</v>
      </c>
      <c r="F42" t="s">
        <v>415</v>
      </c>
      <c r="G42">
        <f>COUNTIF(Master!T2:T101,"&gt;7500")</f>
        <v>69</v>
      </c>
      <c r="H42">
        <f>G42</f>
        <v>69</v>
      </c>
      <c r="T42"/>
    </row>
    <row r="43" spans="1:20" x14ac:dyDescent="0.3">
      <c r="F43" t="s">
        <v>416</v>
      </c>
      <c r="G43">
        <f>G44-G42</f>
        <v>31</v>
      </c>
      <c r="H43">
        <f>G43</f>
        <v>31</v>
      </c>
      <c r="T43"/>
    </row>
    <row r="44" spans="1:20" x14ac:dyDescent="0.3">
      <c r="F44" t="s">
        <v>417</v>
      </c>
      <c r="G44">
        <v>100</v>
      </c>
      <c r="H44">
        <v>100</v>
      </c>
      <c r="T44"/>
    </row>
    <row r="45" spans="1:20" x14ac:dyDescent="0.3">
      <c r="T45"/>
    </row>
    <row r="46" spans="1:20" x14ac:dyDescent="0.3">
      <c r="C46" t="s">
        <v>392</v>
      </c>
      <c r="F46" t="s">
        <v>415</v>
      </c>
      <c r="G46">
        <f>COUNTIF(Master!W2:W101,"&gt;4500")</f>
        <v>67</v>
      </c>
      <c r="H46">
        <f>G46</f>
        <v>67</v>
      </c>
      <c r="T46"/>
    </row>
    <row r="47" spans="1:20" x14ac:dyDescent="0.3">
      <c r="F47" t="s">
        <v>416</v>
      </c>
      <c r="G47">
        <f>G48-G46</f>
        <v>33</v>
      </c>
      <c r="H47">
        <f>G47</f>
        <v>33</v>
      </c>
      <c r="T47"/>
    </row>
    <row r="48" spans="1:20" x14ac:dyDescent="0.3">
      <c r="F48" t="s">
        <v>417</v>
      </c>
      <c r="G48">
        <v>100</v>
      </c>
      <c r="H48">
        <v>100</v>
      </c>
      <c r="T48"/>
    </row>
    <row r="49" spans="2:20" x14ac:dyDescent="0.3">
      <c r="T49"/>
    </row>
    <row r="50" spans="2:20" x14ac:dyDescent="0.3">
      <c r="F50" t="s">
        <v>391</v>
      </c>
      <c r="J50" t="s">
        <v>392</v>
      </c>
      <c r="T50"/>
    </row>
    <row r="51" spans="2:20" x14ac:dyDescent="0.3">
      <c r="F51" t="s">
        <v>415</v>
      </c>
      <c r="H51" t="s">
        <v>416</v>
      </c>
      <c r="J51" t="s">
        <v>415</v>
      </c>
      <c r="L51" t="s">
        <v>416</v>
      </c>
      <c r="T51"/>
    </row>
    <row r="52" spans="2:20" x14ac:dyDescent="0.3">
      <c r="B52" t="s">
        <v>418</v>
      </c>
      <c r="C52" t="s">
        <v>419</v>
      </c>
      <c r="F52" t="s">
        <v>420</v>
      </c>
      <c r="G52" t="s">
        <v>414</v>
      </c>
      <c r="H52" t="s">
        <v>416</v>
      </c>
      <c r="I52" t="s">
        <v>414</v>
      </c>
      <c r="J52" t="s">
        <v>420</v>
      </c>
      <c r="K52" t="s">
        <v>414</v>
      </c>
      <c r="L52" t="s">
        <v>420</v>
      </c>
      <c r="M52" t="s">
        <v>414</v>
      </c>
      <c r="T52"/>
    </row>
    <row r="53" spans="2:20" x14ac:dyDescent="0.3">
      <c r="B53" t="s">
        <v>5</v>
      </c>
      <c r="C53" t="s">
        <v>369</v>
      </c>
      <c r="F53">
        <f>COUNTIFS(Master!$G$2:$G$101, C53, Master!$T$2:$T$101, "&gt;7500")</f>
        <v>9</v>
      </c>
      <c r="G53" s="9">
        <f>F53*100/$F$63</f>
        <v>13.043478260869565</v>
      </c>
      <c r="H53">
        <f>COUNTIFS(Master!$G$2:$G$101, C53, Master!$T$2:$T$101, "&lt;7500")</f>
        <v>4</v>
      </c>
      <c r="I53">
        <f>H53*100/$H$63</f>
        <v>12.903225806451612</v>
      </c>
      <c r="J53">
        <f>COUNTIFS(Master!$G$2:$G$101, C53, Master!$W$2:$W$101, "&gt;4500")</f>
        <v>11</v>
      </c>
      <c r="K53" s="9">
        <f>J53*100/$J$63</f>
        <v>16.417910447761194</v>
      </c>
      <c r="L53">
        <f>COUNTIFS(Master!$G$2:$G$101, C53, Master!$W$2:$W$101, "&lt;4500")</f>
        <v>2</v>
      </c>
      <c r="M53" s="9">
        <f>L53*100/$L$63</f>
        <v>6.0606060606060606</v>
      </c>
      <c r="T53"/>
    </row>
    <row r="54" spans="2:20" x14ac:dyDescent="0.3">
      <c r="C54" t="s">
        <v>370</v>
      </c>
      <c r="F54">
        <f>COUNTIFS(Master!$G$2:$G$101, C54, Master!$T$2:$T$101, "&gt;7500")</f>
        <v>12</v>
      </c>
      <c r="G54" s="9">
        <f t="shared" ref="G54:G61" si="12">F54*100/$F$63</f>
        <v>17.391304347826086</v>
      </c>
      <c r="H54">
        <f>COUNTIFS(Master!$G$2:$G$101, C54, Master!$T$2:$T$101, "&lt;7500")</f>
        <v>2</v>
      </c>
      <c r="I54">
        <f t="shared" ref="I54:I63" si="13">H54*100/$H$63</f>
        <v>6.4516129032258061</v>
      </c>
      <c r="J54">
        <f>COUNTIFS(Master!$G$2:$G$101, C54, Master!$W$2:$W$101, "&gt;4500")</f>
        <v>13</v>
      </c>
      <c r="K54" s="9">
        <f t="shared" ref="K54:K63" si="14">J54*100/$J$63</f>
        <v>19.402985074626866</v>
      </c>
      <c r="L54">
        <f>COUNTIFS(Master!$G$2:$G$101, C54, Master!$W$2:$W$101, "&lt;4500")</f>
        <v>1</v>
      </c>
      <c r="M54" s="9">
        <f t="shared" ref="M54:M63" si="15">L54*100/$L$63</f>
        <v>3.0303030303030303</v>
      </c>
      <c r="T54"/>
    </row>
    <row r="55" spans="2:20" x14ac:dyDescent="0.3">
      <c r="C55" t="s">
        <v>371</v>
      </c>
      <c r="F55">
        <f>COUNTIFS(Master!$G$2:$G$101, C55, Master!$T$2:$T$101, "&gt;7500")</f>
        <v>8</v>
      </c>
      <c r="G55" s="9">
        <f t="shared" si="12"/>
        <v>11.594202898550725</v>
      </c>
      <c r="H55">
        <f>COUNTIFS(Master!$G$2:$G$101, C55, Master!$T$2:$T$101, "&lt;7500")</f>
        <v>5</v>
      </c>
      <c r="I55">
        <f t="shared" si="13"/>
        <v>16.129032258064516</v>
      </c>
      <c r="J55">
        <f>COUNTIFS(Master!$G$2:$G$101, C55, Master!$W$2:$W$101, "&gt;4500")</f>
        <v>8</v>
      </c>
      <c r="K55" s="9">
        <f t="shared" si="14"/>
        <v>11.940298507462687</v>
      </c>
      <c r="L55">
        <f>COUNTIFS(Master!$G$2:$G$101, C55, Master!$W$2:$W$101, "&lt;4500")</f>
        <v>5</v>
      </c>
      <c r="M55" s="9">
        <f t="shared" si="15"/>
        <v>15.151515151515152</v>
      </c>
      <c r="T55"/>
    </row>
    <row r="56" spans="2:20" x14ac:dyDescent="0.3">
      <c r="C56" t="s">
        <v>372</v>
      </c>
      <c r="F56">
        <f>COUNTIFS(Master!$G$2:$G$101, C56, Master!$T$2:$T$101, "&gt;7500")</f>
        <v>4</v>
      </c>
      <c r="G56" s="9">
        <f t="shared" si="12"/>
        <v>5.7971014492753623</v>
      </c>
      <c r="H56">
        <f>COUNTIFS(Master!$G$2:$G$101, C56, Master!$T$2:$T$101, "&lt;7500")</f>
        <v>2</v>
      </c>
      <c r="I56">
        <f t="shared" si="13"/>
        <v>6.4516129032258061</v>
      </c>
      <c r="J56">
        <f>COUNTIFS(Master!$G$2:$G$101, C56, Master!$W$2:$W$101, "&gt;4500")</f>
        <v>4</v>
      </c>
      <c r="K56" s="9">
        <f t="shared" si="14"/>
        <v>5.9701492537313436</v>
      </c>
      <c r="L56">
        <f>COUNTIFS(Master!$G$2:$G$101, C56, Master!$W$2:$W$101, "&lt;4500")</f>
        <v>2</v>
      </c>
      <c r="M56" s="9">
        <f t="shared" si="15"/>
        <v>6.0606060606060606</v>
      </c>
      <c r="T56"/>
    </row>
    <row r="57" spans="2:20" x14ac:dyDescent="0.3">
      <c r="C57" t="s">
        <v>373</v>
      </c>
      <c r="F57">
        <f>COUNTIFS(Master!$G$2:$G$101, C57, Master!$T$2:$T$101, "&gt;7500")</f>
        <v>7</v>
      </c>
      <c r="G57" s="9">
        <f t="shared" si="12"/>
        <v>10.144927536231885</v>
      </c>
      <c r="H57">
        <f>COUNTIFS(Master!$G$2:$G$101, C57, Master!$T$2:$T$101, "&lt;7500")</f>
        <v>2</v>
      </c>
      <c r="I57">
        <f t="shared" si="13"/>
        <v>6.4516129032258061</v>
      </c>
      <c r="J57">
        <f>COUNTIFS(Master!$G$2:$G$101, C57, Master!$W$2:$W$101, "&gt;4500")</f>
        <v>7</v>
      </c>
      <c r="K57" s="9">
        <f t="shared" si="14"/>
        <v>10.447761194029852</v>
      </c>
      <c r="L57">
        <f>COUNTIFS(Master!$G$2:$G$101, C57, Master!$W$2:$W$101, "&lt;4500")</f>
        <v>2</v>
      </c>
      <c r="M57" s="9">
        <f t="shared" si="15"/>
        <v>6.0606060606060606</v>
      </c>
      <c r="T57"/>
    </row>
    <row r="58" spans="2:20" x14ac:dyDescent="0.3">
      <c r="C58" t="s">
        <v>374</v>
      </c>
      <c r="F58">
        <f>COUNTIFS(Master!$G$2:$G$101, C58, Master!$T$2:$T$101, "&gt;7500")</f>
        <v>2</v>
      </c>
      <c r="G58" s="9">
        <f t="shared" si="12"/>
        <v>2.8985507246376812</v>
      </c>
      <c r="H58">
        <f>COUNTIFS(Master!$G$2:$G$101, C58, Master!$T$2:$T$101, "&lt;7500")</f>
        <v>2</v>
      </c>
      <c r="I58">
        <f t="shared" si="13"/>
        <v>6.4516129032258061</v>
      </c>
      <c r="J58">
        <f>COUNTIFS(Master!$G$2:$G$101, C58, Master!$W$2:$W$101, "&gt;4500")</f>
        <v>2</v>
      </c>
      <c r="K58" s="9">
        <f t="shared" si="14"/>
        <v>2.9850746268656718</v>
      </c>
      <c r="L58">
        <f>COUNTIFS(Master!$G$2:$G$101, C58, Master!$W$2:$W$101, "&lt;4500")</f>
        <v>2</v>
      </c>
      <c r="M58" s="9">
        <f t="shared" si="15"/>
        <v>6.0606060606060606</v>
      </c>
      <c r="T58"/>
    </row>
    <row r="59" spans="2:20" x14ac:dyDescent="0.3">
      <c r="C59" t="s">
        <v>375</v>
      </c>
      <c r="F59">
        <f>COUNTIFS(Master!$G$2:$G$101, C59, Master!$T$2:$T$101, "&gt;7500")</f>
        <v>5</v>
      </c>
      <c r="G59" s="9">
        <f t="shared" si="12"/>
        <v>7.2463768115942031</v>
      </c>
      <c r="H59">
        <f>COUNTIFS(Master!$G$2:$G$101, C59, Master!$T$2:$T$101, "&lt;7500")</f>
        <v>1</v>
      </c>
      <c r="I59">
        <f t="shared" si="13"/>
        <v>3.225806451612903</v>
      </c>
      <c r="J59">
        <f>COUNTIFS(Master!$G$2:$G$101, C59, Master!$W$2:$W$101, "&gt;4500")</f>
        <v>2</v>
      </c>
      <c r="K59" s="9">
        <f t="shared" si="14"/>
        <v>2.9850746268656718</v>
      </c>
      <c r="L59">
        <f>COUNTIFS(Master!$G$2:$G$101, C59, Master!$W$2:$W$101, "&lt;4500")</f>
        <v>4</v>
      </c>
      <c r="M59" s="9">
        <f t="shared" si="15"/>
        <v>12.121212121212121</v>
      </c>
      <c r="T59"/>
    </row>
    <row r="60" spans="2:20" x14ac:dyDescent="0.3">
      <c r="C60" t="s">
        <v>376</v>
      </c>
      <c r="F60">
        <f>COUNTIFS(Master!$G$2:$G$101, C60, Master!$T$2:$T$101, "&gt;7500")</f>
        <v>3</v>
      </c>
      <c r="G60" s="9">
        <f t="shared" si="12"/>
        <v>4.3478260869565215</v>
      </c>
      <c r="H60">
        <f>COUNTIFS(Master!$G$2:$G$101, C60, Master!$T$2:$T$101, "&lt;7500")</f>
        <v>2</v>
      </c>
      <c r="I60">
        <f t="shared" si="13"/>
        <v>6.4516129032258061</v>
      </c>
      <c r="J60">
        <f>COUNTIFS(Master!$G$2:$G$101, C60, Master!$W$2:$W$101, "&gt;4500")</f>
        <v>3</v>
      </c>
      <c r="K60" s="9">
        <f t="shared" si="14"/>
        <v>4.4776119402985071</v>
      </c>
      <c r="L60">
        <f>COUNTIFS(Master!$G$2:$G$101, C60, Master!$W$2:$W$101, "&lt;4500")</f>
        <v>2</v>
      </c>
      <c r="M60" s="9">
        <f t="shared" si="15"/>
        <v>6.0606060606060606</v>
      </c>
      <c r="T60"/>
    </row>
    <row r="61" spans="2:20" x14ac:dyDescent="0.3">
      <c r="C61" t="s">
        <v>377</v>
      </c>
      <c r="F61">
        <f>COUNTIFS(Master!$G$2:$G$101, C61, Master!$T$2:$T$101, "&gt;7500")</f>
        <v>9</v>
      </c>
      <c r="G61" s="9">
        <f t="shared" si="12"/>
        <v>13.043478260869565</v>
      </c>
      <c r="H61">
        <f>COUNTIFS(Master!$G$2:$G$101, C61, Master!$T$2:$T$101, "&lt;7500")</f>
        <v>3</v>
      </c>
      <c r="I61">
        <f t="shared" si="13"/>
        <v>9.67741935483871</v>
      </c>
      <c r="J61">
        <f>COUNTIFS(Master!$G$2:$G$101, C61, Master!$W$2:$W$101, "&gt;4500")</f>
        <v>8</v>
      </c>
      <c r="K61" s="9">
        <f t="shared" si="14"/>
        <v>11.940298507462687</v>
      </c>
      <c r="L61">
        <f>COUNTIFS(Master!$G$2:$G$101, C61, Master!$W$2:$W$101, "&lt;4500")</f>
        <v>4</v>
      </c>
      <c r="M61" s="9">
        <f t="shared" si="15"/>
        <v>12.121212121212121</v>
      </c>
      <c r="T61"/>
    </row>
    <row r="62" spans="2:20" x14ac:dyDescent="0.3">
      <c r="C62" t="s">
        <v>421</v>
      </c>
      <c r="F62">
        <f>COUNTIFS(Master!$G$2:$G$101, C62, Master!$T$2:$T$101, "&gt;7500")</f>
        <v>10</v>
      </c>
      <c r="G62" s="9">
        <f>F62*100/$F$63</f>
        <v>14.492753623188406</v>
      </c>
      <c r="H62">
        <f>COUNTIFS(Master!$G$2:$G$101, C62, Master!$T$2:$T$101, "&lt;7500")</f>
        <v>8</v>
      </c>
      <c r="I62">
        <f t="shared" si="13"/>
        <v>25.806451612903224</v>
      </c>
      <c r="J62">
        <f>COUNTIFS(Master!$G$2:$G$101, C62, Master!$W$2:$W$101, "&gt;4500")</f>
        <v>9</v>
      </c>
      <c r="K62" s="9">
        <f t="shared" si="14"/>
        <v>13.432835820895523</v>
      </c>
      <c r="L62">
        <f>COUNTIFS(Master!$G$2:$G$101, C62, Master!$W$2:$W$101, "&lt;4500")</f>
        <v>9</v>
      </c>
      <c r="M62" s="9">
        <f t="shared" si="15"/>
        <v>27.272727272727273</v>
      </c>
      <c r="T62"/>
    </row>
    <row r="63" spans="2:20" x14ac:dyDescent="0.3">
      <c r="C63" t="s">
        <v>417</v>
      </c>
      <c r="F63">
        <f>SUM(F53:F62)</f>
        <v>69</v>
      </c>
      <c r="G63">
        <f>F63*100/$F$63</f>
        <v>100</v>
      </c>
      <c r="H63">
        <f>SUM(H53:H62)</f>
        <v>31</v>
      </c>
      <c r="I63">
        <f t="shared" si="13"/>
        <v>100</v>
      </c>
      <c r="J63">
        <f>SUM(J53:J62)</f>
        <v>67</v>
      </c>
      <c r="K63">
        <f t="shared" si="14"/>
        <v>100</v>
      </c>
      <c r="L63">
        <f>SUM(L53:L62)</f>
        <v>33</v>
      </c>
      <c r="M63">
        <f t="shared" si="15"/>
        <v>100</v>
      </c>
      <c r="T63"/>
    </row>
    <row r="64" spans="2:20" x14ac:dyDescent="0.3">
      <c r="T64"/>
    </row>
    <row r="65" spans="2:20" x14ac:dyDescent="0.3">
      <c r="B65" t="s">
        <v>6</v>
      </c>
      <c r="C65" t="s">
        <v>31</v>
      </c>
      <c r="F65">
        <f>COUNTIFS(Master!$H$2:$H$101, C65, Master!$T$2:$T$101, "&gt;7500")</f>
        <v>46</v>
      </c>
      <c r="G65" s="9">
        <f>F65*100/$F$67</f>
        <v>66.666666666666671</v>
      </c>
      <c r="H65">
        <f>COUNTIFS(Master!$H$2:$H$101, C65, Master!$T$2:$T$101, "&lt;7500")</f>
        <v>19</v>
      </c>
      <c r="I65">
        <f>H65*100/$H$67</f>
        <v>61.29032258064516</v>
      </c>
      <c r="J65">
        <f>COUNTIFS(Master!$H$2:$H$101, C65, Master!$W$2:$W$101, "&gt;4500")</f>
        <v>43</v>
      </c>
      <c r="K65" s="9">
        <f>J65*100/$J$67</f>
        <v>64.179104477611943</v>
      </c>
      <c r="L65">
        <f>COUNTIFS(Master!$H$2:$H$101, C65, Master!$W$2:$W$101, "&lt;4500")</f>
        <v>22</v>
      </c>
      <c r="M65" s="9">
        <f>L65*100/$L$67</f>
        <v>66.666666666666671</v>
      </c>
      <c r="T65"/>
    </row>
    <row r="66" spans="2:20" x14ac:dyDescent="0.3">
      <c r="C66" t="s">
        <v>39</v>
      </c>
      <c r="F66">
        <f>COUNTIFS(Master!$H$2:$H$101, C66, Master!$T$2:$T$101, "&gt;7500")</f>
        <v>23</v>
      </c>
      <c r="G66" s="9">
        <f>F66*100/$F$67</f>
        <v>33.333333333333336</v>
      </c>
      <c r="H66">
        <f>COUNTIFS(Master!$H$2:$H$101, C66, Master!$T$2:$T$101, "&lt;7500")</f>
        <v>12</v>
      </c>
      <c r="I66">
        <f t="shared" ref="I66:I67" si="16">H66*100/$H$67</f>
        <v>38.70967741935484</v>
      </c>
      <c r="J66">
        <f>COUNTIFS(Master!$H$2:$H$101, C66, Master!$W$2:$W$101, "&gt;4500")</f>
        <v>24</v>
      </c>
      <c r="K66" s="9">
        <f t="shared" ref="K66:K67" si="17">J66*100/$J$67</f>
        <v>35.820895522388057</v>
      </c>
      <c r="L66">
        <f>COUNTIFS(Master!$H$2:$H$101, C66, Master!$W$2:$W$101, "&lt;4500")</f>
        <v>11</v>
      </c>
      <c r="M66" s="9">
        <f t="shared" ref="M66:M67" si="18">L66*100/$L$67</f>
        <v>33.333333333333336</v>
      </c>
      <c r="T66"/>
    </row>
    <row r="67" spans="2:20" x14ac:dyDescent="0.3">
      <c r="C67" t="s">
        <v>417</v>
      </c>
      <c r="F67">
        <f>SUM(F65:F66)</f>
        <v>69</v>
      </c>
      <c r="G67" s="9">
        <f>F67*100/$F$67</f>
        <v>100</v>
      </c>
      <c r="H67">
        <f>SUM(H65:H66)</f>
        <v>31</v>
      </c>
      <c r="I67">
        <f t="shared" si="16"/>
        <v>100</v>
      </c>
      <c r="J67">
        <f>SUM(J65:J66)</f>
        <v>67</v>
      </c>
      <c r="K67" s="9">
        <f t="shared" si="17"/>
        <v>100</v>
      </c>
      <c r="L67">
        <f>SUM(L65:L66)</f>
        <v>33</v>
      </c>
      <c r="M67" s="9">
        <f t="shared" si="18"/>
        <v>100</v>
      </c>
      <c r="T67"/>
    </row>
    <row r="68" spans="2:20" x14ac:dyDescent="0.3">
      <c r="T68"/>
    </row>
    <row r="69" spans="2:20" x14ac:dyDescent="0.3">
      <c r="B69" t="s">
        <v>390</v>
      </c>
      <c r="T69"/>
    </row>
    <row r="70" spans="2:20" x14ac:dyDescent="0.3">
      <c r="C70" t="s">
        <v>45</v>
      </c>
      <c r="F70">
        <f>COUNTIFS(Master!$N$2:$N$101, C70, Master!$T$2:$T$101, "&gt;7500")</f>
        <v>26</v>
      </c>
      <c r="G70" s="9">
        <f>F70*100/$F$78</f>
        <v>37.681159420289852</v>
      </c>
      <c r="H70">
        <f>COUNTIFS(Master!$N$2:$N$101, C70, Master!$T$2:$T$101, "&lt;7500")</f>
        <v>5</v>
      </c>
      <c r="I70">
        <f>H70*100/$H$78</f>
        <v>16.129032258064516</v>
      </c>
      <c r="J70">
        <f>COUNTIFS(Master!$N$2:$N$101, C70, Master!$W$2:$W$101, "&gt;4500")</f>
        <v>24</v>
      </c>
      <c r="K70" s="9">
        <f>J70*100/$J$78</f>
        <v>35.820895522388057</v>
      </c>
      <c r="L70">
        <f>COUNTIFS(Master!$N$2:$N$101, C70, Master!$W$2:$W$101, "&lt;4500")</f>
        <v>7</v>
      </c>
      <c r="M70" s="9">
        <f>L70*100/$L$78</f>
        <v>21.212121212121211</v>
      </c>
      <c r="T70"/>
    </row>
    <row r="71" spans="2:20" x14ac:dyDescent="0.3">
      <c r="C71" t="s">
        <v>169</v>
      </c>
      <c r="F71">
        <f>COUNTIFS(Master!$N$2:$N$101, C71, Master!$T$2:$T$101, "&gt;7500")</f>
        <v>3</v>
      </c>
      <c r="G71" s="9">
        <f t="shared" ref="G71:G76" si="19">F71*100/$F$78</f>
        <v>4.3478260869565215</v>
      </c>
      <c r="H71">
        <f>COUNTIFS(Master!$N$2:$N$101, C71, Master!$T$2:$T$101, "&lt;7500")</f>
        <v>0</v>
      </c>
      <c r="I71">
        <f t="shared" ref="I71:I78" si="20">H71*100/$H$78</f>
        <v>0</v>
      </c>
      <c r="J71">
        <f>COUNTIFS(Master!$N$2:$N$101, C71, Master!$W$2:$W$101, "&gt;4500")</f>
        <v>3</v>
      </c>
      <c r="K71" s="9">
        <f t="shared" ref="K71:K78" si="21">J71*100/$J$78</f>
        <v>4.4776119402985071</v>
      </c>
      <c r="L71">
        <f>COUNTIFS(Master!$N$2:$N$101, C71, Master!$W$2:$W$101, "&lt;4500")</f>
        <v>0</v>
      </c>
      <c r="M71" s="9">
        <f t="shared" ref="M71:M78" si="22">L71*100/$L$78</f>
        <v>0</v>
      </c>
      <c r="T71"/>
    </row>
    <row r="72" spans="2:20" x14ac:dyDescent="0.3">
      <c r="C72" t="s">
        <v>55</v>
      </c>
      <c r="F72">
        <f>COUNTIFS(Master!$N$2:$N$101, C72, Master!$T$2:$T$101, "&gt;7500")</f>
        <v>10</v>
      </c>
      <c r="G72" s="9">
        <f t="shared" si="19"/>
        <v>14.492753623188406</v>
      </c>
      <c r="H72">
        <f>COUNTIFS(Master!$N$2:$N$101, C72, Master!$T$2:$T$101, "&lt;7500")</f>
        <v>4</v>
      </c>
      <c r="I72">
        <f t="shared" si="20"/>
        <v>12.903225806451612</v>
      </c>
      <c r="J72">
        <f>COUNTIFS(Master!$N$2:$N$101, C72, Master!$W$2:$W$101, "&gt;4500")</f>
        <v>9</v>
      </c>
      <c r="K72" s="9">
        <f t="shared" si="21"/>
        <v>13.432835820895523</v>
      </c>
      <c r="L72">
        <f>COUNTIFS(Master!$N$2:$N$101, C72, Master!$W$2:$W$101, "&lt;4500")</f>
        <v>5</v>
      </c>
      <c r="M72" s="9">
        <f t="shared" si="22"/>
        <v>15.151515151515152</v>
      </c>
      <c r="T72"/>
    </row>
    <row r="73" spans="2:20" x14ac:dyDescent="0.3">
      <c r="C73" t="s">
        <v>223</v>
      </c>
      <c r="F73">
        <f>COUNTIFS(Master!$N$2:$N$101, C73, Master!$T$2:$T$101, "&gt;7500")</f>
        <v>1</v>
      </c>
      <c r="G73" s="9">
        <f t="shared" si="19"/>
        <v>1.4492753623188406</v>
      </c>
      <c r="H73">
        <f>COUNTIFS(Master!$N$2:$N$101, C73, Master!$T$2:$T$101, "&lt;7500")</f>
        <v>0</v>
      </c>
      <c r="I73">
        <f t="shared" si="20"/>
        <v>0</v>
      </c>
      <c r="J73">
        <f>COUNTIFS(Master!$N$2:$N$101, C73, Master!$W$2:$W$101, "&gt;4500")</f>
        <v>1</v>
      </c>
      <c r="K73" s="9">
        <f t="shared" si="21"/>
        <v>1.4925373134328359</v>
      </c>
      <c r="L73">
        <f>COUNTIFS(Master!$N$2:$N$101, C73, Master!$W$2:$W$101, "&lt;4500")</f>
        <v>0</v>
      </c>
      <c r="M73" s="9">
        <f t="shared" si="22"/>
        <v>0</v>
      </c>
      <c r="T73"/>
    </row>
    <row r="74" spans="2:20" x14ac:dyDescent="0.3">
      <c r="C74" t="s">
        <v>33</v>
      </c>
      <c r="F74">
        <f>COUNTIFS(Master!$N$2:$N$101, C74, Master!$T$2:$T$101, "&gt;7500")</f>
        <v>19</v>
      </c>
      <c r="G74" s="9">
        <f t="shared" si="19"/>
        <v>27.536231884057973</v>
      </c>
      <c r="H74">
        <f>COUNTIFS(Master!$N$2:$N$101, C74, Master!$T$2:$T$101, "&lt;7500")</f>
        <v>20</v>
      </c>
      <c r="I74">
        <f t="shared" si="20"/>
        <v>64.516129032258064</v>
      </c>
      <c r="J74">
        <f>COUNTIFS(Master!$N$2:$N$101, C74, Master!$W$2:$W$101, "&gt;4500")</f>
        <v>21</v>
      </c>
      <c r="K74" s="9">
        <f t="shared" si="21"/>
        <v>31.343283582089551</v>
      </c>
      <c r="L74">
        <f>COUNTIFS(Master!$N$2:$N$101, C74, Master!$W$2:$W$101, "&lt;4500")</f>
        <v>18</v>
      </c>
      <c r="M74" s="9">
        <f t="shared" si="22"/>
        <v>54.545454545454547</v>
      </c>
      <c r="T74"/>
    </row>
    <row r="75" spans="2:20" x14ac:dyDescent="0.3">
      <c r="C75" t="s">
        <v>62</v>
      </c>
      <c r="F75">
        <f>COUNTIFS(Master!$N$2:$N$101, C75, Master!$T$2:$T$101, "&gt;7500")</f>
        <v>1</v>
      </c>
      <c r="G75" s="9">
        <f t="shared" si="19"/>
        <v>1.4492753623188406</v>
      </c>
      <c r="H75">
        <f>COUNTIFS(Master!$N$2:$N$101, C75, Master!$T$2:$T$101, "&lt;7500")</f>
        <v>0</v>
      </c>
      <c r="I75">
        <f t="shared" si="20"/>
        <v>0</v>
      </c>
      <c r="J75">
        <f>COUNTIFS(Master!$N$2:$N$101, C75, Master!$W$2:$W$101, "&gt;4500")</f>
        <v>1</v>
      </c>
      <c r="K75" s="9">
        <f t="shared" si="21"/>
        <v>1.4925373134328359</v>
      </c>
      <c r="L75">
        <f>COUNTIFS(Master!$N$2:$N$101, C75, Master!$W$2:$W$101, "&lt;4500")</f>
        <v>0</v>
      </c>
      <c r="M75" s="9">
        <f t="shared" si="22"/>
        <v>0</v>
      </c>
      <c r="T75"/>
    </row>
    <row r="76" spans="2:20" x14ac:dyDescent="0.3">
      <c r="C76" t="s">
        <v>50</v>
      </c>
      <c r="F76">
        <f>COUNTIFS(Master!$N$2:$N$101, C76, Master!$T$2:$T$101, "&gt;7500")</f>
        <v>8</v>
      </c>
      <c r="G76" s="9">
        <f t="shared" si="19"/>
        <v>11.594202898550725</v>
      </c>
      <c r="H76">
        <f>COUNTIFS(Master!$N$2:$N$101, C76, Master!$T$2:$T$101, "&lt;7500")</f>
        <v>2</v>
      </c>
      <c r="I76">
        <f t="shared" si="20"/>
        <v>6.4516129032258061</v>
      </c>
      <c r="J76">
        <f>COUNTIFS(Master!$N$2:$N$101, C76, Master!$W$2:$W$101, "&gt;4500")</f>
        <v>7</v>
      </c>
      <c r="K76" s="9">
        <f t="shared" si="21"/>
        <v>10.447761194029852</v>
      </c>
      <c r="L76">
        <f>COUNTIFS(Master!$N$2:$N$101, C76, Master!$W$2:$W$101, "&lt;4500")</f>
        <v>3</v>
      </c>
      <c r="M76" s="9">
        <f t="shared" si="22"/>
        <v>9.0909090909090917</v>
      </c>
      <c r="T76"/>
    </row>
    <row r="77" spans="2:20" x14ac:dyDescent="0.3">
      <c r="C77" t="s">
        <v>92</v>
      </c>
      <c r="F77">
        <f>COUNTIFS(Master!$N$2:$N$101, C77, Master!$T$2:$T$101, "&gt;7500")</f>
        <v>1</v>
      </c>
      <c r="G77" s="9">
        <f>F77*100/$F$78</f>
        <v>1.4492753623188406</v>
      </c>
      <c r="H77">
        <f>COUNTIFS(Master!$N$2:$N$101, C77, Master!$T$2:$T$101, "&lt;7500")</f>
        <v>0</v>
      </c>
      <c r="I77">
        <f>H77*100/$H$78</f>
        <v>0</v>
      </c>
      <c r="J77">
        <f>COUNTIFS(Master!$N$2:$N$101, C77, Master!$W$2:$W$101, "&gt;4500")</f>
        <v>1</v>
      </c>
      <c r="K77" s="9">
        <f>J77*100/$J$78</f>
        <v>1.4925373134328359</v>
      </c>
      <c r="L77">
        <f>COUNTIFS(Master!$N$2:$N$101, C77, Master!$W$2:$W$101, "&lt;4500")</f>
        <v>0</v>
      </c>
      <c r="M77" s="9">
        <f>L77*100/$L$78</f>
        <v>0</v>
      </c>
      <c r="T77"/>
    </row>
    <row r="78" spans="2:20" x14ac:dyDescent="0.3">
      <c r="F78">
        <f>SUM(F70:F77)</f>
        <v>69</v>
      </c>
      <c r="G78" s="9">
        <f>F78*100/$F$78</f>
        <v>100</v>
      </c>
      <c r="H78">
        <f>SUM(H70:H77)</f>
        <v>31</v>
      </c>
      <c r="I78">
        <f t="shared" si="20"/>
        <v>100</v>
      </c>
      <c r="J78">
        <f>SUM(J70:J77)</f>
        <v>67</v>
      </c>
      <c r="K78" s="9">
        <f t="shared" si="21"/>
        <v>100</v>
      </c>
      <c r="L78">
        <f>SUM(L70:L77)</f>
        <v>33</v>
      </c>
      <c r="M78" s="9">
        <f t="shared" si="22"/>
        <v>100</v>
      </c>
      <c r="T78"/>
    </row>
    <row r="79" spans="2:20" x14ac:dyDescent="0.3">
      <c r="T79"/>
    </row>
    <row r="80" spans="2:20" x14ac:dyDescent="0.3">
      <c r="B80" t="s">
        <v>422</v>
      </c>
      <c r="O80" t="s">
        <v>432</v>
      </c>
      <c r="P80" t="s">
        <v>383</v>
      </c>
      <c r="T80"/>
    </row>
    <row r="81" spans="2:20" x14ac:dyDescent="0.3">
      <c r="B81" t="s">
        <v>423</v>
      </c>
      <c r="C81" t="s">
        <v>32</v>
      </c>
      <c r="F81">
        <f>COUNTIFS(Master!$I$2:$I$101, C81, Master!$T$2:$T$101, "&gt;7500")</f>
        <v>21</v>
      </c>
      <c r="G81" s="9">
        <f>F81*100/$F$97</f>
        <v>30.434782608695652</v>
      </c>
      <c r="H81">
        <f>COUNTIFS(Master!$I$2:$I$101, C81, Master!$T$2:$T$101, "&lt;7500")</f>
        <v>0</v>
      </c>
      <c r="I81">
        <f>H81*100/$H$97</f>
        <v>0</v>
      </c>
      <c r="J81">
        <f>COUNTIFS(Master!$I$2:$I$101, C81, Master!$W$2:$W$101, "&gt;4500")</f>
        <v>20</v>
      </c>
      <c r="K81" s="9">
        <f>J81*100/$J$97</f>
        <v>29.850746268656717</v>
      </c>
      <c r="L81">
        <f>COUNTIFS(Master!$I$2:$I$101, C81, Master!$W$2:$W$101, "&lt;4500")</f>
        <v>1</v>
      </c>
      <c r="M81" s="9">
        <f>L81*100/$L$97</f>
        <v>3.0303030303030303</v>
      </c>
      <c r="O81" s="9">
        <f>AVERAGEIF(Master!$I$2:$I$101, C81, Master!$V$2:$V$101)</f>
        <v>25019.047619047618</v>
      </c>
      <c r="P81" s="9">
        <f t="array" ref="P81">_xlfn.STDEV.S(IF(Master!$I$2:$I$101=C81, Master!$V$2:$V$101))</f>
        <v>4743.6925540784214</v>
      </c>
      <c r="T81"/>
    </row>
    <row r="82" spans="2:20" x14ac:dyDescent="0.3">
      <c r="B82" t="s">
        <v>424</v>
      </c>
      <c r="C82" t="s">
        <v>40</v>
      </c>
      <c r="F82">
        <f>COUNTIFS(Master!$I$2:$I$101, C82, Master!$T$2:$T$101, "&gt;7500")</f>
        <v>2</v>
      </c>
      <c r="G82" s="9">
        <f t="shared" ref="G82:G96" si="23">F82*100/$F$97</f>
        <v>2.8985507246376812</v>
      </c>
      <c r="H82">
        <f>COUNTIFS(Master!$I$2:$I$101, C82, Master!$T$2:$T$101, "&lt;7500")</f>
        <v>0</v>
      </c>
      <c r="I82">
        <f t="shared" ref="I82:I97" si="24">H82*100/$H$97</f>
        <v>0</v>
      </c>
      <c r="J82">
        <f>COUNTIFS(Master!$I$2:$I$101, C82, Master!$W$2:$W$101, "&gt;4500")</f>
        <v>0</v>
      </c>
      <c r="K82" s="9">
        <f t="shared" ref="K82:K97" si="25">J82*100/$J$97</f>
        <v>0</v>
      </c>
      <c r="L82">
        <f>COUNTIFS(Master!$I$2:$I$101, C82, Master!$W$2:$W$101, "&lt;4500")</f>
        <v>2</v>
      </c>
      <c r="M82" s="9">
        <f t="shared" ref="M82:M97" si="26">L82*100/$L$97</f>
        <v>6.0606060606060606</v>
      </c>
      <c r="O82" s="9">
        <f>AVERAGEIF(Master!$I$2:$I$101, C82, Master!$V$2:$V$101)</f>
        <v>6500</v>
      </c>
      <c r="P82" s="9">
        <f t="array" ref="P82">_xlfn.STDEV.S(IF(Master!$I$2:$I$101=C82, Master!$V$2:$V$101))</f>
        <v>707.10678118654755</v>
      </c>
      <c r="T82"/>
    </row>
    <row r="83" spans="2:20" x14ac:dyDescent="0.3">
      <c r="B83" t="s">
        <v>425</v>
      </c>
      <c r="C83" t="s">
        <v>44</v>
      </c>
      <c r="F83">
        <f>COUNTIFS(Master!$I$2:$I$101, C83, Master!$T$2:$T$101, "&gt;7500")</f>
        <v>6</v>
      </c>
      <c r="G83" s="9">
        <f t="shared" si="23"/>
        <v>8.695652173913043</v>
      </c>
      <c r="H83">
        <f>COUNTIFS(Master!$I$2:$I$101, C83, Master!$T$2:$T$101, "&lt;7500")</f>
        <v>1</v>
      </c>
      <c r="I83">
        <f t="shared" si="24"/>
        <v>3.225806451612903</v>
      </c>
      <c r="J83">
        <f>COUNTIFS(Master!$I$2:$I$101, C83, Master!$W$2:$W$101, "&gt;4500")</f>
        <v>6</v>
      </c>
      <c r="K83" s="9">
        <f t="shared" si="25"/>
        <v>8.9552238805970141</v>
      </c>
      <c r="L83">
        <f>COUNTIFS(Master!$I$2:$I$101, C83, Master!$W$2:$W$101, "&lt;4500")</f>
        <v>1</v>
      </c>
      <c r="M83" s="9">
        <f t="shared" si="26"/>
        <v>3.0303030303030303</v>
      </c>
      <c r="O83" s="9">
        <f>AVERAGEIF(Master!$I$2:$I$101, C83, Master!$V$2:$V$101)</f>
        <v>26200</v>
      </c>
      <c r="P83" s="9">
        <f t="array" ref="P83">_xlfn.STDEV.S(IF(Master!$I$2:$I$101=C83, Master!$V$2:$V$101))</f>
        <v>10023.306174444971</v>
      </c>
      <c r="T83"/>
    </row>
    <row r="84" spans="2:20" x14ac:dyDescent="0.3">
      <c r="B84" t="s">
        <v>428</v>
      </c>
      <c r="C84" t="s">
        <v>49</v>
      </c>
      <c r="F84">
        <f>COUNTIFS(Master!$I$2:$I$101, C84, Master!$T$2:$T$101, "&gt;7500")</f>
        <v>6</v>
      </c>
      <c r="G84" s="9">
        <f t="shared" si="23"/>
        <v>8.695652173913043</v>
      </c>
      <c r="H84">
        <f>COUNTIFS(Master!$I$2:$I$101, C84, Master!$T$2:$T$101, "&lt;7500")</f>
        <v>11</v>
      </c>
      <c r="I84">
        <f t="shared" si="24"/>
        <v>35.483870967741936</v>
      </c>
      <c r="J84">
        <f>COUNTIFS(Master!$I$2:$I$101, C84, Master!$W$2:$W$101, "&gt;4500")</f>
        <v>9</v>
      </c>
      <c r="K84" s="9">
        <f t="shared" si="25"/>
        <v>13.432835820895523</v>
      </c>
      <c r="L84">
        <f>COUNTIFS(Master!$I$2:$I$101, C84, Master!$W$2:$W$101, "&lt;4500")</f>
        <v>8</v>
      </c>
      <c r="M84" s="9">
        <f t="shared" si="26"/>
        <v>24.242424242424242</v>
      </c>
      <c r="O84" s="9">
        <f>AVERAGEIF(Master!$I$2:$I$101, C84, Master!$V$2:$V$101)</f>
        <v>13282.35294117647</v>
      </c>
      <c r="P84" s="9">
        <f t="array" ref="P84">_xlfn.STDEV.S(IF(Master!$I$2:$I$101=C84, Master!$V$2:$V$101))</f>
        <v>9475.048502126363</v>
      </c>
      <c r="T84"/>
    </row>
    <row r="85" spans="2:20" x14ac:dyDescent="0.3">
      <c r="B85" t="s">
        <v>426</v>
      </c>
      <c r="C85" t="s">
        <v>54</v>
      </c>
      <c r="F85">
        <f>COUNTIFS(Master!$I$2:$I$101, C85, Master!$T$2:$T$101, "&gt;7500")</f>
        <v>6</v>
      </c>
      <c r="G85" s="9">
        <f t="shared" si="23"/>
        <v>8.695652173913043</v>
      </c>
      <c r="H85">
        <f>COUNTIFS(Master!$I$2:$I$101, C85, Master!$T$2:$T$101, "&lt;7500")</f>
        <v>2</v>
      </c>
      <c r="I85">
        <f t="shared" si="24"/>
        <v>6.4516129032258061</v>
      </c>
      <c r="J85">
        <f>COUNTIFS(Master!$I$2:$I$101, C85, Master!$W$2:$W$101, "&gt;4500")</f>
        <v>5</v>
      </c>
      <c r="K85" s="9">
        <f t="shared" si="25"/>
        <v>7.4626865671641793</v>
      </c>
      <c r="L85">
        <f>COUNTIFS(Master!$I$2:$I$101, C85, Master!$W$2:$W$101, "&lt;4500")</f>
        <v>3</v>
      </c>
      <c r="M85" s="9">
        <f t="shared" si="26"/>
        <v>9.0909090909090917</v>
      </c>
      <c r="O85" s="9">
        <f>AVERAGEIF(Master!$I$2:$I$101, C85, Master!$V$2:$V$101)</f>
        <v>18787.5</v>
      </c>
      <c r="P85" s="9">
        <f t="array" ref="P85">_xlfn.STDEV.S(IF(Master!$I$2:$I$101=C85, Master!$V$2:$V$101))</f>
        <v>12987.514608818952</v>
      </c>
      <c r="T85"/>
    </row>
    <row r="86" spans="2:20" x14ac:dyDescent="0.3">
      <c r="B86" t="s">
        <v>427</v>
      </c>
      <c r="C86" t="s">
        <v>82</v>
      </c>
      <c r="F86">
        <f>COUNTIFS(Master!$I$2:$I$101, C86, Master!$T$2:$T$101, "&gt;7500")</f>
        <v>4</v>
      </c>
      <c r="G86" s="9">
        <f t="shared" si="23"/>
        <v>5.7971014492753623</v>
      </c>
      <c r="H86">
        <f>COUNTIFS(Master!$I$2:$I$101, C86, Master!$T$2:$T$101, "&lt;7500")</f>
        <v>0</v>
      </c>
      <c r="I86">
        <f t="shared" si="24"/>
        <v>0</v>
      </c>
      <c r="J86">
        <f>COUNTIFS(Master!$I$2:$I$101, C86, Master!$W$2:$W$101, "&gt;4500")</f>
        <v>4</v>
      </c>
      <c r="K86" s="9">
        <f t="shared" si="25"/>
        <v>5.9701492537313436</v>
      </c>
      <c r="L86">
        <f>COUNTIFS(Master!$I$2:$I$101, C86, Master!$W$2:$W$101, "&lt;4500")</f>
        <v>0</v>
      </c>
      <c r="M86" s="9">
        <f t="shared" si="26"/>
        <v>0</v>
      </c>
      <c r="O86" s="9">
        <f>AVERAGEIF(Master!$I$2:$I$101, C86, Master!$V$2:$V$101)</f>
        <v>25175</v>
      </c>
      <c r="P86" s="9">
        <f t="array" ref="P86">_xlfn.STDEV.S(IF(Master!$I$2:$I$101=C86, Master!$V$2:$V$101))</f>
        <v>3519.8248062462803</v>
      </c>
      <c r="T86"/>
    </row>
    <row r="87" spans="2:20" x14ac:dyDescent="0.3">
      <c r="C87" t="s">
        <v>115</v>
      </c>
      <c r="F87">
        <f>COUNTIFS(Master!$I$2:$I$101, C87, Master!$T$2:$T$101, "&gt;7500")</f>
        <v>7</v>
      </c>
      <c r="G87" s="9">
        <f t="shared" si="23"/>
        <v>10.144927536231885</v>
      </c>
      <c r="H87">
        <f>COUNTIFS(Master!$I$2:$I$101, C87, Master!$T$2:$T$101, "&lt;7500")</f>
        <v>5</v>
      </c>
      <c r="I87">
        <f t="shared" si="24"/>
        <v>16.129032258064516</v>
      </c>
      <c r="J87">
        <f>COUNTIFS(Master!$I$2:$I$101, C87, Master!$W$2:$W$101, "&gt;4500")</f>
        <v>6</v>
      </c>
      <c r="K87" s="9">
        <f t="shared" si="25"/>
        <v>8.9552238805970141</v>
      </c>
      <c r="L87">
        <f>COUNTIFS(Master!$I$2:$I$101, C87, Master!$W$2:$W$101, "&lt;4500")</f>
        <v>6</v>
      </c>
      <c r="M87" s="9">
        <f t="shared" si="26"/>
        <v>18.181818181818183</v>
      </c>
      <c r="O87" s="9">
        <f>AVERAGEIF(Master!$I$2:$I$101, C87, Master!$V$2:$V$101)</f>
        <v>13233.333333333334</v>
      </c>
      <c r="P87" s="9">
        <f t="array" ref="P87">_xlfn.STDEV.S(IF(Master!$I$2:$I$101=C87, Master!$V$2:$V$101))</f>
        <v>8566.5664420501998</v>
      </c>
      <c r="T87"/>
    </row>
    <row r="88" spans="2:20" x14ac:dyDescent="0.3">
      <c r="C88" t="s">
        <v>132</v>
      </c>
      <c r="F88">
        <f>COUNTIFS(Master!$I$2:$I$101, C88, Master!$T$2:$T$101, "&gt;7500")</f>
        <v>6</v>
      </c>
      <c r="G88" s="9">
        <f t="shared" si="23"/>
        <v>8.695652173913043</v>
      </c>
      <c r="H88">
        <f>COUNTIFS(Master!$I$2:$I$101, C88, Master!$T$2:$T$101, "&lt;7500")</f>
        <v>1</v>
      </c>
      <c r="I88">
        <f t="shared" si="24"/>
        <v>3.225806451612903</v>
      </c>
      <c r="J88">
        <f>COUNTIFS(Master!$I$2:$I$101, C88, Master!$W$2:$W$101, "&gt;4500")</f>
        <v>5</v>
      </c>
      <c r="K88" s="9">
        <f t="shared" si="25"/>
        <v>7.4626865671641793</v>
      </c>
      <c r="L88">
        <f>COUNTIFS(Master!$I$2:$I$101, C88, Master!$W$2:$W$101, "&lt;4500")</f>
        <v>2</v>
      </c>
      <c r="M88" s="9">
        <f t="shared" si="26"/>
        <v>6.0606060606060606</v>
      </c>
      <c r="O88" s="9">
        <f>AVERAGEIF(Master!$I$2:$I$101, C88, Master!$V$2:$V$101)</f>
        <v>19900</v>
      </c>
      <c r="P88" s="9">
        <f t="array" ref="P88">_xlfn.STDEV.S(IF(Master!$I$2:$I$101=C88, Master!$V$2:$V$101))</f>
        <v>12806.118329402812</v>
      </c>
      <c r="T88"/>
    </row>
    <row r="89" spans="2:20" x14ac:dyDescent="0.3">
      <c r="C89" t="s">
        <v>136</v>
      </c>
      <c r="F89">
        <f>COUNTIFS(Master!$I$2:$I$101, C89, Master!$T$2:$T$101, "&gt;7500")</f>
        <v>4</v>
      </c>
      <c r="G89" s="9">
        <f t="shared" si="23"/>
        <v>5.7971014492753623</v>
      </c>
      <c r="H89">
        <f>COUNTIFS(Master!$I$2:$I$101, C89, Master!$T$2:$T$101, "&lt;7500")</f>
        <v>2</v>
      </c>
      <c r="I89">
        <f t="shared" si="24"/>
        <v>6.4516129032258061</v>
      </c>
      <c r="J89">
        <f>COUNTIFS(Master!$I$2:$I$101, C89, Master!$W$2:$W$101, "&gt;4500")</f>
        <v>6</v>
      </c>
      <c r="K89" s="9">
        <f t="shared" si="25"/>
        <v>8.9552238805970141</v>
      </c>
      <c r="L89">
        <f>COUNTIFS(Master!$I$2:$I$101, C89, Master!$W$2:$W$101, "&lt;4500")</f>
        <v>0</v>
      </c>
      <c r="M89" s="9">
        <f t="shared" si="26"/>
        <v>0</v>
      </c>
      <c r="O89" s="9">
        <f>AVERAGEIF(Master!$I$2:$I$101, C89, Master!$V$2:$V$101)</f>
        <v>22483.333333333332</v>
      </c>
      <c r="P89" s="9">
        <f t="array" ref="P89">_xlfn.STDEV.S(IF(Master!$I$2:$I$101=C89, Master!$V$2:$V$101))</f>
        <v>10324.420887714075</v>
      </c>
      <c r="T89"/>
    </row>
    <row r="90" spans="2:20" x14ac:dyDescent="0.3">
      <c r="C90" t="s">
        <v>152</v>
      </c>
      <c r="F90">
        <f>COUNTIFS(Master!$I$2:$I$101, C90, Master!$T$2:$T$101, "&gt;7500")</f>
        <v>1</v>
      </c>
      <c r="G90" s="9">
        <f t="shared" si="23"/>
        <v>1.4492753623188406</v>
      </c>
      <c r="H90">
        <f>COUNTIFS(Master!$I$2:$I$101, C90, Master!$T$2:$T$101, "&lt;7500")</f>
        <v>0</v>
      </c>
      <c r="I90">
        <f t="shared" si="24"/>
        <v>0</v>
      </c>
      <c r="J90">
        <f>COUNTIFS(Master!$I$2:$I$101, C90, Master!$W$2:$W$101, "&gt;4500")</f>
        <v>1</v>
      </c>
      <c r="K90" s="9">
        <f t="shared" si="25"/>
        <v>1.4925373134328359</v>
      </c>
      <c r="L90">
        <f>COUNTIFS(Master!$I$2:$I$101, C90, Master!$W$2:$W$101, "&lt;4500")</f>
        <v>0</v>
      </c>
      <c r="M90" s="9">
        <f t="shared" si="26"/>
        <v>0</v>
      </c>
      <c r="O90" s="9">
        <f>AVERAGEIF(Master!$I$2:$I$101, C90, Master!$V$2:$V$101)</f>
        <v>19000</v>
      </c>
      <c r="P90" s="9" t="e">
        <f t="array" ref="P90">_xlfn.STDEV.S(IF(Master!$I$2:$I$101=C90, Master!$V$2:$V$101))</f>
        <v>#DIV/0!</v>
      </c>
      <c r="T90"/>
    </row>
    <row r="91" spans="2:20" x14ac:dyDescent="0.3">
      <c r="B91" t="s">
        <v>430</v>
      </c>
      <c r="C91" t="s">
        <v>188</v>
      </c>
      <c r="F91">
        <f>COUNTIFS(Master!$I$2:$I$101, C91, Master!$T$2:$T$101, "&gt;7500")</f>
        <v>0</v>
      </c>
      <c r="G91" s="9">
        <f t="shared" si="23"/>
        <v>0</v>
      </c>
      <c r="H91">
        <f>COUNTIFS(Master!$I$2:$I$101, C91, Master!$T$2:$T$101, "&lt;7500")</f>
        <v>3</v>
      </c>
      <c r="I91">
        <f t="shared" si="24"/>
        <v>9.67741935483871</v>
      </c>
      <c r="J91">
        <f>COUNTIFS(Master!$I$2:$I$101, C91, Master!$W$2:$W$101, "&gt;4500")</f>
        <v>0</v>
      </c>
      <c r="K91" s="9">
        <f t="shared" si="25"/>
        <v>0</v>
      </c>
      <c r="L91">
        <f>COUNTIFS(Master!$I$2:$I$101, C91, Master!$W$2:$W$101, "&lt;4500")</f>
        <v>3</v>
      </c>
      <c r="M91" s="9">
        <f t="shared" si="26"/>
        <v>9.0909090909090917</v>
      </c>
      <c r="O91" s="9">
        <f>AVERAGEIF(Master!$I$2:$I$101, C91, Master!$V$2:$V$101)</f>
        <v>2666.6666666666665</v>
      </c>
      <c r="P91" s="9">
        <f t="array" ref="P91">_xlfn.STDEV.S(IF(Master!$I$2:$I$101=C91, Master!$V$2:$V$101))</f>
        <v>1527.5252316519468</v>
      </c>
      <c r="T91"/>
    </row>
    <row r="92" spans="2:20" x14ac:dyDescent="0.3">
      <c r="C92" t="s">
        <v>216</v>
      </c>
      <c r="F92">
        <f>COUNTIFS(Master!$I$2:$I$101, C92, Master!$T$2:$T$101, "&gt;7500")</f>
        <v>1</v>
      </c>
      <c r="G92" s="9">
        <f t="shared" si="23"/>
        <v>1.4492753623188406</v>
      </c>
      <c r="H92">
        <f>COUNTIFS(Master!$I$2:$I$101, C92, Master!$T$2:$T$101, "&lt;7500")</f>
        <v>1</v>
      </c>
      <c r="I92">
        <f t="shared" si="24"/>
        <v>3.225806451612903</v>
      </c>
      <c r="J92">
        <f>COUNTIFS(Master!$I$2:$I$101, C92, Master!$W$2:$W$101, "&gt;4500")</f>
        <v>0</v>
      </c>
      <c r="K92" s="9">
        <f t="shared" si="25"/>
        <v>0</v>
      </c>
      <c r="L92">
        <f>COUNTIFS(Master!$I$2:$I$101, C92, Master!$W$2:$W$101, "&lt;4500")</f>
        <v>2</v>
      </c>
      <c r="M92" s="9">
        <f t="shared" si="26"/>
        <v>6.0606060606060606</v>
      </c>
      <c r="O92" s="9">
        <f>AVERAGEIF(Master!$I$2:$I$101, C92, Master!$V$2:$V$101)</f>
        <v>4000</v>
      </c>
      <c r="P92" s="9">
        <f t="array" ref="P92">_xlfn.STDEV.S(IF(Master!$I$2:$I$101=C92, Master!$V$2:$V$101))</f>
        <v>0</v>
      </c>
      <c r="T92"/>
    </row>
    <row r="93" spans="2:20" x14ac:dyDescent="0.3">
      <c r="B93" t="s">
        <v>431</v>
      </c>
      <c r="C93" t="s">
        <v>245</v>
      </c>
      <c r="F93">
        <f>COUNTIFS(Master!$I$2:$I$101, C93, Master!$T$2:$T$101, "&gt;7500")</f>
        <v>1</v>
      </c>
      <c r="G93" s="9">
        <f t="shared" si="23"/>
        <v>1.4492753623188406</v>
      </c>
      <c r="H93">
        <f>COUNTIFS(Master!$I$2:$I$101, C93, Master!$T$2:$T$101, "&lt;7500")</f>
        <v>0</v>
      </c>
      <c r="I93">
        <f t="shared" si="24"/>
        <v>0</v>
      </c>
      <c r="J93">
        <f>COUNTIFS(Master!$I$2:$I$101, C93, Master!$W$2:$W$101, "&gt;4500")</f>
        <v>1</v>
      </c>
      <c r="K93" s="9">
        <f t="shared" si="25"/>
        <v>1.4925373134328359</v>
      </c>
      <c r="L93">
        <f>COUNTIFS(Master!$I$2:$I$101, C93, Master!$W$2:$W$101, "&lt;4500")</f>
        <v>0</v>
      </c>
      <c r="M93" s="9">
        <f t="shared" si="26"/>
        <v>0</v>
      </c>
      <c r="O93" s="9">
        <f>AVERAGEIF(Master!$I$2:$I$101, C93, Master!$V$2:$V$101)</f>
        <v>18200</v>
      </c>
      <c r="P93" s="9" t="e">
        <f t="array" ref="P93">_xlfn.STDEV.S(IF(Master!$I$2:$I$101=C93, Master!$V$2:$V$101))</f>
        <v>#DIV/0!</v>
      </c>
      <c r="T93"/>
    </row>
    <row r="94" spans="2:20" x14ac:dyDescent="0.3">
      <c r="B94" t="s">
        <v>429</v>
      </c>
      <c r="C94" t="s">
        <v>261</v>
      </c>
      <c r="F94">
        <f>COUNTIFS(Master!$I$2:$I$101, C94, Master!$T$2:$T$101, "&gt;7500")</f>
        <v>2</v>
      </c>
      <c r="G94" s="9">
        <f t="shared" si="23"/>
        <v>2.8985507246376812</v>
      </c>
      <c r="H94">
        <f>COUNTIFS(Master!$I$2:$I$101, C94, Master!$T$2:$T$101, "&lt;7500")</f>
        <v>4</v>
      </c>
      <c r="I94">
        <f t="shared" si="24"/>
        <v>12.903225806451612</v>
      </c>
      <c r="J94">
        <f>COUNTIFS(Master!$I$2:$I$101, C94, Master!$W$2:$W$101, "&gt;4500")</f>
        <v>2</v>
      </c>
      <c r="K94" s="9">
        <f t="shared" si="25"/>
        <v>2.9850746268656718</v>
      </c>
      <c r="L94">
        <f>COUNTIFS(Master!$I$2:$I$101, C94, Master!$W$2:$W$101, "&lt;4500")</f>
        <v>4</v>
      </c>
      <c r="M94" s="9">
        <f t="shared" si="26"/>
        <v>12.121212121212121</v>
      </c>
      <c r="O94" s="9">
        <f>AVERAGEIF(Master!$I$2:$I$101, C94, Master!$V$2:$V$101)</f>
        <v>7183.333333333333</v>
      </c>
      <c r="P94" s="9">
        <f t="array" ref="P94">_xlfn.STDEV.S(IF(Master!$I$2:$I$101=C94, Master!$V$2:$V$101))</f>
        <v>7663.006372610339</v>
      </c>
      <c r="T94"/>
    </row>
    <row r="95" spans="2:20" x14ac:dyDescent="0.3">
      <c r="C95" t="s">
        <v>271</v>
      </c>
      <c r="F95">
        <f>COUNTIFS(Master!$I$2:$I$101, C95, Master!$T$2:$T$101, "&gt;7500")</f>
        <v>1</v>
      </c>
      <c r="G95" s="9">
        <f t="shared" si="23"/>
        <v>1.4492753623188406</v>
      </c>
      <c r="H95">
        <f>COUNTIFS(Master!$I$2:$I$101, C95, Master!$T$2:$T$101, "&lt;7500")</f>
        <v>1</v>
      </c>
      <c r="I95">
        <f t="shared" si="24"/>
        <v>3.225806451612903</v>
      </c>
      <c r="J95">
        <f>COUNTIFS(Master!$I$2:$I$101, C95, Master!$W$2:$W$101, "&gt;4500")</f>
        <v>1</v>
      </c>
      <c r="K95" s="9">
        <f t="shared" si="25"/>
        <v>1.4925373134328359</v>
      </c>
      <c r="L95">
        <f>COUNTIFS(Master!$I$2:$I$101, C95, Master!$W$2:$W$101, "&lt;4500")</f>
        <v>1</v>
      </c>
      <c r="M95" s="9">
        <f t="shared" si="26"/>
        <v>3.0303030303030303</v>
      </c>
      <c r="O95" s="9">
        <f>AVERAGEIF(Master!$I$2:$I$101, C95, Master!$V$2:$V$101)</f>
        <v>12100</v>
      </c>
      <c r="P95" s="9">
        <f t="array" ref="P95">_xlfn.STDEV.S(IF(Master!$I$2:$I$101=C95, Master!$V$2:$V$101))</f>
        <v>11455.129855222071</v>
      </c>
      <c r="T95"/>
    </row>
    <row r="96" spans="2:20" x14ac:dyDescent="0.3">
      <c r="C96" t="s">
        <v>339</v>
      </c>
      <c r="F96">
        <f>COUNTIFS(Master!$I$2:$I$101, C96, Master!$T$2:$T$101, "&gt;7500")</f>
        <v>1</v>
      </c>
      <c r="G96" s="9">
        <f t="shared" si="23"/>
        <v>1.4492753623188406</v>
      </c>
      <c r="H96">
        <f>COUNTIFS(Master!$I$2:$I$101, C96, Master!$T$2:$T$101, "&lt;7500")</f>
        <v>0</v>
      </c>
      <c r="I96">
        <f t="shared" si="24"/>
        <v>0</v>
      </c>
      <c r="J96">
        <f>COUNTIFS(Master!$I$2:$I$101, C96, Master!$W$2:$W$101, "&gt;4500")</f>
        <v>1</v>
      </c>
      <c r="K96" s="9">
        <f t="shared" si="25"/>
        <v>1.4925373134328359</v>
      </c>
      <c r="L96">
        <f>COUNTIFS(Master!$I$2:$I$101, C96, Master!$W$2:$W$101, "&lt;4500")</f>
        <v>0</v>
      </c>
      <c r="M96" s="9">
        <f t="shared" si="26"/>
        <v>0</v>
      </c>
      <c r="O96" s="9">
        <f>AVERAGEIF(Master!$I$2:$I$101, C96, Master!$V$2:$V$101)</f>
        <v>19200</v>
      </c>
      <c r="P96" s="9" t="e">
        <f t="array" ref="P96">_xlfn.STDEV.S(IF(Master!$I$2:$I$101=C96, Master!$V$2:$V$101))</f>
        <v>#DIV/0!</v>
      </c>
      <c r="T96"/>
    </row>
    <row r="97" spans="2:42" x14ac:dyDescent="0.3">
      <c r="F97">
        <f>SUM(F81:F96)</f>
        <v>69</v>
      </c>
      <c r="G97" s="9">
        <f>F97*100/$F$97</f>
        <v>100</v>
      </c>
      <c r="H97">
        <f>SUM(H81:H96)</f>
        <v>31</v>
      </c>
      <c r="I97">
        <f t="shared" si="24"/>
        <v>100</v>
      </c>
      <c r="J97">
        <f>SUM(J81:J96)</f>
        <v>67</v>
      </c>
      <c r="K97" s="9">
        <f t="shared" si="25"/>
        <v>100</v>
      </c>
      <c r="L97">
        <f>SUM(L81:L96)</f>
        <v>33</v>
      </c>
      <c r="M97" s="9">
        <f t="shared" si="26"/>
        <v>100</v>
      </c>
      <c r="T97"/>
    </row>
    <row r="98" spans="2:42" x14ac:dyDescent="0.3">
      <c r="T98"/>
    </row>
    <row r="99" spans="2:42" x14ac:dyDescent="0.3">
      <c r="T99"/>
    </row>
    <row r="100" spans="2:42" x14ac:dyDescent="0.3">
      <c r="B100" t="s">
        <v>422</v>
      </c>
      <c r="F100" t="s">
        <v>433</v>
      </c>
      <c r="G100" t="s">
        <v>435</v>
      </c>
      <c r="H100" t="s">
        <v>433</v>
      </c>
      <c r="I100" t="s">
        <v>435</v>
      </c>
      <c r="M100" t="s">
        <v>460</v>
      </c>
      <c r="O100" t="s">
        <v>434</v>
      </c>
      <c r="P100" t="s">
        <v>435</v>
      </c>
      <c r="Q100" t="s">
        <v>391</v>
      </c>
      <c r="R100" t="s">
        <v>436</v>
      </c>
      <c r="T100"/>
      <c r="V100" t="s">
        <v>460</v>
      </c>
      <c r="Z100" t="s">
        <v>391</v>
      </c>
      <c r="AA100" t="s">
        <v>383</v>
      </c>
      <c r="AB100" t="s">
        <v>559</v>
      </c>
      <c r="AC100" t="s">
        <v>435</v>
      </c>
      <c r="AG100" t="s">
        <v>460</v>
      </c>
      <c r="AI100" t="s">
        <v>434</v>
      </c>
      <c r="AJ100" t="s">
        <v>435</v>
      </c>
      <c r="AK100" t="s">
        <v>391</v>
      </c>
      <c r="AL100" t="s">
        <v>436</v>
      </c>
      <c r="AP100" t="s">
        <v>460</v>
      </c>
    </row>
    <row r="101" spans="2:42" x14ac:dyDescent="0.3">
      <c r="B101" t="s">
        <v>423</v>
      </c>
      <c r="C101" t="s">
        <v>32</v>
      </c>
      <c r="F101" s="12">
        <f>AVERAGEIF(Master!I2:I101, C101, Master!S2:S101)</f>
        <v>40361.904761904763</v>
      </c>
      <c r="G101" s="12" t="e">
        <f>_xlfn.STDEV.S(IF(Master!I2:I101=C101, Master!S2:S101))</f>
        <v>#DIV/0!</v>
      </c>
      <c r="H101" s="12">
        <f t="shared" ref="H101:H116" si="27">F101</f>
        <v>40361.904761904763</v>
      </c>
      <c r="I101" s="12" t="e">
        <f t="shared" ref="I101:I116" si="28">G101</f>
        <v>#DIV/0!</v>
      </c>
      <c r="J101" t="e">
        <f>_xlfn.CONCAT(H101," ± ",I101)</f>
        <v>#DIV/0!</v>
      </c>
      <c r="M101" t="e">
        <f t="shared" ref="M101:M116" si="29">_xlfn.CONCAT(TEXT(H101, "0.00"), " ± ", TEXT(I101, "0.00"))</f>
        <v>#DIV/0!</v>
      </c>
      <c r="O101" s="12">
        <f>AVERAGEIF(Master!I2:I101, C101, Master!V2:V101)</f>
        <v>25019.047619047618</v>
      </c>
      <c r="P101" s="12" t="e">
        <f>_xlfn.STDEV.S(IF(Master!I2:I101=C101, Master!V2:V101))</f>
        <v>#DIV/0!</v>
      </c>
      <c r="Q101" s="12">
        <f t="shared" ref="Q101:Q116" si="30">O101</f>
        <v>25019.047619047618</v>
      </c>
      <c r="R101" s="12" t="e">
        <f t="shared" ref="R101:R116" si="31">P101</f>
        <v>#DIV/0!</v>
      </c>
      <c r="S101" t="e">
        <f>_xlfn.CONCAT(H101," ± ",I101)</f>
        <v>#DIV/0!</v>
      </c>
      <c r="T101"/>
      <c r="V101" t="e">
        <f t="shared" ref="V101:V116" si="32">_xlfn.CONCAT(TEXT(Q101, "0.00"), " ± ", TEXT(R101, "0.00"))</f>
        <v>#DIV/0!</v>
      </c>
      <c r="Z101" s="12">
        <f>AVERAGEIF(Master!I2:I101, C101, Master!S2:S101)</f>
        <v>40361.904761904763</v>
      </c>
      <c r="AA101" s="12" t="e">
        <f>_xlfn.STDEV.S(IF(Master!I2:I101=C101, Master!S2:S101))</f>
        <v>#DIV/0!</v>
      </c>
      <c r="AB101" s="12">
        <f t="shared" ref="AB101:AB116" si="33">F101</f>
        <v>40361.904761904763</v>
      </c>
      <c r="AC101" s="12" t="e">
        <f t="shared" ref="AC101:AC116" si="34">G101</f>
        <v>#DIV/0!</v>
      </c>
      <c r="AD101" t="s">
        <v>462</v>
      </c>
      <c r="AG101" t="s">
        <v>463</v>
      </c>
      <c r="AI101" s="12" t="s">
        <v>527</v>
      </c>
      <c r="AJ101" s="12" t="s">
        <v>528</v>
      </c>
      <c r="AK101" s="12" t="s">
        <v>479</v>
      </c>
      <c r="AL101" s="12" t="s">
        <v>495</v>
      </c>
      <c r="AM101" t="s">
        <v>462</v>
      </c>
      <c r="AP101" t="s">
        <v>511</v>
      </c>
    </row>
    <row r="102" spans="2:42" x14ac:dyDescent="0.3">
      <c r="B102" t="s">
        <v>424</v>
      </c>
      <c r="C102" t="s">
        <v>40</v>
      </c>
      <c r="F102" s="12">
        <f>AVERAGEIF(Master!I3:I102, C102, Master!S3:S102)</f>
        <v>25152</v>
      </c>
      <c r="G102" s="12" t="e">
        <f>_xlfn.STDEV.S(IF(Master!I3:I102=C102, Master!S3:S102))</f>
        <v>#DIV/0!</v>
      </c>
      <c r="H102" s="12">
        <f t="shared" si="27"/>
        <v>25152</v>
      </c>
      <c r="I102" s="12" t="e">
        <f t="shared" si="28"/>
        <v>#DIV/0!</v>
      </c>
      <c r="M102" t="e">
        <f t="shared" si="29"/>
        <v>#DIV/0!</v>
      </c>
      <c r="O102" s="12">
        <f>AVERAGEIF(Master!I3:I102, C102, Master!V3:V102)</f>
        <v>6500</v>
      </c>
      <c r="P102" s="12" t="e">
        <f>_xlfn.STDEV.S(IF(Master!I3:I102=C102, Master!V3:V102))</f>
        <v>#DIV/0!</v>
      </c>
      <c r="Q102" s="12">
        <f t="shared" si="30"/>
        <v>6500</v>
      </c>
      <c r="R102" s="12" t="e">
        <f t="shared" si="31"/>
        <v>#DIV/0!</v>
      </c>
      <c r="T102"/>
      <c r="V102" t="e">
        <f t="shared" si="32"/>
        <v>#DIV/0!</v>
      </c>
      <c r="Z102" s="12">
        <f>AVERAGEIF(Master!I3:I102, C102, Master!S3:S102)</f>
        <v>25152</v>
      </c>
      <c r="AA102" s="12" t="e">
        <f>_xlfn.STDEV.S(IF(Master!I3:I102=C102, Master!S3:S102))</f>
        <v>#DIV/0!</v>
      </c>
      <c r="AB102" s="12">
        <f t="shared" si="33"/>
        <v>25152</v>
      </c>
      <c r="AC102" s="12" t="e">
        <f t="shared" si="34"/>
        <v>#DIV/0!</v>
      </c>
      <c r="AG102" t="s">
        <v>464</v>
      </c>
      <c r="AI102" s="12" t="s">
        <v>529</v>
      </c>
      <c r="AJ102" s="12" t="s">
        <v>530</v>
      </c>
      <c r="AK102" s="12" t="s">
        <v>480</v>
      </c>
      <c r="AL102" s="12" t="s">
        <v>496</v>
      </c>
      <c r="AP102" t="s">
        <v>512</v>
      </c>
    </row>
    <row r="103" spans="2:42" x14ac:dyDescent="0.3">
      <c r="B103" t="s">
        <v>425</v>
      </c>
      <c r="C103" t="s">
        <v>44</v>
      </c>
      <c r="F103" s="12">
        <f>AVERAGEIF(Master!I4:I103, C103, Master!S4:S103)</f>
        <v>38171.428571428572</v>
      </c>
      <c r="G103" s="12" t="e">
        <f>_xlfn.STDEV.S(IF(Master!I4:I103=C103, Master!S4:S103))</f>
        <v>#DIV/0!</v>
      </c>
      <c r="H103" s="12">
        <f t="shared" si="27"/>
        <v>38171.428571428572</v>
      </c>
      <c r="I103" s="12" t="e">
        <f t="shared" si="28"/>
        <v>#DIV/0!</v>
      </c>
      <c r="M103" t="e">
        <f t="shared" si="29"/>
        <v>#DIV/0!</v>
      </c>
      <c r="O103" s="12">
        <f>AVERAGEIF(Master!I4:I103, C103, Master!V4:V103)</f>
        <v>26200</v>
      </c>
      <c r="P103" s="12" t="e">
        <f>_xlfn.STDEV.S(IF(Master!I4:I103=C103, Master!V4:V103))</f>
        <v>#DIV/0!</v>
      </c>
      <c r="Q103" s="12">
        <f t="shared" si="30"/>
        <v>26200</v>
      </c>
      <c r="R103" s="12" t="e">
        <f t="shared" si="31"/>
        <v>#DIV/0!</v>
      </c>
      <c r="T103"/>
      <c r="V103" t="e">
        <f t="shared" si="32"/>
        <v>#DIV/0!</v>
      </c>
      <c r="Z103" s="12">
        <f>AVERAGEIF(Master!I4:I103, C103, Master!S4:S103)</f>
        <v>38171.428571428572</v>
      </c>
      <c r="AA103" s="12" t="e">
        <f>_xlfn.STDEV.S(IF(Master!I4:I103=C103, Master!S4:S103))</f>
        <v>#DIV/0!</v>
      </c>
      <c r="AB103" s="12">
        <f t="shared" si="33"/>
        <v>38171.428571428572</v>
      </c>
      <c r="AC103" s="12" t="e">
        <f t="shared" si="34"/>
        <v>#DIV/0!</v>
      </c>
      <c r="AG103" t="s">
        <v>465</v>
      </c>
      <c r="AI103" s="12" t="s">
        <v>531</v>
      </c>
      <c r="AJ103" s="12" t="s">
        <v>532</v>
      </c>
      <c r="AK103" s="12" t="s">
        <v>481</v>
      </c>
      <c r="AL103" s="12" t="s">
        <v>497</v>
      </c>
      <c r="AP103" t="s">
        <v>513</v>
      </c>
    </row>
    <row r="104" spans="2:42" x14ac:dyDescent="0.3">
      <c r="B104" t="s">
        <v>428</v>
      </c>
      <c r="C104" t="s">
        <v>49</v>
      </c>
      <c r="F104" s="12">
        <f>AVERAGEIF(Master!I5:I104, C104, Master!S5:S104)</f>
        <v>22802.352941176472</v>
      </c>
      <c r="G104" s="12" t="e">
        <f>_xlfn.STDEV.S(IF(Master!I5:I104=C104, Master!S5:S104))</f>
        <v>#DIV/0!</v>
      </c>
      <c r="H104" s="12">
        <f t="shared" si="27"/>
        <v>22802.352941176472</v>
      </c>
      <c r="I104" s="12" t="e">
        <f t="shared" si="28"/>
        <v>#DIV/0!</v>
      </c>
      <c r="M104" t="e">
        <f t="shared" si="29"/>
        <v>#DIV/0!</v>
      </c>
      <c r="O104" s="12">
        <f>AVERAGEIF(Master!I5:I104, C104, Master!V5:V104)</f>
        <v>13282.35294117647</v>
      </c>
      <c r="P104" s="12" t="e">
        <f>_xlfn.STDEV.S(IF(Master!I5:I104=C104, Master!V5:V104))</f>
        <v>#DIV/0!</v>
      </c>
      <c r="Q104" s="12">
        <f t="shared" si="30"/>
        <v>13282.35294117647</v>
      </c>
      <c r="R104" s="12" t="e">
        <f t="shared" si="31"/>
        <v>#DIV/0!</v>
      </c>
      <c r="T104"/>
      <c r="V104" t="e">
        <f t="shared" si="32"/>
        <v>#DIV/0!</v>
      </c>
      <c r="Z104" s="12">
        <f>AVERAGEIF(Master!I5:I104, C104, Master!S5:S104)</f>
        <v>22802.352941176472</v>
      </c>
      <c r="AA104" s="12" t="e">
        <f>_xlfn.STDEV.S(IF(Master!I5:I104=C104, Master!S5:S104))</f>
        <v>#DIV/0!</v>
      </c>
      <c r="AB104" s="12">
        <f t="shared" si="33"/>
        <v>22802.352941176472</v>
      </c>
      <c r="AC104" s="12" t="e">
        <f t="shared" si="34"/>
        <v>#DIV/0!</v>
      </c>
      <c r="AG104" t="s">
        <v>466</v>
      </c>
      <c r="AI104" s="12" t="s">
        <v>533</v>
      </c>
      <c r="AJ104" s="12" t="s">
        <v>534</v>
      </c>
      <c r="AK104" s="12" t="s">
        <v>482</v>
      </c>
      <c r="AL104" s="12" t="s">
        <v>498</v>
      </c>
      <c r="AP104" t="s">
        <v>514</v>
      </c>
    </row>
    <row r="105" spans="2:42" x14ac:dyDescent="0.3">
      <c r="B105" t="s">
        <v>426</v>
      </c>
      <c r="C105" t="s">
        <v>54</v>
      </c>
      <c r="F105" s="12">
        <f>AVERAGEIF(Master!I6:I105, C105, Master!S6:S105)</f>
        <v>33592.5</v>
      </c>
      <c r="G105" s="12" t="e">
        <f>_xlfn.STDEV.S(IF(Master!I6:I105=C105, Master!S6:S105))</f>
        <v>#DIV/0!</v>
      </c>
      <c r="H105" s="12">
        <f t="shared" si="27"/>
        <v>33592.5</v>
      </c>
      <c r="I105" s="12" t="e">
        <f t="shared" si="28"/>
        <v>#DIV/0!</v>
      </c>
      <c r="M105" t="e">
        <f t="shared" si="29"/>
        <v>#DIV/0!</v>
      </c>
      <c r="O105" s="12">
        <f>AVERAGEIF(Master!I6:I105, C105, Master!V6:V105)</f>
        <v>18787.5</v>
      </c>
      <c r="P105" s="12" t="e">
        <f>_xlfn.STDEV.S(IF(Master!I6:I105=C105, Master!V6:V105))</f>
        <v>#DIV/0!</v>
      </c>
      <c r="Q105" s="12">
        <f t="shared" si="30"/>
        <v>18787.5</v>
      </c>
      <c r="R105" s="12" t="e">
        <f t="shared" si="31"/>
        <v>#DIV/0!</v>
      </c>
      <c r="T105"/>
      <c r="V105" t="e">
        <f t="shared" si="32"/>
        <v>#DIV/0!</v>
      </c>
      <c r="Z105" s="12">
        <f>AVERAGEIF(Master!I6:I105, C105, Master!S6:S105)</f>
        <v>33592.5</v>
      </c>
      <c r="AA105" s="12" t="e">
        <f>_xlfn.STDEV.S(IF(Master!I6:I105=C105, Master!S6:S105))</f>
        <v>#DIV/0!</v>
      </c>
      <c r="AB105" s="12">
        <f t="shared" si="33"/>
        <v>33592.5</v>
      </c>
      <c r="AC105" s="12" t="e">
        <f t="shared" si="34"/>
        <v>#DIV/0!</v>
      </c>
      <c r="AG105" t="s">
        <v>467</v>
      </c>
      <c r="AI105" s="12" t="s">
        <v>535</v>
      </c>
      <c r="AJ105" s="12" t="s">
        <v>536</v>
      </c>
      <c r="AK105" s="12" t="s">
        <v>483</v>
      </c>
      <c r="AL105" s="12" t="s">
        <v>499</v>
      </c>
      <c r="AP105" t="s">
        <v>515</v>
      </c>
    </row>
    <row r="106" spans="2:42" x14ac:dyDescent="0.3">
      <c r="B106" t="s">
        <v>427</v>
      </c>
      <c r="C106" t="s">
        <v>82</v>
      </c>
      <c r="F106" s="12">
        <f>AVERAGEIF(Master!I7:I106, C106, Master!S7:S106)</f>
        <v>41230</v>
      </c>
      <c r="G106" s="12" t="e">
        <f>_xlfn.STDEV.S(IF(Master!I7:I106=C106, Master!S7:S106))</f>
        <v>#DIV/0!</v>
      </c>
      <c r="H106" s="12">
        <f t="shared" si="27"/>
        <v>41230</v>
      </c>
      <c r="I106" s="12" t="e">
        <f t="shared" si="28"/>
        <v>#DIV/0!</v>
      </c>
      <c r="M106" t="e">
        <f t="shared" si="29"/>
        <v>#DIV/0!</v>
      </c>
      <c r="O106" s="12">
        <f>AVERAGEIF(Master!I7:I106, C106, Master!V7:V106)</f>
        <v>25175</v>
      </c>
      <c r="P106" s="12" t="e">
        <f>_xlfn.STDEV.S(IF(Master!I7:I106=C106, Master!V7:V106))</f>
        <v>#DIV/0!</v>
      </c>
      <c r="Q106" s="12">
        <f t="shared" si="30"/>
        <v>25175</v>
      </c>
      <c r="R106" s="12" t="e">
        <f t="shared" si="31"/>
        <v>#DIV/0!</v>
      </c>
      <c r="T106"/>
      <c r="V106" t="e">
        <f t="shared" si="32"/>
        <v>#DIV/0!</v>
      </c>
      <c r="Z106" s="12">
        <f>AVERAGEIF(Master!I7:I106, C106, Master!S7:S106)</f>
        <v>41230</v>
      </c>
      <c r="AA106" s="12" t="e">
        <f>_xlfn.STDEV.S(IF(Master!I7:I106=C106, Master!S7:S106))</f>
        <v>#DIV/0!</v>
      </c>
      <c r="AB106" s="12">
        <f t="shared" si="33"/>
        <v>41230</v>
      </c>
      <c r="AC106" s="12" t="e">
        <f t="shared" si="34"/>
        <v>#DIV/0!</v>
      </c>
      <c r="AG106" t="s">
        <v>468</v>
      </c>
      <c r="AI106" s="12" t="s">
        <v>537</v>
      </c>
      <c r="AJ106" s="12" t="s">
        <v>538</v>
      </c>
      <c r="AK106" s="12" t="s">
        <v>484</v>
      </c>
      <c r="AL106" s="12" t="s">
        <v>500</v>
      </c>
      <c r="AP106" t="s">
        <v>516</v>
      </c>
    </row>
    <row r="107" spans="2:42" x14ac:dyDescent="0.3">
      <c r="C107" t="s">
        <v>115</v>
      </c>
      <c r="F107" s="12">
        <f>AVERAGEIF(Master!I8:I107, C107, Master!S8:S107)</f>
        <v>28603.333333333332</v>
      </c>
      <c r="G107" s="12" t="e">
        <f>_xlfn.STDEV.S(IF(Master!I8:I107=C107, Master!S8:S107))</f>
        <v>#DIV/0!</v>
      </c>
      <c r="H107" s="12">
        <f t="shared" si="27"/>
        <v>28603.333333333332</v>
      </c>
      <c r="I107" s="12" t="e">
        <f t="shared" si="28"/>
        <v>#DIV/0!</v>
      </c>
      <c r="M107" t="e">
        <f t="shared" si="29"/>
        <v>#DIV/0!</v>
      </c>
      <c r="O107" s="12">
        <f>AVERAGEIF(Master!I8:I107, C107, Master!V8:V107)</f>
        <v>13233.333333333334</v>
      </c>
      <c r="P107" s="12" t="e">
        <f>_xlfn.STDEV.S(IF(Master!I8:I107=C107, Master!V8:V107))</f>
        <v>#DIV/0!</v>
      </c>
      <c r="Q107" s="12">
        <f t="shared" si="30"/>
        <v>13233.333333333334</v>
      </c>
      <c r="R107" s="12" t="e">
        <f t="shared" si="31"/>
        <v>#DIV/0!</v>
      </c>
      <c r="T107"/>
      <c r="V107" t="e">
        <f t="shared" si="32"/>
        <v>#DIV/0!</v>
      </c>
      <c r="Z107" s="12">
        <f>AVERAGEIF(Master!I8:I107, C107, Master!S8:S107)</f>
        <v>28603.333333333332</v>
      </c>
      <c r="AA107" s="12" t="e">
        <f>_xlfn.STDEV.S(IF(Master!I8:I107=C107, Master!S8:S107))</f>
        <v>#DIV/0!</v>
      </c>
      <c r="AB107" s="12">
        <f t="shared" si="33"/>
        <v>28603.333333333332</v>
      </c>
      <c r="AC107" s="12" t="e">
        <f t="shared" si="34"/>
        <v>#DIV/0!</v>
      </c>
      <c r="AG107" t="s">
        <v>469</v>
      </c>
      <c r="AI107" s="12" t="s">
        <v>539</v>
      </c>
      <c r="AJ107" s="12" t="s">
        <v>540</v>
      </c>
      <c r="AK107" s="12" t="s">
        <v>485</v>
      </c>
      <c r="AL107" s="12" t="s">
        <v>501</v>
      </c>
      <c r="AP107" t="s">
        <v>517</v>
      </c>
    </row>
    <row r="108" spans="2:42" x14ac:dyDescent="0.3">
      <c r="C108" t="s">
        <v>132</v>
      </c>
      <c r="F108" s="12">
        <f>AVERAGEIF(Master!I9:I108, C108, Master!S9:S108)</f>
        <v>34560</v>
      </c>
      <c r="G108" s="12" t="e">
        <f>_xlfn.STDEV.S(IF(Master!I9:I108=C108, Master!S9:S108))</f>
        <v>#DIV/0!</v>
      </c>
      <c r="H108" s="12">
        <f t="shared" si="27"/>
        <v>34560</v>
      </c>
      <c r="I108" s="12" t="e">
        <f t="shared" si="28"/>
        <v>#DIV/0!</v>
      </c>
      <c r="M108" t="e">
        <f t="shared" si="29"/>
        <v>#DIV/0!</v>
      </c>
      <c r="O108" s="12">
        <f>AVERAGEIF(Master!I9:I108, C108, Master!V9:V108)</f>
        <v>19900</v>
      </c>
      <c r="P108" s="12" t="e">
        <f>_xlfn.STDEV.S(IF(Master!I9:I108=C108, Master!V9:V108))</f>
        <v>#DIV/0!</v>
      </c>
      <c r="Q108" s="12">
        <f t="shared" si="30"/>
        <v>19900</v>
      </c>
      <c r="R108" s="12" t="e">
        <f t="shared" si="31"/>
        <v>#DIV/0!</v>
      </c>
      <c r="T108"/>
      <c r="V108" t="e">
        <f t="shared" si="32"/>
        <v>#DIV/0!</v>
      </c>
      <c r="Z108" s="12">
        <f>AVERAGEIF(Master!I9:I108, C108, Master!S9:S108)</f>
        <v>34560</v>
      </c>
      <c r="AA108" s="12" t="e">
        <f>_xlfn.STDEV.S(IF(Master!I9:I108=C108, Master!S9:S108))</f>
        <v>#DIV/0!</v>
      </c>
      <c r="AB108" s="12">
        <f t="shared" si="33"/>
        <v>34560</v>
      </c>
      <c r="AC108" s="12" t="e">
        <f t="shared" si="34"/>
        <v>#DIV/0!</v>
      </c>
      <c r="AG108" t="s">
        <v>470</v>
      </c>
      <c r="AI108" s="12" t="s">
        <v>541</v>
      </c>
      <c r="AJ108" s="12" t="s">
        <v>542</v>
      </c>
      <c r="AK108" s="12" t="s">
        <v>486</v>
      </c>
      <c r="AL108" s="12" t="s">
        <v>502</v>
      </c>
      <c r="AP108" t="s">
        <v>518</v>
      </c>
    </row>
    <row r="109" spans="2:42" x14ac:dyDescent="0.3">
      <c r="C109" t="s">
        <v>136</v>
      </c>
      <c r="F109" s="12">
        <f>AVERAGEIF(Master!I10:I109, C109, Master!S10:S109)</f>
        <v>35013.333333333336</v>
      </c>
      <c r="G109" s="12" t="e">
        <f>_xlfn.STDEV.S(IF(Master!I10:I109=C109, Master!S10:S109))</f>
        <v>#DIV/0!</v>
      </c>
      <c r="H109" s="12">
        <f t="shared" si="27"/>
        <v>35013.333333333336</v>
      </c>
      <c r="I109" s="12" t="e">
        <f t="shared" si="28"/>
        <v>#DIV/0!</v>
      </c>
      <c r="M109" t="e">
        <f t="shared" si="29"/>
        <v>#DIV/0!</v>
      </c>
      <c r="O109" s="12">
        <f>AVERAGEIF(Master!I10:I109, C109, Master!V10:V109)</f>
        <v>22483.333333333332</v>
      </c>
      <c r="P109" s="12" t="e">
        <f>_xlfn.STDEV.S(IF(Master!I10:I109=C109, Master!V10:V109))</f>
        <v>#DIV/0!</v>
      </c>
      <c r="Q109" s="12">
        <f t="shared" si="30"/>
        <v>22483.333333333332</v>
      </c>
      <c r="R109" s="12" t="e">
        <f t="shared" si="31"/>
        <v>#DIV/0!</v>
      </c>
      <c r="T109"/>
      <c r="V109" t="e">
        <f t="shared" si="32"/>
        <v>#DIV/0!</v>
      </c>
      <c r="Z109" s="12">
        <f>AVERAGEIF(Master!I10:I109, C109, Master!S10:S109)</f>
        <v>35013.333333333336</v>
      </c>
      <c r="AA109" s="12" t="e">
        <f>_xlfn.STDEV.S(IF(Master!I10:I109=C109, Master!S10:S109))</f>
        <v>#DIV/0!</v>
      </c>
      <c r="AB109" s="12">
        <f t="shared" si="33"/>
        <v>35013.333333333336</v>
      </c>
      <c r="AC109" s="12" t="e">
        <f t="shared" si="34"/>
        <v>#DIV/0!</v>
      </c>
      <c r="AG109" t="s">
        <v>471</v>
      </c>
      <c r="AI109" s="12" t="s">
        <v>543</v>
      </c>
      <c r="AJ109" s="12" t="s">
        <v>544</v>
      </c>
      <c r="AK109" s="12" t="s">
        <v>487</v>
      </c>
      <c r="AL109" s="12" t="s">
        <v>503</v>
      </c>
      <c r="AP109" t="s">
        <v>519</v>
      </c>
    </row>
    <row r="110" spans="2:42" x14ac:dyDescent="0.3">
      <c r="C110" t="s">
        <v>152</v>
      </c>
      <c r="F110" s="12">
        <f>AVERAGEIF(Master!I11:I110, C110, Master!S11:S110)</f>
        <v>38160</v>
      </c>
      <c r="G110" s="12" t="e">
        <f>_xlfn.STDEV.S(IF(Master!I11:I110=C110, Master!S11:S110))</f>
        <v>#DIV/0!</v>
      </c>
      <c r="H110" s="12">
        <f t="shared" si="27"/>
        <v>38160</v>
      </c>
      <c r="I110" s="12" t="e">
        <f t="shared" si="28"/>
        <v>#DIV/0!</v>
      </c>
      <c r="M110" t="e">
        <f t="shared" si="29"/>
        <v>#DIV/0!</v>
      </c>
      <c r="O110" s="12">
        <f>AVERAGEIF(Master!I11:I110, C110, Master!V11:V110)</f>
        <v>19000</v>
      </c>
      <c r="P110" s="12" t="e">
        <f>_xlfn.STDEV.S(IF(Master!I11:I110=C110, Master!V11:V110))</f>
        <v>#DIV/0!</v>
      </c>
      <c r="Q110" s="12">
        <f t="shared" si="30"/>
        <v>19000</v>
      </c>
      <c r="R110" s="12" t="e">
        <f t="shared" si="31"/>
        <v>#DIV/0!</v>
      </c>
      <c r="T110"/>
      <c r="V110" t="e">
        <f t="shared" si="32"/>
        <v>#DIV/0!</v>
      </c>
      <c r="Z110" s="12">
        <f>AVERAGEIF(Master!I11:I110, C110, Master!S11:S110)</f>
        <v>38160</v>
      </c>
      <c r="AA110" s="12" t="e">
        <f>_xlfn.STDEV.S(IF(Master!I11:I110=C110, Master!S11:S110))</f>
        <v>#DIV/0!</v>
      </c>
      <c r="AB110" s="12">
        <f t="shared" si="33"/>
        <v>38160</v>
      </c>
      <c r="AC110" s="12" t="e">
        <f t="shared" si="34"/>
        <v>#DIV/0!</v>
      </c>
      <c r="AG110" t="s">
        <v>472</v>
      </c>
      <c r="AI110" s="12" t="s">
        <v>545</v>
      </c>
      <c r="AJ110" s="12" t="s">
        <v>546</v>
      </c>
      <c r="AK110" s="12" t="s">
        <v>488</v>
      </c>
      <c r="AL110" s="12" t="s">
        <v>504</v>
      </c>
      <c r="AP110" t="s">
        <v>520</v>
      </c>
    </row>
    <row r="111" spans="2:42" x14ac:dyDescent="0.3">
      <c r="B111" t="s">
        <v>430</v>
      </c>
      <c r="C111" t="s">
        <v>188</v>
      </c>
      <c r="F111" s="12">
        <f>AVERAGEIF(Master!I12:I111, C111, Master!S12:S111)</f>
        <v>13860</v>
      </c>
      <c r="G111" s="12" t="e">
        <f>_xlfn.STDEV.S(IF(Master!I12:I111=C111, Master!S12:S111))</f>
        <v>#DIV/0!</v>
      </c>
      <c r="H111" s="12">
        <f t="shared" si="27"/>
        <v>13860</v>
      </c>
      <c r="I111" s="12" t="e">
        <f t="shared" si="28"/>
        <v>#DIV/0!</v>
      </c>
      <c r="M111" t="e">
        <f t="shared" si="29"/>
        <v>#DIV/0!</v>
      </c>
      <c r="O111" s="12">
        <f>AVERAGEIF(Master!I12:I111, C111, Master!V12:V111)</f>
        <v>2666.6666666666665</v>
      </c>
      <c r="P111" s="12" t="e">
        <f>_xlfn.STDEV.S(IF(Master!I12:I111=C111, Master!V12:V111))</f>
        <v>#DIV/0!</v>
      </c>
      <c r="Q111" s="12">
        <f t="shared" si="30"/>
        <v>2666.6666666666665</v>
      </c>
      <c r="R111" s="12" t="e">
        <f t="shared" si="31"/>
        <v>#DIV/0!</v>
      </c>
      <c r="T111"/>
      <c r="V111" t="e">
        <f t="shared" si="32"/>
        <v>#DIV/0!</v>
      </c>
      <c r="Z111" s="12">
        <f>AVERAGEIF(Master!I12:I111, C111, Master!S12:S111)</f>
        <v>13860</v>
      </c>
      <c r="AA111" s="12" t="e">
        <f>_xlfn.STDEV.S(IF(Master!I12:I111=C111, Master!S12:S111))</f>
        <v>#DIV/0!</v>
      </c>
      <c r="AB111" s="12">
        <f t="shared" si="33"/>
        <v>13860</v>
      </c>
      <c r="AC111" s="12" t="e">
        <f t="shared" si="34"/>
        <v>#DIV/0!</v>
      </c>
      <c r="AG111" t="s">
        <v>473</v>
      </c>
      <c r="AI111" s="12" t="s">
        <v>547</v>
      </c>
      <c r="AJ111" s="12" t="s">
        <v>548</v>
      </c>
      <c r="AK111" s="12" t="s">
        <v>489</v>
      </c>
      <c r="AL111" s="12" t="s">
        <v>505</v>
      </c>
      <c r="AP111" t="s">
        <v>521</v>
      </c>
    </row>
    <row r="112" spans="2:42" x14ac:dyDescent="0.3">
      <c r="C112" t="s">
        <v>216</v>
      </c>
      <c r="F112" s="12">
        <f>AVERAGEIF(Master!I13:I112, C112, Master!S13:S112)</f>
        <v>17620</v>
      </c>
      <c r="G112" s="12" t="e">
        <f>_xlfn.STDEV.S(IF(Master!I13:I112=C112, Master!S13:S112))</f>
        <v>#DIV/0!</v>
      </c>
      <c r="H112" s="12">
        <f t="shared" si="27"/>
        <v>17620</v>
      </c>
      <c r="I112" s="12" t="e">
        <f t="shared" si="28"/>
        <v>#DIV/0!</v>
      </c>
      <c r="M112" t="e">
        <f t="shared" si="29"/>
        <v>#DIV/0!</v>
      </c>
      <c r="O112" s="12">
        <f>AVERAGEIF(Master!I13:I112, C112, Master!V13:V112)</f>
        <v>4000</v>
      </c>
      <c r="P112" s="12" t="e">
        <f>_xlfn.STDEV.S(IF(Master!I13:I112=C112, Master!V13:V112))</f>
        <v>#DIV/0!</v>
      </c>
      <c r="Q112" s="12">
        <f t="shared" si="30"/>
        <v>4000</v>
      </c>
      <c r="R112" s="12" t="e">
        <f t="shared" si="31"/>
        <v>#DIV/0!</v>
      </c>
      <c r="T112"/>
      <c r="V112" t="e">
        <f t="shared" si="32"/>
        <v>#DIV/0!</v>
      </c>
      <c r="Z112" s="12">
        <f>AVERAGEIF(Master!I13:I112, C112, Master!S13:S112)</f>
        <v>17620</v>
      </c>
      <c r="AA112" s="12" t="e">
        <f>_xlfn.STDEV.S(IF(Master!I13:I112=C112, Master!S13:S112))</f>
        <v>#DIV/0!</v>
      </c>
      <c r="AB112" s="12">
        <f t="shared" si="33"/>
        <v>17620</v>
      </c>
      <c r="AC112" s="12" t="e">
        <f t="shared" si="34"/>
        <v>#DIV/0!</v>
      </c>
      <c r="AG112" t="s">
        <v>474</v>
      </c>
      <c r="AI112" s="12" t="s">
        <v>549</v>
      </c>
      <c r="AJ112" s="12" t="s">
        <v>550</v>
      </c>
      <c r="AK112" s="12" t="s">
        <v>490</v>
      </c>
      <c r="AL112" s="12" t="s">
        <v>506</v>
      </c>
      <c r="AP112" t="s">
        <v>522</v>
      </c>
    </row>
    <row r="113" spans="2:42" x14ac:dyDescent="0.3">
      <c r="B113" t="s">
        <v>431</v>
      </c>
      <c r="C113" t="s">
        <v>245</v>
      </c>
      <c r="F113" s="12">
        <f>AVERAGEIF(Master!I14:I113, C113, Master!S14:S113)</f>
        <v>31340</v>
      </c>
      <c r="G113" s="12" t="e">
        <f>_xlfn.STDEV.S(IF(Master!I14:I113=C113, Master!S14:S113))</f>
        <v>#DIV/0!</v>
      </c>
      <c r="H113" s="12">
        <f t="shared" si="27"/>
        <v>31340</v>
      </c>
      <c r="I113" s="12" t="e">
        <f t="shared" si="28"/>
        <v>#DIV/0!</v>
      </c>
      <c r="M113" t="e">
        <f t="shared" si="29"/>
        <v>#DIV/0!</v>
      </c>
      <c r="O113" s="12">
        <f>AVERAGEIF(Master!I14:I113, C113, Master!V14:V113)</f>
        <v>18200</v>
      </c>
      <c r="P113" s="12" t="e">
        <f>_xlfn.STDEV.S(IF(Master!I14:I113=C113, Master!V14:V113))</f>
        <v>#DIV/0!</v>
      </c>
      <c r="Q113" s="12">
        <f t="shared" si="30"/>
        <v>18200</v>
      </c>
      <c r="R113" s="12" t="e">
        <f t="shared" si="31"/>
        <v>#DIV/0!</v>
      </c>
      <c r="T113"/>
      <c r="V113" t="e">
        <f t="shared" si="32"/>
        <v>#DIV/0!</v>
      </c>
      <c r="Z113" s="12">
        <f>AVERAGEIF(Master!I14:I113, C113, Master!S14:S113)</f>
        <v>31340</v>
      </c>
      <c r="AA113" s="12" t="e">
        <f>_xlfn.STDEV.S(IF(Master!I14:I113=C113, Master!S14:S113))</f>
        <v>#DIV/0!</v>
      </c>
      <c r="AB113" s="12">
        <f t="shared" si="33"/>
        <v>31340</v>
      </c>
      <c r="AC113" s="12" t="e">
        <f t="shared" si="34"/>
        <v>#DIV/0!</v>
      </c>
      <c r="AG113" t="s">
        <v>475</v>
      </c>
      <c r="AI113" s="12" t="s">
        <v>551</v>
      </c>
      <c r="AJ113" s="12" t="s">
        <v>552</v>
      </c>
      <c r="AK113" s="12" t="s">
        <v>491</v>
      </c>
      <c r="AL113" s="12" t="s">
        <v>507</v>
      </c>
      <c r="AP113" t="s">
        <v>523</v>
      </c>
    </row>
    <row r="114" spans="2:42" x14ac:dyDescent="0.3">
      <c r="B114" t="s">
        <v>429</v>
      </c>
      <c r="C114" t="s">
        <v>261</v>
      </c>
      <c r="F114" s="12">
        <f>AVERAGEIF(Master!I15:I114, C114, Master!S15:S114)</f>
        <v>20063.333333333332</v>
      </c>
      <c r="G114" s="12" t="e">
        <f>_xlfn.STDEV.S(IF(Master!I15:I114=C114, Master!S15:S114))</f>
        <v>#DIV/0!</v>
      </c>
      <c r="H114" s="12">
        <f t="shared" si="27"/>
        <v>20063.333333333332</v>
      </c>
      <c r="I114" s="12" t="e">
        <f t="shared" si="28"/>
        <v>#DIV/0!</v>
      </c>
      <c r="M114" t="e">
        <f t="shared" si="29"/>
        <v>#DIV/0!</v>
      </c>
      <c r="O114" s="12">
        <f>AVERAGEIF(Master!I15:I114, C114, Master!V15:V114)</f>
        <v>7183.333333333333</v>
      </c>
      <c r="P114" s="12" t="e">
        <f>_xlfn.STDEV.S(IF(Master!I15:I114=C114, Master!V15:V114))</f>
        <v>#DIV/0!</v>
      </c>
      <c r="Q114" s="12">
        <f t="shared" si="30"/>
        <v>7183.333333333333</v>
      </c>
      <c r="R114" s="12" t="e">
        <f t="shared" si="31"/>
        <v>#DIV/0!</v>
      </c>
      <c r="T114"/>
      <c r="V114" t="e">
        <f t="shared" si="32"/>
        <v>#DIV/0!</v>
      </c>
      <c r="Z114" s="12">
        <f>AVERAGEIF(Master!I15:I114, C114, Master!S15:S114)</f>
        <v>20063.333333333332</v>
      </c>
      <c r="AA114" s="12" t="e">
        <f>_xlfn.STDEV.S(IF(Master!I15:I114=C114, Master!S15:S114))</f>
        <v>#DIV/0!</v>
      </c>
      <c r="AB114" s="12">
        <f t="shared" si="33"/>
        <v>20063.333333333332</v>
      </c>
      <c r="AC114" s="12" t="e">
        <f t="shared" si="34"/>
        <v>#DIV/0!</v>
      </c>
      <c r="AG114" t="s">
        <v>476</v>
      </c>
      <c r="AI114" s="12" t="s">
        <v>553</v>
      </c>
      <c r="AJ114" s="12" t="s">
        <v>554</v>
      </c>
      <c r="AK114" s="12" t="s">
        <v>492</v>
      </c>
      <c r="AL114" s="12" t="s">
        <v>508</v>
      </c>
      <c r="AP114" t="s">
        <v>524</v>
      </c>
    </row>
    <row r="115" spans="2:42" x14ac:dyDescent="0.3">
      <c r="C115" t="s">
        <v>271</v>
      </c>
      <c r="F115" s="12">
        <f>AVERAGEIF(Master!I16:I115, C115, Master!S16:S115)</f>
        <v>25530</v>
      </c>
      <c r="G115" s="12" t="e">
        <f>_xlfn.STDEV.S(IF(Master!I16:I115=C115, Master!S16:S115))</f>
        <v>#DIV/0!</v>
      </c>
      <c r="H115" s="12">
        <f t="shared" si="27"/>
        <v>25530</v>
      </c>
      <c r="I115" s="12" t="e">
        <f t="shared" si="28"/>
        <v>#DIV/0!</v>
      </c>
      <c r="M115" t="e">
        <f t="shared" si="29"/>
        <v>#DIV/0!</v>
      </c>
      <c r="O115" s="12">
        <f>AVERAGEIF(Master!I16:I115, C115, Master!V16:V115)</f>
        <v>12100</v>
      </c>
      <c r="P115" s="12" t="e">
        <f>_xlfn.STDEV.S(IF(Master!I16:I115=C115, Master!V16:V115))</f>
        <v>#DIV/0!</v>
      </c>
      <c r="Q115" s="12">
        <f t="shared" si="30"/>
        <v>12100</v>
      </c>
      <c r="R115" s="12" t="e">
        <f t="shared" si="31"/>
        <v>#DIV/0!</v>
      </c>
      <c r="T115"/>
      <c r="V115" t="e">
        <f t="shared" si="32"/>
        <v>#DIV/0!</v>
      </c>
      <c r="Z115" s="12">
        <f>AVERAGEIF(Master!I16:I115, C115, Master!S16:S115)</f>
        <v>25530</v>
      </c>
      <c r="AA115" s="12" t="e">
        <f>_xlfn.STDEV.S(IF(Master!I16:I115=C115, Master!S16:S115))</f>
        <v>#DIV/0!</v>
      </c>
      <c r="AB115" s="12">
        <f t="shared" si="33"/>
        <v>25530</v>
      </c>
      <c r="AC115" s="12" t="e">
        <f t="shared" si="34"/>
        <v>#DIV/0!</v>
      </c>
      <c r="AG115" t="s">
        <v>477</v>
      </c>
      <c r="AI115" s="12" t="s">
        <v>555</v>
      </c>
      <c r="AJ115" s="12" t="s">
        <v>556</v>
      </c>
      <c r="AK115" s="12" t="s">
        <v>493</v>
      </c>
      <c r="AL115" s="12" t="s">
        <v>509</v>
      </c>
      <c r="AP115" t="s">
        <v>525</v>
      </c>
    </row>
    <row r="116" spans="2:42" x14ac:dyDescent="0.3">
      <c r="C116" t="s">
        <v>339</v>
      </c>
      <c r="F116" s="12">
        <f>AVERAGEIF(Master!I17:I116, C116, Master!S17:S116)</f>
        <v>32980</v>
      </c>
      <c r="G116" s="12" t="e">
        <f>_xlfn.STDEV.S(IF(Master!I17:I116=C116, Master!S17:S116))</f>
        <v>#DIV/0!</v>
      </c>
      <c r="H116" s="12">
        <f t="shared" si="27"/>
        <v>32980</v>
      </c>
      <c r="I116" s="12" t="e">
        <f t="shared" si="28"/>
        <v>#DIV/0!</v>
      </c>
      <c r="M116" t="e">
        <f t="shared" si="29"/>
        <v>#DIV/0!</v>
      </c>
      <c r="O116" s="12">
        <f>AVERAGEIF(Master!I17:I116, C116, Master!V17:V116)</f>
        <v>19200</v>
      </c>
      <c r="P116" s="12" t="e">
        <f>_xlfn.STDEV.S(IF(Master!I17:I116=C116, Master!V17:V116))</f>
        <v>#DIV/0!</v>
      </c>
      <c r="Q116" s="12">
        <f t="shared" si="30"/>
        <v>19200</v>
      </c>
      <c r="R116" s="12" t="e">
        <f t="shared" si="31"/>
        <v>#DIV/0!</v>
      </c>
      <c r="T116"/>
      <c r="V116" t="e">
        <f t="shared" si="32"/>
        <v>#DIV/0!</v>
      </c>
      <c r="Z116" s="12">
        <f>AVERAGEIF(Master!I17:I116, C116, Master!S17:S116)</f>
        <v>32980</v>
      </c>
      <c r="AA116" s="12" t="e">
        <f>_xlfn.STDEV.S(IF(Master!I17:I116=C116, Master!S17:S116))</f>
        <v>#DIV/0!</v>
      </c>
      <c r="AB116" s="12">
        <f t="shared" si="33"/>
        <v>32980</v>
      </c>
      <c r="AC116" s="12" t="e">
        <f t="shared" si="34"/>
        <v>#DIV/0!</v>
      </c>
      <c r="AG116" t="s">
        <v>478</v>
      </c>
      <c r="AI116" s="12" t="s">
        <v>557</v>
      </c>
      <c r="AJ116" s="12" t="s">
        <v>558</v>
      </c>
      <c r="AK116" s="12" t="s">
        <v>494</v>
      </c>
      <c r="AL116" s="12" t="s">
        <v>510</v>
      </c>
      <c r="AP116" t="s">
        <v>526</v>
      </c>
    </row>
    <row r="117" spans="2:42" x14ac:dyDescent="0.3">
      <c r="T117"/>
    </row>
    <row r="118" spans="2:42" x14ac:dyDescent="0.3">
      <c r="T118"/>
    </row>
    <row r="119" spans="2:42" x14ac:dyDescent="0.3">
      <c r="T119"/>
    </row>
    <row r="120" spans="2:42" x14ac:dyDescent="0.3">
      <c r="T1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9E1A-473F-4D44-ADEC-2D00A9F1D5E9}">
  <dimension ref="A1:E17"/>
  <sheetViews>
    <sheetView workbookViewId="0">
      <selection activeCell="E17" sqref="A1:E17"/>
    </sheetView>
  </sheetViews>
  <sheetFormatPr defaultRowHeight="14.4" x14ac:dyDescent="0.3"/>
  <cols>
    <col min="1" max="1" width="16.5546875" bestFit="1" customWidth="1"/>
    <col min="2" max="2" width="18.21875" bestFit="1" customWidth="1"/>
    <col min="3" max="3" width="17.21875" bestFit="1" customWidth="1"/>
    <col min="4" max="4" width="18.21875" bestFit="1" customWidth="1"/>
    <col min="5" max="5" width="17.21875" bestFit="1" customWidth="1"/>
  </cols>
  <sheetData>
    <row r="1" spans="1:5" x14ac:dyDescent="0.3">
      <c r="A1" t="s">
        <v>563</v>
      </c>
      <c r="B1" t="s">
        <v>564</v>
      </c>
      <c r="C1" t="s">
        <v>565</v>
      </c>
      <c r="D1" t="s">
        <v>566</v>
      </c>
      <c r="E1" t="s">
        <v>567</v>
      </c>
    </row>
    <row r="2" spans="1:5" x14ac:dyDescent="0.3">
      <c r="A2" t="s">
        <v>32</v>
      </c>
      <c r="B2" t="s">
        <v>637</v>
      </c>
      <c r="C2" t="s">
        <v>638</v>
      </c>
      <c r="D2" t="s">
        <v>639</v>
      </c>
      <c r="E2" t="s">
        <v>640</v>
      </c>
    </row>
    <row r="3" spans="1:5" x14ac:dyDescent="0.3">
      <c r="A3" t="s">
        <v>49</v>
      </c>
      <c r="B3" t="s">
        <v>641</v>
      </c>
      <c r="C3" t="s">
        <v>642</v>
      </c>
      <c r="D3" t="s">
        <v>643</v>
      </c>
      <c r="E3" t="s">
        <v>644</v>
      </c>
    </row>
    <row r="4" spans="1:5" x14ac:dyDescent="0.3">
      <c r="A4" t="s">
        <v>82</v>
      </c>
      <c r="B4" t="s">
        <v>645</v>
      </c>
      <c r="C4" t="s">
        <v>646</v>
      </c>
      <c r="D4" t="s">
        <v>647</v>
      </c>
      <c r="E4" t="s">
        <v>648</v>
      </c>
    </row>
    <row r="5" spans="1:5" x14ac:dyDescent="0.3">
      <c r="A5" t="s">
        <v>54</v>
      </c>
      <c r="B5" t="s">
        <v>649</v>
      </c>
      <c r="C5" t="s">
        <v>650</v>
      </c>
      <c r="D5" t="s">
        <v>651</v>
      </c>
      <c r="E5" t="s">
        <v>652</v>
      </c>
    </row>
    <row r="6" spans="1:5" x14ac:dyDescent="0.3">
      <c r="A6" t="s">
        <v>40</v>
      </c>
      <c r="B6" t="s">
        <v>653</v>
      </c>
      <c r="C6" t="s">
        <v>654</v>
      </c>
      <c r="D6" t="s">
        <v>655</v>
      </c>
      <c r="E6" t="s">
        <v>656</v>
      </c>
    </row>
    <row r="7" spans="1:5" x14ac:dyDescent="0.3">
      <c r="A7" t="s">
        <v>44</v>
      </c>
      <c r="B7" t="s">
        <v>657</v>
      </c>
      <c r="C7" t="s">
        <v>658</v>
      </c>
      <c r="D7" t="s">
        <v>659</v>
      </c>
      <c r="E7" t="s">
        <v>660</v>
      </c>
    </row>
    <row r="8" spans="1:5" x14ac:dyDescent="0.3">
      <c r="A8" t="s">
        <v>216</v>
      </c>
      <c r="B8" t="s">
        <v>661</v>
      </c>
      <c r="C8" t="s">
        <v>662</v>
      </c>
      <c r="D8" t="s">
        <v>602</v>
      </c>
      <c r="E8" t="s">
        <v>663</v>
      </c>
    </row>
    <row r="9" spans="1:5" x14ac:dyDescent="0.3">
      <c r="A9" t="s">
        <v>136</v>
      </c>
      <c r="B9" t="s">
        <v>664</v>
      </c>
      <c r="C9" t="s">
        <v>665</v>
      </c>
      <c r="D9" t="s">
        <v>666</v>
      </c>
      <c r="E9" t="s">
        <v>667</v>
      </c>
    </row>
    <row r="10" spans="1:5" x14ac:dyDescent="0.3">
      <c r="A10" t="s">
        <v>115</v>
      </c>
      <c r="B10" t="s">
        <v>668</v>
      </c>
      <c r="C10" t="s">
        <v>669</v>
      </c>
      <c r="D10" t="s">
        <v>670</v>
      </c>
      <c r="E10" t="s">
        <v>671</v>
      </c>
    </row>
    <row r="11" spans="1:5" x14ac:dyDescent="0.3">
      <c r="A11" t="s">
        <v>261</v>
      </c>
      <c r="B11" t="s">
        <v>672</v>
      </c>
      <c r="C11" t="s">
        <v>673</v>
      </c>
      <c r="D11" t="s">
        <v>674</v>
      </c>
      <c r="E11" t="s">
        <v>675</v>
      </c>
    </row>
    <row r="12" spans="1:5" x14ac:dyDescent="0.3">
      <c r="A12" t="s">
        <v>245</v>
      </c>
      <c r="B12" t="s">
        <v>568</v>
      </c>
      <c r="C12" t="s">
        <v>569</v>
      </c>
      <c r="D12" t="s">
        <v>570</v>
      </c>
      <c r="E12" t="s">
        <v>571</v>
      </c>
    </row>
    <row r="13" spans="1:5" x14ac:dyDescent="0.3">
      <c r="A13" t="s">
        <v>188</v>
      </c>
      <c r="B13" t="s">
        <v>676</v>
      </c>
      <c r="C13" t="s">
        <v>677</v>
      </c>
      <c r="D13" t="s">
        <v>678</v>
      </c>
      <c r="E13" t="s">
        <v>679</v>
      </c>
    </row>
    <row r="14" spans="1:5" x14ac:dyDescent="0.3">
      <c r="A14" t="s">
        <v>271</v>
      </c>
      <c r="B14" t="s">
        <v>680</v>
      </c>
      <c r="C14" t="s">
        <v>681</v>
      </c>
      <c r="D14" t="s">
        <v>682</v>
      </c>
      <c r="E14" t="s">
        <v>683</v>
      </c>
    </row>
    <row r="15" spans="1:5" x14ac:dyDescent="0.3">
      <c r="A15" t="s">
        <v>132</v>
      </c>
      <c r="B15" t="s">
        <v>684</v>
      </c>
      <c r="C15" t="s">
        <v>685</v>
      </c>
      <c r="D15" t="s">
        <v>686</v>
      </c>
      <c r="E15" t="s">
        <v>687</v>
      </c>
    </row>
    <row r="16" spans="1:5" x14ac:dyDescent="0.3">
      <c r="A16" t="s">
        <v>152</v>
      </c>
      <c r="B16" t="s">
        <v>688</v>
      </c>
      <c r="C16" t="s">
        <v>689</v>
      </c>
      <c r="D16" t="s">
        <v>690</v>
      </c>
      <c r="E16" t="s">
        <v>691</v>
      </c>
    </row>
    <row r="17" spans="1:5" x14ac:dyDescent="0.3">
      <c r="A17" t="s">
        <v>339</v>
      </c>
      <c r="B17" t="s">
        <v>692</v>
      </c>
      <c r="C17" t="s">
        <v>693</v>
      </c>
      <c r="D17" t="s">
        <v>694</v>
      </c>
      <c r="E17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145B-32BE-48C0-B569-D856DB55592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5257-5CB6-4CEB-96E4-9854286212F6}">
  <dimension ref="A1:R5"/>
  <sheetViews>
    <sheetView topLeftCell="F1" workbookViewId="0">
      <selection activeCell="O1" sqref="O1:R5"/>
    </sheetView>
  </sheetViews>
  <sheetFormatPr defaultRowHeight="14.4" x14ac:dyDescent="0.3"/>
  <cols>
    <col min="1" max="1" width="17.88671875" style="12" bestFit="1" customWidth="1"/>
    <col min="2" max="2" width="19.21875" style="12" bestFit="1" customWidth="1"/>
    <col min="3" max="7" width="19.21875" style="12" customWidth="1"/>
    <col min="8" max="8" width="15.5546875" style="12" bestFit="1" customWidth="1"/>
    <col min="9" max="9" width="20.21875" style="12" bestFit="1" customWidth="1"/>
    <col min="10" max="10" width="19.21875" style="12" bestFit="1" customWidth="1"/>
    <col min="11" max="11" width="20.21875" style="12" bestFit="1" customWidth="1"/>
    <col min="12" max="12" width="6" style="12" bestFit="1" customWidth="1"/>
    <col min="13" max="13" width="19.21875" style="12" customWidth="1"/>
    <col min="14" max="14" width="8.77734375" style="12" bestFit="1" customWidth="1"/>
    <col min="15" max="15" width="16.5546875" style="12" bestFit="1" customWidth="1"/>
    <col min="16" max="16" width="21.33203125" style="12" customWidth="1"/>
    <col min="17" max="16384" width="8.88671875" style="12"/>
  </cols>
  <sheetData>
    <row r="1" spans="1:18" x14ac:dyDescent="0.3">
      <c r="A1" s="12" t="s">
        <v>384</v>
      </c>
      <c r="B1" s="12" t="s">
        <v>32</v>
      </c>
      <c r="C1" s="12" t="s">
        <v>49</v>
      </c>
      <c r="D1" s="12" t="s">
        <v>82</v>
      </c>
      <c r="E1" s="12" t="s">
        <v>54</v>
      </c>
      <c r="F1" s="12" t="s">
        <v>40</v>
      </c>
      <c r="G1" s="12" t="s">
        <v>44</v>
      </c>
      <c r="H1" s="12" t="s">
        <v>216</v>
      </c>
      <c r="I1" s="12" t="s">
        <v>136</v>
      </c>
      <c r="J1" s="12" t="s">
        <v>115</v>
      </c>
      <c r="K1" s="12" t="s">
        <v>261</v>
      </c>
      <c r="L1" s="12" t="s">
        <v>245</v>
      </c>
      <c r="M1" s="12" t="s">
        <v>188</v>
      </c>
      <c r="O1" s="12" t="s">
        <v>271</v>
      </c>
      <c r="P1" s="12" t="s">
        <v>132</v>
      </c>
      <c r="Q1" s="12" t="s">
        <v>152</v>
      </c>
      <c r="R1" s="12" t="s">
        <v>339</v>
      </c>
    </row>
    <row r="2" spans="1:18" x14ac:dyDescent="0.3">
      <c r="A2" s="12" t="s">
        <v>461</v>
      </c>
      <c r="B2" s="12" t="s">
        <v>572</v>
      </c>
      <c r="C2" s="12" t="s">
        <v>575</v>
      </c>
      <c r="D2" s="12" t="s">
        <v>574</v>
      </c>
      <c r="E2" s="12" t="s">
        <v>578</v>
      </c>
      <c r="F2" s="12" t="s">
        <v>585</v>
      </c>
      <c r="G2" s="12" t="s">
        <v>576</v>
      </c>
      <c r="H2" s="12" t="s">
        <v>586</v>
      </c>
      <c r="I2" s="12" t="s">
        <v>577</v>
      </c>
      <c r="J2" s="12" t="s">
        <v>580</v>
      </c>
      <c r="K2" s="12" t="s">
        <v>581</v>
      </c>
      <c r="L2" s="12" t="s">
        <v>582</v>
      </c>
      <c r="M2" s="12" t="s">
        <v>587</v>
      </c>
      <c r="O2" s="12" t="s">
        <v>584</v>
      </c>
      <c r="P2" s="12" t="s">
        <v>579</v>
      </c>
      <c r="Q2" s="12" t="s">
        <v>573</v>
      </c>
      <c r="R2" s="12" t="s">
        <v>583</v>
      </c>
    </row>
    <row r="3" spans="1:18" x14ac:dyDescent="0.3">
      <c r="A3" s="12" t="s">
        <v>453</v>
      </c>
      <c r="B3" s="12" t="s">
        <v>604</v>
      </c>
      <c r="C3" s="12" t="s">
        <v>607</v>
      </c>
      <c r="D3" s="12" t="s">
        <v>606</v>
      </c>
      <c r="E3" s="12" t="s">
        <v>610</v>
      </c>
      <c r="F3" s="12" t="s">
        <v>617</v>
      </c>
      <c r="G3" s="12" t="s">
        <v>608</v>
      </c>
      <c r="H3" s="12" t="s">
        <v>618</v>
      </c>
      <c r="I3" s="12" t="s">
        <v>609</v>
      </c>
      <c r="J3" s="12" t="s">
        <v>612</v>
      </c>
      <c r="K3" s="12" t="s">
        <v>613</v>
      </c>
      <c r="L3" s="12" t="s">
        <v>614</v>
      </c>
      <c r="M3" s="12" t="s">
        <v>619</v>
      </c>
      <c r="O3" s="12" t="s">
        <v>616</v>
      </c>
      <c r="P3" s="12" t="s">
        <v>611</v>
      </c>
      <c r="Q3" s="12" t="s">
        <v>605</v>
      </c>
      <c r="R3" s="12" t="s">
        <v>615</v>
      </c>
    </row>
    <row r="4" spans="1:18" x14ac:dyDescent="0.3">
      <c r="A4" s="12" t="s">
        <v>636</v>
      </c>
      <c r="B4" s="12" t="s">
        <v>588</v>
      </c>
      <c r="C4" s="12" t="s">
        <v>591</v>
      </c>
      <c r="D4" s="12" t="s">
        <v>590</v>
      </c>
      <c r="E4" s="12" t="s">
        <v>594</v>
      </c>
      <c r="F4" s="12" t="s">
        <v>601</v>
      </c>
      <c r="G4" s="12" t="s">
        <v>592</v>
      </c>
      <c r="H4" s="12" t="s">
        <v>602</v>
      </c>
      <c r="I4" s="12" t="s">
        <v>593</v>
      </c>
      <c r="J4" s="12" t="s">
        <v>596</v>
      </c>
      <c r="K4" s="12" t="s">
        <v>597</v>
      </c>
      <c r="L4" s="12" t="s">
        <v>598</v>
      </c>
      <c r="M4" s="12" t="s">
        <v>603</v>
      </c>
      <c r="O4" s="12" t="s">
        <v>600</v>
      </c>
      <c r="P4" s="12" t="s">
        <v>595</v>
      </c>
      <c r="Q4" s="12" t="s">
        <v>589</v>
      </c>
      <c r="R4" s="12" t="s">
        <v>599</v>
      </c>
    </row>
    <row r="5" spans="1:18" x14ac:dyDescent="0.3">
      <c r="A5" s="12" t="s">
        <v>452</v>
      </c>
      <c r="B5" s="12" t="s">
        <v>620</v>
      </c>
      <c r="C5" s="12" t="s">
        <v>623</v>
      </c>
      <c r="D5" s="12" t="s">
        <v>622</v>
      </c>
      <c r="E5" s="12" t="s">
        <v>626</v>
      </c>
      <c r="F5" s="12" t="s">
        <v>633</v>
      </c>
      <c r="G5" s="12" t="s">
        <v>624</v>
      </c>
      <c r="H5" s="12" t="s">
        <v>634</v>
      </c>
      <c r="I5" s="12" t="s">
        <v>625</v>
      </c>
      <c r="J5" s="12" t="s">
        <v>628</v>
      </c>
      <c r="K5" s="12" t="s">
        <v>629</v>
      </c>
      <c r="L5" s="12" t="s">
        <v>630</v>
      </c>
      <c r="M5" s="12" t="s">
        <v>635</v>
      </c>
      <c r="O5" s="12" t="s">
        <v>632</v>
      </c>
      <c r="P5" s="12" t="s">
        <v>627</v>
      </c>
      <c r="Q5" s="12" t="s">
        <v>621</v>
      </c>
      <c r="R5" s="12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0CFF-6265-44C0-BFE7-ED61405194E9}">
  <dimension ref="A1:Q32"/>
  <sheetViews>
    <sheetView workbookViewId="0">
      <selection activeCell="A3" sqref="A1:XFD1048576"/>
    </sheetView>
  </sheetViews>
  <sheetFormatPr defaultRowHeight="14.4" x14ac:dyDescent="0.3"/>
  <cols>
    <col min="1" max="16384" width="8.88671875" style="12"/>
  </cols>
  <sheetData>
    <row r="1" spans="1:17" x14ac:dyDescent="0.3">
      <c r="A1" s="12" t="s">
        <v>560</v>
      </c>
    </row>
    <row r="2" spans="1:17" x14ac:dyDescent="0.3">
      <c r="B2" s="12" t="s">
        <v>17</v>
      </c>
    </row>
    <row r="3" spans="1:17" x14ac:dyDescent="0.3">
      <c r="B3" s="12" t="s">
        <v>32</v>
      </c>
      <c r="C3" s="12" t="s">
        <v>152</v>
      </c>
      <c r="D3" s="12" t="s">
        <v>82</v>
      </c>
      <c r="E3" s="12" t="s">
        <v>49</v>
      </c>
      <c r="F3" s="12" t="s">
        <v>44</v>
      </c>
      <c r="G3" s="12" t="s">
        <v>136</v>
      </c>
      <c r="H3" s="12" t="s">
        <v>54</v>
      </c>
      <c r="I3" s="12" t="s">
        <v>132</v>
      </c>
      <c r="J3" s="12" t="s">
        <v>115</v>
      </c>
      <c r="K3" s="12" t="s">
        <v>261</v>
      </c>
      <c r="L3" s="12" t="s">
        <v>245</v>
      </c>
      <c r="M3" s="12" t="s">
        <v>339</v>
      </c>
      <c r="N3" s="12" t="s">
        <v>271</v>
      </c>
      <c r="O3" s="12" t="s">
        <v>40</v>
      </c>
      <c r="P3" s="12" t="s">
        <v>216</v>
      </c>
      <c r="Q3" s="12" t="s">
        <v>188</v>
      </c>
    </row>
    <row r="4" spans="1:17" x14ac:dyDescent="0.3">
      <c r="A4" s="12" t="s">
        <v>382</v>
      </c>
      <c r="B4" s="12">
        <v>40361.904999999999</v>
      </c>
      <c r="C4" s="12">
        <v>38160</v>
      </c>
      <c r="D4" s="12">
        <v>41230</v>
      </c>
      <c r="E4" s="12">
        <v>22802.352999999999</v>
      </c>
      <c r="F4" s="12">
        <v>38171.428999999996</v>
      </c>
      <c r="G4" s="12">
        <v>35013.332999999999</v>
      </c>
      <c r="H4" s="12">
        <v>33592.5</v>
      </c>
      <c r="I4" s="12">
        <v>34560</v>
      </c>
      <c r="J4" s="12">
        <v>28603.332999999999</v>
      </c>
      <c r="K4" s="12">
        <v>20063.332999999999</v>
      </c>
      <c r="L4" s="12">
        <v>31340</v>
      </c>
      <c r="M4" s="12">
        <v>32980</v>
      </c>
      <c r="N4" s="12">
        <v>25530</v>
      </c>
      <c r="O4" s="12">
        <v>25152</v>
      </c>
      <c r="P4" s="12">
        <v>17620</v>
      </c>
      <c r="Q4" s="12">
        <v>13860</v>
      </c>
    </row>
    <row r="5" spans="1:17" x14ac:dyDescent="0.3">
      <c r="A5" s="12" t="s">
        <v>561</v>
      </c>
      <c r="B5" s="12">
        <v>5387.5330000000004</v>
      </c>
      <c r="D5" s="12">
        <v>2061.2939999999999</v>
      </c>
      <c r="E5" s="12">
        <v>14037.602999999999</v>
      </c>
      <c r="F5" s="12">
        <v>11298.394</v>
      </c>
      <c r="G5" s="12">
        <v>17056.737000000001</v>
      </c>
      <c r="H5" s="12">
        <v>12000.857</v>
      </c>
      <c r="I5" s="12">
        <v>14304.754000000001</v>
      </c>
      <c r="J5" s="12">
        <v>13797.33</v>
      </c>
      <c r="K5" s="12">
        <v>10264.607</v>
      </c>
      <c r="N5" s="12">
        <v>15174.512000000001</v>
      </c>
      <c r="O5" s="12">
        <v>10142.74</v>
      </c>
      <c r="P5" s="12">
        <v>509.11700000000002</v>
      </c>
      <c r="Q5" s="12">
        <v>2816.239</v>
      </c>
    </row>
    <row r="6" spans="1:17" x14ac:dyDescent="0.3">
      <c r="A6" s="12" t="s">
        <v>442</v>
      </c>
      <c r="B6" s="12">
        <v>25000</v>
      </c>
      <c r="C6" s="12">
        <v>38160</v>
      </c>
      <c r="D6" s="12">
        <v>38160</v>
      </c>
      <c r="E6" s="12">
        <v>10800</v>
      </c>
      <c r="F6" s="12">
        <v>13400</v>
      </c>
      <c r="G6" s="12">
        <v>11000</v>
      </c>
      <c r="H6" s="12">
        <v>14900</v>
      </c>
      <c r="I6" s="12">
        <v>13400</v>
      </c>
      <c r="J6" s="12">
        <v>13000</v>
      </c>
      <c r="K6" s="12">
        <v>11000</v>
      </c>
      <c r="L6" s="12">
        <v>31340</v>
      </c>
      <c r="M6" s="12">
        <v>32980</v>
      </c>
      <c r="N6" s="12">
        <v>14800</v>
      </c>
      <c r="O6" s="12">
        <v>17980</v>
      </c>
      <c r="P6" s="12">
        <v>17260</v>
      </c>
      <c r="Q6" s="12">
        <v>11340</v>
      </c>
    </row>
    <row r="7" spans="1:17" x14ac:dyDescent="0.3">
      <c r="A7" s="12" t="s">
        <v>443</v>
      </c>
      <c r="B7" s="12">
        <v>49040</v>
      </c>
      <c r="C7" s="12">
        <v>38160</v>
      </c>
      <c r="D7" s="12">
        <v>42600</v>
      </c>
      <c r="E7" s="12">
        <v>46240</v>
      </c>
      <c r="F7" s="12">
        <v>48520</v>
      </c>
      <c r="G7" s="12">
        <v>49040</v>
      </c>
      <c r="H7" s="12">
        <v>45240</v>
      </c>
      <c r="I7" s="12">
        <v>49040</v>
      </c>
      <c r="J7" s="12">
        <v>48760</v>
      </c>
      <c r="K7" s="12">
        <v>34620</v>
      </c>
      <c r="L7" s="12">
        <v>31340</v>
      </c>
      <c r="M7" s="12">
        <v>32980</v>
      </c>
      <c r="N7" s="12">
        <v>36260</v>
      </c>
      <c r="O7" s="12">
        <v>32324</v>
      </c>
      <c r="P7" s="12">
        <v>17980</v>
      </c>
      <c r="Q7" s="12">
        <v>16900</v>
      </c>
    </row>
    <row r="8" spans="1:17" x14ac:dyDescent="0.3">
      <c r="B8" s="12" t="str">
        <f>_xlfn.TEXTJOIN(" ± ",TRUE,B4:B5)</f>
        <v>40361.905 ± 5387.533</v>
      </c>
      <c r="C8" s="12" t="str">
        <f t="shared" ref="C8:Q8" si="0">_xlfn.TEXTJOIN(" ± ",TRUE,C4:C5)</f>
        <v>38160</v>
      </c>
      <c r="D8" s="12" t="str">
        <f t="shared" si="0"/>
        <v>41230 ± 2061.294</v>
      </c>
      <c r="E8" s="12" t="str">
        <f t="shared" si="0"/>
        <v>22802.353 ± 14037.603</v>
      </c>
      <c r="F8" s="12" t="str">
        <f t="shared" si="0"/>
        <v>38171.429 ± 11298.394</v>
      </c>
      <c r="G8" s="12" t="str">
        <f t="shared" si="0"/>
        <v>35013.333 ± 17056.737</v>
      </c>
      <c r="H8" s="12" t="str">
        <f t="shared" si="0"/>
        <v>33592.5 ± 12000.857</v>
      </c>
      <c r="I8" s="12" t="str">
        <f t="shared" si="0"/>
        <v>34560 ± 14304.754</v>
      </c>
      <c r="J8" s="12" t="str">
        <f t="shared" si="0"/>
        <v>28603.333 ± 13797.33</v>
      </c>
      <c r="K8" s="12" t="str">
        <f t="shared" si="0"/>
        <v>20063.333 ± 10264.607</v>
      </c>
      <c r="L8" s="12" t="str">
        <f t="shared" si="0"/>
        <v>31340</v>
      </c>
      <c r="M8" s="12" t="str">
        <f t="shared" si="0"/>
        <v>32980</v>
      </c>
      <c r="N8" s="12" t="str">
        <f t="shared" si="0"/>
        <v>25530 ± 15174.512</v>
      </c>
      <c r="O8" s="12" t="str">
        <f t="shared" si="0"/>
        <v>25152 ± 10142.74</v>
      </c>
      <c r="P8" s="12" t="str">
        <f t="shared" si="0"/>
        <v>17620 ± 509.117</v>
      </c>
      <c r="Q8" s="12" t="str">
        <f t="shared" si="0"/>
        <v>13860 ± 2816.239</v>
      </c>
    </row>
    <row r="9" spans="1:17" x14ac:dyDescent="0.3">
      <c r="A9" s="12" t="s">
        <v>560</v>
      </c>
    </row>
    <row r="10" spans="1:17" x14ac:dyDescent="0.3">
      <c r="B10" s="12" t="s">
        <v>562</v>
      </c>
    </row>
    <row r="11" spans="1:17" x14ac:dyDescent="0.3">
      <c r="B11" s="12" t="s">
        <v>32</v>
      </c>
      <c r="C11" s="12" t="s">
        <v>152</v>
      </c>
      <c r="D11" s="12" t="s">
        <v>82</v>
      </c>
      <c r="E11" s="12" t="s">
        <v>49</v>
      </c>
      <c r="F11" s="12" t="s">
        <v>44</v>
      </c>
      <c r="G11" s="12" t="s">
        <v>136</v>
      </c>
      <c r="H11" s="12" t="s">
        <v>54</v>
      </c>
      <c r="I11" s="12" t="s">
        <v>132</v>
      </c>
      <c r="J11" s="12" t="s">
        <v>115</v>
      </c>
      <c r="K11" s="12" t="s">
        <v>261</v>
      </c>
      <c r="L11" s="12" t="s">
        <v>245</v>
      </c>
      <c r="M11" s="12" t="s">
        <v>339</v>
      </c>
      <c r="N11" s="12" t="s">
        <v>271</v>
      </c>
      <c r="O11" s="12" t="s">
        <v>40</v>
      </c>
      <c r="P11" s="12" t="s">
        <v>216</v>
      </c>
      <c r="Q11" s="12" t="s">
        <v>188</v>
      </c>
    </row>
    <row r="12" spans="1:17" x14ac:dyDescent="0.3">
      <c r="A12" s="12" t="s">
        <v>382</v>
      </c>
      <c r="B12" s="12">
        <v>25019.047999999999</v>
      </c>
      <c r="C12" s="12">
        <v>19000</v>
      </c>
      <c r="D12" s="12">
        <v>25175</v>
      </c>
      <c r="E12" s="12">
        <v>13282.352999999999</v>
      </c>
      <c r="F12" s="12">
        <v>26200</v>
      </c>
      <c r="G12" s="12">
        <v>22483.332999999999</v>
      </c>
      <c r="H12" s="12">
        <v>18787.5</v>
      </c>
      <c r="I12" s="12">
        <v>19900</v>
      </c>
      <c r="J12" s="12">
        <v>13233.333000000001</v>
      </c>
      <c r="K12" s="12">
        <v>7183.3329999999996</v>
      </c>
      <c r="L12" s="12">
        <v>18200</v>
      </c>
      <c r="M12" s="12">
        <v>19200</v>
      </c>
      <c r="N12" s="12">
        <v>12100</v>
      </c>
      <c r="O12" s="12">
        <v>6500</v>
      </c>
      <c r="P12" s="12">
        <v>4000</v>
      </c>
      <c r="Q12" s="12">
        <v>2666.6669999999999</v>
      </c>
    </row>
    <row r="13" spans="1:17" x14ac:dyDescent="0.3">
      <c r="A13" s="12" t="s">
        <v>561</v>
      </c>
      <c r="B13" s="12">
        <v>4743.6930000000002</v>
      </c>
      <c r="D13" s="12">
        <v>3519.8249999999998</v>
      </c>
      <c r="E13" s="12">
        <v>9475.0490000000009</v>
      </c>
      <c r="F13" s="12">
        <v>10023.306</v>
      </c>
      <c r="G13" s="12">
        <v>10324.421</v>
      </c>
      <c r="H13" s="12">
        <v>12987.514999999999</v>
      </c>
      <c r="I13" s="12">
        <v>12806.118</v>
      </c>
      <c r="J13" s="12">
        <v>8566.5660000000007</v>
      </c>
      <c r="K13" s="12">
        <v>7663.0060000000003</v>
      </c>
      <c r="N13" s="12">
        <v>11455.13</v>
      </c>
      <c r="O13" s="12">
        <v>707.10699999999997</v>
      </c>
      <c r="P13" s="12">
        <v>0</v>
      </c>
      <c r="Q13" s="12">
        <v>1527.5250000000001</v>
      </c>
    </row>
    <row r="14" spans="1:17" x14ac:dyDescent="0.3">
      <c r="A14" s="12" t="s">
        <v>442</v>
      </c>
      <c r="B14" s="12">
        <v>8000</v>
      </c>
      <c r="C14" s="12">
        <v>19000</v>
      </c>
      <c r="D14" s="12">
        <v>22000</v>
      </c>
      <c r="E14" s="12">
        <v>3000</v>
      </c>
      <c r="F14" s="12">
        <v>4000</v>
      </c>
      <c r="G14" s="12">
        <v>8000</v>
      </c>
      <c r="H14" s="12">
        <v>2000</v>
      </c>
      <c r="I14" s="12">
        <v>2000</v>
      </c>
      <c r="J14" s="12">
        <v>2000</v>
      </c>
      <c r="K14" s="12">
        <v>1000</v>
      </c>
      <c r="L14" s="12">
        <v>18200</v>
      </c>
      <c r="M14" s="12">
        <v>19200</v>
      </c>
      <c r="N14" s="12">
        <v>4000</v>
      </c>
      <c r="O14" s="12">
        <v>6000</v>
      </c>
      <c r="P14" s="12">
        <v>4000</v>
      </c>
      <c r="Q14" s="12">
        <v>1000</v>
      </c>
    </row>
    <row r="15" spans="1:17" x14ac:dyDescent="0.3">
      <c r="A15" s="12" t="s">
        <v>443</v>
      </c>
      <c r="B15" s="12">
        <v>31000</v>
      </c>
      <c r="C15" s="12">
        <v>19000</v>
      </c>
      <c r="D15" s="12">
        <v>30200</v>
      </c>
      <c r="E15" s="12">
        <v>34000</v>
      </c>
      <c r="F15" s="12">
        <v>33200</v>
      </c>
      <c r="G15" s="12">
        <v>33100</v>
      </c>
      <c r="H15" s="12">
        <v>35200</v>
      </c>
      <c r="I15" s="12">
        <v>32400</v>
      </c>
      <c r="J15" s="12">
        <v>24000</v>
      </c>
      <c r="K15" s="12">
        <v>21100</v>
      </c>
      <c r="L15" s="12">
        <v>18200</v>
      </c>
      <c r="M15" s="12">
        <v>19200</v>
      </c>
      <c r="N15" s="12">
        <v>20200</v>
      </c>
      <c r="O15" s="12">
        <v>7000</v>
      </c>
      <c r="P15" s="12">
        <v>4000</v>
      </c>
      <c r="Q15" s="12">
        <v>4000</v>
      </c>
    </row>
    <row r="16" spans="1:17" x14ac:dyDescent="0.3">
      <c r="B16" s="12" t="str">
        <f>_xlfn.TEXTJOIN(" ± ",TRUE,B12:B13)</f>
        <v>25019.048 ± 4743.693</v>
      </c>
      <c r="C16" s="12" t="str">
        <f t="shared" ref="C16:Q16" si="1">_xlfn.TEXTJOIN(" ± ",TRUE,C12:C13)</f>
        <v>19000</v>
      </c>
      <c r="D16" s="12" t="str">
        <f t="shared" si="1"/>
        <v>25175 ± 3519.825</v>
      </c>
      <c r="E16" s="12" t="str">
        <f t="shared" si="1"/>
        <v>13282.353 ± 9475.049</v>
      </c>
      <c r="F16" s="12" t="str">
        <f t="shared" si="1"/>
        <v>26200 ± 10023.306</v>
      </c>
      <c r="G16" s="12" t="str">
        <f t="shared" si="1"/>
        <v>22483.333 ± 10324.421</v>
      </c>
      <c r="H16" s="12" t="str">
        <f t="shared" si="1"/>
        <v>18787.5 ± 12987.515</v>
      </c>
      <c r="I16" s="12" t="str">
        <f t="shared" si="1"/>
        <v>19900 ± 12806.118</v>
      </c>
      <c r="J16" s="12" t="str">
        <f t="shared" si="1"/>
        <v>13233.333 ± 8566.566</v>
      </c>
      <c r="K16" s="12" t="str">
        <f t="shared" si="1"/>
        <v>7183.333 ± 7663.006</v>
      </c>
      <c r="L16" s="12" t="str">
        <f t="shared" si="1"/>
        <v>18200</v>
      </c>
      <c r="M16" s="12" t="str">
        <f t="shared" si="1"/>
        <v>19200</v>
      </c>
      <c r="N16" s="12" t="str">
        <f t="shared" si="1"/>
        <v>12100 ± 11455.13</v>
      </c>
      <c r="O16" s="12" t="str">
        <f t="shared" si="1"/>
        <v>6500 ± 707.107</v>
      </c>
      <c r="P16" s="12" t="str">
        <f t="shared" si="1"/>
        <v>4000 ± 0</v>
      </c>
      <c r="Q16" s="12" t="str">
        <f t="shared" si="1"/>
        <v>2666.667 ± 1527.525</v>
      </c>
    </row>
    <row r="17" spans="1:17" x14ac:dyDescent="0.3">
      <c r="A17" s="12" t="s">
        <v>560</v>
      </c>
    </row>
    <row r="18" spans="1:17" x14ac:dyDescent="0.3">
      <c r="B18" s="12" t="s">
        <v>453</v>
      </c>
    </row>
    <row r="19" spans="1:17" x14ac:dyDescent="0.3">
      <c r="B19" s="12" t="s">
        <v>32</v>
      </c>
      <c r="C19" s="12" t="s">
        <v>152</v>
      </c>
      <c r="D19" s="12" t="s">
        <v>82</v>
      </c>
      <c r="E19" s="12" t="s">
        <v>49</v>
      </c>
      <c r="F19" s="12" t="s">
        <v>44</v>
      </c>
      <c r="G19" s="12" t="s">
        <v>136</v>
      </c>
      <c r="H19" s="12" t="s">
        <v>54</v>
      </c>
      <c r="I19" s="12" t="s">
        <v>132</v>
      </c>
      <c r="J19" s="12" t="s">
        <v>115</v>
      </c>
      <c r="K19" s="12" t="s">
        <v>261</v>
      </c>
      <c r="L19" s="12" t="s">
        <v>245</v>
      </c>
      <c r="M19" s="12" t="s">
        <v>339</v>
      </c>
      <c r="N19" s="12" t="s">
        <v>271</v>
      </c>
      <c r="O19" s="12" t="s">
        <v>40</v>
      </c>
      <c r="P19" s="12" t="s">
        <v>216</v>
      </c>
      <c r="Q19" s="12" t="s">
        <v>188</v>
      </c>
    </row>
    <row r="20" spans="1:17" x14ac:dyDescent="0.3">
      <c r="A20" s="12" t="s">
        <v>382</v>
      </c>
      <c r="B20" s="12">
        <v>21215.667000000001</v>
      </c>
      <c r="C20" s="12">
        <v>28764</v>
      </c>
      <c r="D20" s="12">
        <v>23560</v>
      </c>
      <c r="E20" s="12">
        <v>12180.471</v>
      </c>
      <c r="F20" s="12">
        <v>20584.571</v>
      </c>
      <c r="G20" s="12">
        <v>18746.332999999999</v>
      </c>
      <c r="H20" s="12">
        <v>17686.625</v>
      </c>
      <c r="I20" s="12">
        <v>17848.857</v>
      </c>
      <c r="J20" s="12">
        <v>15993.833000000001</v>
      </c>
      <c r="K20" s="12">
        <v>12804.833000000001</v>
      </c>
      <c r="L20" s="12">
        <v>21242</v>
      </c>
      <c r="M20" s="12">
        <v>20931</v>
      </c>
      <c r="N20" s="12">
        <v>13769</v>
      </c>
      <c r="O20" s="12">
        <v>14780</v>
      </c>
      <c r="P20" s="12">
        <v>8538</v>
      </c>
      <c r="Q20" s="12">
        <v>7249.3329999999996</v>
      </c>
    </row>
    <row r="21" spans="1:17" x14ac:dyDescent="0.3">
      <c r="A21" s="12" t="s">
        <v>561</v>
      </c>
      <c r="B21" s="12">
        <v>3717.6170000000002</v>
      </c>
      <c r="D21" s="12">
        <v>3052.7089999999998</v>
      </c>
      <c r="E21" s="12">
        <v>7501.1940000000004</v>
      </c>
      <c r="F21" s="12">
        <v>6210.3530000000001</v>
      </c>
      <c r="G21" s="12">
        <v>9395.0290000000005</v>
      </c>
      <c r="H21" s="12">
        <v>6583.4650000000001</v>
      </c>
      <c r="I21" s="12">
        <v>6985.36</v>
      </c>
      <c r="J21" s="12">
        <v>8039.8469999999998</v>
      </c>
      <c r="K21" s="12">
        <v>8877.4120000000003</v>
      </c>
      <c r="N21" s="12">
        <v>8918.0310000000009</v>
      </c>
      <c r="O21" s="12">
        <v>8079.402</v>
      </c>
      <c r="P21" s="12">
        <v>1534.422</v>
      </c>
      <c r="Q21" s="12">
        <v>53.798999999999999</v>
      </c>
    </row>
    <row r="22" spans="1:17" x14ac:dyDescent="0.3">
      <c r="A22" s="12" t="s">
        <v>442</v>
      </c>
      <c r="B22" s="12">
        <v>13428</v>
      </c>
      <c r="C22" s="12">
        <v>28764</v>
      </c>
      <c r="D22" s="12">
        <v>21285</v>
      </c>
      <c r="E22" s="12">
        <v>5994</v>
      </c>
      <c r="F22" s="12">
        <v>7181</v>
      </c>
      <c r="G22" s="12">
        <v>6994</v>
      </c>
      <c r="H22" s="12">
        <v>7191</v>
      </c>
      <c r="I22" s="12">
        <v>7474</v>
      </c>
      <c r="J22" s="12">
        <v>7099</v>
      </c>
      <c r="K22" s="12">
        <v>6974</v>
      </c>
      <c r="L22" s="12">
        <v>21242</v>
      </c>
      <c r="M22" s="12">
        <v>20931</v>
      </c>
      <c r="N22" s="12">
        <v>7463</v>
      </c>
      <c r="O22" s="12">
        <v>9067</v>
      </c>
      <c r="P22" s="12">
        <v>7453</v>
      </c>
      <c r="Q22" s="12">
        <v>7191</v>
      </c>
    </row>
    <row r="23" spans="1:17" x14ac:dyDescent="0.3">
      <c r="A23" s="12" t="s">
        <v>443</v>
      </c>
      <c r="B23" s="12">
        <v>29533</v>
      </c>
      <c r="C23" s="12">
        <v>28764</v>
      </c>
      <c r="D23" s="12">
        <v>28065</v>
      </c>
      <c r="E23" s="12">
        <v>25560</v>
      </c>
      <c r="F23" s="12">
        <v>26538</v>
      </c>
      <c r="G23" s="12">
        <v>27309</v>
      </c>
      <c r="H23" s="12">
        <v>22582</v>
      </c>
      <c r="I23" s="12">
        <v>26436</v>
      </c>
      <c r="J23" s="12">
        <v>26285</v>
      </c>
      <c r="K23" s="12">
        <v>25051</v>
      </c>
      <c r="L23" s="12">
        <v>21242</v>
      </c>
      <c r="M23" s="12">
        <v>20931</v>
      </c>
      <c r="N23" s="12">
        <v>20075</v>
      </c>
      <c r="O23" s="12">
        <v>20493</v>
      </c>
      <c r="P23" s="12">
        <v>9623</v>
      </c>
      <c r="Q23" s="12">
        <v>7297</v>
      </c>
    </row>
    <row r="24" spans="1:17" x14ac:dyDescent="0.3">
      <c r="B24" s="12" t="str">
        <f>_xlfn.TEXTJOIN(" ± ",TRUE,B20:B21)</f>
        <v>21215.667 ± 3717.617</v>
      </c>
      <c r="C24" s="12" t="str">
        <f t="shared" ref="C24:Q24" si="2">_xlfn.TEXTJOIN(" ± ",TRUE,C20:C21)</f>
        <v>28764</v>
      </c>
      <c r="D24" s="12" t="str">
        <f t="shared" si="2"/>
        <v>23560 ± 3052.709</v>
      </c>
      <c r="E24" s="12" t="str">
        <f t="shared" si="2"/>
        <v>12180.471 ± 7501.194</v>
      </c>
      <c r="F24" s="12" t="str">
        <f t="shared" si="2"/>
        <v>20584.571 ± 6210.353</v>
      </c>
      <c r="G24" s="12" t="str">
        <f t="shared" si="2"/>
        <v>18746.333 ± 9395.029</v>
      </c>
      <c r="H24" s="12" t="str">
        <f t="shared" si="2"/>
        <v>17686.625 ± 6583.465</v>
      </c>
      <c r="I24" s="12" t="str">
        <f t="shared" si="2"/>
        <v>17848.857 ± 6985.36</v>
      </c>
      <c r="J24" s="12" t="str">
        <f t="shared" si="2"/>
        <v>15993.833 ± 8039.847</v>
      </c>
      <c r="K24" s="12" t="str">
        <f t="shared" si="2"/>
        <v>12804.833 ± 8877.412</v>
      </c>
      <c r="L24" s="12" t="str">
        <f t="shared" si="2"/>
        <v>21242</v>
      </c>
      <c r="M24" s="12" t="str">
        <f t="shared" si="2"/>
        <v>20931</v>
      </c>
      <c r="N24" s="12" t="str">
        <f t="shared" si="2"/>
        <v>13769 ± 8918.031</v>
      </c>
      <c r="O24" s="12" t="str">
        <f t="shared" si="2"/>
        <v>14780 ± 8079.402</v>
      </c>
      <c r="P24" s="12" t="str">
        <f t="shared" si="2"/>
        <v>8538 ± 1534.422</v>
      </c>
      <c r="Q24" s="12" t="str">
        <f t="shared" si="2"/>
        <v>7249.333 ± 53.799</v>
      </c>
    </row>
    <row r="25" spans="1:17" x14ac:dyDescent="0.3">
      <c r="A25" s="12" t="s">
        <v>560</v>
      </c>
    </row>
    <row r="26" spans="1:17" x14ac:dyDescent="0.3">
      <c r="B26" s="12" t="s">
        <v>452</v>
      </c>
    </row>
    <row r="27" spans="1:17" x14ac:dyDescent="0.3">
      <c r="B27" s="12" t="s">
        <v>32</v>
      </c>
      <c r="C27" s="12" t="s">
        <v>152</v>
      </c>
      <c r="D27" s="12" t="s">
        <v>82</v>
      </c>
      <c r="E27" s="12" t="s">
        <v>49</v>
      </c>
      <c r="F27" s="12" t="s">
        <v>44</v>
      </c>
      <c r="G27" s="12" t="s">
        <v>136</v>
      </c>
      <c r="H27" s="12" t="s">
        <v>54</v>
      </c>
      <c r="I27" s="12" t="s">
        <v>132</v>
      </c>
      <c r="J27" s="12" t="s">
        <v>115</v>
      </c>
      <c r="K27" s="12" t="s">
        <v>261</v>
      </c>
      <c r="L27" s="12" t="s">
        <v>245</v>
      </c>
      <c r="M27" s="12" t="s">
        <v>339</v>
      </c>
      <c r="N27" s="12" t="s">
        <v>271</v>
      </c>
      <c r="O27" s="12" t="s">
        <v>40</v>
      </c>
      <c r="P27" s="12" t="s">
        <v>216</v>
      </c>
      <c r="Q27" s="12" t="s">
        <v>188</v>
      </c>
    </row>
    <row r="28" spans="1:17" x14ac:dyDescent="0.3">
      <c r="A28" s="12" t="s">
        <v>382</v>
      </c>
      <c r="B28" s="12">
        <v>13141.237999999999</v>
      </c>
      <c r="C28" s="12">
        <v>14322</v>
      </c>
      <c r="D28" s="12">
        <v>14343</v>
      </c>
      <c r="E28" s="12">
        <v>7120.2349999999997</v>
      </c>
      <c r="F28" s="12">
        <v>14132.857</v>
      </c>
      <c r="G28" s="12">
        <v>12077.833000000001</v>
      </c>
      <c r="H28" s="12">
        <v>9938.625</v>
      </c>
      <c r="I28" s="12">
        <v>9996.7139999999999</v>
      </c>
      <c r="J28" s="12">
        <v>7366.25</v>
      </c>
      <c r="K28" s="12">
        <v>4658.3329999999996</v>
      </c>
      <c r="L28" s="12">
        <v>12336</v>
      </c>
      <c r="M28" s="12">
        <v>12185</v>
      </c>
      <c r="N28" s="12">
        <v>6600</v>
      </c>
      <c r="O28" s="12">
        <v>3667</v>
      </c>
      <c r="P28" s="12">
        <v>1934</v>
      </c>
      <c r="Q28" s="12">
        <v>1328</v>
      </c>
    </row>
    <row r="29" spans="1:17" x14ac:dyDescent="0.3">
      <c r="A29" s="12" t="s">
        <v>561</v>
      </c>
      <c r="B29" s="12">
        <v>2854.431</v>
      </c>
      <c r="D29" s="12">
        <v>2165.422</v>
      </c>
      <c r="E29" s="12">
        <v>5129.5870000000004</v>
      </c>
      <c r="F29" s="12">
        <v>5479.1310000000003</v>
      </c>
      <c r="G29" s="12">
        <v>5846.7839999999997</v>
      </c>
      <c r="H29" s="12">
        <v>6850.1490000000003</v>
      </c>
      <c r="I29" s="12">
        <v>6014.5910000000003</v>
      </c>
      <c r="J29" s="12">
        <v>4887.7910000000002</v>
      </c>
      <c r="K29" s="12">
        <v>5459.6030000000001</v>
      </c>
      <c r="N29" s="12">
        <v>6481.3410000000003</v>
      </c>
      <c r="O29" s="12">
        <v>193.74700000000001</v>
      </c>
      <c r="P29" s="12">
        <v>292.74200000000002</v>
      </c>
      <c r="Q29" s="12">
        <v>598.35900000000004</v>
      </c>
    </row>
    <row r="30" spans="1:17" x14ac:dyDescent="0.3">
      <c r="A30" s="12" t="s">
        <v>442</v>
      </c>
      <c r="B30" s="12">
        <v>4297</v>
      </c>
      <c r="C30" s="12">
        <v>14322</v>
      </c>
      <c r="D30" s="12">
        <v>11735</v>
      </c>
      <c r="E30" s="12">
        <v>1547</v>
      </c>
      <c r="F30" s="12">
        <v>2144</v>
      </c>
      <c r="G30" s="12">
        <v>5087</v>
      </c>
      <c r="H30" s="12">
        <v>965</v>
      </c>
      <c r="I30" s="12">
        <v>1116</v>
      </c>
      <c r="J30" s="12">
        <v>1141</v>
      </c>
      <c r="K30" s="12">
        <v>634</v>
      </c>
      <c r="L30" s="12">
        <v>12336</v>
      </c>
      <c r="M30" s="12">
        <v>12185</v>
      </c>
      <c r="N30" s="12">
        <v>2017</v>
      </c>
      <c r="O30" s="12">
        <v>3530</v>
      </c>
      <c r="P30" s="12">
        <v>1727</v>
      </c>
      <c r="Q30" s="12">
        <v>640</v>
      </c>
    </row>
    <row r="31" spans="1:17" x14ac:dyDescent="0.3">
      <c r="A31" s="12" t="s">
        <v>443</v>
      </c>
      <c r="B31" s="12">
        <v>17261</v>
      </c>
      <c r="C31" s="12">
        <v>14322</v>
      </c>
      <c r="D31" s="12">
        <v>16141</v>
      </c>
      <c r="E31" s="12">
        <v>18794</v>
      </c>
      <c r="F31" s="12">
        <v>18628</v>
      </c>
      <c r="G31" s="12">
        <v>17843</v>
      </c>
      <c r="H31" s="12">
        <v>17571</v>
      </c>
      <c r="I31" s="12">
        <v>16334</v>
      </c>
      <c r="J31" s="12">
        <v>14898</v>
      </c>
      <c r="K31" s="12">
        <v>14286</v>
      </c>
      <c r="L31" s="12">
        <v>12336</v>
      </c>
      <c r="M31" s="12">
        <v>12185</v>
      </c>
      <c r="N31" s="12">
        <v>11183</v>
      </c>
      <c r="O31" s="12">
        <v>3804</v>
      </c>
      <c r="P31" s="12">
        <v>2141</v>
      </c>
      <c r="Q31" s="12">
        <v>1727</v>
      </c>
    </row>
    <row r="32" spans="1:17" x14ac:dyDescent="0.3">
      <c r="B32" s="12" t="str">
        <f>_xlfn.TEXTJOIN(" ± ",TRUE,B28:B29)</f>
        <v>13141.238 ± 2854.431</v>
      </c>
      <c r="C32" s="12" t="str">
        <f t="shared" ref="C32:Q32" si="3">_xlfn.TEXTJOIN(" ± ",TRUE,C28:C29)</f>
        <v>14322</v>
      </c>
      <c r="D32" s="12" t="str">
        <f t="shared" si="3"/>
        <v>14343 ± 2165.422</v>
      </c>
      <c r="E32" s="12" t="str">
        <f t="shared" si="3"/>
        <v>7120.235 ± 5129.587</v>
      </c>
      <c r="F32" s="12" t="str">
        <f t="shared" si="3"/>
        <v>14132.857 ± 5479.131</v>
      </c>
      <c r="G32" s="12" t="str">
        <f t="shared" si="3"/>
        <v>12077.833 ± 5846.784</v>
      </c>
      <c r="H32" s="12" t="str">
        <f t="shared" si="3"/>
        <v>9938.625 ± 6850.149</v>
      </c>
      <c r="I32" s="12" t="str">
        <f t="shared" si="3"/>
        <v>9996.714 ± 6014.591</v>
      </c>
      <c r="J32" s="12" t="str">
        <f t="shared" si="3"/>
        <v>7366.25 ± 4887.791</v>
      </c>
      <c r="K32" s="12" t="str">
        <f t="shared" si="3"/>
        <v>4658.333 ± 5459.603</v>
      </c>
      <c r="L32" s="12" t="str">
        <f t="shared" si="3"/>
        <v>12336</v>
      </c>
      <c r="M32" s="12" t="str">
        <f t="shared" si="3"/>
        <v>12185</v>
      </c>
      <c r="N32" s="12" t="str">
        <f t="shared" si="3"/>
        <v>6600 ± 6481.341</v>
      </c>
      <c r="O32" s="12" t="str">
        <f t="shared" si="3"/>
        <v>3667 ± 193.747</v>
      </c>
      <c r="P32" s="12" t="str">
        <f t="shared" si="3"/>
        <v>1934 ± 292.742</v>
      </c>
      <c r="Q32" s="12" t="str">
        <f t="shared" si="3"/>
        <v>1328 ± 598.359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B02A-FE4C-4CAD-87BC-68B5E9196B0C}">
  <dimension ref="A1:E5"/>
  <sheetViews>
    <sheetView workbookViewId="0">
      <selection activeCell="A2" sqref="A2:D5"/>
    </sheetView>
  </sheetViews>
  <sheetFormatPr defaultRowHeight="14.4" x14ac:dyDescent="0.3"/>
  <cols>
    <col min="1" max="1" width="11.77734375" bestFit="1" customWidth="1"/>
    <col min="2" max="2" width="16.109375" bestFit="1" customWidth="1"/>
    <col min="3" max="3" width="12.21875" bestFit="1" customWidth="1"/>
    <col min="4" max="4" width="12.33203125" bestFit="1" customWidth="1"/>
    <col min="5" max="5" width="10.77734375" bestFit="1" customWidth="1"/>
    <col min="6" max="9" width="16.109375" bestFit="1" customWidth="1"/>
    <col min="10" max="10" width="15.5546875" bestFit="1" customWidth="1"/>
    <col min="11" max="11" width="17.21875" bestFit="1" customWidth="1"/>
    <col min="12" max="12" width="15.88671875" bestFit="1" customWidth="1"/>
  </cols>
  <sheetData>
    <row r="1" spans="1:5" x14ac:dyDescent="0.3">
      <c r="B1" s="5" t="s">
        <v>440</v>
      </c>
    </row>
    <row r="2" spans="1:5" x14ac:dyDescent="0.3">
      <c r="A2" s="5" t="s">
        <v>441</v>
      </c>
      <c r="B2" t="s">
        <v>437</v>
      </c>
      <c r="C2" t="s">
        <v>439</v>
      </c>
      <c r="D2" t="s">
        <v>438</v>
      </c>
      <c r="E2" t="s">
        <v>366</v>
      </c>
    </row>
    <row r="3" spans="1:5" x14ac:dyDescent="0.3">
      <c r="A3" s="6" t="s">
        <v>442</v>
      </c>
      <c r="B3" s="7">
        <v>1.3</v>
      </c>
      <c r="C3" s="7">
        <v>145</v>
      </c>
      <c r="D3" s="7">
        <v>42</v>
      </c>
      <c r="E3" s="7">
        <v>188.3</v>
      </c>
    </row>
    <row r="4" spans="1:5" x14ac:dyDescent="0.3">
      <c r="A4" s="6" t="s">
        <v>444</v>
      </c>
      <c r="B4" s="7">
        <v>1.63</v>
      </c>
      <c r="C4" s="7">
        <v>163.06</v>
      </c>
      <c r="D4" s="7">
        <v>59.31</v>
      </c>
      <c r="E4" s="7">
        <v>224</v>
      </c>
    </row>
    <row r="5" spans="1:5" x14ac:dyDescent="0.3">
      <c r="A5" s="6" t="s">
        <v>443</v>
      </c>
      <c r="B5" s="7">
        <v>2.0499999999999998</v>
      </c>
      <c r="C5" s="7">
        <v>178</v>
      </c>
      <c r="D5" s="7">
        <v>85</v>
      </c>
      <c r="E5" s="7">
        <v>265.05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C58-4988-4D70-8707-4555E37BCF2C}">
  <dimension ref="A1:R101"/>
  <sheetViews>
    <sheetView topLeftCell="A76" workbookViewId="0">
      <selection sqref="A1:C101"/>
    </sheetView>
  </sheetViews>
  <sheetFormatPr defaultRowHeight="14.4" x14ac:dyDescent="0.3"/>
  <cols>
    <col min="5" max="5" width="10.44140625" bestFit="1" customWidth="1"/>
    <col min="6" max="6" width="8" bestFit="1" customWidth="1"/>
    <col min="7" max="7" width="4" bestFit="1" customWidth="1"/>
    <col min="8" max="8" width="22.109375" customWidth="1"/>
    <col min="9" max="9" width="13.109375" customWidth="1"/>
    <col min="10" max="10" width="22.109375" customWidth="1"/>
    <col min="11" max="11" width="11.5546875" bestFit="1" customWidth="1"/>
    <col min="12" max="12" width="7.77734375" customWidth="1"/>
    <col min="17" max="17" width="11.109375" customWidth="1"/>
  </cols>
  <sheetData>
    <row r="1" spans="1:18" ht="28.8" x14ac:dyDescent="0.3">
      <c r="B1" s="1" t="s">
        <v>453</v>
      </c>
      <c r="C1" s="1" t="s">
        <v>452</v>
      </c>
      <c r="Q1" t="s">
        <v>452</v>
      </c>
    </row>
    <row r="2" spans="1:18" s="14" customFormat="1" x14ac:dyDescent="0.3">
      <c r="A2" s="14">
        <v>1</v>
      </c>
      <c r="B2" s="4">
        <v>20847.169616622643</v>
      </c>
      <c r="C2" s="4">
        <v>14822.528855855544</v>
      </c>
      <c r="E2" s="13" t="s">
        <v>450</v>
      </c>
      <c r="F2" s="13" t="e">
        <f>COUNTIF(#REF!,"&lt;=4500")</f>
        <v>#REF!</v>
      </c>
      <c r="G2" s="13"/>
      <c r="H2" s="13"/>
      <c r="I2" s="13"/>
      <c r="J2" s="13"/>
      <c r="K2" s="13"/>
      <c r="L2" s="13"/>
      <c r="Q2" s="13" t="s">
        <v>450</v>
      </c>
      <c r="R2" s="13">
        <v>34</v>
      </c>
    </row>
    <row r="3" spans="1:18" s="14" customFormat="1" x14ac:dyDescent="0.3">
      <c r="A3" s="14">
        <v>2</v>
      </c>
      <c r="B3" s="4">
        <v>20492.539393991843</v>
      </c>
      <c r="C3" s="4">
        <v>3803.8372838742439</v>
      </c>
      <c r="E3" s="13" t="s">
        <v>448</v>
      </c>
      <c r="F3" s="13" t="e">
        <f>COUNTIF(#REF!,"&gt;4500")-COUNTIF(#REF!,"&lt;10000")</f>
        <v>#REF!</v>
      </c>
      <c r="G3" s="13"/>
      <c r="H3" s="13"/>
      <c r="I3" s="13"/>
      <c r="J3" s="13"/>
      <c r="K3" s="13"/>
      <c r="L3" s="13"/>
      <c r="Q3" s="13" t="s">
        <v>448</v>
      </c>
      <c r="R3" s="13">
        <v>11</v>
      </c>
    </row>
    <row r="4" spans="1:18" s="14" customFormat="1" x14ac:dyDescent="0.3">
      <c r="A4" s="14">
        <v>3</v>
      </c>
      <c r="B4" s="4">
        <v>21605.993470473739</v>
      </c>
      <c r="C4" s="4">
        <v>16172.150801252801</v>
      </c>
      <c r="E4" s="13" t="s">
        <v>449</v>
      </c>
      <c r="F4" s="13" t="e">
        <f>COUNTIF(#REF!,"&gt;10000")</f>
        <v>#REF!</v>
      </c>
      <c r="G4" s="13"/>
      <c r="H4" s="13"/>
      <c r="I4" s="13"/>
      <c r="J4" s="13"/>
      <c r="K4" s="13"/>
      <c r="L4" s="13"/>
      <c r="Q4" s="13" t="s">
        <v>451</v>
      </c>
      <c r="R4" s="13">
        <v>15</v>
      </c>
    </row>
    <row r="5" spans="1:18" x14ac:dyDescent="0.3">
      <c r="A5" s="14">
        <v>4</v>
      </c>
      <c r="B5" s="4">
        <v>6653.3199732664798</v>
      </c>
      <c r="C5" s="4">
        <v>3881.1033177387803</v>
      </c>
      <c r="E5" s="12"/>
      <c r="F5" s="12"/>
      <c r="G5" s="12"/>
      <c r="H5" s="12"/>
      <c r="I5" s="12"/>
      <c r="J5" s="12"/>
      <c r="K5" s="12"/>
      <c r="L5" s="12"/>
    </row>
    <row r="6" spans="1:18" x14ac:dyDescent="0.3">
      <c r="A6" s="14">
        <v>5</v>
      </c>
      <c r="B6" s="4">
        <v>22582.151978121197</v>
      </c>
      <c r="C6" s="4">
        <v>14475.738447513586</v>
      </c>
      <c r="E6" s="12"/>
      <c r="F6" s="12"/>
      <c r="G6" s="12"/>
      <c r="H6" s="12"/>
      <c r="I6" s="12"/>
      <c r="J6" s="12"/>
      <c r="K6" s="12"/>
      <c r="L6" s="12"/>
    </row>
    <row r="7" spans="1:18" x14ac:dyDescent="0.3">
      <c r="A7" s="14">
        <v>6</v>
      </c>
      <c r="B7" s="4">
        <v>23852.926933348688</v>
      </c>
      <c r="C7" s="4">
        <v>16082.070478255588</v>
      </c>
      <c r="E7" s="12"/>
      <c r="F7" s="12"/>
      <c r="G7" s="12"/>
      <c r="H7" s="12"/>
      <c r="I7" s="12"/>
      <c r="J7" s="12"/>
      <c r="K7" s="12"/>
      <c r="L7" s="12"/>
    </row>
    <row r="8" spans="1:18" x14ac:dyDescent="0.3">
      <c r="A8" s="14">
        <v>7</v>
      </c>
      <c r="B8" s="4">
        <v>17897.211858490482</v>
      </c>
      <c r="C8" s="4">
        <v>12066.620724440725</v>
      </c>
      <c r="E8" s="12"/>
      <c r="F8" s="12"/>
      <c r="G8" s="12"/>
      <c r="H8" s="12"/>
      <c r="I8" s="12"/>
      <c r="J8" s="12"/>
      <c r="K8" s="12"/>
      <c r="L8" s="12"/>
    </row>
    <row r="9" spans="1:18" x14ac:dyDescent="0.3">
      <c r="A9" s="14">
        <v>8</v>
      </c>
      <c r="B9" s="4">
        <v>9066.6082158568461</v>
      </c>
      <c r="C9" s="4">
        <v>3529.8252230810854</v>
      </c>
      <c r="E9" s="12"/>
      <c r="F9" s="12"/>
      <c r="G9" s="12"/>
      <c r="H9" s="12"/>
      <c r="I9" s="12"/>
      <c r="J9" s="12"/>
      <c r="K9" s="12"/>
      <c r="L9" s="12"/>
    </row>
    <row r="10" spans="1:18" x14ac:dyDescent="0.3">
      <c r="A10" s="14">
        <v>9</v>
      </c>
      <c r="B10" s="4">
        <v>13428.026319538052</v>
      </c>
      <c r="C10" s="4">
        <v>4296.9684222521764</v>
      </c>
      <c r="E10" s="12"/>
      <c r="F10" s="12"/>
      <c r="G10" s="12"/>
      <c r="H10" s="12"/>
      <c r="I10" s="12"/>
      <c r="J10" s="12"/>
      <c r="K10" s="12"/>
      <c r="L10" s="12"/>
    </row>
    <row r="11" spans="1:18" x14ac:dyDescent="0.3">
      <c r="A11" s="14">
        <v>10</v>
      </c>
      <c r="B11" s="4">
        <v>18895.675878185044</v>
      </c>
      <c r="C11" s="4">
        <v>11414.674089981672</v>
      </c>
      <c r="E11" s="12"/>
      <c r="F11" s="12"/>
      <c r="G11" s="12"/>
      <c r="H11" s="12"/>
      <c r="I11" s="12"/>
      <c r="J11" s="12"/>
      <c r="K11" s="12"/>
      <c r="L11" s="12"/>
    </row>
    <row r="12" spans="1:18" x14ac:dyDescent="0.3">
      <c r="A12" s="14">
        <v>11</v>
      </c>
      <c r="B12" s="4">
        <v>7246.662976417856</v>
      </c>
      <c r="C12" s="4">
        <v>3902.0492949942304</v>
      </c>
      <c r="E12" s="12"/>
      <c r="F12" s="12"/>
      <c r="G12" s="12"/>
      <c r="H12" s="12"/>
      <c r="I12" s="12"/>
      <c r="J12" s="12"/>
      <c r="K12" s="12"/>
      <c r="L12" s="12"/>
    </row>
    <row r="13" spans="1:18" x14ac:dyDescent="0.3">
      <c r="A13" s="14">
        <v>12</v>
      </c>
      <c r="B13" s="4">
        <v>6186.4048475889122</v>
      </c>
      <c r="C13" s="4">
        <v>2577.6686864953804</v>
      </c>
      <c r="E13" s="12"/>
      <c r="F13" s="12"/>
      <c r="G13" s="12"/>
      <c r="H13" s="12" t="s">
        <v>384</v>
      </c>
      <c r="I13" s="12" t="s">
        <v>442</v>
      </c>
      <c r="J13" s="12" t="s">
        <v>382</v>
      </c>
      <c r="K13" s="12" t="s">
        <v>443</v>
      </c>
      <c r="L13" s="12"/>
    </row>
    <row r="14" spans="1:18" x14ac:dyDescent="0.3">
      <c r="A14" s="14">
        <v>13</v>
      </c>
      <c r="B14" s="4">
        <v>21284.631075026882</v>
      </c>
      <c r="C14" s="4">
        <v>13386.56042454521</v>
      </c>
      <c r="H14" t="s">
        <v>447</v>
      </c>
      <c r="I14" s="12">
        <f>MIN(Master!R10:R113)</f>
        <v>26000</v>
      </c>
      <c r="J14">
        <v>20756</v>
      </c>
      <c r="K14" s="12">
        <f>MAX(Master!R10:R113)</f>
        <v>77560</v>
      </c>
    </row>
    <row r="15" spans="1:18" x14ac:dyDescent="0.3">
      <c r="A15" s="14">
        <v>14</v>
      </c>
      <c r="B15" s="4">
        <v>7191.2737968552601</v>
      </c>
      <c r="C15" s="4">
        <v>965.27165058459855</v>
      </c>
      <c r="H15" t="s">
        <v>445</v>
      </c>
      <c r="I15" s="12">
        <f>MIN(Master!T10:T114)</f>
        <v>5993.6808829229285</v>
      </c>
      <c r="J15" s="12">
        <v>52079.839999999997</v>
      </c>
      <c r="K15" s="12">
        <f>MAX(Master!T10:T114)</f>
        <v>29532.840320690582</v>
      </c>
    </row>
    <row r="16" spans="1:18" x14ac:dyDescent="0.3">
      <c r="A16" s="14">
        <v>15</v>
      </c>
      <c r="B16" s="4">
        <v>25560.121717672278</v>
      </c>
      <c r="C16" s="4">
        <v>18794.207145347264</v>
      </c>
      <c r="H16" t="s">
        <v>446</v>
      </c>
      <c r="I16" s="12">
        <f>MIN(Master!W10:W115)</f>
        <v>633.97288064570728</v>
      </c>
      <c r="J16">
        <v>38469</v>
      </c>
      <c r="K16" s="12">
        <f>MAX(Master!W10:W115)</f>
        <v>18794.207145347264</v>
      </c>
    </row>
    <row r="17" spans="1:11" x14ac:dyDescent="0.3">
      <c r="A17" s="14">
        <v>16</v>
      </c>
      <c r="B17" s="4">
        <v>18915.106396740146</v>
      </c>
      <c r="C17" s="4">
        <v>10557.497080215815</v>
      </c>
    </row>
    <row r="18" spans="1:11" x14ac:dyDescent="0.3">
      <c r="A18" s="14">
        <v>17</v>
      </c>
      <c r="B18" s="4">
        <v>22283.738889523174</v>
      </c>
      <c r="C18" s="4">
        <v>14274.281139196339</v>
      </c>
    </row>
    <row r="19" spans="1:11" x14ac:dyDescent="0.3">
      <c r="A19" s="14">
        <v>18</v>
      </c>
      <c r="B19" s="4">
        <v>19993.575034785899</v>
      </c>
      <c r="C19" s="4">
        <v>11166.156681696613</v>
      </c>
    </row>
    <row r="20" spans="1:11" x14ac:dyDescent="0.3">
      <c r="A20" s="14">
        <v>19</v>
      </c>
      <c r="B20" s="4">
        <v>7485.549865582585</v>
      </c>
      <c r="C20" s="4">
        <v>1546.601211897228</v>
      </c>
    </row>
    <row r="21" spans="1:11" x14ac:dyDescent="0.3">
      <c r="A21" s="14">
        <v>20</v>
      </c>
      <c r="B21" s="4">
        <v>28065.214233994368</v>
      </c>
      <c r="C21" s="4">
        <v>16140.792223776105</v>
      </c>
    </row>
    <row r="22" spans="1:11" x14ac:dyDescent="0.3">
      <c r="A22" s="14">
        <v>21</v>
      </c>
      <c r="B22" s="4">
        <v>7180.9434420519365</v>
      </c>
      <c r="C22" s="4">
        <v>2143.5652065826675</v>
      </c>
    </row>
    <row r="23" spans="1:11" x14ac:dyDescent="0.3">
      <c r="A23" s="14">
        <v>22</v>
      </c>
      <c r="B23" s="4">
        <v>24973.908755309378</v>
      </c>
      <c r="C23" s="4">
        <v>13063.945294843617</v>
      </c>
      <c r="H23" t="s">
        <v>384</v>
      </c>
      <c r="I23" t="s">
        <v>455</v>
      </c>
      <c r="J23" t="s">
        <v>456</v>
      </c>
      <c r="K23" t="s">
        <v>457</v>
      </c>
    </row>
    <row r="24" spans="1:11" x14ac:dyDescent="0.3">
      <c r="A24" s="14">
        <v>23</v>
      </c>
      <c r="B24" s="4">
        <v>21948.141127954386</v>
      </c>
      <c r="C24" s="4">
        <v>14898.362695174121</v>
      </c>
      <c r="H24" t="s">
        <v>458</v>
      </c>
      <c r="I24">
        <v>10800</v>
      </c>
      <c r="J24">
        <v>31323.84</v>
      </c>
      <c r="K24">
        <v>49040</v>
      </c>
    </row>
    <row r="25" spans="1:11" x14ac:dyDescent="0.3">
      <c r="A25" s="14">
        <v>24</v>
      </c>
      <c r="B25" s="4">
        <v>20658.665117679902</v>
      </c>
      <c r="C25" s="4">
        <v>14427.808261637243</v>
      </c>
      <c r="H25" t="s">
        <v>459</v>
      </c>
      <c r="I25">
        <v>1000</v>
      </c>
      <c r="J25">
        <v>17713</v>
      </c>
      <c r="K25">
        <v>35200</v>
      </c>
    </row>
    <row r="26" spans="1:11" x14ac:dyDescent="0.3">
      <c r="A26" s="14">
        <v>25</v>
      </c>
      <c r="B26" s="4">
        <v>22293.175322380972</v>
      </c>
      <c r="C26" s="4">
        <v>16476.478961670149</v>
      </c>
    </row>
    <row r="27" spans="1:11" x14ac:dyDescent="0.3">
      <c r="A27" s="14">
        <v>26</v>
      </c>
      <c r="B27" s="4">
        <v>20945.992579207246</v>
      </c>
      <c r="C27" s="4">
        <v>13967.53561950179</v>
      </c>
    </row>
    <row r="28" spans="1:11" x14ac:dyDescent="0.3">
      <c r="A28" s="14">
        <v>27</v>
      </c>
      <c r="B28" s="4">
        <v>6521.3759798988594</v>
      </c>
      <c r="C28" s="4">
        <v>4742.8188944718986</v>
      </c>
    </row>
    <row r="29" spans="1:11" x14ac:dyDescent="0.3">
      <c r="A29" s="14">
        <v>28</v>
      </c>
      <c r="B29" s="4">
        <v>20930.683085949309</v>
      </c>
      <c r="C29" s="4">
        <v>7615.7731058639092</v>
      </c>
    </row>
    <row r="30" spans="1:11" x14ac:dyDescent="0.3">
      <c r="A30" s="14">
        <v>29</v>
      </c>
      <c r="B30" s="4">
        <v>26436.075843114577</v>
      </c>
      <c r="C30" s="4">
        <v>17843.27305071559</v>
      </c>
    </row>
    <row r="31" spans="1:11" x14ac:dyDescent="0.3">
      <c r="A31" s="14">
        <v>30</v>
      </c>
      <c r="B31" s="4">
        <v>26908.407927714736</v>
      </c>
      <c r="C31" s="4">
        <v>12181.212397945903</v>
      </c>
    </row>
    <row r="32" spans="1:11" x14ac:dyDescent="0.3">
      <c r="A32" s="14">
        <v>31</v>
      </c>
      <c r="B32" s="4">
        <v>20445.885649685122</v>
      </c>
      <c r="C32" s="4">
        <v>12577.122087345737</v>
      </c>
    </row>
    <row r="33" spans="1:3" x14ac:dyDescent="0.3">
      <c r="A33" s="14">
        <v>32</v>
      </c>
      <c r="B33" s="4">
        <v>20065.314117469381</v>
      </c>
      <c r="C33" s="4">
        <v>4481.7230000729314</v>
      </c>
    </row>
    <row r="34" spans="1:3" x14ac:dyDescent="0.3">
      <c r="A34" s="14">
        <v>33</v>
      </c>
      <c r="B34" s="4">
        <v>22424.494343332452</v>
      </c>
      <c r="C34" s="4">
        <v>14511.426096072439</v>
      </c>
    </row>
    <row r="35" spans="1:3" x14ac:dyDescent="0.3">
      <c r="A35" s="14">
        <v>34</v>
      </c>
      <c r="B35" s="4">
        <v>28764.182272718655</v>
      </c>
      <c r="C35" s="4">
        <v>14321.788867443771</v>
      </c>
    </row>
    <row r="36" spans="1:3" x14ac:dyDescent="0.3">
      <c r="A36" s="14">
        <v>35</v>
      </c>
      <c r="B36" s="4">
        <v>7474.1629037044086</v>
      </c>
      <c r="C36" s="4">
        <v>1115.5467020454339</v>
      </c>
    </row>
    <row r="37" spans="1:3" x14ac:dyDescent="0.3">
      <c r="A37" s="14">
        <v>36</v>
      </c>
      <c r="B37" s="4">
        <v>5993.6808829229285</v>
      </c>
      <c r="C37" s="4">
        <v>1664.9113563674805</v>
      </c>
    </row>
    <row r="38" spans="1:3" x14ac:dyDescent="0.3">
      <c r="A38" s="14">
        <v>37</v>
      </c>
      <c r="B38" s="4">
        <v>17642.706735674641</v>
      </c>
      <c r="C38" s="4">
        <v>9865.4052208010144</v>
      </c>
    </row>
    <row r="39" spans="1:3" x14ac:dyDescent="0.3">
      <c r="A39" s="14">
        <v>38</v>
      </c>
      <c r="B39" s="4">
        <v>7418.7811786199236</v>
      </c>
      <c r="C39" s="4">
        <v>1141.3509505569111</v>
      </c>
    </row>
    <row r="40" spans="1:3" x14ac:dyDescent="0.3">
      <c r="A40" s="14">
        <v>39</v>
      </c>
      <c r="B40" s="4">
        <v>22445.323075111395</v>
      </c>
      <c r="C40" s="4">
        <v>11734.72214002972</v>
      </c>
    </row>
    <row r="41" spans="1:3" x14ac:dyDescent="0.3">
      <c r="A41" s="14">
        <v>40</v>
      </c>
      <c r="B41" s="4">
        <v>23251.304702540252</v>
      </c>
      <c r="C41" s="4">
        <v>18627.975775201168</v>
      </c>
    </row>
    <row r="42" spans="1:3" x14ac:dyDescent="0.3">
      <c r="A42" s="14">
        <v>41</v>
      </c>
      <c r="B42" s="4">
        <v>18177.085518242297</v>
      </c>
      <c r="C42" s="4">
        <v>12428.053819449386</v>
      </c>
    </row>
    <row r="43" spans="1:3" x14ac:dyDescent="0.3">
      <c r="A43" s="14">
        <v>42</v>
      </c>
      <c r="B43" s="4">
        <v>20452.181402919618</v>
      </c>
      <c r="C43" s="4">
        <v>13020.104554317679</v>
      </c>
    </row>
    <row r="44" spans="1:3" x14ac:dyDescent="0.3">
      <c r="A44" s="14">
        <v>43</v>
      </c>
      <c r="B44" s="4">
        <v>20142.967893425128</v>
      </c>
      <c r="C44" s="4">
        <v>16140.907313062946</v>
      </c>
    </row>
    <row r="45" spans="1:3" x14ac:dyDescent="0.3">
      <c r="A45" s="14">
        <v>44</v>
      </c>
      <c r="B45" s="4">
        <v>7167.0255436989273</v>
      </c>
      <c r="C45" s="4">
        <v>5534.0323818434763</v>
      </c>
    </row>
    <row r="46" spans="1:3" x14ac:dyDescent="0.3">
      <c r="A46" s="14">
        <v>45</v>
      </c>
      <c r="B46" s="4">
        <v>7191.2163896237453</v>
      </c>
      <c r="C46" s="4">
        <v>1617.2150801252801</v>
      </c>
    </row>
    <row r="47" spans="1:3" x14ac:dyDescent="0.3">
      <c r="A47" s="14">
        <v>46</v>
      </c>
      <c r="B47" s="4">
        <v>18850.582618549237</v>
      </c>
      <c r="C47" s="4">
        <v>10858.42795424828</v>
      </c>
    </row>
    <row r="48" spans="1:3" x14ac:dyDescent="0.3">
      <c r="A48" s="14">
        <v>47</v>
      </c>
      <c r="B48" s="4">
        <v>20183.001148331121</v>
      </c>
      <c r="C48" s="4">
        <v>15350.451577603952</v>
      </c>
    </row>
    <row r="49" spans="1:13" x14ac:dyDescent="0.3">
      <c r="A49" s="14">
        <v>48</v>
      </c>
      <c r="B49" s="4">
        <v>24697.170982633917</v>
      </c>
      <c r="C49" s="4">
        <v>17169.764357171829</v>
      </c>
    </row>
    <row r="50" spans="1:13" x14ac:dyDescent="0.3">
      <c r="A50" s="14">
        <v>49</v>
      </c>
      <c r="B50" s="4">
        <v>27775.338781812268</v>
      </c>
      <c r="C50" s="4">
        <v>17260.765561752403</v>
      </c>
    </row>
    <row r="51" spans="1:13" x14ac:dyDescent="0.3">
      <c r="A51" s="14">
        <v>50</v>
      </c>
      <c r="B51" s="4">
        <v>7287.7744590277052</v>
      </c>
      <c r="C51" s="4">
        <v>1434.6012714621468</v>
      </c>
    </row>
    <row r="52" spans="1:13" x14ac:dyDescent="0.3">
      <c r="A52" s="14">
        <v>51</v>
      </c>
      <c r="B52" s="4">
        <v>29532.840320690582</v>
      </c>
      <c r="C52" s="4">
        <v>15602.726289460366</v>
      </c>
    </row>
    <row r="53" spans="1:13" x14ac:dyDescent="0.3">
      <c r="A53" s="14">
        <v>52</v>
      </c>
      <c r="B53" s="4">
        <v>22523.172277403239</v>
      </c>
      <c r="C53" s="4">
        <v>13748.435501466967</v>
      </c>
    </row>
    <row r="54" spans="1:13" x14ac:dyDescent="0.3">
      <c r="A54" s="14">
        <v>53</v>
      </c>
      <c r="B54" s="4">
        <v>6994.3035094963398</v>
      </c>
      <c r="C54" s="4">
        <v>5086.7661887246104</v>
      </c>
    </row>
    <row r="55" spans="1:13" x14ac:dyDescent="0.3">
      <c r="A55" s="14">
        <v>54</v>
      </c>
      <c r="B55" s="4">
        <v>7452.7422533578965</v>
      </c>
      <c r="C55" s="4">
        <v>1727.1708582521198</v>
      </c>
    </row>
    <row r="56" spans="1:13" x14ac:dyDescent="0.3">
      <c r="A56" s="14">
        <v>55</v>
      </c>
      <c r="B56" s="4">
        <v>20388.926502323204</v>
      </c>
      <c r="C56" s="4">
        <v>12299.841531292805</v>
      </c>
    </row>
    <row r="57" spans="1:13" x14ac:dyDescent="0.3">
      <c r="A57" s="14">
        <v>56</v>
      </c>
      <c r="B57" s="4">
        <v>27308.58326607223</v>
      </c>
      <c r="C57" s="4">
        <v>16286.981849863338</v>
      </c>
    </row>
    <row r="58" spans="1:13" x14ac:dyDescent="0.3">
      <c r="A58" s="14">
        <v>57</v>
      </c>
      <c r="B58" s="4">
        <v>20887.518451674539</v>
      </c>
      <c r="C58" s="4">
        <v>14492.022583623148</v>
      </c>
    </row>
    <row r="59" spans="1:13" x14ac:dyDescent="0.3">
      <c r="A59" s="14">
        <v>58</v>
      </c>
      <c r="B59" s="4">
        <v>7297.296876115206</v>
      </c>
      <c r="C59" s="4">
        <v>1727.1708582521198</v>
      </c>
    </row>
    <row r="60" spans="1:13" x14ac:dyDescent="0.3">
      <c r="A60" s="14">
        <v>59</v>
      </c>
      <c r="B60" s="4">
        <v>7186.0203791033664</v>
      </c>
      <c r="C60" s="4">
        <v>4974.9371855330992</v>
      </c>
    </row>
    <row r="61" spans="1:13" x14ac:dyDescent="0.3">
      <c r="A61" s="14">
        <v>60</v>
      </c>
      <c r="B61" s="4">
        <v>22597.552932087994</v>
      </c>
      <c r="C61" s="4">
        <v>11964.738315690945</v>
      </c>
    </row>
    <row r="62" spans="1:13" x14ac:dyDescent="0.3">
      <c r="A62" s="14">
        <v>61</v>
      </c>
      <c r="B62" s="4">
        <v>26537.614652658431</v>
      </c>
      <c r="C62" s="4">
        <v>17119.277383104058</v>
      </c>
      <c r="M62" s="15"/>
    </row>
    <row r="63" spans="1:13" x14ac:dyDescent="0.3">
      <c r="A63" s="14">
        <v>62</v>
      </c>
      <c r="B63" s="4">
        <v>21532.853542352746</v>
      </c>
      <c r="C63" s="4">
        <v>12653.32630839285</v>
      </c>
      <c r="M63" s="15"/>
    </row>
    <row r="64" spans="1:13" x14ac:dyDescent="0.3">
      <c r="A64" s="14">
        <v>63</v>
      </c>
      <c r="B64" s="4">
        <v>21241.994671095221</v>
      </c>
      <c r="C64" s="4">
        <v>12335.810562027216</v>
      </c>
      <c r="M64" s="15"/>
    </row>
    <row r="65" spans="1:13" x14ac:dyDescent="0.3">
      <c r="A65" s="14">
        <v>64</v>
      </c>
      <c r="B65" s="4">
        <v>7467.6251178081229</v>
      </c>
      <c r="C65" s="4">
        <v>4423.9485295071809</v>
      </c>
    </row>
    <row r="66" spans="1:13" x14ac:dyDescent="0.3">
      <c r="A66" s="14">
        <v>65</v>
      </c>
      <c r="B66" s="4">
        <v>9623.2200735166243</v>
      </c>
      <c r="C66" s="4">
        <v>2140.8720964441877</v>
      </c>
      <c r="M66" s="15"/>
    </row>
    <row r="67" spans="1:13" x14ac:dyDescent="0.3">
      <c r="A67" s="14">
        <v>66</v>
      </c>
      <c r="B67" s="4">
        <v>9218.2428235155348</v>
      </c>
      <c r="C67" s="4">
        <v>3384.9116855014204</v>
      </c>
      <c r="M67" s="15"/>
    </row>
    <row r="68" spans="1:13" x14ac:dyDescent="0.3">
      <c r="A68" s="14">
        <v>67</v>
      </c>
      <c r="B68" s="4">
        <v>22445.323075111395</v>
      </c>
      <c r="C68" s="4">
        <v>16108.573119495344</v>
      </c>
      <c r="M68" s="15"/>
    </row>
    <row r="69" spans="1:13" x14ac:dyDescent="0.3">
      <c r="A69" s="14">
        <v>68</v>
      </c>
      <c r="B69" s="4">
        <v>7099.15639649882</v>
      </c>
      <c r="C69" s="4">
        <v>2763.8539919628333</v>
      </c>
    </row>
    <row r="70" spans="1:13" x14ac:dyDescent="0.3">
      <c r="A70" s="14">
        <v>69</v>
      </c>
      <c r="B70" s="4">
        <v>23251.304702540252</v>
      </c>
      <c r="C70" s="4">
        <v>14644.282160625016</v>
      </c>
    </row>
    <row r="71" spans="1:13" x14ac:dyDescent="0.3">
      <c r="A71" s="14">
        <v>70</v>
      </c>
      <c r="B71" s="4">
        <v>23440.624999999996</v>
      </c>
      <c r="C71" s="4">
        <v>14286.458333333332</v>
      </c>
    </row>
    <row r="72" spans="1:13" x14ac:dyDescent="0.3">
      <c r="A72" s="14">
        <v>71</v>
      </c>
      <c r="B72" s="4">
        <v>20074.860663310745</v>
      </c>
      <c r="C72" s="4">
        <v>11183.457953636982</v>
      </c>
    </row>
    <row r="73" spans="1:13" x14ac:dyDescent="0.3">
      <c r="A73" s="14">
        <v>72</v>
      </c>
      <c r="B73" s="4">
        <v>26285.135768969554</v>
      </c>
      <c r="C73" s="4">
        <v>12937.720641002241</v>
      </c>
    </row>
    <row r="74" spans="1:13" x14ac:dyDescent="0.3">
      <c r="A74" s="14">
        <v>73</v>
      </c>
      <c r="B74" s="4">
        <v>7013.4873562602115</v>
      </c>
      <c r="C74" s="4">
        <v>1111.4876951284011</v>
      </c>
    </row>
    <row r="75" spans="1:13" x14ac:dyDescent="0.3">
      <c r="A75" s="14">
        <v>74</v>
      </c>
      <c r="B75" s="4">
        <v>18610.657643729275</v>
      </c>
      <c r="C75" s="4">
        <v>9919.1367916446252</v>
      </c>
    </row>
    <row r="76" spans="1:13" x14ac:dyDescent="0.3">
      <c r="A76" s="14">
        <v>75</v>
      </c>
      <c r="B76" s="4">
        <v>7264.4360174304647</v>
      </c>
      <c r="C76" s="4">
        <v>4470.4221645725938</v>
      </c>
    </row>
    <row r="77" spans="1:13" x14ac:dyDescent="0.3">
      <c r="A77" s="14">
        <v>76</v>
      </c>
      <c r="B77" s="4">
        <v>19875.455449544068</v>
      </c>
      <c r="C77" s="4">
        <v>10545.772250953116</v>
      </c>
    </row>
    <row r="78" spans="1:13" x14ac:dyDescent="0.3">
      <c r="A78" s="14">
        <v>77</v>
      </c>
      <c r="B78" s="4">
        <v>20367.829654837675</v>
      </c>
      <c r="C78" s="4">
        <v>3853.3731779422624</v>
      </c>
    </row>
    <row r="79" spans="1:13" x14ac:dyDescent="0.3">
      <c r="A79" s="14">
        <v>78</v>
      </c>
      <c r="B79" s="4">
        <v>18850.582618549237</v>
      </c>
      <c r="C79" s="4">
        <v>12836.68405927327</v>
      </c>
    </row>
    <row r="80" spans="1:13" x14ac:dyDescent="0.3">
      <c r="A80" s="14">
        <v>79</v>
      </c>
      <c r="B80" s="4">
        <v>18749.263187743181</v>
      </c>
      <c r="C80" s="4">
        <v>10083.029017126089</v>
      </c>
    </row>
    <row r="81" spans="1:3" x14ac:dyDescent="0.3">
      <c r="A81" s="14">
        <v>80</v>
      </c>
      <c r="B81" s="4">
        <v>7493.0523375546582</v>
      </c>
      <c r="C81" s="4">
        <v>3746.5261687773291</v>
      </c>
    </row>
    <row r="82" spans="1:3" x14ac:dyDescent="0.3">
      <c r="A82" s="14">
        <v>81</v>
      </c>
      <c r="B82" s="4">
        <v>7333.975318586411</v>
      </c>
      <c r="C82" s="4">
        <v>3384.9116855014204</v>
      </c>
    </row>
    <row r="83" spans="1:3" x14ac:dyDescent="0.3">
      <c r="A83" s="14">
        <v>82</v>
      </c>
      <c r="B83" s="4">
        <v>7099.15639649882</v>
      </c>
      <c r="C83" s="4">
        <v>2763.8539919628333</v>
      </c>
    </row>
    <row r="84" spans="1:3" x14ac:dyDescent="0.3">
      <c r="A84" s="14">
        <v>83</v>
      </c>
      <c r="B84" s="4">
        <v>23440.624999999996</v>
      </c>
      <c r="C84" s="4">
        <v>9885.4166666666661</v>
      </c>
    </row>
    <row r="85" spans="1:3" x14ac:dyDescent="0.3">
      <c r="A85" s="14">
        <v>84</v>
      </c>
      <c r="B85" s="4">
        <v>21605.993470473739</v>
      </c>
      <c r="C85" s="4">
        <v>15794.800615890235</v>
      </c>
    </row>
    <row r="86" spans="1:3" x14ac:dyDescent="0.3">
      <c r="A86" s="14">
        <v>85</v>
      </c>
      <c r="B86" s="4">
        <v>7197.2749206574636</v>
      </c>
      <c r="C86" s="4">
        <v>2214.5461294330662</v>
      </c>
    </row>
    <row r="87" spans="1:3" x14ac:dyDescent="0.3">
      <c r="A87" s="14">
        <v>86</v>
      </c>
      <c r="B87" s="4">
        <v>7207.7633043720198</v>
      </c>
      <c r="C87" s="4">
        <v>6098.8766421609398</v>
      </c>
    </row>
    <row r="88" spans="1:3" x14ac:dyDescent="0.3">
      <c r="A88" s="14">
        <v>87</v>
      </c>
      <c r="B88" s="4">
        <v>22582.151978121197</v>
      </c>
      <c r="C88" s="4">
        <v>17570.551494913045</v>
      </c>
    </row>
    <row r="89" spans="1:3" x14ac:dyDescent="0.3">
      <c r="A89" s="14">
        <v>88</v>
      </c>
      <c r="B89" s="4">
        <v>26285.135768969554</v>
      </c>
      <c r="C89" s="4">
        <v>12937.720641002241</v>
      </c>
    </row>
    <row r="90" spans="1:3" x14ac:dyDescent="0.3">
      <c r="A90" s="14">
        <v>89</v>
      </c>
      <c r="B90" s="4">
        <v>23852.926933348688</v>
      </c>
      <c r="C90" s="4">
        <v>16918.338143124878</v>
      </c>
    </row>
    <row r="91" spans="1:3" x14ac:dyDescent="0.3">
      <c r="A91" s="14">
        <v>90</v>
      </c>
      <c r="B91" s="4">
        <v>6973.7016871027799</v>
      </c>
      <c r="C91" s="4">
        <v>633.97288064570728</v>
      </c>
    </row>
    <row r="92" spans="1:3" x14ac:dyDescent="0.3">
      <c r="A92" s="14">
        <v>91</v>
      </c>
      <c r="B92" s="4">
        <v>17897.211858490482</v>
      </c>
      <c r="C92" s="4">
        <v>13659.414660066899</v>
      </c>
    </row>
    <row r="93" spans="1:3" x14ac:dyDescent="0.3">
      <c r="A93" s="14">
        <v>92</v>
      </c>
      <c r="B93" s="4">
        <v>20930.683085949309</v>
      </c>
      <c r="C93" s="4">
        <v>12185.236969382253</v>
      </c>
    </row>
    <row r="94" spans="1:3" x14ac:dyDescent="0.3">
      <c r="A94" s="14">
        <v>93</v>
      </c>
      <c r="B94" s="4">
        <v>26436.075843114577</v>
      </c>
      <c r="C94" s="4">
        <v>16333.872309265327</v>
      </c>
    </row>
    <row r="95" spans="1:3" x14ac:dyDescent="0.3">
      <c r="A95" s="14">
        <v>94</v>
      </c>
      <c r="B95" s="4">
        <v>7463.0590430857246</v>
      </c>
      <c r="C95" s="4">
        <v>2017.0429846177633</v>
      </c>
    </row>
    <row r="96" spans="1:3" x14ac:dyDescent="0.3">
      <c r="A96" s="14">
        <v>95</v>
      </c>
      <c r="B96" s="4">
        <v>7260.3912601181491</v>
      </c>
      <c r="C96" s="4">
        <v>640.24614286756162</v>
      </c>
    </row>
    <row r="97" spans="1:3" x14ac:dyDescent="0.3">
      <c r="A97" s="14">
        <v>96</v>
      </c>
      <c r="B97" s="4">
        <v>25051.023951461601</v>
      </c>
      <c r="C97" s="4">
        <v>8039.4813708156607</v>
      </c>
    </row>
    <row r="98" spans="1:3" x14ac:dyDescent="0.3">
      <c r="A98" s="14">
        <v>97</v>
      </c>
      <c r="B98" s="4">
        <v>7251.0535632953206</v>
      </c>
      <c r="C98" s="4">
        <v>1115.5467020454339</v>
      </c>
    </row>
    <row r="99" spans="1:3" x14ac:dyDescent="0.3">
      <c r="A99" s="14">
        <v>98</v>
      </c>
      <c r="B99" s="4">
        <v>18651.927358083412</v>
      </c>
      <c r="C99" s="4">
        <v>11822.41857897386</v>
      </c>
    </row>
    <row r="100" spans="1:3" x14ac:dyDescent="0.3">
      <c r="A100" s="14">
        <v>99</v>
      </c>
      <c r="B100" s="4">
        <v>18895.675878185044</v>
      </c>
      <c r="C100" s="4">
        <v>11502.479275289223</v>
      </c>
    </row>
    <row r="101" spans="1:3" x14ac:dyDescent="0.3">
      <c r="A101" s="14">
        <v>100</v>
      </c>
      <c r="B101" s="4">
        <v>7246.662976417856</v>
      </c>
      <c r="C101" s="4">
        <v>2787.1780678530222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4842-FD47-45F1-ABB4-16FCF0DF9B61}">
  <dimension ref="A1:AD101"/>
  <sheetViews>
    <sheetView workbookViewId="0">
      <selection sqref="A1:XFD1048576"/>
    </sheetView>
  </sheetViews>
  <sheetFormatPr defaultRowHeight="14.4" x14ac:dyDescent="0.3"/>
  <cols>
    <col min="1" max="1" width="5.5546875" style="2" customWidth="1"/>
    <col min="2" max="2" width="15" style="2" bestFit="1" customWidth="1"/>
    <col min="3" max="3" width="16.109375" style="2" bestFit="1" customWidth="1"/>
    <col min="4" max="4" width="25.5546875" style="2" bestFit="1" customWidth="1"/>
    <col min="5" max="5" width="18.77734375" style="2" bestFit="1" customWidth="1"/>
    <col min="6" max="6" width="4" style="2" bestFit="1" customWidth="1"/>
    <col min="7" max="7" width="5.44140625" style="2" customWidth="1"/>
    <col min="8" max="8" width="6.88671875" style="2" bestFit="1" customWidth="1"/>
    <col min="9" max="9" width="8.6640625" style="2" bestFit="1" customWidth="1"/>
    <col min="10" max="10" width="7.88671875" style="2" bestFit="1" customWidth="1"/>
    <col min="11" max="11" width="5.33203125" style="2" bestFit="1" customWidth="1"/>
    <col min="12" max="12" width="9.109375" style="2" bestFit="1" customWidth="1"/>
    <col min="13" max="13" width="6" style="2" bestFit="1" customWidth="1"/>
    <col min="14" max="14" width="6.88671875" style="2" bestFit="1" customWidth="1"/>
    <col min="15" max="15" width="11.21875" style="2" bestFit="1" customWidth="1"/>
    <col min="16" max="16" width="7.21875" style="2" bestFit="1" customWidth="1"/>
    <col min="17" max="17" width="21.6640625" style="2" bestFit="1" customWidth="1"/>
    <col min="18" max="18" width="10.21875" style="2" customWidth="1"/>
    <col min="19" max="19" width="8.88671875" style="2"/>
    <col min="20" max="20" width="12" style="2" bestFit="1" customWidth="1"/>
    <col min="21" max="21" width="7.33203125" style="2" bestFit="1" customWidth="1"/>
    <col min="22" max="22" width="10.44140625" style="2" bestFit="1" customWidth="1"/>
    <col min="23" max="23" width="9.88671875" style="2" bestFit="1" customWidth="1"/>
    <col min="24" max="24" width="9.88671875" style="2" customWidth="1"/>
    <col min="25" max="25" width="8.33203125" style="2" bestFit="1" customWidth="1"/>
    <col min="26" max="26" width="5.44140625" style="2" bestFit="1" customWidth="1"/>
    <col min="27" max="27" width="9" style="2" customWidth="1"/>
    <col min="28" max="28" width="3.88671875" style="2" bestFit="1" customWidth="1"/>
    <col min="29" max="29" width="12.77734375" style="2" customWidth="1"/>
    <col min="30" max="30" width="5.5546875" style="2" bestFit="1" customWidth="1"/>
    <col min="31" max="16384" width="8.88671875" style="2"/>
  </cols>
  <sheetData>
    <row r="1" spans="1:30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3">
      <c r="A2" s="2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31</v>
      </c>
      <c r="G2" s="2" t="str">
        <f>LOOKUP(F2,{0,0;16,"16-19";20,"20-24";25,"25-29";30,"30-34";35,"35-39";40,"40-44";45,"45-49";50,"50-54";55,"55-59";60,"60-64"})</f>
        <v>30-34</v>
      </c>
      <c r="H2" s="2" t="s">
        <v>31</v>
      </c>
      <c r="I2" s="2" t="s">
        <v>32</v>
      </c>
      <c r="J2" s="2">
        <v>160</v>
      </c>
      <c r="K2" s="2">
        <v>54</v>
      </c>
      <c r="L2" s="2">
        <v>3564</v>
      </c>
      <c r="M2" s="3">
        <v>1.5491933384829668</v>
      </c>
      <c r="N2" s="2" t="s">
        <v>33</v>
      </c>
      <c r="O2" s="2" t="s">
        <v>33</v>
      </c>
      <c r="P2" s="2">
        <v>19000</v>
      </c>
      <c r="Q2" s="2">
        <v>0.06</v>
      </c>
      <c r="R2" s="2">
        <v>47600</v>
      </c>
      <c r="S2" s="2">
        <v>28600</v>
      </c>
      <c r="T2" s="4">
        <f>((R2 - P2) * M2 * 10^11) / (Q2 * 10^11 * K2)</f>
        <v>13674.978234757054</v>
      </c>
      <c r="U2" s="2">
        <v>13682</v>
      </c>
      <c r="V2" s="2">
        <v>35000</v>
      </c>
      <c r="W2" s="2">
        <v>16000</v>
      </c>
      <c r="X2" s="4">
        <f>((V2 - P2) * M2 * 10^11) / (Q2 * 10^11 * K2)</f>
        <v>7650.33747398996</v>
      </c>
      <c r="Y2" s="2">
        <v>7515</v>
      </c>
      <c r="Z2" s="2" t="s">
        <v>34</v>
      </c>
      <c r="AA2" s="2" t="s">
        <v>35</v>
      </c>
      <c r="AB2" s="2" t="s">
        <v>35</v>
      </c>
      <c r="AC2" s="2" t="s">
        <v>34</v>
      </c>
      <c r="AD2" s="2" t="s">
        <v>34</v>
      </c>
    </row>
    <row r="3" spans="1:30" x14ac:dyDescent="0.3">
      <c r="A3" s="2">
        <v>2</v>
      </c>
      <c r="B3" s="2" t="s">
        <v>36</v>
      </c>
      <c r="C3" s="2" t="s">
        <v>37</v>
      </c>
      <c r="D3" s="2" t="s">
        <v>38</v>
      </c>
      <c r="E3" s="2" t="s">
        <v>30</v>
      </c>
      <c r="F3" s="2">
        <v>49</v>
      </c>
      <c r="G3" s="2" t="str">
        <f>LOOKUP(F3,{0,0;16,"16-19";20,"20-24";25,"25-29";30,"30-34";35,"35-39";40,"40-44";45,"45-49";50,"50-54";55,"55-59";60,"60-64"})</f>
        <v>45-49</v>
      </c>
      <c r="H3" s="2" t="s">
        <v>39</v>
      </c>
      <c r="I3" s="2" t="s">
        <v>40</v>
      </c>
      <c r="J3" s="2">
        <v>169</v>
      </c>
      <c r="K3" s="2">
        <v>73</v>
      </c>
      <c r="L3" s="2">
        <v>4380</v>
      </c>
      <c r="M3" s="3">
        <v>1.8512008114854652</v>
      </c>
      <c r="N3" s="2" t="s">
        <v>33</v>
      </c>
      <c r="O3" s="2" t="s">
        <v>33</v>
      </c>
      <c r="P3" s="2">
        <v>18000</v>
      </c>
      <c r="Q3" s="2">
        <v>0.04</v>
      </c>
      <c r="R3" s="2">
        <v>35324</v>
      </c>
      <c r="S3" s="2">
        <v>17324</v>
      </c>
      <c r="T3" s="4">
        <f t="shared" ref="T3:T66" si="0">((R3 - P3) * M3 * 10^11) / (Q3 * 10^11 * K3)</f>
        <v>10982.946184306233</v>
      </c>
      <c r="U3" s="2">
        <v>10567</v>
      </c>
      <c r="V3" s="2">
        <v>24600</v>
      </c>
      <c r="W3" s="2">
        <v>6600</v>
      </c>
      <c r="X3" s="4">
        <f t="shared" ref="X3:X66" si="1">((V3 - P3) * M3 * 10^11) / (Q3 * 10^11 * K3)</f>
        <v>4184.221012261668</v>
      </c>
      <c r="Y3" s="2">
        <v>3660</v>
      </c>
      <c r="Z3" s="2" t="s">
        <v>35</v>
      </c>
      <c r="AA3" s="2" t="s">
        <v>35</v>
      </c>
      <c r="AB3" s="2" t="s">
        <v>35</v>
      </c>
      <c r="AC3" s="2" t="s">
        <v>34</v>
      </c>
      <c r="AD3" s="2" t="s">
        <v>35</v>
      </c>
    </row>
    <row r="4" spans="1:30" x14ac:dyDescent="0.3">
      <c r="A4" s="2">
        <v>3</v>
      </c>
      <c r="B4" s="2" t="s">
        <v>41</v>
      </c>
      <c r="C4" s="2" t="s">
        <v>42</v>
      </c>
      <c r="D4" s="2" t="s">
        <v>43</v>
      </c>
      <c r="E4" s="2" t="s">
        <v>30</v>
      </c>
      <c r="F4" s="2">
        <v>18</v>
      </c>
      <c r="G4" s="2" t="str">
        <f>LOOKUP(F4,{0,0;16,"16-19";20,"20-24";25,"25-29";30,"30-34";35,"35-39";40,"40-44";45,"45-49";50,"50-54";55,"55-59";60,"60-64"})</f>
        <v>16-19</v>
      </c>
      <c r="H4" s="2" t="s">
        <v>31</v>
      </c>
      <c r="I4" s="2" t="s">
        <v>44</v>
      </c>
      <c r="J4" s="2">
        <v>170</v>
      </c>
      <c r="K4" s="2">
        <v>65</v>
      </c>
      <c r="L4" s="2">
        <v>4290</v>
      </c>
      <c r="M4" s="3">
        <v>1.7519830034690533</v>
      </c>
      <c r="N4" s="2" t="s">
        <v>45</v>
      </c>
      <c r="O4" s="2" t="s">
        <v>45</v>
      </c>
      <c r="P4" s="2">
        <v>13000</v>
      </c>
      <c r="Q4" s="2">
        <v>0.05</v>
      </c>
      <c r="R4" s="2">
        <v>38080</v>
      </c>
      <c r="S4" s="2">
        <v>25080</v>
      </c>
      <c r="T4" s="4">
        <f t="shared" si="0"/>
        <v>13519.918069847339</v>
      </c>
      <c r="U4" s="2">
        <v>13504</v>
      </c>
      <c r="V4" s="2">
        <v>28000</v>
      </c>
      <c r="W4" s="2">
        <v>15000</v>
      </c>
      <c r="X4" s="4">
        <f t="shared" si="1"/>
        <v>8086.0754006263996</v>
      </c>
      <c r="Y4" s="2">
        <v>7954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34</v>
      </c>
    </row>
    <row r="5" spans="1:30" x14ac:dyDescent="0.3">
      <c r="A5" s="2">
        <v>4</v>
      </c>
      <c r="B5" s="2" t="s">
        <v>46</v>
      </c>
      <c r="C5" s="2" t="s">
        <v>47</v>
      </c>
      <c r="D5" s="2" t="s">
        <v>48</v>
      </c>
      <c r="E5" s="2" t="s">
        <v>30</v>
      </c>
      <c r="F5" s="2">
        <v>59</v>
      </c>
      <c r="G5" s="2" t="str">
        <f>LOOKUP(F5,{0,0;16,"16-19";20,"20-24";25,"25-29";30,"30-34";35,"35-39";40,"40-44";45,"45-49";50,"50-54";55,"55-59";60,"60-64"})</f>
        <v>55-59</v>
      </c>
      <c r="H5" s="2" t="s">
        <v>31</v>
      </c>
      <c r="I5" s="2" t="s">
        <v>49</v>
      </c>
      <c r="J5" s="2">
        <v>166</v>
      </c>
      <c r="K5" s="2">
        <v>60</v>
      </c>
      <c r="L5" s="2">
        <v>3960</v>
      </c>
      <c r="M5" s="3">
        <v>1.6633299933166199</v>
      </c>
      <c r="N5" s="2" t="s">
        <v>50</v>
      </c>
      <c r="O5" s="2" t="s">
        <v>50</v>
      </c>
      <c r="P5" s="2">
        <v>13000</v>
      </c>
      <c r="Q5" s="2">
        <v>0.05</v>
      </c>
      <c r="R5" s="2">
        <v>43520</v>
      </c>
      <c r="S5" s="2">
        <v>30520</v>
      </c>
      <c r="T5" s="4">
        <f t="shared" si="0"/>
        <v>16921.61046534108</v>
      </c>
      <c r="U5" s="2">
        <v>16989</v>
      </c>
      <c r="V5" s="2">
        <v>32000</v>
      </c>
      <c r="W5" s="2">
        <v>19000</v>
      </c>
      <c r="X5" s="4">
        <f t="shared" si="1"/>
        <v>10534.42329100526</v>
      </c>
      <c r="Y5" s="2">
        <v>9615</v>
      </c>
      <c r="Z5" s="2" t="s">
        <v>34</v>
      </c>
      <c r="AA5" s="2" t="s">
        <v>34</v>
      </c>
      <c r="AB5" s="2" t="s">
        <v>35</v>
      </c>
      <c r="AC5" s="2" t="s">
        <v>35</v>
      </c>
      <c r="AD5" s="2" t="s">
        <v>34</v>
      </c>
    </row>
    <row r="6" spans="1:30" x14ac:dyDescent="0.3">
      <c r="A6" s="2">
        <v>5</v>
      </c>
      <c r="B6" s="2" t="s">
        <v>51</v>
      </c>
      <c r="C6" s="2" t="s">
        <v>52</v>
      </c>
      <c r="D6" s="2" t="s">
        <v>53</v>
      </c>
      <c r="E6" s="2" t="s">
        <v>30</v>
      </c>
      <c r="F6" s="2">
        <v>35</v>
      </c>
      <c r="G6" s="2" t="str">
        <f>LOOKUP(F6,{0,0;16,"16-19";20,"20-24";25,"25-29";30,"30-34";35,"35-39";40,"40-44";45,"45-49";50,"50-54";55,"55-59";60,"60-64"})</f>
        <v>35-39</v>
      </c>
      <c r="H6" s="2" t="s">
        <v>39</v>
      </c>
      <c r="I6" s="2" t="s">
        <v>54</v>
      </c>
      <c r="J6" s="2">
        <v>155</v>
      </c>
      <c r="K6" s="2">
        <v>48</v>
      </c>
      <c r="L6" s="2">
        <v>2880</v>
      </c>
      <c r="M6" s="3">
        <v>1.4375905768565218</v>
      </c>
      <c r="N6" s="2" t="s">
        <v>55</v>
      </c>
      <c r="O6" s="2" t="s">
        <v>55</v>
      </c>
      <c r="P6" s="2">
        <v>16000</v>
      </c>
      <c r="Q6" s="2">
        <v>0.06</v>
      </c>
      <c r="R6" s="2">
        <v>46240</v>
      </c>
      <c r="S6" s="2">
        <v>30240</v>
      </c>
      <c r="T6" s="4">
        <f t="shared" si="0"/>
        <v>15094.701056993479</v>
      </c>
      <c r="U6" s="2">
        <v>15120</v>
      </c>
      <c r="V6" s="2">
        <v>34000</v>
      </c>
      <c r="W6" s="2">
        <v>18000</v>
      </c>
      <c r="X6" s="4">
        <f t="shared" si="1"/>
        <v>8984.9411053532604</v>
      </c>
      <c r="Y6" s="2">
        <v>7854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34</v>
      </c>
    </row>
    <row r="7" spans="1:30" x14ac:dyDescent="0.3">
      <c r="A7" s="2">
        <v>6</v>
      </c>
      <c r="B7" s="2" t="s">
        <v>56</v>
      </c>
      <c r="C7" s="2" t="s">
        <v>57</v>
      </c>
      <c r="D7" s="2" t="s">
        <v>58</v>
      </c>
      <c r="E7" s="2" t="s">
        <v>30</v>
      </c>
      <c r="F7" s="2">
        <v>18</v>
      </c>
      <c r="G7" s="2" t="str">
        <f>LOOKUP(F7,{0,0;16,"16-19";20,"20-24";25,"25-29";30,"30-34";35,"35-39";40,"40-44";45,"45-49";50,"50-54";55,"55-59";60,"60-64"})</f>
        <v>16-19</v>
      </c>
      <c r="H7" s="2" t="s">
        <v>39</v>
      </c>
      <c r="I7" s="2" t="s">
        <v>32</v>
      </c>
      <c r="J7" s="2">
        <v>174</v>
      </c>
      <c r="K7" s="2">
        <v>73</v>
      </c>
      <c r="L7" s="2">
        <v>4380</v>
      </c>
      <c r="M7" s="3">
        <v>1.8783858318602527</v>
      </c>
      <c r="N7" s="2" t="s">
        <v>33</v>
      </c>
      <c r="O7" s="2" t="s">
        <v>33</v>
      </c>
      <c r="P7" s="2">
        <v>16000</v>
      </c>
      <c r="Q7" s="2">
        <v>0.04</v>
      </c>
      <c r="R7" s="2">
        <v>38080</v>
      </c>
      <c r="S7" s="2">
        <v>22080</v>
      </c>
      <c r="T7" s="4">
        <f t="shared" si="0"/>
        <v>14203.684646395335</v>
      </c>
      <c r="U7" s="2">
        <v>14140</v>
      </c>
      <c r="V7" s="2">
        <v>28000</v>
      </c>
      <c r="W7" s="2">
        <v>12000</v>
      </c>
      <c r="X7" s="4">
        <f t="shared" si="1"/>
        <v>7719.3938295626831</v>
      </c>
      <c r="Y7" s="2">
        <v>6800</v>
      </c>
      <c r="Z7" s="2" t="s">
        <v>34</v>
      </c>
      <c r="AA7" s="2" t="s">
        <v>35</v>
      </c>
      <c r="AB7" s="2" t="s">
        <v>35</v>
      </c>
      <c r="AC7" s="2" t="s">
        <v>35</v>
      </c>
      <c r="AD7" s="2" t="s">
        <v>34</v>
      </c>
    </row>
    <row r="8" spans="1:30" x14ac:dyDescent="0.3">
      <c r="A8" s="2">
        <v>7</v>
      </c>
      <c r="B8" s="2" t="s">
        <v>59</v>
      </c>
      <c r="C8" s="2" t="s">
        <v>60</v>
      </c>
      <c r="D8" s="2" t="s">
        <v>61</v>
      </c>
      <c r="E8" s="2" t="s">
        <v>30</v>
      </c>
      <c r="F8" s="2">
        <v>36</v>
      </c>
      <c r="G8" s="2" t="str">
        <f>LOOKUP(F8,{0,0;16,"16-19";20,"20-24";25,"25-29";30,"30-34";35,"35-39";40,"40-44";45,"45-49";50,"50-54";55,"55-59";60,"60-64"})</f>
        <v>35-39</v>
      </c>
      <c r="H8" s="2" t="s">
        <v>31</v>
      </c>
      <c r="I8" s="2" t="s">
        <v>32</v>
      </c>
      <c r="J8" s="2">
        <v>157</v>
      </c>
      <c r="K8" s="2">
        <v>52</v>
      </c>
      <c r="L8" s="2">
        <v>3432</v>
      </c>
      <c r="M8" s="3">
        <v>1.5059142664102023</v>
      </c>
      <c r="N8" s="2" t="s">
        <v>62</v>
      </c>
      <c r="O8" s="2" t="s">
        <v>62</v>
      </c>
      <c r="P8" s="2">
        <v>16000</v>
      </c>
      <c r="Q8" s="2">
        <v>0.06</v>
      </c>
      <c r="R8" s="2">
        <v>38080</v>
      </c>
      <c r="S8" s="2">
        <v>22080</v>
      </c>
      <c r="T8" s="4">
        <f t="shared" si="0"/>
        <v>10657.239423826048</v>
      </c>
      <c r="U8" s="2">
        <v>10686</v>
      </c>
      <c r="V8" s="2">
        <v>28000</v>
      </c>
      <c r="W8" s="2">
        <v>12000</v>
      </c>
      <c r="X8" s="4">
        <f t="shared" si="1"/>
        <v>5791.9779477315469</v>
      </c>
      <c r="Y8" s="2">
        <v>5490</v>
      </c>
      <c r="Z8" s="2" t="s">
        <v>35</v>
      </c>
      <c r="AA8" s="2" t="s">
        <v>34</v>
      </c>
      <c r="AB8" s="2" t="s">
        <v>35</v>
      </c>
      <c r="AC8" s="2" t="s">
        <v>34</v>
      </c>
      <c r="AD8" s="2" t="s">
        <v>34</v>
      </c>
    </row>
    <row r="9" spans="1:30" x14ac:dyDescent="0.3">
      <c r="A9" s="2">
        <v>8</v>
      </c>
      <c r="B9" s="2" t="s">
        <v>63</v>
      </c>
      <c r="C9" s="2" t="s">
        <v>64</v>
      </c>
      <c r="D9" s="2" t="s">
        <v>65</v>
      </c>
      <c r="E9" s="2" t="s">
        <v>30</v>
      </c>
      <c r="F9" s="2">
        <v>48</v>
      </c>
      <c r="G9" s="2" t="str">
        <f>LOOKUP(F9,{0,0;16,"16-19";20,"20-24";25,"25-29";30,"30-34";35,"35-39";40,"40-44";45,"45-49";50,"50-54";55,"55-59";60,"60-64"})</f>
        <v>45-49</v>
      </c>
      <c r="H9" s="2" t="s">
        <v>31</v>
      </c>
      <c r="I9" s="2" t="s">
        <v>40</v>
      </c>
      <c r="J9" s="2">
        <v>145</v>
      </c>
      <c r="K9" s="2">
        <v>44</v>
      </c>
      <c r="L9" s="2">
        <v>2904</v>
      </c>
      <c r="M9" s="3">
        <v>1.3312483698477238</v>
      </c>
      <c r="N9" s="2" t="s">
        <v>55</v>
      </c>
      <c r="O9" s="2" t="s">
        <v>55</v>
      </c>
      <c r="P9" s="2">
        <v>19000</v>
      </c>
      <c r="Q9" s="2">
        <v>0.06</v>
      </c>
      <c r="R9" s="2">
        <v>36980</v>
      </c>
      <c r="S9" s="2">
        <v>17980</v>
      </c>
      <c r="T9" s="4">
        <f t="shared" si="0"/>
        <v>9066.6082158568443</v>
      </c>
      <c r="U9" s="2">
        <v>8790</v>
      </c>
      <c r="V9" s="2">
        <v>26000</v>
      </c>
      <c r="W9" s="2">
        <v>7000</v>
      </c>
      <c r="X9" s="4">
        <f t="shared" si="1"/>
        <v>3529.8252230810858</v>
      </c>
      <c r="Y9" s="2">
        <v>3422</v>
      </c>
      <c r="Z9" s="2" t="s">
        <v>35</v>
      </c>
      <c r="AA9" s="2" t="s">
        <v>35</v>
      </c>
      <c r="AB9" s="2" t="s">
        <v>35</v>
      </c>
      <c r="AC9" s="2" t="s">
        <v>34</v>
      </c>
      <c r="AD9" s="2" t="s">
        <v>34</v>
      </c>
    </row>
    <row r="10" spans="1:30" x14ac:dyDescent="0.3">
      <c r="A10" s="2">
        <v>9</v>
      </c>
      <c r="B10" s="2" t="s">
        <v>66</v>
      </c>
      <c r="C10" s="2" t="s">
        <v>67</v>
      </c>
      <c r="D10" s="2" t="s">
        <v>68</v>
      </c>
      <c r="E10" s="2" t="s">
        <v>69</v>
      </c>
      <c r="F10" s="2">
        <v>59</v>
      </c>
      <c r="G10" s="2" t="str">
        <f>LOOKUP(F10,{0,0;16,"16-19";20,"20-24";25,"25-29";30,"30-34";35,"35-39";40,"40-44";45,"45-49";50,"50-54";55,"55-59";60,"60-64"})</f>
        <v>55-59</v>
      </c>
      <c r="H10" s="2" t="s">
        <v>39</v>
      </c>
      <c r="I10" s="2" t="s">
        <v>32</v>
      </c>
      <c r="J10" s="2">
        <v>166</v>
      </c>
      <c r="K10" s="2">
        <v>61</v>
      </c>
      <c r="L10" s="2">
        <v>3660</v>
      </c>
      <c r="M10" s="3">
        <v>1.6771337984125709</v>
      </c>
      <c r="N10" s="2" t="s">
        <v>45</v>
      </c>
      <c r="O10" s="2" t="s">
        <v>45</v>
      </c>
      <c r="P10" s="2">
        <v>11000</v>
      </c>
      <c r="Q10" s="2">
        <v>0.05</v>
      </c>
      <c r="R10" s="2">
        <v>29920</v>
      </c>
      <c r="S10" s="2">
        <v>18920</v>
      </c>
      <c r="T10" s="4">
        <f t="shared" si="0"/>
        <v>10403.728349496998</v>
      </c>
      <c r="U10" s="2">
        <v>10421</v>
      </c>
      <c r="V10" s="2">
        <v>22000</v>
      </c>
      <c r="W10" s="2">
        <v>11000</v>
      </c>
      <c r="X10" s="4">
        <f t="shared" si="1"/>
        <v>6048.6792729633707</v>
      </c>
      <c r="Y10" s="2">
        <v>5600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34</v>
      </c>
    </row>
    <row r="11" spans="1:30" x14ac:dyDescent="0.3">
      <c r="A11" s="2">
        <v>10</v>
      </c>
      <c r="B11" s="2" t="s">
        <v>70</v>
      </c>
      <c r="C11" s="2" t="s">
        <v>71</v>
      </c>
      <c r="D11" s="2" t="s">
        <v>72</v>
      </c>
      <c r="E11" s="2" t="s">
        <v>30</v>
      </c>
      <c r="F11" s="2">
        <v>25</v>
      </c>
      <c r="G11" s="2" t="str">
        <f>LOOKUP(F11,{0,0;16,"16-19";20,"20-24";25,"25-29";30,"30-34";35,"35-39";40,"40-44";45,"45-49";50,"50-54";55,"55-59";60,"60-64"})</f>
        <v>25-29</v>
      </c>
      <c r="H11" s="2" t="s">
        <v>31</v>
      </c>
      <c r="I11" s="2" t="s">
        <v>32</v>
      </c>
      <c r="J11" s="2">
        <v>153</v>
      </c>
      <c r="K11" s="2">
        <v>45</v>
      </c>
      <c r="L11" s="2">
        <v>2970</v>
      </c>
      <c r="M11" s="3">
        <v>1.3829316685939332</v>
      </c>
      <c r="N11" s="2" t="s">
        <v>45</v>
      </c>
      <c r="O11" s="2" t="s">
        <v>45</v>
      </c>
      <c r="P11" s="2">
        <v>25000</v>
      </c>
      <c r="Q11" s="2">
        <v>7.0000000000000007E-2</v>
      </c>
      <c r="R11" s="2">
        <v>53040</v>
      </c>
      <c r="S11" s="2">
        <v>28040</v>
      </c>
      <c r="T11" s="4">
        <f t="shared" si="0"/>
        <v>12310.286980118693</v>
      </c>
      <c r="U11" s="2">
        <v>12373</v>
      </c>
      <c r="V11" s="2">
        <v>39000</v>
      </c>
      <c r="W11" s="2">
        <v>14000</v>
      </c>
      <c r="X11" s="4">
        <f t="shared" si="1"/>
        <v>6146.3629715285915</v>
      </c>
      <c r="Y11" s="2">
        <v>5896</v>
      </c>
      <c r="Z11" s="2" t="s">
        <v>34</v>
      </c>
      <c r="AA11" s="2" t="s">
        <v>35</v>
      </c>
      <c r="AB11" s="2" t="s">
        <v>35</v>
      </c>
      <c r="AC11" s="2" t="s">
        <v>35</v>
      </c>
      <c r="AD11" s="2" t="s">
        <v>34</v>
      </c>
    </row>
    <row r="12" spans="1:30" x14ac:dyDescent="0.3">
      <c r="A12" s="2">
        <v>11</v>
      </c>
      <c r="B12" s="2" t="s">
        <v>73</v>
      </c>
      <c r="C12" s="2" t="s">
        <v>74</v>
      </c>
      <c r="D12" s="2" t="s">
        <v>75</v>
      </c>
      <c r="E12" s="2" t="s">
        <v>30</v>
      </c>
      <c r="F12" s="2">
        <v>25</v>
      </c>
      <c r="G12" s="2" t="str">
        <f>LOOKUP(F12,{0,0;16,"16-19";20,"20-24";25,"25-29";30,"30-34";35,"35-39";40,"40-44";45,"45-49";50,"50-54";55,"55-59";60,"60-64"})</f>
        <v>25-29</v>
      </c>
      <c r="H12" s="2" t="s">
        <v>31</v>
      </c>
      <c r="I12" s="2" t="s">
        <v>49</v>
      </c>
      <c r="J12" s="2">
        <v>165</v>
      </c>
      <c r="K12" s="2">
        <v>59</v>
      </c>
      <c r="L12" s="2">
        <v>3894</v>
      </c>
      <c r="M12" s="3">
        <v>1.6444350600332829</v>
      </c>
      <c r="N12" s="2" t="s">
        <v>33</v>
      </c>
      <c r="O12" s="2" t="s">
        <v>33</v>
      </c>
      <c r="P12" s="2">
        <v>19000</v>
      </c>
      <c r="Q12" s="2">
        <v>0.05</v>
      </c>
      <c r="R12" s="2">
        <v>51680</v>
      </c>
      <c r="S12" s="2">
        <v>32680</v>
      </c>
      <c r="T12" s="4">
        <f t="shared" si="0"/>
        <v>18216.995851487354</v>
      </c>
      <c r="U12" s="2">
        <v>18278</v>
      </c>
      <c r="V12" s="2">
        <v>38000</v>
      </c>
      <c r="W12" s="2">
        <v>19000</v>
      </c>
      <c r="X12" s="4">
        <f t="shared" si="1"/>
        <v>10591.276657841483</v>
      </c>
      <c r="Y12" s="2">
        <v>9500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34</v>
      </c>
    </row>
    <row r="13" spans="1:30" x14ac:dyDescent="0.3">
      <c r="A13" s="2">
        <v>12</v>
      </c>
      <c r="B13" s="2" t="s">
        <v>76</v>
      </c>
      <c r="C13" s="2" t="s">
        <v>77</v>
      </c>
      <c r="D13" s="2" t="s">
        <v>78</v>
      </c>
      <c r="E13" s="2" t="s">
        <v>30</v>
      </c>
      <c r="F13" s="2">
        <v>68</v>
      </c>
      <c r="G13" s="2" t="str">
        <f>LOOKUP(F13,{0,0;16,"16-19";20,"20-24";25,"25-29";30,"30-34";35,"35-39";40,"40-44";45,"45-49";50,"50-54";55,"55-59";60,"60-64"})</f>
        <v>60-64</v>
      </c>
      <c r="H13" s="2" t="s">
        <v>31</v>
      </c>
      <c r="I13" s="2" t="s">
        <v>49</v>
      </c>
      <c r="J13" s="2">
        <v>155</v>
      </c>
      <c r="K13" s="2">
        <v>45</v>
      </c>
      <c r="L13" s="2">
        <v>2970</v>
      </c>
      <c r="M13" s="3">
        <v>1.3919410907075054</v>
      </c>
      <c r="N13" s="2" t="s">
        <v>55</v>
      </c>
      <c r="O13" s="2" t="s">
        <v>55</v>
      </c>
      <c r="P13" s="2">
        <v>18000</v>
      </c>
      <c r="Q13" s="2">
        <v>0.06</v>
      </c>
      <c r="R13" s="2">
        <v>43520</v>
      </c>
      <c r="S13" s="2">
        <v>25520</v>
      </c>
      <c r="T13" s="4">
        <f t="shared" si="0"/>
        <v>13156.420975872421</v>
      </c>
      <c r="U13" s="2">
        <v>13232</v>
      </c>
      <c r="V13" s="2">
        <v>32000</v>
      </c>
      <c r="W13" s="2">
        <v>14000</v>
      </c>
      <c r="X13" s="4">
        <f t="shared" si="1"/>
        <v>7217.4723221870645</v>
      </c>
      <c r="Y13" s="2">
        <v>7259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34</v>
      </c>
    </row>
    <row r="14" spans="1:30" x14ac:dyDescent="0.3">
      <c r="A14" s="2">
        <v>13</v>
      </c>
      <c r="B14" s="2" t="s">
        <v>79</v>
      </c>
      <c r="C14" s="2" t="s">
        <v>80</v>
      </c>
      <c r="D14" s="2" t="s">
        <v>81</v>
      </c>
      <c r="E14" s="2" t="s">
        <v>30</v>
      </c>
      <c r="F14" s="2">
        <v>34</v>
      </c>
      <c r="G14" s="2" t="str">
        <f>LOOKUP(F14,{0,0;16,"16-19";20,"20-24";25,"25-29";30,"30-34";35,"35-39";40,"40-44";45,"45-49";50,"50-54";55,"55-59";60,"60-64"})</f>
        <v>30-34</v>
      </c>
      <c r="H14" s="2" t="s">
        <v>31</v>
      </c>
      <c r="I14" s="2" t="s">
        <v>82</v>
      </c>
      <c r="J14" s="2">
        <v>168</v>
      </c>
      <c r="K14" s="2">
        <v>60</v>
      </c>
      <c r="L14" s="2">
        <v>3960</v>
      </c>
      <c r="M14" s="3">
        <v>1.6733200530681511</v>
      </c>
      <c r="N14" s="2" t="s">
        <v>45</v>
      </c>
      <c r="O14" s="2" t="s">
        <v>45</v>
      </c>
      <c r="P14" s="2">
        <v>19000</v>
      </c>
      <c r="Q14" s="2">
        <v>0.05</v>
      </c>
      <c r="R14" s="2">
        <v>42160</v>
      </c>
      <c r="S14" s="2">
        <v>23160</v>
      </c>
      <c r="T14" s="4">
        <f t="shared" si="0"/>
        <v>12918.030809686126</v>
      </c>
      <c r="U14" s="2">
        <v>12969</v>
      </c>
      <c r="V14" s="2">
        <v>31000</v>
      </c>
      <c r="W14" s="2">
        <v>12000</v>
      </c>
      <c r="X14" s="4">
        <f t="shared" si="1"/>
        <v>6693.2802122726052</v>
      </c>
      <c r="Y14" s="2">
        <v>6109</v>
      </c>
      <c r="Z14" s="2" t="s">
        <v>34</v>
      </c>
      <c r="AA14" s="2" t="s">
        <v>35</v>
      </c>
      <c r="AB14" s="2" t="s">
        <v>35</v>
      </c>
      <c r="AC14" s="2" t="s">
        <v>35</v>
      </c>
      <c r="AD14" s="2" t="s">
        <v>34</v>
      </c>
    </row>
    <row r="15" spans="1:30" x14ac:dyDescent="0.3">
      <c r="A15" s="2">
        <v>14</v>
      </c>
      <c r="B15" s="2" t="s">
        <v>83</v>
      </c>
      <c r="C15" s="2" t="s">
        <v>84</v>
      </c>
      <c r="D15" s="2" t="s">
        <v>85</v>
      </c>
      <c r="E15" s="2" t="s">
        <v>30</v>
      </c>
      <c r="F15" s="2">
        <v>52</v>
      </c>
      <c r="G15" s="2" t="str">
        <f>LOOKUP(F15,{0,0;16,"16-19";20,"20-24";25,"25-29";30,"30-34";35,"35-39";40,"40-44";45,"45-49";50,"50-54";55,"55-59";60,"60-64"})</f>
        <v>50-54</v>
      </c>
      <c r="H15" s="2" t="s">
        <v>39</v>
      </c>
      <c r="I15" s="2" t="s">
        <v>54</v>
      </c>
      <c r="J15" s="2">
        <v>160</v>
      </c>
      <c r="K15" s="2">
        <v>53</v>
      </c>
      <c r="L15" s="2">
        <v>3180</v>
      </c>
      <c r="M15" s="3">
        <v>1.5347819244295118</v>
      </c>
      <c r="N15" s="2" t="s">
        <v>33</v>
      </c>
      <c r="O15" s="2" t="s">
        <v>33</v>
      </c>
      <c r="P15" s="2">
        <v>21000</v>
      </c>
      <c r="Q15" s="2">
        <v>0.06</v>
      </c>
      <c r="R15" s="2">
        <v>43900</v>
      </c>
      <c r="S15" s="2">
        <v>22900</v>
      </c>
      <c r="T15" s="4">
        <f t="shared" si="0"/>
        <v>11052.360399193654</v>
      </c>
      <c r="U15" s="2">
        <v>10645</v>
      </c>
      <c r="V15" s="2">
        <v>31000</v>
      </c>
      <c r="W15" s="2">
        <v>10000</v>
      </c>
      <c r="X15" s="4">
        <f t="shared" si="1"/>
        <v>4826.3582529229925</v>
      </c>
      <c r="Y15" s="2">
        <v>4095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</row>
    <row r="16" spans="1:30" x14ac:dyDescent="0.3">
      <c r="A16" s="2">
        <v>15</v>
      </c>
      <c r="B16" s="2" t="s">
        <v>86</v>
      </c>
      <c r="C16" s="2" t="s">
        <v>87</v>
      </c>
      <c r="D16" s="2" t="s">
        <v>88</v>
      </c>
      <c r="E16" s="2" t="s">
        <v>30</v>
      </c>
      <c r="F16" s="2">
        <v>25</v>
      </c>
      <c r="G16" s="2" t="str">
        <f>LOOKUP(F16,{0,0;16,"16-19";20,"20-24";25,"25-29";30,"30-34";35,"35-39";40,"40-44";45,"45-49";50,"50-54";55,"55-59";60,"60-64"})</f>
        <v>25-29</v>
      </c>
      <c r="H16" s="2" t="s">
        <v>31</v>
      </c>
      <c r="I16" s="2" t="s">
        <v>49</v>
      </c>
      <c r="J16" s="2">
        <v>165</v>
      </c>
      <c r="K16" s="2">
        <v>60</v>
      </c>
      <c r="L16" s="2">
        <v>3960</v>
      </c>
      <c r="M16" s="3">
        <v>1.6583123951776999</v>
      </c>
      <c r="N16" s="2" t="s">
        <v>33</v>
      </c>
      <c r="O16" s="2" t="s">
        <v>33</v>
      </c>
      <c r="P16" s="2">
        <v>15000</v>
      </c>
      <c r="Q16" s="2">
        <v>0.05</v>
      </c>
      <c r="R16" s="2">
        <v>46240</v>
      </c>
      <c r="S16" s="2">
        <v>31240</v>
      </c>
      <c r="T16" s="4">
        <f t="shared" si="0"/>
        <v>17268.559741783782</v>
      </c>
      <c r="U16" s="2">
        <v>17286</v>
      </c>
      <c r="V16" s="2">
        <v>34000</v>
      </c>
      <c r="W16" s="2">
        <v>19000</v>
      </c>
      <c r="X16" s="4">
        <f t="shared" si="1"/>
        <v>10502.645169458765</v>
      </c>
      <c r="Y16" s="2">
        <v>9557</v>
      </c>
      <c r="Z16" s="2" t="s">
        <v>35</v>
      </c>
      <c r="AA16" s="2" t="s">
        <v>34</v>
      </c>
      <c r="AB16" s="2" t="s">
        <v>35</v>
      </c>
      <c r="AC16" s="2" t="s">
        <v>34</v>
      </c>
      <c r="AD16" s="2" t="s">
        <v>34</v>
      </c>
    </row>
    <row r="17" spans="1:30" x14ac:dyDescent="0.3">
      <c r="A17" s="2">
        <v>16</v>
      </c>
      <c r="B17" s="2" t="s">
        <v>89</v>
      </c>
      <c r="C17" s="2" t="s">
        <v>90</v>
      </c>
      <c r="D17" s="2" t="s">
        <v>91</v>
      </c>
      <c r="E17" s="2" t="s">
        <v>30</v>
      </c>
      <c r="F17" s="2">
        <v>27</v>
      </c>
      <c r="G17" s="2" t="str">
        <f>LOOKUP(F17,{0,0;16,"16-19";20,"20-24";25,"25-29";30,"30-34";35,"35-39";40,"40-44";45,"45-49";50,"50-54";55,"55-59";60,"60-64"})</f>
        <v>25-29</v>
      </c>
      <c r="H17" s="2" t="s">
        <v>31</v>
      </c>
      <c r="I17" s="2" t="s">
        <v>54</v>
      </c>
      <c r="J17" s="2">
        <v>150</v>
      </c>
      <c r="K17" s="2">
        <v>48</v>
      </c>
      <c r="L17" s="2">
        <v>3168</v>
      </c>
      <c r="M17" s="3">
        <v>1.4142135623730951</v>
      </c>
      <c r="N17" s="2" t="s">
        <v>92</v>
      </c>
      <c r="O17" s="2" t="s">
        <v>92</v>
      </c>
      <c r="P17" s="2">
        <v>20000</v>
      </c>
      <c r="Q17" s="2">
        <v>0.06</v>
      </c>
      <c r="R17" s="2">
        <v>43520</v>
      </c>
      <c r="S17" s="2">
        <v>23520</v>
      </c>
      <c r="T17" s="4">
        <f t="shared" si="0"/>
        <v>11549.410759380276</v>
      </c>
      <c r="U17" s="2">
        <v>11515</v>
      </c>
      <c r="V17" s="2">
        <v>32000</v>
      </c>
      <c r="W17" s="2">
        <v>12000</v>
      </c>
      <c r="X17" s="4">
        <f t="shared" si="1"/>
        <v>5892.5565098878969</v>
      </c>
      <c r="Y17" s="2">
        <v>5127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34</v>
      </c>
    </row>
    <row r="18" spans="1:30" x14ac:dyDescent="0.3">
      <c r="A18" s="2">
        <v>17</v>
      </c>
      <c r="B18" s="2" t="s">
        <v>93</v>
      </c>
      <c r="C18" s="2" t="s">
        <v>94</v>
      </c>
      <c r="D18" s="2" t="s">
        <v>95</v>
      </c>
      <c r="E18" s="2" t="s">
        <v>30</v>
      </c>
      <c r="F18" s="2">
        <v>39</v>
      </c>
      <c r="G18" s="2" t="str">
        <f>LOOKUP(F18,{0,0;16,"16-19";20,"20-24";25,"25-29";30,"30-34";35,"35-39";40,"40-44";45,"45-49";50,"50-54";55,"55-59";60,"60-64"})</f>
        <v>35-39</v>
      </c>
      <c r="H18" s="2" t="s">
        <v>39</v>
      </c>
      <c r="I18" s="2" t="s">
        <v>32</v>
      </c>
      <c r="J18" s="2">
        <v>156</v>
      </c>
      <c r="K18" s="2">
        <v>49</v>
      </c>
      <c r="L18" s="2">
        <v>2940</v>
      </c>
      <c r="M18" s="3">
        <v>1.457166199626293</v>
      </c>
      <c r="N18" s="2" t="s">
        <v>33</v>
      </c>
      <c r="O18" s="2" t="s">
        <v>33</v>
      </c>
      <c r="P18" s="2">
        <v>19000</v>
      </c>
      <c r="Q18" s="2">
        <v>0.06</v>
      </c>
      <c r="R18" s="2">
        <v>48960</v>
      </c>
      <c r="S18" s="2">
        <v>29960</v>
      </c>
      <c r="T18" s="4">
        <f t="shared" si="0"/>
        <v>14849.217462858414</v>
      </c>
      <c r="U18" s="2">
        <v>14878</v>
      </c>
      <c r="V18" s="2">
        <v>36000</v>
      </c>
      <c r="W18" s="2">
        <v>17000</v>
      </c>
      <c r="X18" s="4">
        <f t="shared" si="1"/>
        <v>8425.7909502200619</v>
      </c>
      <c r="Y18" s="2">
        <v>7512</v>
      </c>
      <c r="Z18" s="2" t="s">
        <v>35</v>
      </c>
      <c r="AA18" s="2" t="s">
        <v>35</v>
      </c>
      <c r="AB18" s="2" t="s">
        <v>35</v>
      </c>
      <c r="AC18" s="2" t="s">
        <v>34</v>
      </c>
      <c r="AD18" s="2" t="s">
        <v>34</v>
      </c>
    </row>
    <row r="19" spans="1:30" x14ac:dyDescent="0.3">
      <c r="A19" s="2">
        <v>18</v>
      </c>
      <c r="B19" s="2" t="s">
        <v>96</v>
      </c>
      <c r="C19" s="2" t="s">
        <v>97</v>
      </c>
      <c r="D19" s="2" t="s">
        <v>98</v>
      </c>
      <c r="E19" s="2" t="s">
        <v>69</v>
      </c>
      <c r="F19" s="2">
        <v>65</v>
      </c>
      <c r="G19" s="2" t="str">
        <f>LOOKUP(F19,{0,0;16,"16-19";20,"20-24";25,"25-29";30,"30-34";35,"35-39";40,"40-44";45,"45-49";50,"50-54";55,"55-59";60,"60-64"})</f>
        <v>60-64</v>
      </c>
      <c r="H19" s="2" t="s">
        <v>31</v>
      </c>
      <c r="I19" s="2" t="s">
        <v>32</v>
      </c>
      <c r="J19" s="2">
        <v>150</v>
      </c>
      <c r="K19" s="2">
        <v>44</v>
      </c>
      <c r="L19" s="2">
        <v>2904</v>
      </c>
      <c r="M19" s="3">
        <v>1.35400640077266</v>
      </c>
      <c r="N19" s="2" t="s">
        <v>33</v>
      </c>
      <c r="O19" s="2" t="s">
        <v>33</v>
      </c>
      <c r="P19" s="2">
        <v>7600</v>
      </c>
      <c r="Q19" s="2">
        <v>7.0000000000000007E-2</v>
      </c>
      <c r="R19" s="2">
        <v>38080</v>
      </c>
      <c r="S19" s="2">
        <v>30480</v>
      </c>
      <c r="T19" s="4">
        <f t="shared" si="0"/>
        <v>13399.38801803593</v>
      </c>
      <c r="U19" s="2">
        <v>13458</v>
      </c>
      <c r="V19" s="2">
        <v>28000</v>
      </c>
      <c r="W19" s="2">
        <v>20400</v>
      </c>
      <c r="X19" s="4">
        <f t="shared" si="1"/>
        <v>8968.0943427799539</v>
      </c>
      <c r="Y19" s="2">
        <v>8840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34</v>
      </c>
    </row>
    <row r="20" spans="1:30" x14ac:dyDescent="0.3">
      <c r="A20" s="2">
        <v>19</v>
      </c>
      <c r="B20" s="2" t="s">
        <v>99</v>
      </c>
      <c r="C20" s="2" t="s">
        <v>100</v>
      </c>
      <c r="D20" s="2" t="s">
        <v>101</v>
      </c>
      <c r="E20" s="2" t="s">
        <v>30</v>
      </c>
      <c r="F20" s="2">
        <v>42</v>
      </c>
      <c r="G20" s="2" t="str">
        <f>LOOKUP(F20,{0,0;16,"16-19";20,"20-24";25,"25-29";30,"30-34";35,"35-39";40,"40-44";45,"45-49";50,"50-54";55,"55-59";60,"60-64"})</f>
        <v>40-44</v>
      </c>
      <c r="H20" s="2" t="s">
        <v>39</v>
      </c>
      <c r="I20" s="2" t="s">
        <v>49</v>
      </c>
      <c r="J20" s="2">
        <v>155</v>
      </c>
      <c r="K20" s="2">
        <v>45</v>
      </c>
      <c r="L20" s="2">
        <v>2700</v>
      </c>
      <c r="M20" s="3">
        <v>1.3919410907075054</v>
      </c>
      <c r="N20" s="2" t="s">
        <v>33</v>
      </c>
      <c r="O20" s="2" t="s">
        <v>33</v>
      </c>
      <c r="P20" s="2">
        <v>18000</v>
      </c>
      <c r="Q20" s="2">
        <v>0.06</v>
      </c>
      <c r="R20" s="2">
        <v>43520</v>
      </c>
      <c r="S20" s="2">
        <v>25520</v>
      </c>
      <c r="T20" s="4">
        <f t="shared" si="0"/>
        <v>13156.420975872421</v>
      </c>
      <c r="U20" s="2">
        <v>13232</v>
      </c>
      <c r="V20" s="2">
        <v>32000</v>
      </c>
      <c r="W20" s="2">
        <v>14000</v>
      </c>
      <c r="X20" s="4">
        <f t="shared" si="1"/>
        <v>7217.4723221870645</v>
      </c>
      <c r="Y20" s="2">
        <v>7259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34</v>
      </c>
    </row>
    <row r="21" spans="1:30" x14ac:dyDescent="0.3">
      <c r="A21" s="2">
        <v>20</v>
      </c>
      <c r="B21" s="2" t="s">
        <v>102</v>
      </c>
      <c r="C21" s="2" t="s">
        <v>103</v>
      </c>
      <c r="D21" s="2" t="s">
        <v>104</v>
      </c>
      <c r="E21" s="2" t="s">
        <v>30</v>
      </c>
      <c r="F21" s="2">
        <v>21</v>
      </c>
      <c r="G21" s="2" t="str">
        <f>LOOKUP(F21,{0,0;16,"16-19";20,"20-24";25,"25-29";30,"30-34";35,"35-39";40,"40-44";45,"45-49";50,"50-54";55,"55-59";60,"60-64"})</f>
        <v>20-24</v>
      </c>
      <c r="H21" s="2" t="s">
        <v>31</v>
      </c>
      <c r="I21" s="2" t="s">
        <v>82</v>
      </c>
      <c r="J21" s="2">
        <v>170</v>
      </c>
      <c r="K21" s="2">
        <v>68</v>
      </c>
      <c r="L21" s="2">
        <v>4488</v>
      </c>
      <c r="M21" s="3">
        <v>1.7919573407620817</v>
      </c>
      <c r="N21" s="2" t="s">
        <v>45</v>
      </c>
      <c r="O21" s="2" t="s">
        <v>45</v>
      </c>
      <c r="P21" s="2">
        <v>20000</v>
      </c>
      <c r="Q21" s="2">
        <v>0.04</v>
      </c>
      <c r="R21" s="2">
        <v>47600</v>
      </c>
      <c r="S21" s="2">
        <v>27600</v>
      </c>
      <c r="T21" s="4">
        <f t="shared" si="0"/>
        <v>18183.096545968179</v>
      </c>
      <c r="U21" s="2">
        <v>18163</v>
      </c>
      <c r="V21" s="2">
        <v>35000</v>
      </c>
      <c r="W21" s="2">
        <v>15000</v>
      </c>
      <c r="X21" s="4">
        <f t="shared" si="1"/>
        <v>9882.1176880261864</v>
      </c>
      <c r="Y21" s="2">
        <v>8316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34</v>
      </c>
    </row>
    <row r="22" spans="1:30" x14ac:dyDescent="0.3">
      <c r="A22" s="2">
        <v>21</v>
      </c>
      <c r="B22" s="2" t="s">
        <v>105</v>
      </c>
      <c r="C22" s="2" t="s">
        <v>106</v>
      </c>
      <c r="D22" s="2" t="s">
        <v>107</v>
      </c>
      <c r="E22" s="2" t="s">
        <v>30</v>
      </c>
      <c r="F22" s="2">
        <v>60</v>
      </c>
      <c r="G22" s="2" t="str">
        <f>LOOKUP(F22,{0,0;16,"16-19";20,"20-24";25,"25-29";30,"30-34";35,"35-39";40,"40-44";45,"45-49";50,"50-54";55,"55-59";60,"60-64"})</f>
        <v>60-64</v>
      </c>
      <c r="H22" s="2" t="s">
        <v>31</v>
      </c>
      <c r="I22" s="2" t="s">
        <v>44</v>
      </c>
      <c r="J22" s="2">
        <v>168</v>
      </c>
      <c r="K22" s="2">
        <v>65</v>
      </c>
      <c r="L22" s="2">
        <v>4290</v>
      </c>
      <c r="M22" s="3">
        <v>1.7416467303484175</v>
      </c>
      <c r="N22" s="2" t="s">
        <v>33</v>
      </c>
      <c r="O22" s="2" t="s">
        <v>33</v>
      </c>
      <c r="P22" s="2">
        <v>14000</v>
      </c>
      <c r="Q22" s="2">
        <v>0.05</v>
      </c>
      <c r="R22" s="2">
        <v>38080</v>
      </c>
      <c r="S22" s="2">
        <v>24080</v>
      </c>
      <c r="T22" s="4">
        <f t="shared" si="0"/>
        <v>12904.262543627661</v>
      </c>
      <c r="U22" s="2">
        <v>12892</v>
      </c>
      <c r="V22" s="2">
        <v>28000</v>
      </c>
      <c r="W22" s="2">
        <v>14000</v>
      </c>
      <c r="X22" s="4">
        <f t="shared" si="1"/>
        <v>7502.4782230393366</v>
      </c>
      <c r="Y22" s="2">
        <v>7424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34</v>
      </c>
    </row>
    <row r="23" spans="1:30" x14ac:dyDescent="0.3">
      <c r="A23" s="2">
        <v>22</v>
      </c>
      <c r="B23" s="2" t="s">
        <v>108</v>
      </c>
      <c r="C23" s="2" t="s">
        <v>109</v>
      </c>
      <c r="D23" s="2" t="s">
        <v>110</v>
      </c>
      <c r="E23" s="2" t="s">
        <v>30</v>
      </c>
      <c r="F23" s="2">
        <v>18</v>
      </c>
      <c r="G23" s="2" t="str">
        <f>LOOKUP(F23,{0,0;16,"16-19";20,"20-24";25,"25-29";30,"30-34";35,"35-39";40,"40-44";45,"45-49";50,"50-54";55,"55-59";60,"60-64"})</f>
        <v>16-19</v>
      </c>
      <c r="H23" s="2" t="s">
        <v>31</v>
      </c>
      <c r="I23" s="2" t="s">
        <v>49</v>
      </c>
      <c r="J23" s="2">
        <v>168</v>
      </c>
      <c r="K23" s="2">
        <v>63</v>
      </c>
      <c r="L23" s="2">
        <v>4158</v>
      </c>
      <c r="M23" s="3">
        <v>1.7146428199482247</v>
      </c>
      <c r="N23" s="2" t="s">
        <v>45</v>
      </c>
      <c r="O23" s="2" t="s">
        <v>45</v>
      </c>
      <c r="P23" s="2">
        <v>14000</v>
      </c>
      <c r="Q23" s="2">
        <v>0.05</v>
      </c>
      <c r="R23" s="2">
        <v>44880</v>
      </c>
      <c r="S23" s="2">
        <v>30880</v>
      </c>
      <c r="T23" s="4">
        <f t="shared" si="0"/>
        <v>16808.942946032119</v>
      </c>
      <c r="U23" s="2">
        <v>16861</v>
      </c>
      <c r="V23" s="2">
        <v>33000</v>
      </c>
      <c r="W23" s="2">
        <v>19000</v>
      </c>
      <c r="X23" s="4">
        <f t="shared" si="1"/>
        <v>10342.29002508453</v>
      </c>
      <c r="Y23" s="2">
        <v>10133</v>
      </c>
      <c r="Z23" s="2" t="s">
        <v>34</v>
      </c>
      <c r="AA23" s="2" t="s">
        <v>34</v>
      </c>
      <c r="AB23" s="2" t="s">
        <v>35</v>
      </c>
      <c r="AC23" s="2" t="s">
        <v>35</v>
      </c>
      <c r="AD23" s="2" t="s">
        <v>34</v>
      </c>
    </row>
    <row r="24" spans="1:30" x14ac:dyDescent="0.3">
      <c r="A24" s="2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57</v>
      </c>
      <c r="G24" s="2" t="str">
        <f>LOOKUP(F24,{0,0;16,"16-19";20,"20-24";25,"25-29";30,"30-34";35,"35-39";40,"40-44";45,"45-49";50,"50-54";55,"55-59";60,"60-64"})</f>
        <v>55-59</v>
      </c>
      <c r="H24" s="2" t="s">
        <v>31</v>
      </c>
      <c r="I24" s="2" t="s">
        <v>115</v>
      </c>
      <c r="J24" s="2">
        <v>169</v>
      </c>
      <c r="K24" s="2">
        <v>73</v>
      </c>
      <c r="L24" s="2">
        <v>4818</v>
      </c>
      <c r="M24" s="3">
        <v>1.8512008114854652</v>
      </c>
      <c r="N24" s="2" t="s">
        <v>55</v>
      </c>
      <c r="O24" s="2" t="s">
        <v>55</v>
      </c>
      <c r="P24" s="2">
        <v>19000</v>
      </c>
      <c r="Q24" s="2">
        <v>0.04</v>
      </c>
      <c r="R24" s="2">
        <v>38620</v>
      </c>
      <c r="S24" s="2">
        <v>19620</v>
      </c>
      <c r="T24" s="4">
        <f t="shared" si="0"/>
        <v>12438.547918268778</v>
      </c>
      <c r="U24" s="2">
        <v>11968</v>
      </c>
      <c r="V24" s="2">
        <v>27000</v>
      </c>
      <c r="W24" s="2">
        <v>8000</v>
      </c>
      <c r="X24" s="4">
        <f t="shared" si="1"/>
        <v>5071.7830451656582</v>
      </c>
      <c r="Y24" s="2">
        <v>4436</v>
      </c>
      <c r="Z24" s="2" t="s">
        <v>34</v>
      </c>
      <c r="AA24" s="2" t="s">
        <v>35</v>
      </c>
      <c r="AB24" s="2" t="s">
        <v>35</v>
      </c>
      <c r="AC24" s="2" t="s">
        <v>35</v>
      </c>
      <c r="AD24" s="2" t="s">
        <v>34</v>
      </c>
    </row>
    <row r="25" spans="1:30" x14ac:dyDescent="0.3">
      <c r="A25" s="2">
        <v>24</v>
      </c>
      <c r="B25" s="2" t="s">
        <v>116</v>
      </c>
      <c r="C25" s="2" t="s">
        <v>117</v>
      </c>
      <c r="D25" s="2" t="s">
        <v>118</v>
      </c>
      <c r="E25" s="2" t="s">
        <v>30</v>
      </c>
      <c r="F25" s="2">
        <v>19</v>
      </c>
      <c r="G25" s="2" t="str">
        <f>LOOKUP(F25,{0,0;16,"16-19";20,"20-24";25,"25-29";30,"30-34";35,"35-39";40,"40-44";45,"45-49";50,"50-54";55,"55-59";60,"60-64"})</f>
        <v>16-19</v>
      </c>
      <c r="H25" s="2" t="s">
        <v>39</v>
      </c>
      <c r="I25" s="2" t="s">
        <v>44</v>
      </c>
      <c r="J25" s="2">
        <v>155</v>
      </c>
      <c r="K25" s="2">
        <v>50</v>
      </c>
      <c r="L25" s="2">
        <v>3000</v>
      </c>
      <c r="M25" s="3">
        <v>1.467234738471584</v>
      </c>
      <c r="N25" s="2" t="s">
        <v>33</v>
      </c>
      <c r="O25" s="2" t="s">
        <v>33</v>
      </c>
      <c r="P25" s="2">
        <v>19000</v>
      </c>
      <c r="Q25" s="2">
        <v>0.06</v>
      </c>
      <c r="R25" s="2">
        <v>46240</v>
      </c>
      <c r="S25" s="2">
        <v>27240</v>
      </c>
      <c r="T25" s="4">
        <f t="shared" si="0"/>
        <v>13322.491425321983</v>
      </c>
      <c r="U25" s="2">
        <v>13191</v>
      </c>
      <c r="V25" s="2">
        <v>34000</v>
      </c>
      <c r="W25" s="2">
        <v>15000</v>
      </c>
      <c r="X25" s="4">
        <f t="shared" si="1"/>
        <v>7336.173692357921</v>
      </c>
      <c r="Y25" s="2">
        <v>7000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34</v>
      </c>
    </row>
    <row r="26" spans="1:30" x14ac:dyDescent="0.3">
      <c r="A26" s="2">
        <v>25</v>
      </c>
      <c r="B26" s="2" t="s">
        <v>119</v>
      </c>
      <c r="C26" s="2" t="s">
        <v>120</v>
      </c>
      <c r="D26" s="2" t="s">
        <v>121</v>
      </c>
      <c r="E26" s="2" t="s">
        <v>30</v>
      </c>
      <c r="F26" s="2">
        <v>57</v>
      </c>
      <c r="G26" s="2" t="str">
        <f>LOOKUP(F26,{0,0;16,"16-19";20,"20-24";25,"25-29";30,"30-34";35,"35-39";40,"40-44";45,"45-49";50,"50-54";55,"55-59";60,"60-64"})</f>
        <v>55-59</v>
      </c>
      <c r="H26" s="2" t="s">
        <v>31</v>
      </c>
      <c r="I26" s="2" t="s">
        <v>32</v>
      </c>
      <c r="J26" s="2">
        <v>175</v>
      </c>
      <c r="K26" s="2">
        <v>78</v>
      </c>
      <c r="L26" s="2">
        <v>5148</v>
      </c>
      <c r="M26" s="3">
        <v>1.9472202409246537</v>
      </c>
      <c r="N26" s="2" t="s">
        <v>50</v>
      </c>
      <c r="O26" s="2" t="s">
        <v>50</v>
      </c>
      <c r="P26" s="2">
        <v>16000</v>
      </c>
      <c r="Q26" s="2">
        <v>0.04</v>
      </c>
      <c r="R26" s="2">
        <v>36720</v>
      </c>
      <c r="S26" s="2">
        <v>20720</v>
      </c>
      <c r="T26" s="4">
        <f t="shared" si="0"/>
        <v>12931.539548704752</v>
      </c>
      <c r="U26" s="2">
        <v>12883</v>
      </c>
      <c r="V26" s="2">
        <v>27000</v>
      </c>
      <c r="W26" s="2">
        <v>11000</v>
      </c>
      <c r="X26" s="4">
        <f t="shared" si="1"/>
        <v>6865.1995673625615</v>
      </c>
      <c r="Y26" s="2">
        <v>6466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34</v>
      </c>
    </row>
    <row r="27" spans="1:30" x14ac:dyDescent="0.3">
      <c r="A27" s="2">
        <v>26</v>
      </c>
      <c r="B27" s="2" t="s">
        <v>122</v>
      </c>
      <c r="C27" s="2" t="s">
        <v>123</v>
      </c>
      <c r="D27" s="2" t="s">
        <v>124</v>
      </c>
      <c r="E27" s="2" t="s">
        <v>30</v>
      </c>
      <c r="F27" s="2">
        <v>45</v>
      </c>
      <c r="G27" s="2" t="str">
        <f>LOOKUP(F27,{0,0;16,"16-19";20,"20-24";25,"25-29";30,"30-34";35,"35-39";40,"40-44";45,"45-49";50,"50-54";55,"55-59";60,"60-64"})</f>
        <v>45-49</v>
      </c>
      <c r="H27" s="2" t="s">
        <v>39</v>
      </c>
      <c r="I27" s="2" t="s">
        <v>32</v>
      </c>
      <c r="J27" s="2">
        <v>165</v>
      </c>
      <c r="K27" s="2">
        <v>65</v>
      </c>
      <c r="L27" s="2">
        <v>3900</v>
      </c>
      <c r="M27" s="3">
        <v>1.7260262647673315</v>
      </c>
      <c r="N27" s="2" t="s">
        <v>50</v>
      </c>
      <c r="O27" s="2" t="s">
        <v>50</v>
      </c>
      <c r="P27" s="2">
        <v>15000</v>
      </c>
      <c r="Q27" s="2">
        <v>0.05</v>
      </c>
      <c r="R27" s="2">
        <v>39440</v>
      </c>
      <c r="S27" s="2">
        <v>24440</v>
      </c>
      <c r="T27" s="4">
        <f t="shared" si="0"/>
        <v>12979.71751105033</v>
      </c>
      <c r="U27" s="2">
        <v>12934</v>
      </c>
      <c r="V27" s="2">
        <v>29000</v>
      </c>
      <c r="W27" s="2">
        <v>14000</v>
      </c>
      <c r="X27" s="4">
        <f t="shared" si="1"/>
        <v>7435.1900636131204</v>
      </c>
      <c r="Y27" s="2">
        <v>7296</v>
      </c>
      <c r="Z27" s="2" t="s">
        <v>34</v>
      </c>
      <c r="AA27" s="2" t="s">
        <v>34</v>
      </c>
      <c r="AB27" s="2" t="s">
        <v>35</v>
      </c>
      <c r="AC27" s="2" t="s">
        <v>35</v>
      </c>
      <c r="AD27" s="2" t="s">
        <v>34</v>
      </c>
    </row>
    <row r="28" spans="1:30" x14ac:dyDescent="0.3">
      <c r="A28" s="2">
        <v>27</v>
      </c>
      <c r="B28" s="2" t="s">
        <v>125</v>
      </c>
      <c r="C28" s="2" t="s">
        <v>126</v>
      </c>
      <c r="D28" s="2" t="s">
        <v>127</v>
      </c>
      <c r="E28" s="2" t="s">
        <v>30</v>
      </c>
      <c r="F28" s="2">
        <v>19</v>
      </c>
      <c r="G28" s="2" t="str">
        <f>LOOKUP(F28,{0,0;16,"16-19";20,"20-24";25,"25-29";30,"30-34";35,"35-39";40,"40-44";45,"45-49";50,"50-54";55,"55-59";60,"60-64"})</f>
        <v>16-19</v>
      </c>
      <c r="H28" s="2" t="s">
        <v>39</v>
      </c>
      <c r="I28" s="2" t="s">
        <v>49</v>
      </c>
      <c r="J28" s="2">
        <v>155</v>
      </c>
      <c r="K28" s="2">
        <v>49</v>
      </c>
      <c r="L28" s="2">
        <v>2940</v>
      </c>
      <c r="M28" s="3">
        <v>1.4524882864320188</v>
      </c>
      <c r="N28" s="2" t="s">
        <v>33</v>
      </c>
      <c r="O28" s="2" t="s">
        <v>33</v>
      </c>
      <c r="P28" s="2">
        <v>12000</v>
      </c>
      <c r="Q28" s="2">
        <v>0.05</v>
      </c>
      <c r="R28" s="2">
        <v>29920</v>
      </c>
      <c r="S28" s="2">
        <v>17920</v>
      </c>
      <c r="T28" s="4">
        <f t="shared" si="0"/>
        <v>10623.914323617053</v>
      </c>
      <c r="U28" s="2">
        <v>10606</v>
      </c>
      <c r="V28" s="2">
        <v>22000</v>
      </c>
      <c r="W28" s="2">
        <v>10000</v>
      </c>
      <c r="X28" s="4">
        <f t="shared" si="1"/>
        <v>5928.5236180898728</v>
      </c>
      <c r="Y28" s="2">
        <v>5370</v>
      </c>
      <c r="Z28" s="2" t="s">
        <v>34</v>
      </c>
      <c r="AA28" s="2" t="s">
        <v>35</v>
      </c>
      <c r="AB28" s="2" t="s">
        <v>35</v>
      </c>
      <c r="AC28" s="2" t="s">
        <v>34</v>
      </c>
      <c r="AD28" s="2" t="s">
        <v>34</v>
      </c>
    </row>
    <row r="29" spans="1:30" x14ac:dyDescent="0.3">
      <c r="A29" s="2">
        <v>28</v>
      </c>
      <c r="B29" s="2" t="s">
        <v>128</v>
      </c>
      <c r="C29" s="2" t="s">
        <v>129</v>
      </c>
      <c r="D29" s="2" t="s">
        <v>130</v>
      </c>
      <c r="E29" s="2" t="s">
        <v>131</v>
      </c>
      <c r="F29" s="2">
        <v>55</v>
      </c>
      <c r="G29" s="2" t="str">
        <f>LOOKUP(F29,{0,0;16,"16-19";20,"20-24";25,"25-29";30,"30-34";35,"35-39";40,"40-44";45,"45-49";50,"50-54";55,"55-59";60,"60-64"})</f>
        <v>55-59</v>
      </c>
      <c r="H29" s="2" t="s">
        <v>39</v>
      </c>
      <c r="I29" s="2" t="s">
        <v>132</v>
      </c>
      <c r="J29" s="2">
        <v>174</v>
      </c>
      <c r="K29" s="2">
        <v>75</v>
      </c>
      <c r="L29" s="2">
        <v>4500</v>
      </c>
      <c r="M29" s="3">
        <v>1.9039432764659772</v>
      </c>
      <c r="N29" s="2" t="s">
        <v>55</v>
      </c>
      <c r="O29" s="2" t="s">
        <v>55</v>
      </c>
      <c r="P29" s="2">
        <v>22000</v>
      </c>
      <c r="Q29" s="2">
        <v>0.04</v>
      </c>
      <c r="R29" s="2">
        <v>39980</v>
      </c>
      <c r="S29" s="2">
        <v>17980</v>
      </c>
      <c r="T29" s="4">
        <f t="shared" si="0"/>
        <v>11410.966703619422</v>
      </c>
      <c r="U29" s="2">
        <v>11387</v>
      </c>
      <c r="V29" s="2">
        <v>29000</v>
      </c>
      <c r="W29" s="2">
        <v>7000</v>
      </c>
      <c r="X29" s="4">
        <f t="shared" si="1"/>
        <v>4442.5343117539469</v>
      </c>
      <c r="Y29" s="2">
        <v>4030</v>
      </c>
      <c r="Z29" s="2" t="s">
        <v>34</v>
      </c>
      <c r="AA29" s="2" t="s">
        <v>34</v>
      </c>
      <c r="AB29" s="2" t="s">
        <v>35</v>
      </c>
      <c r="AC29" s="2" t="s">
        <v>34</v>
      </c>
      <c r="AD29" s="2" t="s">
        <v>34</v>
      </c>
    </row>
    <row r="30" spans="1:30" x14ac:dyDescent="0.3">
      <c r="A30" s="2">
        <v>29</v>
      </c>
      <c r="B30" s="2" t="s">
        <v>133</v>
      </c>
      <c r="C30" s="2" t="s">
        <v>134</v>
      </c>
      <c r="D30" s="2" t="s">
        <v>135</v>
      </c>
      <c r="E30" s="2" t="s">
        <v>131</v>
      </c>
      <c r="F30" s="2">
        <v>55</v>
      </c>
      <c r="G30" s="2" t="str">
        <f>LOOKUP(F30,{0,0;16,"16-19";20,"20-24";25,"25-29";30,"30-34";35,"35-39";40,"40-44";45,"45-49";50,"50-54";55,"55-59";60,"60-64"})</f>
        <v>55-59</v>
      </c>
      <c r="H30" s="2" t="s">
        <v>39</v>
      </c>
      <c r="I30" s="2" t="s">
        <v>136</v>
      </c>
      <c r="J30" s="2">
        <v>170</v>
      </c>
      <c r="K30" s="2">
        <v>65</v>
      </c>
      <c r="L30" s="2">
        <v>3900</v>
      </c>
      <c r="M30" s="3">
        <v>1.7519830034690533</v>
      </c>
      <c r="N30" s="2" t="s">
        <v>45</v>
      </c>
      <c r="O30" s="2" t="s">
        <v>45</v>
      </c>
      <c r="P30" s="2">
        <v>19000</v>
      </c>
      <c r="Q30" s="2">
        <v>0.05</v>
      </c>
      <c r="R30" s="2">
        <v>53040</v>
      </c>
      <c r="S30" s="2">
        <v>34040</v>
      </c>
      <c r="T30" s="4">
        <f t="shared" si="0"/>
        <v>18350.000442488177</v>
      </c>
      <c r="U30" s="2">
        <v>18329</v>
      </c>
      <c r="V30" s="2">
        <v>39000</v>
      </c>
      <c r="W30" s="2">
        <v>20000</v>
      </c>
      <c r="X30" s="4">
        <f t="shared" si="1"/>
        <v>10781.433867501868</v>
      </c>
      <c r="Y30" s="2">
        <v>10606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</row>
    <row r="31" spans="1:30" x14ac:dyDescent="0.3">
      <c r="A31" s="2">
        <v>30</v>
      </c>
      <c r="B31" s="2" t="s">
        <v>137</v>
      </c>
      <c r="C31" s="2" t="s">
        <v>138</v>
      </c>
      <c r="D31" s="2" t="s">
        <v>139</v>
      </c>
      <c r="E31" s="2" t="s">
        <v>30</v>
      </c>
      <c r="F31" s="2">
        <v>21</v>
      </c>
      <c r="G31" s="2" t="str">
        <f>LOOKUP(F31,{0,0;16,"16-19";20,"20-24";25,"25-29";30,"30-34";35,"35-39";40,"40-44";45,"45-49";50,"50-54";55,"55-59";60,"60-64"})</f>
        <v>20-24</v>
      </c>
      <c r="H31" s="2" t="s">
        <v>31</v>
      </c>
      <c r="I31" s="2" t="s">
        <v>32</v>
      </c>
      <c r="J31" s="2">
        <v>168</v>
      </c>
      <c r="K31" s="2">
        <v>62</v>
      </c>
      <c r="L31" s="2">
        <v>4092</v>
      </c>
      <c r="M31" s="3">
        <v>1.7009801096230766</v>
      </c>
      <c r="N31" s="2" t="s">
        <v>45</v>
      </c>
      <c r="O31" s="2" t="s">
        <v>45</v>
      </c>
      <c r="P31" s="2">
        <v>19000</v>
      </c>
      <c r="Q31" s="2">
        <v>0.05</v>
      </c>
      <c r="R31" s="2">
        <v>53040</v>
      </c>
      <c r="S31" s="2">
        <v>34040</v>
      </c>
      <c r="T31" s="4">
        <f t="shared" si="0"/>
        <v>18677.859010183718</v>
      </c>
      <c r="U31" s="2">
        <v>18667</v>
      </c>
      <c r="V31" s="2">
        <v>39000</v>
      </c>
      <c r="W31" s="2">
        <v>20000</v>
      </c>
      <c r="X31" s="4">
        <f t="shared" si="1"/>
        <v>10974.06522337469</v>
      </c>
      <c r="Y31" s="2">
        <v>10303</v>
      </c>
      <c r="Z31" s="2" t="s">
        <v>34</v>
      </c>
      <c r="AA31" s="2" t="s">
        <v>35</v>
      </c>
      <c r="AB31" s="2" t="s">
        <v>35</v>
      </c>
      <c r="AC31" s="2" t="s">
        <v>35</v>
      </c>
      <c r="AD31" s="2" t="s">
        <v>35</v>
      </c>
    </row>
    <row r="32" spans="1:30" x14ac:dyDescent="0.3">
      <c r="A32" s="2">
        <v>31</v>
      </c>
      <c r="B32" s="2" t="s">
        <v>140</v>
      </c>
      <c r="C32" s="2" t="s">
        <v>141</v>
      </c>
      <c r="D32" s="2" t="s">
        <v>142</v>
      </c>
      <c r="E32" s="2" t="s">
        <v>30</v>
      </c>
      <c r="F32" s="2">
        <v>39</v>
      </c>
      <c r="G32" s="2" t="str">
        <f>LOOKUP(F32,{0,0;16,"16-19";20,"20-24";25,"25-29";30,"30-34";35,"35-39";40,"40-44";45,"45-49";50,"50-54";55,"55-59";60,"60-64"})</f>
        <v>35-39</v>
      </c>
      <c r="H32" s="2" t="s">
        <v>31</v>
      </c>
      <c r="I32" s="2" t="s">
        <v>49</v>
      </c>
      <c r="J32" s="2">
        <v>169</v>
      </c>
      <c r="K32" s="2">
        <v>65</v>
      </c>
      <c r="L32" s="2">
        <v>4290</v>
      </c>
      <c r="M32" s="3">
        <v>1.7468225121313525</v>
      </c>
      <c r="N32" s="2" t="s">
        <v>45</v>
      </c>
      <c r="O32" s="2" t="s">
        <v>45</v>
      </c>
      <c r="P32" s="2">
        <v>20000</v>
      </c>
      <c r="Q32" s="2">
        <v>0.05</v>
      </c>
      <c r="R32" s="2">
        <v>53040</v>
      </c>
      <c r="S32" s="2">
        <v>33040</v>
      </c>
      <c r="T32" s="4">
        <f t="shared" si="0"/>
        <v>17758.466400252273</v>
      </c>
      <c r="U32" s="2">
        <v>17790</v>
      </c>
      <c r="V32" s="2">
        <v>39000</v>
      </c>
      <c r="W32" s="2">
        <v>19000</v>
      </c>
      <c r="X32" s="4">
        <f t="shared" si="1"/>
        <v>10212.19314784483</v>
      </c>
      <c r="Y32" s="2">
        <v>10075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</row>
    <row r="33" spans="1:30" x14ac:dyDescent="0.3">
      <c r="A33" s="2">
        <v>32</v>
      </c>
      <c r="B33" s="2" t="s">
        <v>143</v>
      </c>
      <c r="C33" s="2" t="s">
        <v>144</v>
      </c>
      <c r="D33" s="2" t="s">
        <v>145</v>
      </c>
      <c r="E33" s="2" t="s">
        <v>114</v>
      </c>
      <c r="F33" s="2">
        <v>65</v>
      </c>
      <c r="G33" s="2" t="str">
        <f>LOOKUP(F33,{0,0;16,"16-19";20,"20-24";25,"25-29";30,"30-34";35,"35-39";40,"40-44";45,"45-49";50,"50-54";55,"55-59";60,"60-64"})</f>
        <v>60-64</v>
      </c>
      <c r="H33" s="2" t="s">
        <v>31</v>
      </c>
      <c r="I33" s="2" t="s">
        <v>115</v>
      </c>
      <c r="J33" s="2">
        <v>170</v>
      </c>
      <c r="K33" s="2">
        <v>72</v>
      </c>
      <c r="L33" s="2">
        <v>4752</v>
      </c>
      <c r="M33" s="3">
        <v>1.8439088914585775</v>
      </c>
      <c r="N33" s="2" t="s">
        <v>45</v>
      </c>
      <c r="O33" s="2" t="s">
        <v>45</v>
      </c>
      <c r="P33" s="2">
        <v>18000</v>
      </c>
      <c r="Q33" s="2">
        <v>0.04</v>
      </c>
      <c r="R33" s="2">
        <v>34340</v>
      </c>
      <c r="S33" s="2">
        <v>16340</v>
      </c>
      <c r="T33" s="4">
        <f t="shared" si="0"/>
        <v>10461.621974455957</v>
      </c>
      <c r="U33" s="2">
        <v>10311</v>
      </c>
      <c r="V33" s="2">
        <v>24000</v>
      </c>
      <c r="W33" s="2">
        <v>6000</v>
      </c>
      <c r="X33" s="4">
        <f t="shared" si="1"/>
        <v>3841.4768572053699</v>
      </c>
      <c r="Y33" s="2">
        <v>3327</v>
      </c>
      <c r="Z33" s="2" t="s">
        <v>35</v>
      </c>
      <c r="AA33" s="2" t="s">
        <v>34</v>
      </c>
      <c r="AB33" s="2" t="s">
        <v>35</v>
      </c>
      <c r="AC33" s="2" t="s">
        <v>35</v>
      </c>
      <c r="AD33" s="2" t="s">
        <v>34</v>
      </c>
    </row>
    <row r="34" spans="1:30" x14ac:dyDescent="0.3">
      <c r="A34" s="2">
        <v>33</v>
      </c>
      <c r="B34" s="2" t="s">
        <v>146</v>
      </c>
      <c r="C34" s="2" t="s">
        <v>147</v>
      </c>
      <c r="D34" s="2" t="s">
        <v>148</v>
      </c>
      <c r="E34" s="2" t="s">
        <v>30</v>
      </c>
      <c r="F34" s="2">
        <v>26</v>
      </c>
      <c r="G34" s="2" t="str">
        <f>LOOKUP(F34,{0,0;16,"16-19";20,"20-24";25,"25-29";30,"30-34";35,"35-39";40,"40-44";45,"45-49";50,"50-54";55,"55-59";60,"60-64"})</f>
        <v>25-29</v>
      </c>
      <c r="H34" s="2" t="s">
        <v>31</v>
      </c>
      <c r="I34" s="2" t="s">
        <v>54</v>
      </c>
      <c r="J34" s="2">
        <v>175</v>
      </c>
      <c r="K34" s="2">
        <v>79</v>
      </c>
      <c r="L34" s="2">
        <v>5214</v>
      </c>
      <c r="M34" s="3">
        <v>1.9596626693841412</v>
      </c>
      <c r="N34" s="2" t="s">
        <v>45</v>
      </c>
      <c r="O34" s="2" t="s">
        <v>45</v>
      </c>
      <c r="P34" s="2">
        <v>21000</v>
      </c>
      <c r="Q34" s="2">
        <v>0.04</v>
      </c>
      <c r="R34" s="2">
        <v>42160</v>
      </c>
      <c r="S34" s="2">
        <v>21160</v>
      </c>
      <c r="T34" s="4">
        <f t="shared" si="0"/>
        <v>13122.298127901402</v>
      </c>
      <c r="U34" s="2">
        <v>12321</v>
      </c>
      <c r="V34" s="2">
        <v>31000</v>
      </c>
      <c r="W34" s="2">
        <v>10000</v>
      </c>
      <c r="X34" s="4">
        <f t="shared" si="1"/>
        <v>6201.4641436207003</v>
      </c>
      <c r="Y34" s="2">
        <v>5575</v>
      </c>
      <c r="Z34" s="2" t="s">
        <v>35</v>
      </c>
      <c r="AA34" s="2" t="s">
        <v>35</v>
      </c>
      <c r="AB34" s="2" t="s">
        <v>35</v>
      </c>
      <c r="AC34" s="2" t="s">
        <v>34</v>
      </c>
      <c r="AD34" s="2" t="s">
        <v>34</v>
      </c>
    </row>
    <row r="35" spans="1:30" x14ac:dyDescent="0.3">
      <c r="A35" s="2">
        <v>34</v>
      </c>
      <c r="B35" s="2" t="s">
        <v>149</v>
      </c>
      <c r="C35" s="2" t="s">
        <v>150</v>
      </c>
      <c r="D35" s="2" t="s">
        <v>151</v>
      </c>
      <c r="E35" s="2" t="s">
        <v>131</v>
      </c>
      <c r="F35" s="2">
        <v>34</v>
      </c>
      <c r="G35" s="2" t="str">
        <f>LOOKUP(F35,{0,0;16,"16-19";20,"20-24";25,"25-29";30,"30-34";35,"35-39";40,"40-44";45,"45-49";50,"50-54";55,"55-59";60,"60-64"})</f>
        <v>30-34</v>
      </c>
      <c r="H35" s="2" t="s">
        <v>31</v>
      </c>
      <c r="I35" s="2" t="s">
        <v>152</v>
      </c>
      <c r="J35" s="2">
        <v>178</v>
      </c>
      <c r="K35" s="2">
        <v>85</v>
      </c>
      <c r="L35" s="2">
        <v>5610</v>
      </c>
      <c r="M35" s="3">
        <v>2.0500677495579938</v>
      </c>
      <c r="N35" s="2" t="s">
        <v>45</v>
      </c>
      <c r="O35" s="2" t="s">
        <v>45</v>
      </c>
      <c r="P35" s="2">
        <v>14000</v>
      </c>
      <c r="Q35" s="2">
        <v>0.03</v>
      </c>
      <c r="R35" s="2">
        <v>42160</v>
      </c>
      <c r="S35" s="2">
        <v>28160</v>
      </c>
      <c r="T35" s="4">
        <f t="shared" si="0"/>
        <v>22639.179540216905</v>
      </c>
      <c r="U35" s="2">
        <v>22417</v>
      </c>
      <c r="V35" s="2">
        <v>31000</v>
      </c>
      <c r="W35" s="2">
        <v>17000</v>
      </c>
      <c r="X35" s="4">
        <f t="shared" si="1"/>
        <v>13667.118330386624</v>
      </c>
      <c r="Y35" s="2">
        <v>10457</v>
      </c>
      <c r="Z35" s="2" t="s">
        <v>35</v>
      </c>
      <c r="AA35" s="2" t="s">
        <v>35</v>
      </c>
      <c r="AB35" s="2" t="s">
        <v>35</v>
      </c>
      <c r="AC35" s="2" t="s">
        <v>34</v>
      </c>
      <c r="AD35" s="2" t="s">
        <v>34</v>
      </c>
    </row>
    <row r="36" spans="1:30" x14ac:dyDescent="0.3">
      <c r="A36" s="2">
        <v>35</v>
      </c>
      <c r="B36" s="2" t="s">
        <v>153</v>
      </c>
      <c r="C36" s="2" t="s">
        <v>154</v>
      </c>
      <c r="D36" s="2" t="s">
        <v>155</v>
      </c>
      <c r="E36" s="2" t="s">
        <v>131</v>
      </c>
      <c r="F36" s="2">
        <v>31</v>
      </c>
      <c r="G36" s="2" t="str">
        <f>LOOKUP(F36,{0,0;16,"16-19";20,"20-24";25,"25-29";30,"30-34";35,"35-39";40,"40-44";45,"45-49";50,"50-54";55,"55-59";60,"60-64"})</f>
        <v>30-34</v>
      </c>
      <c r="H36" s="2" t="s">
        <v>31</v>
      </c>
      <c r="I36" s="2" t="s">
        <v>132</v>
      </c>
      <c r="J36" s="2">
        <v>168</v>
      </c>
      <c r="K36" s="2">
        <v>60</v>
      </c>
      <c r="L36" s="2">
        <v>3960</v>
      </c>
      <c r="M36" s="3">
        <v>1.6733200530681511</v>
      </c>
      <c r="N36" s="2" t="s">
        <v>45</v>
      </c>
      <c r="O36" s="2" t="s">
        <v>45</v>
      </c>
      <c r="P36" s="2">
        <v>21000</v>
      </c>
      <c r="Q36" s="2">
        <v>0.05</v>
      </c>
      <c r="R36" s="2">
        <v>40620</v>
      </c>
      <c r="S36" s="2">
        <v>19620</v>
      </c>
      <c r="T36" s="4">
        <f t="shared" si="0"/>
        <v>10943.513147065711</v>
      </c>
      <c r="U36" s="2">
        <v>10987</v>
      </c>
      <c r="V36" s="2">
        <v>29000</v>
      </c>
      <c r="W36" s="2">
        <v>8000</v>
      </c>
      <c r="X36" s="4">
        <f t="shared" si="1"/>
        <v>4462.1868081817356</v>
      </c>
      <c r="Y36" s="2">
        <v>4072</v>
      </c>
      <c r="Z36" s="2" t="s">
        <v>34</v>
      </c>
      <c r="AA36" s="2" t="s">
        <v>35</v>
      </c>
      <c r="AB36" s="2" t="s">
        <v>35</v>
      </c>
      <c r="AC36" s="2" t="s">
        <v>34</v>
      </c>
      <c r="AD36" s="2" t="s">
        <v>34</v>
      </c>
    </row>
    <row r="37" spans="1:30" x14ac:dyDescent="0.3">
      <c r="A37" s="2">
        <v>36</v>
      </c>
      <c r="B37" s="2" t="s">
        <v>156</v>
      </c>
      <c r="C37" s="2" t="s">
        <v>157</v>
      </c>
      <c r="D37" s="2" t="s">
        <v>158</v>
      </c>
      <c r="E37" s="2" t="s">
        <v>30</v>
      </c>
      <c r="F37" s="2">
        <v>26</v>
      </c>
      <c r="G37" s="2" t="str">
        <f>LOOKUP(F37,{0,0;16,"16-19";20,"20-24";25,"25-29";30,"30-34";35,"35-39";40,"40-44";45,"45-49";50,"50-54";55,"55-59";60,"60-64"})</f>
        <v>25-29</v>
      </c>
      <c r="H37" s="2" t="s">
        <v>31</v>
      </c>
      <c r="I37" s="2" t="s">
        <v>49</v>
      </c>
      <c r="J37" s="2">
        <v>158</v>
      </c>
      <c r="K37" s="2">
        <v>57</v>
      </c>
      <c r="L37" s="2">
        <v>3762</v>
      </c>
      <c r="M37" s="3">
        <v>1.5816657885491063</v>
      </c>
      <c r="N37" s="2" t="s">
        <v>45</v>
      </c>
      <c r="O37" s="2" t="s">
        <v>45</v>
      </c>
      <c r="P37" s="2">
        <v>17000</v>
      </c>
      <c r="Q37" s="2">
        <v>0.05</v>
      </c>
      <c r="R37" s="2">
        <v>40800</v>
      </c>
      <c r="S37" s="2">
        <v>23800</v>
      </c>
      <c r="T37" s="4">
        <f t="shared" si="0"/>
        <v>13208.296760515346</v>
      </c>
      <c r="U37" s="2">
        <v>13110</v>
      </c>
      <c r="V37" s="2">
        <v>30000</v>
      </c>
      <c r="W37" s="2">
        <v>13000</v>
      </c>
      <c r="X37" s="4">
        <f t="shared" si="1"/>
        <v>7214.615877592415</v>
      </c>
      <c r="Y37" s="2">
        <v>6184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34</v>
      </c>
    </row>
    <row r="38" spans="1:30" x14ac:dyDescent="0.3">
      <c r="A38" s="2">
        <v>37</v>
      </c>
      <c r="B38" s="2" t="s">
        <v>159</v>
      </c>
      <c r="C38" s="2" t="s">
        <v>160</v>
      </c>
      <c r="D38" s="2" t="s">
        <v>161</v>
      </c>
      <c r="E38" s="2" t="s">
        <v>30</v>
      </c>
      <c r="F38" s="2">
        <v>25</v>
      </c>
      <c r="G38" s="2" t="str">
        <f>LOOKUP(F38,{0,0;16,"16-19";20,"20-24";25,"25-29";30,"30-34";35,"35-39";40,"40-44";45,"45-49";50,"50-54";55,"55-59";60,"60-64"})</f>
        <v>25-29</v>
      </c>
      <c r="H38" s="2" t="s">
        <v>31</v>
      </c>
      <c r="I38" s="2" t="s">
        <v>49</v>
      </c>
      <c r="J38" s="2">
        <v>145</v>
      </c>
      <c r="K38" s="2">
        <v>42</v>
      </c>
      <c r="L38" s="2">
        <v>2772</v>
      </c>
      <c r="M38" s="3">
        <v>1.3006408676751113</v>
      </c>
      <c r="N38" s="2" t="s">
        <v>55</v>
      </c>
      <c r="O38" s="2" t="s">
        <v>55</v>
      </c>
      <c r="P38" s="2">
        <v>20000</v>
      </c>
      <c r="Q38" s="2">
        <v>7.0000000000000007E-2</v>
      </c>
      <c r="R38" s="2">
        <v>44880</v>
      </c>
      <c r="S38" s="2">
        <v>24880</v>
      </c>
      <c r="T38" s="4">
        <f t="shared" si="0"/>
        <v>11006.783941413865</v>
      </c>
      <c r="U38" s="2">
        <v>11002</v>
      </c>
      <c r="V38" s="2">
        <v>33000</v>
      </c>
      <c r="W38" s="2">
        <v>13000</v>
      </c>
      <c r="X38" s="4">
        <f t="shared" si="1"/>
        <v>5751.1330883593346</v>
      </c>
      <c r="Y38" s="2">
        <v>5121</v>
      </c>
      <c r="Z38" s="2" t="s">
        <v>35</v>
      </c>
      <c r="AA38" s="2" t="s">
        <v>35</v>
      </c>
      <c r="AB38" s="2" t="s">
        <v>35</v>
      </c>
      <c r="AC38" s="2" t="s">
        <v>35</v>
      </c>
      <c r="AD38" s="2" t="s">
        <v>34</v>
      </c>
    </row>
    <row r="39" spans="1:30" x14ac:dyDescent="0.3">
      <c r="A39" s="2">
        <v>38</v>
      </c>
      <c r="B39" s="2" t="s">
        <v>162</v>
      </c>
      <c r="C39" s="2" t="s">
        <v>163</v>
      </c>
      <c r="D39" s="2" t="s">
        <v>164</v>
      </c>
      <c r="E39" s="2" t="s">
        <v>165</v>
      </c>
      <c r="F39" s="2">
        <v>66</v>
      </c>
      <c r="G39" s="2" t="str">
        <f>LOOKUP(F39,{0,0;16,"16-19";20,"20-24";25,"25-29";30,"30-34";35,"35-39";40,"40-44";45,"45-49";50,"50-54";55,"55-59";60,"60-64"})</f>
        <v>60-64</v>
      </c>
      <c r="H39" s="2" t="s">
        <v>31</v>
      </c>
      <c r="I39" s="2" t="s">
        <v>115</v>
      </c>
      <c r="J39" s="2">
        <v>170</v>
      </c>
      <c r="K39" s="2">
        <v>58</v>
      </c>
      <c r="L39" s="2">
        <v>3828</v>
      </c>
      <c r="M39" s="3">
        <v>1.6549588783075213</v>
      </c>
      <c r="N39" s="2" t="s">
        <v>55</v>
      </c>
      <c r="O39" s="2" t="s">
        <v>55</v>
      </c>
      <c r="P39" s="2">
        <v>29000</v>
      </c>
      <c r="Q39" s="2">
        <v>0.05</v>
      </c>
      <c r="R39" s="2">
        <v>45340</v>
      </c>
      <c r="S39" s="2">
        <v>16340</v>
      </c>
      <c r="T39" s="4">
        <f t="shared" si="0"/>
        <v>9324.8372660499645</v>
      </c>
      <c r="U39" s="2">
        <v>9095</v>
      </c>
      <c r="V39" s="2">
        <v>35000</v>
      </c>
      <c r="W39" s="2">
        <v>6000</v>
      </c>
      <c r="X39" s="4">
        <f t="shared" si="1"/>
        <v>3424.0528516707341</v>
      </c>
      <c r="Y39" s="2">
        <v>3711</v>
      </c>
      <c r="Z39" s="2" t="s">
        <v>34</v>
      </c>
      <c r="AA39" s="2" t="s">
        <v>34</v>
      </c>
      <c r="AB39" s="2" t="s">
        <v>35</v>
      </c>
      <c r="AC39" s="2" t="s">
        <v>35</v>
      </c>
      <c r="AD39" s="2" t="s">
        <v>34</v>
      </c>
    </row>
    <row r="40" spans="1:30" x14ac:dyDescent="0.3">
      <c r="A40" s="2">
        <v>39</v>
      </c>
      <c r="B40" s="2" t="s">
        <v>166</v>
      </c>
      <c r="C40" s="2" t="s">
        <v>167</v>
      </c>
      <c r="D40" s="2" t="s">
        <v>168</v>
      </c>
      <c r="E40" s="2" t="s">
        <v>69</v>
      </c>
      <c r="F40" s="2">
        <v>62</v>
      </c>
      <c r="G40" s="2" t="str">
        <f>LOOKUP(F40,{0,0;16,"16-19";20,"20-24";25,"25-29";30,"30-34";35,"35-39";40,"40-44";45,"45-49";50,"50-54";55,"55-59";60,"60-64"})</f>
        <v>60-64</v>
      </c>
      <c r="H40" s="2" t="s">
        <v>31</v>
      </c>
      <c r="I40" s="2" t="s">
        <v>82</v>
      </c>
      <c r="J40" s="2">
        <v>169</v>
      </c>
      <c r="K40" s="2">
        <v>66</v>
      </c>
      <c r="L40" s="2">
        <v>4356</v>
      </c>
      <c r="M40" s="3">
        <v>1.7602083210044581</v>
      </c>
      <c r="N40" s="2" t="s">
        <v>169</v>
      </c>
      <c r="O40" s="2" t="s">
        <v>169</v>
      </c>
      <c r="P40" s="2">
        <v>11000</v>
      </c>
      <c r="Q40" s="2">
        <v>0.05</v>
      </c>
      <c r="R40" s="2">
        <v>38080</v>
      </c>
      <c r="S40" s="2">
        <v>27080</v>
      </c>
      <c r="T40" s="4">
        <f t="shared" si="0"/>
        <v>14444.376161454767</v>
      </c>
      <c r="U40" s="2">
        <v>14442</v>
      </c>
      <c r="V40" s="2">
        <v>28000</v>
      </c>
      <c r="W40" s="2">
        <v>17000</v>
      </c>
      <c r="X40" s="4">
        <f t="shared" si="1"/>
        <v>9067.7398354775123</v>
      </c>
      <c r="Y40" s="2">
        <v>9066</v>
      </c>
      <c r="Z40" s="2" t="s">
        <v>34</v>
      </c>
      <c r="AA40" s="2" t="s">
        <v>35</v>
      </c>
      <c r="AB40" s="2" t="s">
        <v>35</v>
      </c>
      <c r="AC40" s="2" t="s">
        <v>34</v>
      </c>
      <c r="AD40" s="2" t="s">
        <v>34</v>
      </c>
    </row>
    <row r="41" spans="1:30" x14ac:dyDescent="0.3">
      <c r="A41" s="2">
        <v>40</v>
      </c>
      <c r="B41" s="2" t="s">
        <v>170</v>
      </c>
      <c r="C41" s="2" t="s">
        <v>171</v>
      </c>
      <c r="D41" s="2" t="s">
        <v>172</v>
      </c>
      <c r="E41" s="2" t="s">
        <v>30</v>
      </c>
      <c r="F41" s="2">
        <v>18</v>
      </c>
      <c r="G41" s="2" t="str">
        <f>LOOKUP(F41,{0,0;16,"16-19";20,"20-24";25,"25-29";30,"30-34";35,"35-39";40,"40-44";45,"45-49";50,"50-54";55,"55-59";60,"60-64"})</f>
        <v>16-19</v>
      </c>
      <c r="H41" s="2" t="s">
        <v>31</v>
      </c>
      <c r="I41" s="2" t="s">
        <v>44</v>
      </c>
      <c r="J41" s="2">
        <v>170</v>
      </c>
      <c r="K41" s="2">
        <v>60</v>
      </c>
      <c r="L41" s="2">
        <v>3960</v>
      </c>
      <c r="M41" s="3">
        <v>1.6832508230603465</v>
      </c>
      <c r="N41" s="2" t="s">
        <v>33</v>
      </c>
      <c r="O41" s="2" t="s">
        <v>33</v>
      </c>
      <c r="P41" s="2">
        <v>13000</v>
      </c>
      <c r="Q41" s="2">
        <v>0.05</v>
      </c>
      <c r="R41" s="2">
        <v>39440</v>
      </c>
      <c r="S41" s="2">
        <v>26440</v>
      </c>
      <c r="T41" s="4">
        <f t="shared" si="0"/>
        <v>14835.05058723852</v>
      </c>
      <c r="U41" s="2">
        <v>14894</v>
      </c>
      <c r="V41" s="2">
        <v>29000</v>
      </c>
      <c r="W41" s="2">
        <v>16000</v>
      </c>
      <c r="X41" s="4">
        <f t="shared" si="1"/>
        <v>8977.3377229885155</v>
      </c>
      <c r="Y41" s="2">
        <v>8193</v>
      </c>
      <c r="Z41" s="2" t="s">
        <v>35</v>
      </c>
      <c r="AA41" s="2" t="s">
        <v>35</v>
      </c>
      <c r="AB41" s="2" t="s">
        <v>35</v>
      </c>
      <c r="AC41" s="2" t="s">
        <v>35</v>
      </c>
      <c r="AD41" s="2" t="s">
        <v>34</v>
      </c>
    </row>
    <row r="42" spans="1:30" x14ac:dyDescent="0.3">
      <c r="A42" s="2">
        <v>41</v>
      </c>
      <c r="B42" s="2" t="s">
        <v>173</v>
      </c>
      <c r="C42" s="2" t="s">
        <v>174</v>
      </c>
      <c r="D42" s="2" t="s">
        <v>175</v>
      </c>
      <c r="E42" s="2" t="s">
        <v>131</v>
      </c>
      <c r="F42" s="2">
        <v>28</v>
      </c>
      <c r="G42" s="2" t="str">
        <f>LOOKUP(F42,{0,0;16,"16-19";20,"20-24";25,"25-29";30,"30-34";35,"35-39";40,"40-44";45,"45-49";50,"50-54";55,"55-59";60,"60-64"})</f>
        <v>25-29</v>
      </c>
      <c r="H42" s="2" t="s">
        <v>39</v>
      </c>
      <c r="I42" s="2" t="s">
        <v>132</v>
      </c>
      <c r="J42" s="2">
        <v>145</v>
      </c>
      <c r="K42" s="2">
        <v>46</v>
      </c>
      <c r="L42" s="2">
        <v>2760</v>
      </c>
      <c r="M42" s="3">
        <v>1.3611677992730278</v>
      </c>
      <c r="N42" s="2" t="s">
        <v>50</v>
      </c>
      <c r="O42" s="2" t="s">
        <v>50</v>
      </c>
      <c r="P42" s="2">
        <v>33000</v>
      </c>
      <c r="Q42" s="2">
        <v>7.0000000000000007E-2</v>
      </c>
      <c r="R42" s="2">
        <v>61000</v>
      </c>
      <c r="S42" s="2">
        <v>28000</v>
      </c>
      <c r="T42" s="4">
        <f t="shared" si="0"/>
        <v>11836.241732808934</v>
      </c>
      <c r="U42" s="2">
        <v>7538</v>
      </c>
      <c r="V42" s="2">
        <v>40000</v>
      </c>
      <c r="W42" s="2">
        <v>7000</v>
      </c>
      <c r="X42" s="4">
        <f t="shared" si="1"/>
        <v>2959.0604332022335</v>
      </c>
      <c r="Y42" s="2">
        <v>2863</v>
      </c>
      <c r="Z42" s="2" t="s">
        <v>34</v>
      </c>
      <c r="AA42" s="2" t="s">
        <v>35</v>
      </c>
      <c r="AB42" s="2" t="s">
        <v>34</v>
      </c>
      <c r="AC42" s="2" t="s">
        <v>35</v>
      </c>
      <c r="AD42" s="2" t="s">
        <v>34</v>
      </c>
    </row>
    <row r="43" spans="1:30" x14ac:dyDescent="0.3">
      <c r="A43" s="2">
        <v>42</v>
      </c>
      <c r="B43" s="2" t="s">
        <v>176</v>
      </c>
      <c r="C43" s="2" t="s">
        <v>177</v>
      </c>
      <c r="D43" s="2" t="s">
        <v>178</v>
      </c>
      <c r="E43" s="2" t="s">
        <v>30</v>
      </c>
      <c r="F43" s="2">
        <v>59</v>
      </c>
      <c r="G43" s="2" t="str">
        <f>LOOKUP(F43,{0,0;16,"16-19";20,"20-24";25,"25-29";30,"30-34";35,"35-39";40,"40-44";45,"45-49";50,"50-54";55,"55-59";60,"60-64"})</f>
        <v>55-59</v>
      </c>
      <c r="H43" s="2" t="s">
        <v>39</v>
      </c>
      <c r="I43" s="2" t="s">
        <v>49</v>
      </c>
      <c r="J43" s="2">
        <v>163</v>
      </c>
      <c r="K43" s="2">
        <v>58</v>
      </c>
      <c r="L43" s="2">
        <v>3480</v>
      </c>
      <c r="M43" s="3">
        <v>1.6205280346575652</v>
      </c>
      <c r="N43" s="2" t="s">
        <v>169</v>
      </c>
      <c r="O43" s="2" t="s">
        <v>169</v>
      </c>
      <c r="P43" s="2">
        <v>16000</v>
      </c>
      <c r="Q43" s="2">
        <v>0.05</v>
      </c>
      <c r="R43" s="2">
        <v>47600</v>
      </c>
      <c r="S43" s="2">
        <v>31600</v>
      </c>
      <c r="T43" s="4">
        <f t="shared" si="0"/>
        <v>17658.167550061746</v>
      </c>
      <c r="U43" s="2">
        <v>17652</v>
      </c>
      <c r="V43" s="2">
        <v>35000</v>
      </c>
      <c r="W43" s="2">
        <v>19000</v>
      </c>
      <c r="X43" s="4">
        <f t="shared" si="1"/>
        <v>10617.25264085991</v>
      </c>
      <c r="Y43" s="2">
        <v>9327</v>
      </c>
      <c r="Z43" s="2" t="s">
        <v>34</v>
      </c>
      <c r="AA43" s="2" t="s">
        <v>34</v>
      </c>
      <c r="AB43" s="2" t="s">
        <v>35</v>
      </c>
      <c r="AC43" s="2" t="s">
        <v>35</v>
      </c>
      <c r="AD43" s="2" t="s">
        <v>34</v>
      </c>
    </row>
    <row r="44" spans="1:30" x14ac:dyDescent="0.3">
      <c r="A44" s="2">
        <v>43</v>
      </c>
      <c r="B44" s="2" t="s">
        <v>179</v>
      </c>
      <c r="C44" s="2" t="s">
        <v>180</v>
      </c>
      <c r="D44" s="2" t="s">
        <v>181</v>
      </c>
      <c r="E44" s="2" t="s">
        <v>30</v>
      </c>
      <c r="F44" s="2">
        <v>20</v>
      </c>
      <c r="G44" s="2" t="str">
        <f>LOOKUP(F44,{0,0;16,"16-19";20,"20-24";25,"25-29";30,"30-34";35,"35-39";40,"40-44";45,"45-49";50,"50-54";55,"55-59";60,"60-64"})</f>
        <v>20-24</v>
      </c>
      <c r="H44" s="2" t="s">
        <v>31</v>
      </c>
      <c r="I44" s="2" t="s">
        <v>54</v>
      </c>
      <c r="J44" s="2">
        <v>165</v>
      </c>
      <c r="K44" s="2">
        <v>60</v>
      </c>
      <c r="L44" s="2">
        <v>3960</v>
      </c>
      <c r="M44" s="3">
        <v>1.6583123951776999</v>
      </c>
      <c r="N44" s="2" t="s">
        <v>55</v>
      </c>
      <c r="O44" s="2" t="s">
        <v>55</v>
      </c>
      <c r="P44" s="2">
        <v>18000</v>
      </c>
      <c r="Q44" s="2">
        <v>0.05</v>
      </c>
      <c r="R44" s="2">
        <v>39440</v>
      </c>
      <c r="S44" s="2">
        <v>21440</v>
      </c>
      <c r="T44" s="4">
        <f t="shared" si="0"/>
        <v>11851.405917536629</v>
      </c>
      <c r="U44" s="2">
        <v>11863</v>
      </c>
      <c r="V44" s="2">
        <v>29000</v>
      </c>
      <c r="W44" s="2">
        <v>11000</v>
      </c>
      <c r="X44" s="4">
        <f t="shared" si="1"/>
        <v>6080.4787823182332</v>
      </c>
      <c r="Y44" s="2">
        <v>5533</v>
      </c>
      <c r="Z44" s="2" t="s">
        <v>35</v>
      </c>
      <c r="AA44" s="2" t="s">
        <v>35</v>
      </c>
      <c r="AB44" s="2" t="s">
        <v>35</v>
      </c>
      <c r="AC44" s="2" t="s">
        <v>35</v>
      </c>
      <c r="AD44" s="2" t="s">
        <v>34</v>
      </c>
    </row>
    <row r="45" spans="1:30" x14ac:dyDescent="0.3">
      <c r="A45" s="2">
        <v>44</v>
      </c>
      <c r="B45" s="2" t="s">
        <v>182</v>
      </c>
      <c r="C45" s="2" t="s">
        <v>183</v>
      </c>
      <c r="D45" s="2" t="s">
        <v>184</v>
      </c>
      <c r="E45" s="2" t="s">
        <v>131</v>
      </c>
      <c r="F45" s="2">
        <v>19</v>
      </c>
      <c r="G45" s="2" t="str">
        <f>LOOKUP(F45,{0,0;16,"16-19";20,"20-24";25,"25-29";30,"30-34";35,"35-39";40,"40-44";45,"45-49";50,"50-54";55,"55-59";60,"60-64"})</f>
        <v>16-19</v>
      </c>
      <c r="H45" s="2" t="s">
        <v>39</v>
      </c>
      <c r="I45" s="2" t="s">
        <v>136</v>
      </c>
      <c r="J45" s="2">
        <v>168</v>
      </c>
      <c r="K45" s="2">
        <v>63</v>
      </c>
      <c r="L45" s="2">
        <v>3780</v>
      </c>
      <c r="M45" s="3">
        <v>1.7146428199482247</v>
      </c>
      <c r="N45" s="2" t="s">
        <v>33</v>
      </c>
      <c r="O45" s="2" t="s">
        <v>33</v>
      </c>
      <c r="P45" s="2">
        <v>17000</v>
      </c>
      <c r="Q45" s="2">
        <v>0.06</v>
      </c>
      <c r="R45" s="2">
        <v>40800</v>
      </c>
      <c r="S45" s="2">
        <v>23800</v>
      </c>
      <c r="T45" s="4">
        <f t="shared" si="0"/>
        <v>10795.899236711044</v>
      </c>
      <c r="U45" s="2">
        <v>11662</v>
      </c>
      <c r="V45" s="2">
        <v>30000</v>
      </c>
      <c r="W45" s="2">
        <v>13000</v>
      </c>
      <c r="X45" s="4">
        <f t="shared" si="1"/>
        <v>5896.9197511446882</v>
      </c>
      <c r="Y45" s="2">
        <v>5790</v>
      </c>
      <c r="Z45" s="2" t="s">
        <v>35</v>
      </c>
      <c r="AA45" s="2" t="s">
        <v>35</v>
      </c>
      <c r="AB45" s="2" t="s">
        <v>35</v>
      </c>
      <c r="AC45" s="2" t="s">
        <v>35</v>
      </c>
      <c r="AD45" s="2" t="s">
        <v>34</v>
      </c>
    </row>
    <row r="46" spans="1:30" x14ac:dyDescent="0.3">
      <c r="A46" s="2">
        <v>45</v>
      </c>
      <c r="B46" s="2" t="s">
        <v>185</v>
      </c>
      <c r="C46" s="2" t="s">
        <v>186</v>
      </c>
      <c r="D46" s="2" t="s">
        <v>187</v>
      </c>
      <c r="E46" s="2" t="s">
        <v>131</v>
      </c>
      <c r="F46" s="2">
        <v>53</v>
      </c>
      <c r="G46" s="2" t="str">
        <f>LOOKUP(F46,{0,0;16,"16-19";20,"20-24";25,"25-29";30,"30-34";35,"35-39";40,"40-44";45,"45-49";50,"50-54";55,"55-59";60,"60-64"})</f>
        <v>50-54</v>
      </c>
      <c r="H46" s="2" t="s">
        <v>31</v>
      </c>
      <c r="I46" s="2" t="s">
        <v>188</v>
      </c>
      <c r="J46" s="2">
        <v>170</v>
      </c>
      <c r="K46" s="2">
        <v>65</v>
      </c>
      <c r="L46" s="2">
        <v>4290</v>
      </c>
      <c r="M46" s="3">
        <v>1.7519830034690533</v>
      </c>
      <c r="N46" s="2" t="s">
        <v>33</v>
      </c>
      <c r="O46" s="2" t="s">
        <v>33</v>
      </c>
      <c r="P46" s="2">
        <v>20000</v>
      </c>
      <c r="Q46" s="2">
        <v>0.05</v>
      </c>
      <c r="R46" s="2">
        <v>36340</v>
      </c>
      <c r="S46" s="2">
        <v>16340</v>
      </c>
      <c r="T46" s="4">
        <f t="shared" si="0"/>
        <v>8808.4314697490245</v>
      </c>
      <c r="U46" s="2">
        <v>8798</v>
      </c>
      <c r="V46" s="2">
        <v>26000</v>
      </c>
      <c r="W46" s="2">
        <v>6000</v>
      </c>
      <c r="X46" s="4">
        <f t="shared" si="1"/>
        <v>3234.4301602505602</v>
      </c>
      <c r="Y46" s="2">
        <v>3181</v>
      </c>
      <c r="Z46" s="2" t="s">
        <v>34</v>
      </c>
      <c r="AA46" s="2" t="s">
        <v>35</v>
      </c>
      <c r="AB46" s="2" t="s">
        <v>35</v>
      </c>
      <c r="AC46" s="2" t="s">
        <v>34</v>
      </c>
      <c r="AD46" s="2" t="s">
        <v>34</v>
      </c>
    </row>
    <row r="47" spans="1:30" x14ac:dyDescent="0.3">
      <c r="A47" s="2">
        <v>46</v>
      </c>
      <c r="B47" s="2" t="s">
        <v>189</v>
      </c>
      <c r="C47" s="2" t="s">
        <v>190</v>
      </c>
      <c r="D47" s="2" t="s">
        <v>191</v>
      </c>
      <c r="E47" s="2" t="s">
        <v>30</v>
      </c>
      <c r="F47" s="2">
        <v>25</v>
      </c>
      <c r="G47" s="2" t="str">
        <f>LOOKUP(F47,{0,0;16,"16-19";20,"20-24";25,"25-29";30,"30-34";35,"35-39";40,"40-44";45,"45-49";50,"50-54";55,"55-59";60,"60-64"})</f>
        <v>25-29</v>
      </c>
      <c r="H47" s="2" t="s">
        <v>39</v>
      </c>
      <c r="I47" s="2" t="s">
        <v>32</v>
      </c>
      <c r="J47" s="2">
        <v>150</v>
      </c>
      <c r="K47" s="2">
        <v>44</v>
      </c>
      <c r="L47" s="2">
        <v>2640</v>
      </c>
      <c r="M47" s="3">
        <v>1.35400640077266</v>
      </c>
      <c r="N47" s="2" t="s">
        <v>45</v>
      </c>
      <c r="O47" s="2" t="s">
        <v>45</v>
      </c>
      <c r="P47" s="2">
        <v>17000</v>
      </c>
      <c r="Q47" s="2">
        <v>7.0000000000000007E-2</v>
      </c>
      <c r="R47" s="2">
        <v>44880</v>
      </c>
      <c r="S47" s="2">
        <v>27880</v>
      </c>
      <c r="T47" s="4">
        <f t="shared" si="0"/>
        <v>12256.39560179927</v>
      </c>
      <c r="U47" s="2">
        <v>12310</v>
      </c>
      <c r="V47" s="2">
        <v>33000</v>
      </c>
      <c r="W47" s="2">
        <v>16000</v>
      </c>
      <c r="X47" s="4">
        <f t="shared" si="1"/>
        <v>7033.7994845332969</v>
      </c>
      <c r="Y47" s="2">
        <v>6593</v>
      </c>
      <c r="Z47" s="2" t="s">
        <v>35</v>
      </c>
      <c r="AA47" s="2" t="s">
        <v>35</v>
      </c>
      <c r="AB47" s="2" t="s">
        <v>35</v>
      </c>
      <c r="AC47" s="2" t="s">
        <v>35</v>
      </c>
      <c r="AD47" s="2" t="s">
        <v>34</v>
      </c>
    </row>
    <row r="48" spans="1:30" x14ac:dyDescent="0.3">
      <c r="A48" s="2">
        <v>47</v>
      </c>
      <c r="B48" s="2" t="s">
        <v>192</v>
      </c>
      <c r="C48" s="2" t="s">
        <v>193</v>
      </c>
      <c r="D48" s="2" t="s">
        <v>194</v>
      </c>
      <c r="E48" s="2" t="s">
        <v>131</v>
      </c>
      <c r="F48" s="2">
        <v>22</v>
      </c>
      <c r="G48" s="2" t="str">
        <f>LOOKUP(F48,{0,0;16,"16-19";20,"20-24";25,"25-29";30,"30-34";35,"35-39";40,"40-44";45,"45-49";50,"50-54";55,"55-59";60,"60-64"})</f>
        <v>20-24</v>
      </c>
      <c r="H48" s="2" t="s">
        <v>31</v>
      </c>
      <c r="I48" s="2" t="s">
        <v>132</v>
      </c>
      <c r="J48" s="2">
        <v>160</v>
      </c>
      <c r="K48" s="2">
        <v>55</v>
      </c>
      <c r="L48" s="2">
        <v>3630</v>
      </c>
      <c r="M48" s="3">
        <v>1.5634719199411433</v>
      </c>
      <c r="N48" s="2" t="s">
        <v>45</v>
      </c>
      <c r="O48" s="2" t="s">
        <v>45</v>
      </c>
      <c r="P48" s="2">
        <v>20000</v>
      </c>
      <c r="Q48" s="2">
        <v>0.06</v>
      </c>
      <c r="R48" s="2">
        <v>47600</v>
      </c>
      <c r="S48" s="2">
        <v>27600</v>
      </c>
      <c r="T48" s="4">
        <f t="shared" si="0"/>
        <v>13076.310603144108</v>
      </c>
      <c r="U48" s="2">
        <v>13047</v>
      </c>
      <c r="V48" s="2">
        <v>35000</v>
      </c>
      <c r="W48" s="2">
        <v>15000</v>
      </c>
      <c r="X48" s="4">
        <f t="shared" si="1"/>
        <v>7106.6905451870152</v>
      </c>
      <c r="Y48" s="2">
        <v>7090</v>
      </c>
      <c r="Z48" s="2" t="s">
        <v>35</v>
      </c>
      <c r="AA48" s="2" t="s">
        <v>35</v>
      </c>
      <c r="AB48" s="2" t="s">
        <v>35</v>
      </c>
      <c r="AC48" s="2" t="s">
        <v>35</v>
      </c>
      <c r="AD48" s="2" t="s">
        <v>34</v>
      </c>
    </row>
    <row r="49" spans="1:30" x14ac:dyDescent="0.3">
      <c r="A49" s="2">
        <v>48</v>
      </c>
      <c r="B49" s="2" t="s">
        <v>195</v>
      </c>
      <c r="C49" s="2" t="s">
        <v>196</v>
      </c>
      <c r="D49" s="2" t="s">
        <v>197</v>
      </c>
      <c r="E49" s="2" t="s">
        <v>131</v>
      </c>
      <c r="F49" s="2">
        <v>63</v>
      </c>
      <c r="G49" s="2" t="str">
        <f>LOOKUP(F49,{0,0;16,"16-19";20,"20-24";25,"25-29";30,"30-34";35,"35-39";40,"40-44";45,"45-49";50,"50-54";55,"55-59";60,"60-64"})</f>
        <v>60-64</v>
      </c>
      <c r="H49" s="2" t="s">
        <v>39</v>
      </c>
      <c r="I49" s="2" t="s">
        <v>136</v>
      </c>
      <c r="J49" s="2">
        <v>160</v>
      </c>
      <c r="K49" s="2">
        <v>55</v>
      </c>
      <c r="L49" s="2">
        <v>3300</v>
      </c>
      <c r="M49" s="3">
        <v>1.5634719199411433</v>
      </c>
      <c r="N49" s="2" t="s">
        <v>33</v>
      </c>
      <c r="O49" s="2" t="s">
        <v>33</v>
      </c>
      <c r="P49" s="2">
        <v>11000</v>
      </c>
      <c r="Q49" s="2">
        <v>0.05</v>
      </c>
      <c r="R49" s="2">
        <v>39440</v>
      </c>
      <c r="S49" s="2">
        <v>28440</v>
      </c>
      <c r="T49" s="4">
        <f t="shared" si="0"/>
        <v>16169.142328409496</v>
      </c>
      <c r="U49" s="2">
        <v>16133</v>
      </c>
      <c r="V49" s="2">
        <v>29000</v>
      </c>
      <c r="W49" s="2">
        <v>18000</v>
      </c>
      <c r="X49" s="4">
        <f t="shared" si="1"/>
        <v>10233.634385069301</v>
      </c>
      <c r="Y49" s="2">
        <v>10400</v>
      </c>
      <c r="Z49" s="2" t="s">
        <v>35</v>
      </c>
      <c r="AA49" s="2" t="s">
        <v>35</v>
      </c>
      <c r="AB49" s="2" t="s">
        <v>35</v>
      </c>
      <c r="AC49" s="2" t="s">
        <v>35</v>
      </c>
      <c r="AD49" s="2" t="s">
        <v>35</v>
      </c>
    </row>
    <row r="50" spans="1:30" x14ac:dyDescent="0.3">
      <c r="A50" s="2">
        <v>49</v>
      </c>
      <c r="B50" s="2" t="s">
        <v>198</v>
      </c>
      <c r="C50" s="2" t="s">
        <v>199</v>
      </c>
      <c r="D50" s="2" t="s">
        <v>200</v>
      </c>
      <c r="E50" s="2" t="s">
        <v>30</v>
      </c>
      <c r="F50" s="2">
        <v>19</v>
      </c>
      <c r="G50" s="2" t="str">
        <f>LOOKUP(F50,{0,0;16,"16-19";20,"20-24";25,"25-29";30,"30-34";35,"35-39";40,"40-44";45,"45-49";50,"50-54";55,"55-59";60,"60-64"})</f>
        <v>16-19</v>
      </c>
      <c r="H50" s="2" t="s">
        <v>39</v>
      </c>
      <c r="I50" s="2" t="s">
        <v>32</v>
      </c>
      <c r="J50" s="2">
        <v>170</v>
      </c>
      <c r="K50" s="2">
        <v>68</v>
      </c>
      <c r="L50" s="2">
        <v>4080</v>
      </c>
      <c r="M50" s="3">
        <v>1.7919573407620817</v>
      </c>
      <c r="N50" s="2" t="s">
        <v>45</v>
      </c>
      <c r="O50" s="2" t="s">
        <v>45</v>
      </c>
      <c r="P50" s="2">
        <v>15000</v>
      </c>
      <c r="Q50" s="2">
        <v>0.04</v>
      </c>
      <c r="R50" s="2">
        <v>42160</v>
      </c>
      <c r="S50" s="2">
        <v>27160</v>
      </c>
      <c r="T50" s="4">
        <f t="shared" si="0"/>
        <v>17893.22109378608</v>
      </c>
      <c r="U50" s="2">
        <v>18572</v>
      </c>
      <c r="V50" s="2">
        <v>31000</v>
      </c>
      <c r="W50" s="2">
        <v>16000</v>
      </c>
      <c r="X50" s="4">
        <f t="shared" si="1"/>
        <v>10540.925533894597</v>
      </c>
      <c r="Y50" s="2">
        <v>9018</v>
      </c>
      <c r="Z50" s="2" t="s">
        <v>35</v>
      </c>
      <c r="AA50" s="2" t="s">
        <v>34</v>
      </c>
      <c r="AB50" s="2" t="s">
        <v>35</v>
      </c>
      <c r="AC50" s="2" t="s">
        <v>35</v>
      </c>
      <c r="AD50" s="2" t="s">
        <v>34</v>
      </c>
    </row>
    <row r="51" spans="1:30" x14ac:dyDescent="0.3">
      <c r="A51" s="2">
        <v>50</v>
      </c>
      <c r="B51" s="2" t="s">
        <v>201</v>
      </c>
      <c r="C51" s="2" t="s">
        <v>202</v>
      </c>
      <c r="D51" s="2" t="s">
        <v>203</v>
      </c>
      <c r="E51" s="2" t="s">
        <v>30</v>
      </c>
      <c r="F51" s="2">
        <v>35</v>
      </c>
      <c r="G51" s="2" t="str">
        <f>LOOKUP(F51,{0,0;16,"16-19";20,"20-24";25,"25-29";30,"30-34";35,"35-39";40,"40-44";45,"45-49";50,"50-54";55,"55-59";60,"60-64"})</f>
        <v>35-39</v>
      </c>
      <c r="H51" s="2" t="s">
        <v>39</v>
      </c>
      <c r="I51" s="2" t="s">
        <v>54</v>
      </c>
      <c r="J51" s="2">
        <v>163</v>
      </c>
      <c r="K51" s="2">
        <v>55</v>
      </c>
      <c r="L51" s="2">
        <v>3300</v>
      </c>
      <c r="M51" s="3">
        <v>1.5780613986083614</v>
      </c>
      <c r="N51" s="2" t="s">
        <v>50</v>
      </c>
      <c r="O51" s="2" t="s">
        <v>50</v>
      </c>
      <c r="P51" s="2">
        <v>23000</v>
      </c>
      <c r="Q51" s="2">
        <v>0.06</v>
      </c>
      <c r="R51" s="2">
        <v>46240</v>
      </c>
      <c r="S51" s="2">
        <v>23240</v>
      </c>
      <c r="T51" s="4">
        <f t="shared" si="0"/>
        <v>11113.377849593429</v>
      </c>
      <c r="U51" s="2">
        <v>11128</v>
      </c>
      <c r="V51" s="2">
        <v>34000</v>
      </c>
      <c r="W51" s="2">
        <v>11000</v>
      </c>
      <c r="X51" s="4">
        <f t="shared" si="1"/>
        <v>5260.2046620278716</v>
      </c>
      <c r="Y51" s="2">
        <v>5266</v>
      </c>
      <c r="Z51" s="2" t="s">
        <v>35</v>
      </c>
      <c r="AA51" s="2" t="s">
        <v>35</v>
      </c>
      <c r="AB51" s="2" t="s">
        <v>35</v>
      </c>
      <c r="AC51" s="2" t="s">
        <v>34</v>
      </c>
      <c r="AD51" s="2" t="s">
        <v>34</v>
      </c>
    </row>
    <row r="52" spans="1:30" x14ac:dyDescent="0.3">
      <c r="A52" s="2">
        <v>51</v>
      </c>
      <c r="B52" s="2" t="s">
        <v>204</v>
      </c>
      <c r="C52" s="2" t="s">
        <v>205</v>
      </c>
      <c r="D52" s="2" t="s">
        <v>206</v>
      </c>
      <c r="E52" s="2" t="s">
        <v>30</v>
      </c>
      <c r="F52" s="2">
        <v>21</v>
      </c>
      <c r="G52" s="2" t="str">
        <f>LOOKUP(F52,{0,0;16,"16-19";20,"20-24";25,"25-29";30,"30-34";35,"35-39";40,"40-44";45,"45-49";50,"50-54";55,"55-59";60,"60-64"})</f>
        <v>20-24</v>
      </c>
      <c r="H52" s="2" t="s">
        <v>39</v>
      </c>
      <c r="I52" s="2" t="s">
        <v>32</v>
      </c>
      <c r="J52" s="2">
        <v>175</v>
      </c>
      <c r="K52" s="2">
        <v>78</v>
      </c>
      <c r="L52" s="2">
        <v>4680</v>
      </c>
      <c r="M52" s="3">
        <v>1.9472202409246537</v>
      </c>
      <c r="N52" s="2" t="s">
        <v>45</v>
      </c>
      <c r="O52" s="2" t="s">
        <v>45</v>
      </c>
      <c r="P52" s="2">
        <v>18000</v>
      </c>
      <c r="Q52" s="2">
        <v>0.04</v>
      </c>
      <c r="R52" s="2">
        <v>50320</v>
      </c>
      <c r="S52" s="2">
        <v>32320</v>
      </c>
      <c r="T52" s="4">
        <f t="shared" si="0"/>
        <v>20171.204547014364</v>
      </c>
      <c r="U52" s="2">
        <v>20096</v>
      </c>
      <c r="V52" s="2">
        <v>37000</v>
      </c>
      <c r="W52" s="2">
        <v>19000</v>
      </c>
      <c r="X52" s="4">
        <f t="shared" si="1"/>
        <v>11858.071979989878</v>
      </c>
      <c r="Y52" s="2">
        <v>11112</v>
      </c>
      <c r="Z52" s="2" t="s">
        <v>34</v>
      </c>
      <c r="AA52" s="2" t="s">
        <v>35</v>
      </c>
      <c r="AB52" s="2" t="s">
        <v>35</v>
      </c>
      <c r="AC52" s="2" t="s">
        <v>35</v>
      </c>
      <c r="AD52" s="2" t="s">
        <v>35</v>
      </c>
    </row>
    <row r="53" spans="1:30" x14ac:dyDescent="0.3">
      <c r="A53" s="2">
        <v>52</v>
      </c>
      <c r="B53" s="2" t="s">
        <v>207</v>
      </c>
      <c r="C53" s="2" t="s">
        <v>208</v>
      </c>
      <c r="D53" s="2" t="s">
        <v>209</v>
      </c>
      <c r="E53" s="2" t="s">
        <v>131</v>
      </c>
      <c r="F53" s="2">
        <v>56</v>
      </c>
      <c r="G53" s="2" t="str">
        <f>LOOKUP(F53,{0,0;16,"16-19";20,"20-24";25,"25-29";30,"30-34";35,"35-39";40,"40-44";45,"45-49";50,"50-54";55,"55-59";60,"60-64"})</f>
        <v>55-59</v>
      </c>
      <c r="H53" s="2" t="s">
        <v>31</v>
      </c>
      <c r="I53" s="2" t="s">
        <v>132</v>
      </c>
      <c r="J53" s="2">
        <v>149</v>
      </c>
      <c r="K53" s="2">
        <v>45</v>
      </c>
      <c r="L53" s="2">
        <v>2970</v>
      </c>
      <c r="M53" s="3">
        <v>1.3647344063956182</v>
      </c>
      <c r="N53" s="2" t="s">
        <v>45</v>
      </c>
      <c r="O53" s="2" t="s">
        <v>45</v>
      </c>
      <c r="P53" s="2">
        <v>33000</v>
      </c>
      <c r="Q53" s="2">
        <v>0.06</v>
      </c>
      <c r="R53" s="2">
        <v>62560</v>
      </c>
      <c r="S53" s="2">
        <v>29560</v>
      </c>
      <c r="T53" s="4">
        <f t="shared" si="0"/>
        <v>14941.314464094248</v>
      </c>
      <c r="U53" s="2">
        <v>14458</v>
      </c>
      <c r="V53" s="2">
        <v>46000</v>
      </c>
      <c r="W53" s="2">
        <v>13000</v>
      </c>
      <c r="X53" s="4">
        <f t="shared" si="1"/>
        <v>6570.9434382011241</v>
      </c>
      <c r="Y53" s="2">
        <v>5850</v>
      </c>
      <c r="Z53" s="2" t="s">
        <v>35</v>
      </c>
      <c r="AA53" s="2" t="s">
        <v>35</v>
      </c>
      <c r="AB53" s="2" t="s">
        <v>34</v>
      </c>
      <c r="AC53" s="2" t="s">
        <v>35</v>
      </c>
      <c r="AD53" s="2" t="s">
        <v>34</v>
      </c>
    </row>
    <row r="54" spans="1:30" x14ac:dyDescent="0.3">
      <c r="A54" s="2">
        <v>53</v>
      </c>
      <c r="B54" s="2" t="s">
        <v>210</v>
      </c>
      <c r="C54" s="2" t="s">
        <v>211</v>
      </c>
      <c r="D54" s="2" t="s">
        <v>212</v>
      </c>
      <c r="E54" s="2" t="s">
        <v>131</v>
      </c>
      <c r="F54" s="2">
        <v>27</v>
      </c>
      <c r="G54" s="2" t="str">
        <f>LOOKUP(F54,{0,0;16,"16-19";20,"20-24";25,"25-29";30,"30-34";35,"35-39";40,"40-44";45,"45-49";50,"50-54";55,"55-59";60,"60-64"})</f>
        <v>25-29</v>
      </c>
      <c r="H54" s="2" t="s">
        <v>39</v>
      </c>
      <c r="I54" s="2" t="s">
        <v>136</v>
      </c>
      <c r="J54" s="2">
        <v>170</v>
      </c>
      <c r="K54" s="2">
        <v>73</v>
      </c>
      <c r="L54" s="2">
        <v>4380</v>
      </c>
      <c r="M54" s="3">
        <v>1.8566696588844829</v>
      </c>
      <c r="N54" s="2" t="s">
        <v>33</v>
      </c>
      <c r="O54" s="2" t="s">
        <v>33</v>
      </c>
      <c r="P54" s="2">
        <v>18000</v>
      </c>
      <c r="Q54" s="2">
        <v>0.04</v>
      </c>
      <c r="R54" s="2">
        <v>37620</v>
      </c>
      <c r="S54" s="2">
        <v>19620</v>
      </c>
      <c r="T54" s="4">
        <f t="shared" si="0"/>
        <v>12475.294077847107</v>
      </c>
      <c r="U54" s="2">
        <v>12033</v>
      </c>
      <c r="V54" s="2">
        <v>26000</v>
      </c>
      <c r="W54" s="2">
        <v>8000</v>
      </c>
      <c r="X54" s="4">
        <f t="shared" si="1"/>
        <v>5086.7661887246104</v>
      </c>
      <c r="Y54" s="2">
        <v>4460</v>
      </c>
      <c r="Z54" s="2" t="s">
        <v>34</v>
      </c>
      <c r="AA54" s="2" t="s">
        <v>35</v>
      </c>
      <c r="AB54" s="2" t="s">
        <v>35</v>
      </c>
      <c r="AC54" s="2" t="s">
        <v>35</v>
      </c>
      <c r="AD54" s="2" t="s">
        <v>34</v>
      </c>
    </row>
    <row r="55" spans="1:30" x14ac:dyDescent="0.3">
      <c r="A55" s="2">
        <v>54</v>
      </c>
      <c r="B55" s="2" t="s">
        <v>213</v>
      </c>
      <c r="C55" s="2" t="s">
        <v>214</v>
      </c>
      <c r="D55" s="2" t="s">
        <v>215</v>
      </c>
      <c r="E55" s="2" t="s">
        <v>131</v>
      </c>
      <c r="F55" s="2">
        <v>25</v>
      </c>
      <c r="G55" s="2" t="str">
        <f>LOOKUP(F55,{0,0;16,"16-19";20,"20-24";25,"25-29";30,"30-34";35,"35-39";40,"40-44";45,"45-49";50,"50-54";55,"55-59";60,"60-64"})</f>
        <v>25-29</v>
      </c>
      <c r="H55" s="2" t="s">
        <v>31</v>
      </c>
      <c r="I55" s="2" t="s">
        <v>216</v>
      </c>
      <c r="J55" s="2">
        <v>148</v>
      </c>
      <c r="K55" s="2">
        <v>45</v>
      </c>
      <c r="L55" s="2">
        <v>2970</v>
      </c>
      <c r="M55" s="3">
        <v>1.3601470508735443</v>
      </c>
      <c r="N55" s="2" t="s">
        <v>33</v>
      </c>
      <c r="O55" s="2" t="s">
        <v>33</v>
      </c>
      <c r="P55" s="2">
        <v>22000</v>
      </c>
      <c r="Q55" s="2">
        <v>7.0000000000000007E-2</v>
      </c>
      <c r="R55" s="2">
        <v>43260</v>
      </c>
      <c r="S55" s="2">
        <v>21260</v>
      </c>
      <c r="T55" s="4">
        <f t="shared" si="0"/>
        <v>9179.9131116100143</v>
      </c>
      <c r="U55" s="2">
        <v>8761</v>
      </c>
      <c r="V55" s="2">
        <v>31000</v>
      </c>
      <c r="W55" s="2">
        <v>9000</v>
      </c>
      <c r="X55" s="4">
        <f t="shared" si="1"/>
        <v>3886.1344310672685</v>
      </c>
      <c r="Y55" s="2">
        <v>3709</v>
      </c>
      <c r="Z55" s="2" t="s">
        <v>34</v>
      </c>
      <c r="AA55" s="2" t="s">
        <v>34</v>
      </c>
      <c r="AB55" s="2" t="s">
        <v>35</v>
      </c>
      <c r="AC55" s="2" t="s">
        <v>34</v>
      </c>
      <c r="AD55" s="2" t="s">
        <v>34</v>
      </c>
    </row>
    <row r="56" spans="1:30" x14ac:dyDescent="0.3">
      <c r="A56" s="2">
        <v>55</v>
      </c>
      <c r="B56" s="2" t="s">
        <v>217</v>
      </c>
      <c r="C56" s="2" t="s">
        <v>218</v>
      </c>
      <c r="D56" s="2" t="s">
        <v>219</v>
      </c>
      <c r="E56" s="2" t="s">
        <v>30</v>
      </c>
      <c r="F56" s="2">
        <v>18</v>
      </c>
      <c r="G56" s="2" t="str">
        <f>LOOKUP(F56,{0,0;16,"16-19";20,"20-24";25,"25-29";30,"30-34";35,"35-39";40,"40-44";45,"45-49";50,"50-54";55,"55-59";60,"60-64"})</f>
        <v>16-19</v>
      </c>
      <c r="H56" s="2" t="s">
        <v>31</v>
      </c>
      <c r="I56" s="2" t="s">
        <v>32</v>
      </c>
      <c r="J56" s="2">
        <v>163</v>
      </c>
      <c r="K56" s="2">
        <v>59</v>
      </c>
      <c r="L56" s="2">
        <v>3894</v>
      </c>
      <c r="M56" s="3">
        <v>1.6344384016808002</v>
      </c>
      <c r="N56" s="2" t="s">
        <v>33</v>
      </c>
      <c r="O56" s="2" t="s">
        <v>33</v>
      </c>
      <c r="P56" s="2">
        <v>19000</v>
      </c>
      <c r="Q56" s="2">
        <v>0.05</v>
      </c>
      <c r="R56" s="2">
        <v>40800</v>
      </c>
      <c r="S56" s="2">
        <v>21800</v>
      </c>
      <c r="T56" s="4">
        <f t="shared" si="0"/>
        <v>12078.222764963204</v>
      </c>
      <c r="U56" s="2">
        <v>12046</v>
      </c>
      <c r="V56" s="2">
        <v>30000</v>
      </c>
      <c r="W56" s="2">
        <v>11000</v>
      </c>
      <c r="X56" s="4">
        <f t="shared" si="1"/>
        <v>6094.5160740640013</v>
      </c>
      <c r="Y56" s="2">
        <v>5433</v>
      </c>
      <c r="Z56" s="2" t="s">
        <v>35</v>
      </c>
      <c r="AA56" s="2" t="s">
        <v>35</v>
      </c>
      <c r="AB56" s="2" t="s">
        <v>35</v>
      </c>
      <c r="AC56" s="2" t="s">
        <v>34</v>
      </c>
      <c r="AD56" s="2" t="s">
        <v>34</v>
      </c>
    </row>
    <row r="57" spans="1:30" x14ac:dyDescent="0.3">
      <c r="A57" s="2">
        <v>56</v>
      </c>
      <c r="B57" s="2" t="s">
        <v>220</v>
      </c>
      <c r="C57" s="2" t="s">
        <v>221</v>
      </c>
      <c r="D57" s="2" t="s">
        <v>222</v>
      </c>
      <c r="E57" s="2" t="s">
        <v>131</v>
      </c>
      <c r="F57" s="2">
        <v>23</v>
      </c>
      <c r="G57" s="2" t="str">
        <f>LOOKUP(F57,{0,0;16,"16-19";20,"20-24";25,"25-29";30,"30-34";35,"35-39";40,"40-44";45,"45-49";50,"50-54";55,"55-59";60,"60-64"})</f>
        <v>20-24</v>
      </c>
      <c r="H57" s="2" t="s">
        <v>31</v>
      </c>
      <c r="I57" s="2" t="s">
        <v>136</v>
      </c>
      <c r="J57" s="2">
        <v>168</v>
      </c>
      <c r="K57" s="2">
        <v>60</v>
      </c>
      <c r="L57" s="2">
        <v>3960</v>
      </c>
      <c r="M57" s="3">
        <v>1.6733200530681511</v>
      </c>
      <c r="N57" s="2" t="s">
        <v>223</v>
      </c>
      <c r="O57" s="2" t="s">
        <v>223</v>
      </c>
      <c r="P57" s="2">
        <v>15000</v>
      </c>
      <c r="Q57" s="2">
        <v>0.05</v>
      </c>
      <c r="R57" s="2">
        <v>48960</v>
      </c>
      <c r="S57" s="2">
        <v>33960</v>
      </c>
      <c r="T57" s="4">
        <f t="shared" si="0"/>
        <v>18941.98300073147</v>
      </c>
      <c r="U57" s="2">
        <v>19017</v>
      </c>
      <c r="V57" s="2">
        <v>36000</v>
      </c>
      <c r="W57" s="2">
        <v>21000</v>
      </c>
      <c r="X57" s="4">
        <f t="shared" si="1"/>
        <v>11713.240371477059</v>
      </c>
      <c r="Y57" s="2">
        <v>10690</v>
      </c>
      <c r="Z57" s="2" t="s">
        <v>35</v>
      </c>
      <c r="AA57" s="2" t="s">
        <v>35</v>
      </c>
      <c r="AB57" s="2" t="s">
        <v>35</v>
      </c>
      <c r="AC57" s="2" t="s">
        <v>35</v>
      </c>
      <c r="AD57" s="2" t="s">
        <v>35</v>
      </c>
    </row>
    <row r="58" spans="1:30" x14ac:dyDescent="0.3">
      <c r="A58" s="2">
        <v>57</v>
      </c>
      <c r="B58" s="2" t="s">
        <v>224</v>
      </c>
      <c r="C58" s="2" t="s">
        <v>225</v>
      </c>
      <c r="D58" s="2" t="s">
        <v>226</v>
      </c>
      <c r="E58" s="2" t="s">
        <v>30</v>
      </c>
      <c r="F58" s="2">
        <v>20</v>
      </c>
      <c r="G58" s="2" t="str">
        <f>LOOKUP(F58,{0,0;16,"16-19";20,"20-24";25,"25-29";30,"30-34";35,"35-39";40,"40-44";45,"45-49";50,"50-54";55,"55-59";60,"60-64"})</f>
        <v>20-24</v>
      </c>
      <c r="H58" s="2" t="s">
        <v>39</v>
      </c>
      <c r="I58" s="2" t="s">
        <v>32</v>
      </c>
      <c r="J58" s="2">
        <v>158</v>
      </c>
      <c r="K58" s="2">
        <v>54</v>
      </c>
      <c r="L58" s="2">
        <v>3240</v>
      </c>
      <c r="M58" s="3">
        <v>1.5394804318340654</v>
      </c>
      <c r="N58" s="2" t="s">
        <v>45</v>
      </c>
      <c r="O58" s="2" t="s">
        <v>45</v>
      </c>
      <c r="P58" s="2">
        <v>20000</v>
      </c>
      <c r="Q58" s="2">
        <v>0.06</v>
      </c>
      <c r="R58" s="2">
        <v>48960</v>
      </c>
      <c r="S58" s="2">
        <v>28960</v>
      </c>
      <c r="T58" s="4">
        <f t="shared" si="0"/>
        <v>13760.294230220536</v>
      </c>
      <c r="U58" s="2">
        <v>13764</v>
      </c>
      <c r="V58" s="2">
        <v>36000</v>
      </c>
      <c r="W58" s="2">
        <v>16000</v>
      </c>
      <c r="X58" s="4">
        <f t="shared" si="1"/>
        <v>7602.3725028842728</v>
      </c>
      <c r="Y58" s="2">
        <v>7272</v>
      </c>
      <c r="Z58" s="2" t="s">
        <v>35</v>
      </c>
      <c r="AA58" s="2" t="s">
        <v>35</v>
      </c>
      <c r="AB58" s="2" t="s">
        <v>35</v>
      </c>
      <c r="AC58" s="2" t="s">
        <v>34</v>
      </c>
      <c r="AD58" s="2" t="s">
        <v>34</v>
      </c>
    </row>
    <row r="59" spans="1:30" x14ac:dyDescent="0.3">
      <c r="A59" s="2">
        <v>58</v>
      </c>
      <c r="B59" s="2" t="s">
        <v>227</v>
      </c>
      <c r="C59" s="2" t="s">
        <v>228</v>
      </c>
      <c r="D59" s="2" t="s">
        <v>229</v>
      </c>
      <c r="E59" s="2" t="s">
        <v>131</v>
      </c>
      <c r="F59" s="2">
        <v>57</v>
      </c>
      <c r="G59" s="2" t="str">
        <f>LOOKUP(F59,{0,0;16,"16-19";20,"20-24";25,"25-29";30,"30-34";35,"35-39";40,"40-44";45,"45-49";50,"50-54";55,"55-59";60,"60-64"})</f>
        <v>55-59</v>
      </c>
      <c r="H59" s="2" t="s">
        <v>39</v>
      </c>
      <c r="I59" s="2" t="s">
        <v>188</v>
      </c>
      <c r="J59" s="2">
        <v>148</v>
      </c>
      <c r="K59" s="2">
        <v>45</v>
      </c>
      <c r="L59" s="2">
        <v>2700</v>
      </c>
      <c r="M59" s="3">
        <v>1.3601470508735443</v>
      </c>
      <c r="N59" s="2" t="s">
        <v>33</v>
      </c>
      <c r="O59" s="2" t="s">
        <v>33</v>
      </c>
      <c r="P59" s="2">
        <v>16000</v>
      </c>
      <c r="Q59" s="2">
        <v>7.0000000000000007E-2</v>
      </c>
      <c r="R59" s="2">
        <v>38900</v>
      </c>
      <c r="S59" s="2">
        <v>22900</v>
      </c>
      <c r="T59" s="4">
        <f t="shared" si="0"/>
        <v>9888.0531634933832</v>
      </c>
      <c r="U59" s="2">
        <v>9437</v>
      </c>
      <c r="V59" s="2">
        <v>26000</v>
      </c>
      <c r="W59" s="2">
        <v>10000</v>
      </c>
      <c r="X59" s="4">
        <f t="shared" si="1"/>
        <v>4317.9271456302986</v>
      </c>
      <c r="Y59" s="2">
        <v>4121</v>
      </c>
      <c r="Z59" s="2" t="s">
        <v>35</v>
      </c>
      <c r="AA59" s="2" t="s">
        <v>35</v>
      </c>
      <c r="AB59" s="2" t="s">
        <v>35</v>
      </c>
      <c r="AC59" s="2" t="s">
        <v>34</v>
      </c>
      <c r="AD59" s="2" t="s">
        <v>35</v>
      </c>
    </row>
    <row r="60" spans="1:30" x14ac:dyDescent="0.3">
      <c r="A60" s="2">
        <v>59</v>
      </c>
      <c r="B60" s="2" t="s">
        <v>230</v>
      </c>
      <c r="C60" s="2" t="s">
        <v>231</v>
      </c>
      <c r="D60" s="2" t="s">
        <v>232</v>
      </c>
      <c r="E60" s="2" t="s">
        <v>30</v>
      </c>
      <c r="F60" s="2">
        <v>21</v>
      </c>
      <c r="G60" s="2" t="str">
        <f>LOOKUP(F60,{0,0;16,"16-19";20,"20-24";25,"25-29";30,"30-34";35,"35-39";40,"40-44";45,"45-49";50,"50-54";55,"55-59";60,"60-64"})</f>
        <v>20-24</v>
      </c>
      <c r="H60" s="2" t="s">
        <v>39</v>
      </c>
      <c r="I60" s="2" t="s">
        <v>49</v>
      </c>
      <c r="J60" s="2">
        <v>165</v>
      </c>
      <c r="K60" s="2">
        <v>60</v>
      </c>
      <c r="L60" s="2">
        <v>3600</v>
      </c>
      <c r="M60" s="3">
        <v>1.6583123951776999</v>
      </c>
      <c r="N60" s="2" t="s">
        <v>33</v>
      </c>
      <c r="O60" s="2" t="s">
        <v>33</v>
      </c>
      <c r="P60" s="2">
        <v>10000</v>
      </c>
      <c r="Q60" s="2">
        <v>0.05</v>
      </c>
      <c r="R60" s="2">
        <v>29920</v>
      </c>
      <c r="S60" s="2">
        <v>19920</v>
      </c>
      <c r="T60" s="4">
        <f t="shared" si="0"/>
        <v>11011.194303979926</v>
      </c>
      <c r="U60" s="2">
        <v>11022</v>
      </c>
      <c r="V60" s="2">
        <v>22000</v>
      </c>
      <c r="W60" s="2">
        <v>12000</v>
      </c>
      <c r="X60" s="4">
        <f t="shared" si="1"/>
        <v>6633.2495807107998</v>
      </c>
      <c r="Y60" s="2">
        <v>6036</v>
      </c>
      <c r="Z60" s="2" t="s">
        <v>35</v>
      </c>
      <c r="AA60" s="2" t="s">
        <v>35</v>
      </c>
      <c r="AB60" s="2" t="s">
        <v>35</v>
      </c>
      <c r="AC60" s="2" t="s">
        <v>34</v>
      </c>
      <c r="AD60" s="2" t="s">
        <v>34</v>
      </c>
    </row>
    <row r="61" spans="1:30" x14ac:dyDescent="0.3">
      <c r="A61" s="2">
        <v>60</v>
      </c>
      <c r="B61" s="2" t="s">
        <v>233</v>
      </c>
      <c r="C61" s="2" t="s">
        <v>234</v>
      </c>
      <c r="D61" s="2" t="s">
        <v>235</v>
      </c>
      <c r="E61" s="2" t="s">
        <v>30</v>
      </c>
      <c r="F61" s="2">
        <v>20</v>
      </c>
      <c r="G61" s="2" t="str">
        <f>LOOKUP(F61,{0,0;16,"16-19";20,"20-24";25,"25-29";30,"30-34";35,"35-39";40,"40-44";45,"45-49";50,"50-54";55,"55-59";60,"60-64"})</f>
        <v>20-24</v>
      </c>
      <c r="H61" s="2" t="s">
        <v>31</v>
      </c>
      <c r="I61" s="2" t="s">
        <v>32</v>
      </c>
      <c r="J61" s="2">
        <v>172</v>
      </c>
      <c r="K61" s="2">
        <v>60</v>
      </c>
      <c r="L61" s="2">
        <v>3960</v>
      </c>
      <c r="M61" s="3">
        <v>1.6931233465600393</v>
      </c>
      <c r="N61" s="2" t="s">
        <v>45</v>
      </c>
      <c r="O61" s="2" t="s">
        <v>45</v>
      </c>
      <c r="P61" s="2">
        <v>28000</v>
      </c>
      <c r="Q61" s="2">
        <v>0.05</v>
      </c>
      <c r="R61" s="2">
        <v>53040</v>
      </c>
      <c r="S61" s="2">
        <v>25040</v>
      </c>
      <c r="T61" s="4">
        <f t="shared" si="0"/>
        <v>14131.936199287795</v>
      </c>
      <c r="U61" s="2">
        <v>14272</v>
      </c>
      <c r="V61" s="2">
        <v>39000</v>
      </c>
      <c r="W61" s="2">
        <v>11000</v>
      </c>
      <c r="X61" s="4">
        <f t="shared" si="1"/>
        <v>6208.118937386811</v>
      </c>
      <c r="Y61" s="2">
        <v>5700</v>
      </c>
      <c r="Z61" s="2" t="s">
        <v>34</v>
      </c>
      <c r="AA61" s="2" t="s">
        <v>35</v>
      </c>
      <c r="AB61" s="2" t="s">
        <v>35</v>
      </c>
      <c r="AC61" s="2" t="s">
        <v>34</v>
      </c>
      <c r="AD61" s="2" t="s">
        <v>34</v>
      </c>
    </row>
    <row r="62" spans="1:30" x14ac:dyDescent="0.3">
      <c r="A62" s="2">
        <v>61</v>
      </c>
      <c r="B62" s="2" t="s">
        <v>236</v>
      </c>
      <c r="C62" s="2" t="s">
        <v>237</v>
      </c>
      <c r="D62" s="2" t="s">
        <v>238</v>
      </c>
      <c r="E62" s="2" t="s">
        <v>30</v>
      </c>
      <c r="F62" s="2">
        <v>72</v>
      </c>
      <c r="G62" s="2" t="str">
        <f>LOOKUP(F62,{0,0;16,"16-19";20,"20-24";25,"25-29";30,"30-34";35,"35-39";40,"40-44";45,"45-49";50,"50-54";55,"55-59";60,"60-64"})</f>
        <v>60-64</v>
      </c>
      <c r="H62" s="2" t="s">
        <v>31</v>
      </c>
      <c r="I62" s="2" t="s">
        <v>44</v>
      </c>
      <c r="J62" s="2">
        <v>175</v>
      </c>
      <c r="K62" s="2">
        <v>65</v>
      </c>
      <c r="L62" s="2">
        <v>4290</v>
      </c>
      <c r="M62" s="3">
        <v>1.7775607506417952</v>
      </c>
      <c r="N62" s="2" t="s">
        <v>50</v>
      </c>
      <c r="O62" s="2" t="s">
        <v>50</v>
      </c>
      <c r="P62" s="2">
        <v>10000</v>
      </c>
      <c r="Q62" s="2">
        <v>0.05</v>
      </c>
      <c r="R62" s="2">
        <v>43520</v>
      </c>
      <c r="S62" s="2">
        <v>33520</v>
      </c>
      <c r="T62" s="4">
        <f t="shared" si="0"/>
        <v>18333.488111234765</v>
      </c>
      <c r="U62" s="2">
        <v>18461</v>
      </c>
      <c r="V62" s="2">
        <v>32000</v>
      </c>
      <c r="W62" s="2">
        <v>22000</v>
      </c>
      <c r="X62" s="4">
        <f t="shared" si="1"/>
        <v>12032.718927421383</v>
      </c>
      <c r="Y62" s="2">
        <v>11933</v>
      </c>
      <c r="Z62" s="2" t="s">
        <v>35</v>
      </c>
      <c r="AA62" s="2" t="s">
        <v>35</v>
      </c>
      <c r="AB62" s="2" t="s">
        <v>35</v>
      </c>
      <c r="AC62" s="2" t="s">
        <v>35</v>
      </c>
      <c r="AD62" s="2" t="s">
        <v>35</v>
      </c>
    </row>
    <row r="63" spans="1:30" x14ac:dyDescent="0.3">
      <c r="A63" s="2">
        <v>62</v>
      </c>
      <c r="B63" s="2" t="s">
        <v>239</v>
      </c>
      <c r="C63" s="2" t="s">
        <v>240</v>
      </c>
      <c r="D63" s="2" t="s">
        <v>241</v>
      </c>
      <c r="E63" s="2" t="s">
        <v>30</v>
      </c>
      <c r="F63" s="2">
        <v>38</v>
      </c>
      <c r="G63" s="2" t="str">
        <f>LOOKUP(F63,{0,0;16,"16-19";20,"20-24";25,"25-29";30,"30-34";35,"35-39";40,"40-44";45,"45-49";50,"50-54";55,"55-59";60,"60-64"})</f>
        <v>35-39</v>
      </c>
      <c r="H63" s="2" t="s">
        <v>31</v>
      </c>
      <c r="I63" s="2" t="s">
        <v>49</v>
      </c>
      <c r="J63" s="2">
        <v>158</v>
      </c>
      <c r="K63" s="2">
        <v>57</v>
      </c>
      <c r="L63" s="2">
        <v>3762</v>
      </c>
      <c r="M63" s="3">
        <v>1.5816657885491063</v>
      </c>
      <c r="N63" s="2" t="s">
        <v>55</v>
      </c>
      <c r="O63" s="2" t="s">
        <v>55</v>
      </c>
      <c r="P63" s="2">
        <v>17000</v>
      </c>
      <c r="Q63" s="2">
        <v>0.05</v>
      </c>
      <c r="R63" s="2">
        <v>40800</v>
      </c>
      <c r="S63" s="2">
        <v>23800</v>
      </c>
      <c r="T63" s="4">
        <f t="shared" si="0"/>
        <v>13208.296760515346</v>
      </c>
      <c r="U63" s="2">
        <v>13110</v>
      </c>
      <c r="V63" s="2">
        <v>30000</v>
      </c>
      <c r="W63" s="2">
        <v>13000</v>
      </c>
      <c r="X63" s="4">
        <f t="shared" si="1"/>
        <v>7214.615877592415</v>
      </c>
      <c r="Y63" s="2">
        <v>6184</v>
      </c>
      <c r="Z63" s="2" t="s">
        <v>35</v>
      </c>
      <c r="AA63" s="2" t="s">
        <v>35</v>
      </c>
      <c r="AB63" s="2" t="s">
        <v>35</v>
      </c>
      <c r="AC63" s="2" t="s">
        <v>35</v>
      </c>
      <c r="AD63" s="2" t="s">
        <v>34</v>
      </c>
    </row>
    <row r="64" spans="1:30" x14ac:dyDescent="0.3">
      <c r="A64" s="2">
        <v>63</v>
      </c>
      <c r="B64" s="2" t="s">
        <v>242</v>
      </c>
      <c r="C64" s="2" t="s">
        <v>243</v>
      </c>
      <c r="D64" s="2" t="s">
        <v>244</v>
      </c>
      <c r="E64" s="2" t="s">
        <v>131</v>
      </c>
      <c r="F64" s="2">
        <v>38</v>
      </c>
      <c r="G64" s="2" t="str">
        <f>LOOKUP(F64,{0,0;16,"16-19";20,"20-24";25,"25-29";30,"30-34";35,"35-39";40,"40-44";45,"45-49";50,"50-54";55,"55-59";60,"60-64"})</f>
        <v>35-39</v>
      </c>
      <c r="H64" s="2" t="s">
        <v>31</v>
      </c>
      <c r="I64" s="2" t="s">
        <v>245</v>
      </c>
      <c r="J64" s="2">
        <v>172</v>
      </c>
      <c r="K64" s="2">
        <v>65</v>
      </c>
      <c r="L64" s="2">
        <v>4290</v>
      </c>
      <c r="M64" s="3">
        <v>1.7622586517181738</v>
      </c>
      <c r="N64" s="2" t="s">
        <v>45</v>
      </c>
      <c r="O64" s="2" t="s">
        <v>45</v>
      </c>
      <c r="P64" s="2">
        <v>19000</v>
      </c>
      <c r="Q64" s="2">
        <v>0.04</v>
      </c>
      <c r="R64" s="2">
        <v>35340</v>
      </c>
      <c r="S64" s="2">
        <v>16340</v>
      </c>
      <c r="T64" s="4">
        <f t="shared" si="0"/>
        <v>11075.117834259599</v>
      </c>
      <c r="U64" s="2">
        <v>10711</v>
      </c>
      <c r="V64" s="2">
        <v>25000</v>
      </c>
      <c r="W64" s="2">
        <v>6000</v>
      </c>
      <c r="X64" s="4">
        <f t="shared" si="1"/>
        <v>4066.7507347342471</v>
      </c>
      <c r="Y64" s="2">
        <v>3933</v>
      </c>
      <c r="Z64" s="2" t="s">
        <v>34</v>
      </c>
      <c r="AA64" s="2" t="s">
        <v>35</v>
      </c>
      <c r="AB64" s="2" t="s">
        <v>35</v>
      </c>
      <c r="AC64" s="2" t="s">
        <v>34</v>
      </c>
      <c r="AD64" s="2" t="s">
        <v>34</v>
      </c>
    </row>
    <row r="65" spans="1:30" x14ac:dyDescent="0.3">
      <c r="A65" s="2">
        <v>64</v>
      </c>
      <c r="B65" s="2" t="s">
        <v>246</v>
      </c>
      <c r="C65" s="2" t="s">
        <v>247</v>
      </c>
      <c r="D65" s="2" t="s">
        <v>248</v>
      </c>
      <c r="E65" s="2" t="s">
        <v>30</v>
      </c>
      <c r="F65" s="2">
        <v>19</v>
      </c>
      <c r="G65" s="2" t="str">
        <f>LOOKUP(F65,{0,0;16,"16-19";20,"20-24";25,"25-29";30,"30-34";35,"35-39";40,"40-44";45,"45-49";50,"50-54";55,"55-59";60,"60-64"})</f>
        <v>16-19</v>
      </c>
      <c r="H65" s="2" t="s">
        <v>31</v>
      </c>
      <c r="I65" s="2" t="s">
        <v>49</v>
      </c>
      <c r="J65" s="2">
        <v>145</v>
      </c>
      <c r="K65" s="2">
        <v>42</v>
      </c>
      <c r="L65" s="2">
        <v>2772</v>
      </c>
      <c r="M65" s="3">
        <v>1.3006408676751113</v>
      </c>
      <c r="N65" s="2" t="s">
        <v>33</v>
      </c>
      <c r="O65" s="2" t="s">
        <v>33</v>
      </c>
      <c r="P65" s="2">
        <v>20000</v>
      </c>
      <c r="Q65" s="2">
        <v>7.0000000000000007E-2</v>
      </c>
      <c r="R65" s="2">
        <v>44880</v>
      </c>
      <c r="S65" s="2">
        <v>24880</v>
      </c>
      <c r="T65" s="4">
        <f t="shared" si="0"/>
        <v>11006.783941413865</v>
      </c>
      <c r="U65" s="2">
        <v>11002</v>
      </c>
      <c r="V65" s="2">
        <v>33000</v>
      </c>
      <c r="W65" s="2">
        <v>13000</v>
      </c>
      <c r="X65" s="4">
        <f t="shared" si="1"/>
        <v>5751.1330883593346</v>
      </c>
      <c r="Y65" s="2">
        <v>5121</v>
      </c>
      <c r="Z65" s="2" t="s">
        <v>35</v>
      </c>
      <c r="AA65" s="2" t="s">
        <v>35</v>
      </c>
      <c r="AB65" s="2" t="s">
        <v>35</v>
      </c>
      <c r="AC65" s="2" t="s">
        <v>35</v>
      </c>
      <c r="AD65" s="2" t="s">
        <v>34</v>
      </c>
    </row>
    <row r="66" spans="1:30" x14ac:dyDescent="0.3">
      <c r="A66" s="2">
        <v>65</v>
      </c>
      <c r="B66" s="2" t="s">
        <v>249</v>
      </c>
      <c r="C66" s="2" t="s">
        <v>250</v>
      </c>
      <c r="D66" s="2" t="s">
        <v>251</v>
      </c>
      <c r="E66" s="2" t="s">
        <v>131</v>
      </c>
      <c r="F66" s="2">
        <v>22</v>
      </c>
      <c r="G66" s="2" t="str">
        <f>LOOKUP(F66,{0,0;16,"16-19";20,"20-24";25,"25-29";30,"30-34";35,"35-39";40,"40-44";45,"45-49";50,"50-54";55,"55-59";60,"60-64"})</f>
        <v>20-24</v>
      </c>
      <c r="H66" s="2" t="s">
        <v>31</v>
      </c>
      <c r="I66" s="2" t="s">
        <v>216</v>
      </c>
      <c r="J66" s="2">
        <v>165</v>
      </c>
      <c r="K66" s="2">
        <v>64</v>
      </c>
      <c r="L66" s="2">
        <v>4224</v>
      </c>
      <c r="M66" s="3">
        <v>1.7126976771553504</v>
      </c>
      <c r="N66" s="2" t="s">
        <v>33</v>
      </c>
      <c r="O66" s="2" t="s">
        <v>33</v>
      </c>
      <c r="P66" s="2">
        <v>21000</v>
      </c>
      <c r="Q66" s="2">
        <v>0.05</v>
      </c>
      <c r="R66" s="2">
        <v>38980</v>
      </c>
      <c r="S66" s="2">
        <v>17980</v>
      </c>
      <c r="T66" s="4">
        <f t="shared" si="0"/>
        <v>9623.2200735166243</v>
      </c>
      <c r="U66" s="2">
        <v>9948</v>
      </c>
      <c r="V66" s="2">
        <v>28000</v>
      </c>
      <c r="W66" s="2">
        <v>7000</v>
      </c>
      <c r="X66" s="4">
        <f t="shared" si="1"/>
        <v>3746.5261687773291</v>
      </c>
      <c r="Y66" s="2">
        <v>3521</v>
      </c>
      <c r="Z66" s="2" t="s">
        <v>34</v>
      </c>
      <c r="AA66" s="2" t="s">
        <v>35</v>
      </c>
      <c r="AB66" s="2" t="s">
        <v>35</v>
      </c>
      <c r="AC66" s="2" t="s">
        <v>34</v>
      </c>
      <c r="AD66" s="2" t="s">
        <v>34</v>
      </c>
    </row>
    <row r="67" spans="1:30" x14ac:dyDescent="0.3">
      <c r="A67" s="2">
        <v>66</v>
      </c>
      <c r="B67" s="2" t="s">
        <v>252</v>
      </c>
      <c r="C67" s="2" t="s">
        <v>253</v>
      </c>
      <c r="D67" s="2" t="s">
        <v>254</v>
      </c>
      <c r="E67" s="2" t="s">
        <v>131</v>
      </c>
      <c r="F67" s="2">
        <v>26</v>
      </c>
      <c r="G67" s="2" t="str">
        <f>LOOKUP(F67,{0,0;16,"16-19";20,"20-24";25,"25-29";30,"30-34";35,"35-39";40,"40-44";45,"45-49";50,"50-54";55,"55-59";60,"60-64"})</f>
        <v>25-29</v>
      </c>
      <c r="H67" s="2" t="s">
        <v>31</v>
      </c>
      <c r="I67" s="2" t="s">
        <v>132</v>
      </c>
      <c r="J67" s="2">
        <v>169</v>
      </c>
      <c r="K67" s="2">
        <v>59</v>
      </c>
      <c r="L67" s="2">
        <v>3894</v>
      </c>
      <c r="M67" s="3">
        <v>1.6642482453715317</v>
      </c>
      <c r="N67" s="2" t="s">
        <v>55</v>
      </c>
      <c r="O67" s="2" t="s">
        <v>55</v>
      </c>
      <c r="P67" s="2">
        <v>29000</v>
      </c>
      <c r="Q67" s="2">
        <v>0.05</v>
      </c>
      <c r="R67" s="2">
        <v>45340</v>
      </c>
      <c r="S67" s="2">
        <v>16340</v>
      </c>
      <c r="T67" s="4">
        <f t="shared" ref="T67:T101" si="2">((R67 - P67) * M67 * 10^11) / (Q67 * 10^11 * K67)</f>
        <v>9218.2428235155348</v>
      </c>
      <c r="U67" s="2">
        <v>9150</v>
      </c>
      <c r="V67" s="2">
        <v>35000</v>
      </c>
      <c r="W67" s="2">
        <v>6000</v>
      </c>
      <c r="X67" s="4">
        <f t="shared" ref="X67:X101" si="3">((V67 - P67) * M67 * 10^11) / (Q67 * 10^11 * K67)</f>
        <v>3384.9116855014204</v>
      </c>
      <c r="Y67" s="2">
        <v>3360</v>
      </c>
      <c r="Z67" s="2" t="s">
        <v>34</v>
      </c>
      <c r="AA67" s="2" t="s">
        <v>35</v>
      </c>
      <c r="AB67" s="2" t="s">
        <v>35</v>
      </c>
      <c r="AC67" s="2" t="s">
        <v>35</v>
      </c>
      <c r="AD67" s="2" t="s">
        <v>34</v>
      </c>
    </row>
    <row r="68" spans="1:30" x14ac:dyDescent="0.3">
      <c r="A68" s="2">
        <v>67</v>
      </c>
      <c r="B68" s="2" t="s">
        <v>255</v>
      </c>
      <c r="C68" s="2" t="s">
        <v>256</v>
      </c>
      <c r="D68" s="2" t="s">
        <v>257</v>
      </c>
      <c r="E68" s="2" t="s">
        <v>30</v>
      </c>
      <c r="F68" s="2">
        <v>18</v>
      </c>
      <c r="G68" s="2" t="str">
        <f>LOOKUP(F68,{0,0;16,"16-19";20,"20-24";25,"25-29";30,"30-34";35,"35-39";40,"40-44";45,"45-49";50,"50-54";55,"55-59";60,"60-64"})</f>
        <v>16-19</v>
      </c>
      <c r="H68" s="2" t="s">
        <v>39</v>
      </c>
      <c r="I68" s="2" t="s">
        <v>82</v>
      </c>
      <c r="J68" s="2">
        <v>169</v>
      </c>
      <c r="K68" s="2">
        <v>66</v>
      </c>
      <c r="L68" s="2">
        <v>3960</v>
      </c>
      <c r="M68" s="3">
        <v>1.7602083210044581</v>
      </c>
      <c r="N68" s="2" t="s">
        <v>45</v>
      </c>
      <c r="O68" s="2" t="s">
        <v>45</v>
      </c>
      <c r="P68" s="2">
        <v>11000</v>
      </c>
      <c r="Q68" s="2">
        <v>0.05</v>
      </c>
      <c r="R68" s="2">
        <v>38080</v>
      </c>
      <c r="S68" s="2">
        <v>27080</v>
      </c>
      <c r="T68" s="4">
        <f t="shared" si="2"/>
        <v>14444.376161454767</v>
      </c>
      <c r="U68" s="2">
        <v>14442</v>
      </c>
      <c r="V68" s="2">
        <v>28000</v>
      </c>
      <c r="W68" s="2">
        <v>17000</v>
      </c>
      <c r="X68" s="4">
        <f t="shared" si="3"/>
        <v>9067.7398354775123</v>
      </c>
      <c r="Y68" s="2">
        <v>9066</v>
      </c>
      <c r="Z68" s="2" t="s">
        <v>34</v>
      </c>
      <c r="AA68" s="2" t="s">
        <v>35</v>
      </c>
      <c r="AB68" s="2" t="s">
        <v>35</v>
      </c>
      <c r="AC68" s="2" t="s">
        <v>34</v>
      </c>
      <c r="AD68" s="2" t="s">
        <v>34</v>
      </c>
    </row>
    <row r="69" spans="1:30" x14ac:dyDescent="0.3">
      <c r="A69" s="2">
        <v>68</v>
      </c>
      <c r="B69" s="2" t="s">
        <v>258</v>
      </c>
      <c r="C69" s="2" t="s">
        <v>259</v>
      </c>
      <c r="D69" s="2" t="s">
        <v>260</v>
      </c>
      <c r="E69" s="2" t="s">
        <v>131</v>
      </c>
      <c r="F69" s="2">
        <v>67</v>
      </c>
      <c r="G69" s="2" t="str">
        <f>LOOKUP(F69,{0,0;16,"16-19";20,"20-24";25,"25-29";30,"30-34";35,"35-39";40,"40-44";45,"45-49";50,"50-54";55,"55-59";60,"60-64"})</f>
        <v>60-64</v>
      </c>
      <c r="H69" s="2" t="s">
        <v>31</v>
      </c>
      <c r="I69" s="2" t="s">
        <v>261</v>
      </c>
      <c r="J69" s="2">
        <v>165</v>
      </c>
      <c r="K69" s="2">
        <v>60</v>
      </c>
      <c r="L69" s="2">
        <v>3960</v>
      </c>
      <c r="M69" s="3">
        <v>1.6583123951776999</v>
      </c>
      <c r="N69" s="2" t="s">
        <v>33</v>
      </c>
      <c r="O69" s="2" t="s">
        <v>33</v>
      </c>
      <c r="P69" s="2">
        <v>34000</v>
      </c>
      <c r="Q69" s="2">
        <v>7.0000000000000007E-2</v>
      </c>
      <c r="R69" s="2">
        <v>51980</v>
      </c>
      <c r="S69" s="2">
        <v>17980</v>
      </c>
      <c r="T69" s="4">
        <f t="shared" si="2"/>
        <v>7099.156396498819</v>
      </c>
      <c r="U69" s="2">
        <v>8990</v>
      </c>
      <c r="V69" s="2">
        <v>41000</v>
      </c>
      <c r="W69" s="2">
        <v>7000</v>
      </c>
      <c r="X69" s="4">
        <f t="shared" si="3"/>
        <v>2763.8539919628329</v>
      </c>
      <c r="Y69" s="2">
        <v>3631</v>
      </c>
      <c r="Z69" s="2" t="s">
        <v>34</v>
      </c>
      <c r="AA69" s="2" t="s">
        <v>35</v>
      </c>
      <c r="AB69" s="2" t="s">
        <v>35</v>
      </c>
      <c r="AC69" s="2" t="s">
        <v>34</v>
      </c>
      <c r="AD69" s="2" t="s">
        <v>34</v>
      </c>
    </row>
    <row r="70" spans="1:30" x14ac:dyDescent="0.3">
      <c r="A70" s="2">
        <v>69</v>
      </c>
      <c r="B70" s="2" t="s">
        <v>262</v>
      </c>
      <c r="C70" s="2" t="s">
        <v>263</v>
      </c>
      <c r="D70" s="2" t="s">
        <v>264</v>
      </c>
      <c r="E70" s="2" t="s">
        <v>69</v>
      </c>
      <c r="F70" s="2">
        <v>19</v>
      </c>
      <c r="G70" s="2" t="str">
        <f>LOOKUP(F70,{0,0;16,"16-19";20,"20-24";25,"25-29";30,"30-34";35,"35-39";40,"40-44";45,"45-49";50,"50-54";55,"55-59";60,"60-64"})</f>
        <v>16-19</v>
      </c>
      <c r="H70" s="2" t="s">
        <v>31</v>
      </c>
      <c r="I70" s="2" t="s">
        <v>44</v>
      </c>
      <c r="J70" s="2">
        <v>170</v>
      </c>
      <c r="K70" s="2">
        <v>60</v>
      </c>
      <c r="L70" s="2">
        <v>3960</v>
      </c>
      <c r="M70" s="3">
        <v>1.6832508230603465</v>
      </c>
      <c r="N70" s="2" t="s">
        <v>33</v>
      </c>
      <c r="O70" s="2" t="s">
        <v>33</v>
      </c>
      <c r="P70" s="2">
        <v>13000</v>
      </c>
      <c r="Q70" s="2">
        <v>0.05</v>
      </c>
      <c r="R70" s="2">
        <v>39440</v>
      </c>
      <c r="S70" s="2">
        <v>26440</v>
      </c>
      <c r="T70" s="4">
        <f t="shared" si="2"/>
        <v>14835.05058723852</v>
      </c>
      <c r="U70" s="2">
        <v>14894</v>
      </c>
      <c r="V70" s="2">
        <v>29000</v>
      </c>
      <c r="W70" s="2">
        <v>16000</v>
      </c>
      <c r="X70" s="4">
        <f t="shared" si="3"/>
        <v>8977.3377229885155</v>
      </c>
      <c r="Y70" s="2">
        <v>8193</v>
      </c>
      <c r="Z70" s="2" t="s">
        <v>35</v>
      </c>
      <c r="AA70" s="2" t="s">
        <v>35</v>
      </c>
      <c r="AB70" s="2" t="s">
        <v>35</v>
      </c>
      <c r="AC70" s="2" t="s">
        <v>35</v>
      </c>
      <c r="AD70" s="2" t="s">
        <v>34</v>
      </c>
    </row>
    <row r="71" spans="1:30" x14ac:dyDescent="0.3">
      <c r="A71" s="2">
        <v>70</v>
      </c>
      <c r="B71" s="2" t="s">
        <v>265</v>
      </c>
      <c r="C71" s="2" t="s">
        <v>266</v>
      </c>
      <c r="D71" s="2" t="s">
        <v>267</v>
      </c>
      <c r="E71" s="2" t="s">
        <v>131</v>
      </c>
      <c r="F71" s="2">
        <v>44</v>
      </c>
      <c r="G71" s="2" t="str">
        <f>LOOKUP(F71,{0,0;16,"16-19";20,"20-24";25,"25-29";30,"30-34";35,"35-39";40,"40-44";45,"45-49";50,"50-54";55,"55-59";60,"60-64"})</f>
        <v>40-44</v>
      </c>
      <c r="H71" s="2" t="s">
        <v>31</v>
      </c>
      <c r="I71" s="2" t="s">
        <v>261</v>
      </c>
      <c r="J71" s="2">
        <v>169</v>
      </c>
      <c r="K71" s="2">
        <v>64</v>
      </c>
      <c r="L71" s="2">
        <v>4224</v>
      </c>
      <c r="M71" s="3">
        <v>1.7333333333333332</v>
      </c>
      <c r="N71" s="2" t="s">
        <v>45</v>
      </c>
      <c r="O71" s="2" t="s">
        <v>45</v>
      </c>
      <c r="P71" s="2">
        <v>19000</v>
      </c>
      <c r="Q71" s="2">
        <v>0.04</v>
      </c>
      <c r="R71" s="2">
        <v>38620</v>
      </c>
      <c r="S71" s="2">
        <v>19620</v>
      </c>
      <c r="T71" s="4">
        <f t="shared" si="2"/>
        <v>13284.375</v>
      </c>
      <c r="U71" s="2">
        <v>12571</v>
      </c>
      <c r="V71" s="2">
        <v>27000</v>
      </c>
      <c r="W71" s="2">
        <v>8000</v>
      </c>
      <c r="X71" s="4">
        <f t="shared" si="3"/>
        <v>5416.6666666666661</v>
      </c>
      <c r="Y71" s="2">
        <v>4464</v>
      </c>
      <c r="Z71" s="2" t="s">
        <v>34</v>
      </c>
      <c r="AA71" s="2" t="s">
        <v>35</v>
      </c>
      <c r="AB71" s="2" t="s">
        <v>35</v>
      </c>
      <c r="AC71" s="2" t="s">
        <v>34</v>
      </c>
      <c r="AD71" s="2" t="s">
        <v>34</v>
      </c>
    </row>
    <row r="72" spans="1:30" x14ac:dyDescent="0.3">
      <c r="A72" s="2">
        <v>71</v>
      </c>
      <c r="B72" s="2" t="s">
        <v>268</v>
      </c>
      <c r="C72" s="2" t="s">
        <v>269</v>
      </c>
      <c r="D72" s="2" t="s">
        <v>270</v>
      </c>
      <c r="E72" s="2" t="s">
        <v>131</v>
      </c>
      <c r="F72" s="2">
        <v>61</v>
      </c>
      <c r="G72" s="2" t="str">
        <f>LOOKUP(F72,{0,0;16,"16-19";20,"20-24";25,"25-29";30,"30-34";35,"35-39";40,"40-44";45,"45-49";50,"50-54";55,"55-59";60,"60-64"})</f>
        <v>60-64</v>
      </c>
      <c r="H72" s="2" t="s">
        <v>31</v>
      </c>
      <c r="I72" s="2" t="s">
        <v>271</v>
      </c>
      <c r="J72" s="2">
        <v>160</v>
      </c>
      <c r="K72" s="2">
        <v>58</v>
      </c>
      <c r="L72" s="2">
        <v>3828</v>
      </c>
      <c r="M72" s="3">
        <v>1.6055459438389728</v>
      </c>
      <c r="N72" s="2" t="s">
        <v>45</v>
      </c>
      <c r="O72" s="2" t="s">
        <v>45</v>
      </c>
      <c r="P72" s="2">
        <v>15000</v>
      </c>
      <c r="Q72" s="2">
        <v>0.05</v>
      </c>
      <c r="R72" s="2">
        <v>36260</v>
      </c>
      <c r="S72" s="2">
        <v>21260</v>
      </c>
      <c r="T72" s="4">
        <f t="shared" si="2"/>
        <v>11770.312677936745</v>
      </c>
      <c r="U72" s="2">
        <v>11338</v>
      </c>
      <c r="V72" s="2">
        <v>24000</v>
      </c>
      <c r="W72" s="2">
        <v>9000</v>
      </c>
      <c r="X72" s="4">
        <f t="shared" si="3"/>
        <v>4982.7287912243983</v>
      </c>
      <c r="Y72" s="2">
        <v>4363</v>
      </c>
      <c r="Z72" s="2" t="s">
        <v>34</v>
      </c>
      <c r="AA72" s="2" t="s">
        <v>34</v>
      </c>
      <c r="AB72" s="2" t="s">
        <v>35</v>
      </c>
      <c r="AC72" s="2" t="s">
        <v>34</v>
      </c>
      <c r="AD72" s="2" t="s">
        <v>34</v>
      </c>
    </row>
    <row r="73" spans="1:30" x14ac:dyDescent="0.3">
      <c r="A73" s="2">
        <v>72</v>
      </c>
      <c r="B73" s="2" t="s">
        <v>272</v>
      </c>
      <c r="C73" s="2" t="s">
        <v>273</v>
      </c>
      <c r="D73" s="2" t="s">
        <v>274</v>
      </c>
      <c r="E73" s="2" t="s">
        <v>114</v>
      </c>
      <c r="F73" s="2">
        <v>23</v>
      </c>
      <c r="G73" s="2" t="str">
        <f>LOOKUP(F73,{0,0;16,"16-19";20,"20-24";25,"25-29";30,"30-34";35,"35-39";40,"40-44";45,"45-49";50,"50-54";55,"55-59";60,"60-64"})</f>
        <v>20-24</v>
      </c>
      <c r="H73" s="2" t="s">
        <v>39</v>
      </c>
      <c r="I73" s="2" t="s">
        <v>115</v>
      </c>
      <c r="J73" s="2">
        <v>170</v>
      </c>
      <c r="K73" s="2">
        <v>65</v>
      </c>
      <c r="L73" s="2">
        <v>3900</v>
      </c>
      <c r="M73" s="3">
        <v>1.7519830034690533</v>
      </c>
      <c r="N73" s="2" t="s">
        <v>33</v>
      </c>
      <c r="O73" s="2" t="s">
        <v>33</v>
      </c>
      <c r="P73" s="2">
        <v>22000</v>
      </c>
      <c r="Q73" s="2">
        <v>0.05</v>
      </c>
      <c r="R73" s="2">
        <v>55760</v>
      </c>
      <c r="S73" s="2">
        <v>33760</v>
      </c>
      <c r="T73" s="4">
        <f t="shared" si="2"/>
        <v>18199.060368343151</v>
      </c>
      <c r="U73" s="2">
        <v>18178</v>
      </c>
      <c r="V73" s="2">
        <v>41000</v>
      </c>
      <c r="W73" s="2">
        <v>19000</v>
      </c>
      <c r="X73" s="4">
        <f t="shared" si="3"/>
        <v>10242.362174126774</v>
      </c>
      <c r="Y73" s="2">
        <v>10075</v>
      </c>
      <c r="Z73" s="2" t="s">
        <v>35</v>
      </c>
      <c r="AA73" s="2" t="s">
        <v>35</v>
      </c>
      <c r="AB73" s="2" t="s">
        <v>35</v>
      </c>
      <c r="AC73" s="2" t="s">
        <v>35</v>
      </c>
      <c r="AD73" s="2" t="s">
        <v>35</v>
      </c>
    </row>
    <row r="74" spans="1:30" x14ac:dyDescent="0.3">
      <c r="A74" s="2">
        <v>73</v>
      </c>
      <c r="B74" s="2" t="s">
        <v>275</v>
      </c>
      <c r="C74" s="2" t="s">
        <v>276</v>
      </c>
      <c r="D74" s="2" t="s">
        <v>277</v>
      </c>
      <c r="E74" s="2" t="s">
        <v>131</v>
      </c>
      <c r="F74" s="2">
        <v>37</v>
      </c>
      <c r="G74" s="2" t="str">
        <f>LOOKUP(F74,{0,0;16,"16-19";20,"20-24";25,"25-29";30,"30-34";35,"35-39";40,"40-44";45,"45-49";50,"50-54";55,"55-59";60,"60-64"})</f>
        <v>35-39</v>
      </c>
      <c r="H74" s="2" t="s">
        <v>39</v>
      </c>
      <c r="I74" s="2" t="s">
        <v>261</v>
      </c>
      <c r="J74" s="2">
        <v>164</v>
      </c>
      <c r="K74" s="2">
        <v>59</v>
      </c>
      <c r="L74" s="2">
        <v>3540</v>
      </c>
      <c r="M74" s="3">
        <v>1.6394443503143916</v>
      </c>
      <c r="N74" s="2" t="s">
        <v>33</v>
      </c>
      <c r="O74" s="2" t="s">
        <v>33</v>
      </c>
      <c r="P74" s="2">
        <v>17000</v>
      </c>
      <c r="Q74" s="2">
        <v>0.05</v>
      </c>
      <c r="R74" s="2">
        <v>36620</v>
      </c>
      <c r="S74" s="2">
        <v>19620</v>
      </c>
      <c r="T74" s="4">
        <f t="shared" si="2"/>
        <v>10903.694289209616</v>
      </c>
      <c r="U74" s="2">
        <v>10725</v>
      </c>
      <c r="V74" s="2">
        <v>25000</v>
      </c>
      <c r="W74" s="2">
        <v>8000</v>
      </c>
      <c r="X74" s="4">
        <f t="shared" si="3"/>
        <v>4445.9507805136045</v>
      </c>
      <c r="Y74" s="2">
        <v>3975</v>
      </c>
      <c r="Z74" s="2" t="s">
        <v>34</v>
      </c>
      <c r="AA74" s="2" t="s">
        <v>35</v>
      </c>
      <c r="AB74" s="2" t="s">
        <v>35</v>
      </c>
      <c r="AC74" s="2" t="s">
        <v>34</v>
      </c>
      <c r="AD74" s="2" t="s">
        <v>34</v>
      </c>
    </row>
    <row r="75" spans="1:30" x14ac:dyDescent="0.3">
      <c r="A75" s="2">
        <v>74</v>
      </c>
      <c r="B75" s="2" t="s">
        <v>278</v>
      </c>
      <c r="C75" s="2" t="s">
        <v>279</v>
      </c>
      <c r="D75" s="2" t="s">
        <v>280</v>
      </c>
      <c r="E75" s="2" t="s">
        <v>281</v>
      </c>
      <c r="F75" s="2">
        <v>35</v>
      </c>
      <c r="G75" s="2" t="str">
        <f>LOOKUP(F75,{0,0;16,"16-19";20,"20-24";25,"25-29";30,"30-34";35,"35-39";40,"40-44";45,"45-49";50,"50-54";55,"55-59";60,"60-64"})</f>
        <v>35-39</v>
      </c>
      <c r="H75" s="2" t="s">
        <v>31</v>
      </c>
      <c r="I75" s="2" t="s">
        <v>115</v>
      </c>
      <c r="J75" s="2">
        <v>150</v>
      </c>
      <c r="K75" s="2">
        <v>48</v>
      </c>
      <c r="L75" s="2">
        <v>3168</v>
      </c>
      <c r="M75" s="3">
        <v>1.4142135623730951</v>
      </c>
      <c r="N75" s="2" t="s">
        <v>55</v>
      </c>
      <c r="O75" s="2" t="s">
        <v>55</v>
      </c>
      <c r="P75" s="2">
        <v>21000</v>
      </c>
      <c r="Q75" s="2">
        <v>0.06</v>
      </c>
      <c r="R75" s="2">
        <v>43900</v>
      </c>
      <c r="S75" s="2">
        <v>22900</v>
      </c>
      <c r="T75" s="4">
        <f t="shared" si="2"/>
        <v>11244.962006369402</v>
      </c>
      <c r="U75" s="2">
        <v>10763</v>
      </c>
      <c r="V75" s="2">
        <v>31000</v>
      </c>
      <c r="W75" s="2">
        <v>10000</v>
      </c>
      <c r="X75" s="4">
        <f t="shared" si="3"/>
        <v>4910.4637582399137</v>
      </c>
      <c r="Y75" s="2">
        <v>4272</v>
      </c>
      <c r="Z75" s="2" t="s">
        <v>34</v>
      </c>
      <c r="AA75" s="2" t="s">
        <v>35</v>
      </c>
      <c r="AB75" s="2" t="s">
        <v>35</v>
      </c>
      <c r="AC75" s="2" t="s">
        <v>35</v>
      </c>
      <c r="AD75" s="2" t="s">
        <v>34</v>
      </c>
    </row>
    <row r="76" spans="1:30" x14ac:dyDescent="0.3">
      <c r="A76" s="2">
        <v>75</v>
      </c>
      <c r="B76" s="2" t="s">
        <v>282</v>
      </c>
      <c r="C76" s="2" t="s">
        <v>283</v>
      </c>
      <c r="D76" s="2" t="s">
        <v>284</v>
      </c>
      <c r="E76" s="2" t="s">
        <v>30</v>
      </c>
      <c r="F76" s="2">
        <v>63</v>
      </c>
      <c r="G76" s="2" t="str">
        <f>LOOKUP(F76,{0,0;16,"16-19";20,"20-24";25,"25-29";30,"30-34";35,"35-39";40,"40-44";45,"45-49";50,"50-54";55,"55-59";60,"60-64"})</f>
        <v>60-64</v>
      </c>
      <c r="H76" s="2" t="s">
        <v>31</v>
      </c>
      <c r="I76" s="2" t="s">
        <v>49</v>
      </c>
      <c r="J76" s="2">
        <v>163</v>
      </c>
      <c r="K76" s="2">
        <v>58</v>
      </c>
      <c r="L76" s="2">
        <v>3828</v>
      </c>
      <c r="M76" s="3">
        <v>1.6205280346575652</v>
      </c>
      <c r="N76" s="2" t="s">
        <v>33</v>
      </c>
      <c r="O76" s="2" t="s">
        <v>33</v>
      </c>
      <c r="P76" s="2">
        <v>16000</v>
      </c>
      <c r="Q76" s="2">
        <v>0.05</v>
      </c>
      <c r="R76" s="2">
        <v>47600</v>
      </c>
      <c r="S76" s="2">
        <v>31600</v>
      </c>
      <c r="T76" s="4">
        <f t="shared" si="2"/>
        <v>17658.167550061746</v>
      </c>
      <c r="U76" s="2">
        <v>17652</v>
      </c>
      <c r="V76" s="2">
        <v>35000</v>
      </c>
      <c r="W76" s="2">
        <v>19000</v>
      </c>
      <c r="X76" s="4">
        <f t="shared" si="3"/>
        <v>10617.25264085991</v>
      </c>
      <c r="Y76" s="2">
        <v>9327</v>
      </c>
      <c r="Z76" s="2" t="s">
        <v>34</v>
      </c>
      <c r="AA76" s="2" t="s">
        <v>34</v>
      </c>
      <c r="AB76" s="2" t="s">
        <v>35</v>
      </c>
      <c r="AC76" s="2" t="s">
        <v>35</v>
      </c>
      <c r="AD76" s="2" t="s">
        <v>34</v>
      </c>
    </row>
    <row r="77" spans="1:30" x14ac:dyDescent="0.3">
      <c r="A77" s="2">
        <v>76</v>
      </c>
      <c r="B77" s="2" t="s">
        <v>285</v>
      </c>
      <c r="C77" s="2" t="s">
        <v>286</v>
      </c>
      <c r="D77" s="2" t="s">
        <v>287</v>
      </c>
      <c r="E77" s="2" t="s">
        <v>131</v>
      </c>
      <c r="F77" s="2">
        <v>64</v>
      </c>
      <c r="G77" s="2" t="str">
        <f>LOOKUP(F77,{0,0;16,"16-19";20,"20-24";25,"25-29";30,"30-34";35,"35-39";40,"40-44";45,"45-49";50,"50-54";55,"55-59";60,"60-64"})</f>
        <v>60-64</v>
      </c>
      <c r="H77" s="2" t="s">
        <v>31</v>
      </c>
      <c r="I77" s="2" t="s">
        <v>136</v>
      </c>
      <c r="J77" s="2">
        <v>155</v>
      </c>
      <c r="K77" s="2">
        <v>53</v>
      </c>
      <c r="L77" s="2">
        <v>3498</v>
      </c>
      <c r="M77" s="3">
        <v>1.510610619731122</v>
      </c>
      <c r="N77" s="2" t="s">
        <v>33</v>
      </c>
      <c r="O77" s="2" t="s">
        <v>33</v>
      </c>
      <c r="P77" s="2">
        <v>16000</v>
      </c>
      <c r="Q77" s="2">
        <v>0.06</v>
      </c>
      <c r="R77" s="2">
        <v>42840</v>
      </c>
      <c r="S77" s="2">
        <v>26840</v>
      </c>
      <c r="T77" s="4">
        <f t="shared" si="2"/>
        <v>12749.933658359532</v>
      </c>
      <c r="U77" s="2">
        <v>12660</v>
      </c>
      <c r="V77" s="2">
        <v>31500</v>
      </c>
      <c r="W77" s="2">
        <v>15500</v>
      </c>
      <c r="X77" s="4">
        <f t="shared" si="3"/>
        <v>7363.0391842240224</v>
      </c>
      <c r="Y77" s="2">
        <v>7045</v>
      </c>
      <c r="Z77" s="2" t="s">
        <v>35</v>
      </c>
      <c r="AA77" s="2" t="s">
        <v>35</v>
      </c>
      <c r="AB77" s="2" t="s">
        <v>35</v>
      </c>
      <c r="AC77" s="2" t="s">
        <v>35</v>
      </c>
      <c r="AD77" s="2" t="s">
        <v>34</v>
      </c>
    </row>
    <row r="78" spans="1:30" x14ac:dyDescent="0.3">
      <c r="A78" s="2">
        <v>77</v>
      </c>
      <c r="B78" s="2" t="s">
        <v>288</v>
      </c>
      <c r="C78" s="2" t="s">
        <v>289</v>
      </c>
      <c r="D78" s="2" t="s">
        <v>290</v>
      </c>
      <c r="E78" s="2" t="s">
        <v>69</v>
      </c>
      <c r="F78" s="2">
        <v>46</v>
      </c>
      <c r="G78" s="2" t="str">
        <f>LOOKUP(F78,{0,0;16,"16-19";20,"20-24";25,"25-29";30,"30-34";35,"35-39";40,"40-44";45,"45-49";50,"50-54";55,"55-59";60,"60-64"})</f>
        <v>45-49</v>
      </c>
      <c r="H78" s="2" t="s">
        <v>39</v>
      </c>
      <c r="I78" s="2" t="s">
        <v>54</v>
      </c>
      <c r="J78" s="2">
        <v>165</v>
      </c>
      <c r="K78" s="2">
        <v>60</v>
      </c>
      <c r="L78" s="2">
        <v>3600</v>
      </c>
      <c r="M78" s="3">
        <v>1.6583123951776999</v>
      </c>
      <c r="N78" s="2" t="s">
        <v>50</v>
      </c>
      <c r="O78" s="2" t="s">
        <v>50</v>
      </c>
      <c r="P78" s="2">
        <v>18000</v>
      </c>
      <c r="Q78" s="2">
        <v>0.05</v>
      </c>
      <c r="R78" s="2">
        <v>39440</v>
      </c>
      <c r="S78" s="2">
        <v>21440</v>
      </c>
      <c r="T78" s="4">
        <f t="shared" si="2"/>
        <v>11851.405917536629</v>
      </c>
      <c r="U78" s="2">
        <v>11863</v>
      </c>
      <c r="V78" s="2">
        <v>29000</v>
      </c>
      <c r="W78" s="2">
        <v>11000</v>
      </c>
      <c r="X78" s="4">
        <f t="shared" si="3"/>
        <v>6080.4787823182332</v>
      </c>
      <c r="Y78" s="2">
        <v>5533</v>
      </c>
      <c r="Z78" s="2" t="s">
        <v>35</v>
      </c>
      <c r="AA78" s="2" t="s">
        <v>35</v>
      </c>
      <c r="AB78" s="2" t="s">
        <v>35</v>
      </c>
      <c r="AC78" s="2" t="s">
        <v>35</v>
      </c>
      <c r="AD78" s="2" t="s">
        <v>34</v>
      </c>
    </row>
    <row r="79" spans="1:30" x14ac:dyDescent="0.3">
      <c r="A79" s="2">
        <v>78</v>
      </c>
      <c r="B79" s="2" t="s">
        <v>291</v>
      </c>
      <c r="C79" s="2" t="s">
        <v>292</v>
      </c>
      <c r="D79" s="2" t="s">
        <v>293</v>
      </c>
      <c r="E79" s="2" t="s">
        <v>30</v>
      </c>
      <c r="F79" s="2">
        <v>73</v>
      </c>
      <c r="G79" s="2" t="str">
        <f>LOOKUP(F79,{0,0;16,"16-19";20,"20-24";25,"25-29";30,"30-34";35,"35-39";40,"40-44";45,"45-49";50,"50-54";55,"55-59";60,"60-64"})</f>
        <v>60-64</v>
      </c>
      <c r="H79" s="2" t="s">
        <v>31</v>
      </c>
      <c r="I79" s="2" t="s">
        <v>32</v>
      </c>
      <c r="J79" s="2">
        <v>150</v>
      </c>
      <c r="K79" s="2">
        <v>44</v>
      </c>
      <c r="L79" s="2">
        <v>2904</v>
      </c>
      <c r="M79" s="3">
        <v>1.35400640077266</v>
      </c>
      <c r="N79" s="2" t="s">
        <v>45</v>
      </c>
      <c r="O79" s="2" t="s">
        <v>45</v>
      </c>
      <c r="P79" s="2">
        <v>17000</v>
      </c>
      <c r="Q79" s="2">
        <v>7.0000000000000007E-2</v>
      </c>
      <c r="R79" s="2">
        <v>44880</v>
      </c>
      <c r="S79" s="2">
        <v>27880</v>
      </c>
      <c r="T79" s="4">
        <f t="shared" si="2"/>
        <v>12256.39560179927</v>
      </c>
      <c r="U79" s="2">
        <v>12310</v>
      </c>
      <c r="V79" s="2">
        <v>33000</v>
      </c>
      <c r="W79" s="2">
        <v>16000</v>
      </c>
      <c r="X79" s="4">
        <f t="shared" si="3"/>
        <v>7033.7994845332969</v>
      </c>
      <c r="Y79" s="2">
        <v>6593</v>
      </c>
      <c r="Z79" s="2" t="s">
        <v>35</v>
      </c>
      <c r="AA79" s="2" t="s">
        <v>35</v>
      </c>
      <c r="AB79" s="2" t="s">
        <v>35</v>
      </c>
      <c r="AC79" s="2" t="s">
        <v>35</v>
      </c>
      <c r="AD79" s="2" t="s">
        <v>34</v>
      </c>
    </row>
    <row r="80" spans="1:30" x14ac:dyDescent="0.3">
      <c r="A80" s="2">
        <v>79</v>
      </c>
      <c r="B80" s="2" t="s">
        <v>294</v>
      </c>
      <c r="C80" s="2" t="s">
        <v>295</v>
      </c>
      <c r="D80" s="2" t="s">
        <v>296</v>
      </c>
      <c r="E80" s="2" t="s">
        <v>114</v>
      </c>
      <c r="F80" s="2">
        <v>54</v>
      </c>
      <c r="G80" s="2" t="str">
        <f>LOOKUP(F80,{0,0;16,"16-19";20,"20-24";25,"25-29";30,"30-34";35,"35-39";40,"40-44";45,"45-49";50,"50-54";55,"55-59";60,"60-64"})</f>
        <v>50-54</v>
      </c>
      <c r="H80" s="2" t="s">
        <v>31</v>
      </c>
      <c r="I80" s="2" t="s">
        <v>115</v>
      </c>
      <c r="J80" s="2">
        <v>149</v>
      </c>
      <c r="K80" s="2">
        <v>43</v>
      </c>
      <c r="L80" s="2">
        <v>2838</v>
      </c>
      <c r="M80" s="3">
        <v>1.3340623007274519</v>
      </c>
      <c r="N80" s="2" t="s">
        <v>50</v>
      </c>
      <c r="O80" s="2" t="s">
        <v>50</v>
      </c>
      <c r="P80" s="2">
        <v>17000</v>
      </c>
      <c r="Q80" s="2">
        <v>0.06</v>
      </c>
      <c r="R80" s="2">
        <v>38260</v>
      </c>
      <c r="S80" s="2">
        <v>21260</v>
      </c>
      <c r="T80" s="4">
        <f t="shared" si="2"/>
        <v>10993.087020723113</v>
      </c>
      <c r="U80" s="2">
        <v>10551</v>
      </c>
      <c r="V80" s="2">
        <v>26000</v>
      </c>
      <c r="W80" s="2">
        <v>9000</v>
      </c>
      <c r="X80" s="4">
        <f t="shared" si="3"/>
        <v>4653.7057002120418</v>
      </c>
      <c r="Y80" s="2">
        <v>4466</v>
      </c>
      <c r="Z80" s="2" t="s">
        <v>34</v>
      </c>
      <c r="AA80" s="2" t="s">
        <v>35</v>
      </c>
      <c r="AB80" s="2" t="s">
        <v>35</v>
      </c>
      <c r="AC80" s="2" t="s">
        <v>35</v>
      </c>
      <c r="AD80" s="2" t="s">
        <v>34</v>
      </c>
    </row>
    <row r="81" spans="1:30" x14ac:dyDescent="0.3">
      <c r="A81" s="2">
        <v>80</v>
      </c>
      <c r="B81" s="2" t="s">
        <v>297</v>
      </c>
      <c r="C81" s="2" t="s">
        <v>298</v>
      </c>
      <c r="D81" s="2" t="s">
        <v>299</v>
      </c>
      <c r="E81" s="2" t="s">
        <v>300</v>
      </c>
      <c r="F81" s="2">
        <v>61</v>
      </c>
      <c r="G81" s="2" t="str">
        <f>LOOKUP(F81,{0,0;16,"16-19";20,"20-24";25,"25-29";30,"30-34";35,"35-39";40,"40-44";45,"45-49";50,"50-54";55,"55-59";60,"60-64"})</f>
        <v>60-64</v>
      </c>
      <c r="H81" s="2" t="s">
        <v>31</v>
      </c>
      <c r="I81" s="2" t="s">
        <v>115</v>
      </c>
      <c r="J81" s="2">
        <v>165</v>
      </c>
      <c r="K81" s="2">
        <v>64</v>
      </c>
      <c r="L81" s="2">
        <v>4224</v>
      </c>
      <c r="M81" s="3">
        <v>1.7126976771553504</v>
      </c>
      <c r="N81" s="2" t="s">
        <v>45</v>
      </c>
      <c r="O81" s="2" t="s">
        <v>45</v>
      </c>
      <c r="P81" s="2">
        <v>21000</v>
      </c>
      <c r="Q81" s="2">
        <v>0.05</v>
      </c>
      <c r="R81" s="2">
        <v>38980</v>
      </c>
      <c r="S81" s="2">
        <v>17980</v>
      </c>
      <c r="T81" s="4">
        <f t="shared" si="2"/>
        <v>9623.2200735166243</v>
      </c>
      <c r="U81" s="2">
        <v>9948</v>
      </c>
      <c r="V81" s="2">
        <v>28000</v>
      </c>
      <c r="W81" s="2">
        <v>7000</v>
      </c>
      <c r="X81" s="4">
        <f t="shared" si="3"/>
        <v>3746.5261687773291</v>
      </c>
      <c r="Y81" s="2">
        <v>3521</v>
      </c>
      <c r="Z81" s="2" t="s">
        <v>34</v>
      </c>
      <c r="AA81" s="2" t="s">
        <v>34</v>
      </c>
      <c r="AB81" s="2" t="s">
        <v>35</v>
      </c>
      <c r="AC81" s="2" t="s">
        <v>35</v>
      </c>
      <c r="AD81" s="2" t="s">
        <v>34</v>
      </c>
    </row>
    <row r="82" spans="1:30" x14ac:dyDescent="0.3">
      <c r="A82" s="2">
        <v>81</v>
      </c>
      <c r="B82" s="2" t="s">
        <v>301</v>
      </c>
      <c r="C82" s="2" t="s">
        <v>302</v>
      </c>
      <c r="D82" s="2" t="s">
        <v>303</v>
      </c>
      <c r="E82" s="2" t="s">
        <v>304</v>
      </c>
      <c r="F82" s="2">
        <v>76</v>
      </c>
      <c r="G82" s="2" t="str">
        <f>LOOKUP(F82,{0,0;16,"16-19";20,"20-24";25,"25-29";30,"30-34";35,"35-39";40,"40-44";45,"45-49";50,"50-54";55,"55-59";60,"60-64"})</f>
        <v>60-64</v>
      </c>
      <c r="H82" s="2" t="s">
        <v>39</v>
      </c>
      <c r="I82" s="2" t="s">
        <v>115</v>
      </c>
      <c r="J82" s="2">
        <v>169</v>
      </c>
      <c r="K82" s="2">
        <v>59</v>
      </c>
      <c r="L82" s="2">
        <v>3540</v>
      </c>
      <c r="M82" s="3">
        <v>1.6642482453715317</v>
      </c>
      <c r="N82" s="2" t="s">
        <v>33</v>
      </c>
      <c r="O82" s="2" t="s">
        <v>33</v>
      </c>
      <c r="P82" s="2">
        <v>29000</v>
      </c>
      <c r="Q82" s="2">
        <v>0.05</v>
      </c>
      <c r="R82" s="2">
        <v>45340</v>
      </c>
      <c r="S82" s="2">
        <v>16340</v>
      </c>
      <c r="T82" s="4">
        <f t="shared" si="2"/>
        <v>9218.2428235155348</v>
      </c>
      <c r="U82" s="2">
        <v>9150</v>
      </c>
      <c r="V82" s="2">
        <v>35000</v>
      </c>
      <c r="W82" s="2">
        <v>6000</v>
      </c>
      <c r="X82" s="4">
        <f t="shared" si="3"/>
        <v>3384.9116855014204</v>
      </c>
      <c r="Y82" s="2">
        <v>3360</v>
      </c>
      <c r="Z82" s="2" t="s">
        <v>34</v>
      </c>
      <c r="AA82" s="2" t="s">
        <v>34</v>
      </c>
      <c r="AB82" s="2" t="s">
        <v>35</v>
      </c>
      <c r="AC82" s="2" t="s">
        <v>35</v>
      </c>
      <c r="AD82" s="2" t="s">
        <v>34</v>
      </c>
    </row>
    <row r="83" spans="1:30" x14ac:dyDescent="0.3">
      <c r="A83" s="2">
        <v>82</v>
      </c>
      <c r="B83" s="2" t="s">
        <v>305</v>
      </c>
      <c r="C83" s="2" t="s">
        <v>306</v>
      </c>
      <c r="D83" s="2" t="s">
        <v>307</v>
      </c>
      <c r="E83" s="2" t="s">
        <v>165</v>
      </c>
      <c r="F83" s="2">
        <v>42</v>
      </c>
      <c r="G83" s="2" t="str">
        <f>LOOKUP(F83,{0,0;16,"16-19";20,"20-24";25,"25-29";30,"30-34";35,"35-39";40,"40-44";45,"45-49";50,"50-54";55,"55-59";60,"60-64"})</f>
        <v>40-44</v>
      </c>
      <c r="H83" s="2" t="s">
        <v>39</v>
      </c>
      <c r="I83" s="2" t="s">
        <v>115</v>
      </c>
      <c r="J83" s="2">
        <v>165</v>
      </c>
      <c r="K83" s="2">
        <v>60</v>
      </c>
      <c r="L83" s="2">
        <v>3600</v>
      </c>
      <c r="M83" s="3">
        <v>1.6583123951776999</v>
      </c>
      <c r="N83" s="2" t="s">
        <v>55</v>
      </c>
      <c r="O83" s="2" t="s">
        <v>55</v>
      </c>
      <c r="P83" s="2">
        <v>34000</v>
      </c>
      <c r="Q83" s="2">
        <v>7.0000000000000007E-2</v>
      </c>
      <c r="R83" s="2">
        <v>51980</v>
      </c>
      <c r="S83" s="2">
        <v>17980</v>
      </c>
      <c r="T83" s="4">
        <f t="shared" si="2"/>
        <v>7099.156396498819</v>
      </c>
      <c r="U83" s="2">
        <v>8990</v>
      </c>
      <c r="V83" s="2">
        <v>41000</v>
      </c>
      <c r="W83" s="2">
        <v>7000</v>
      </c>
      <c r="X83" s="4">
        <f t="shared" si="3"/>
        <v>2763.8539919628329</v>
      </c>
      <c r="Y83" s="2">
        <v>3631</v>
      </c>
      <c r="Z83" s="2" t="s">
        <v>34</v>
      </c>
      <c r="AA83" s="2" t="s">
        <v>34</v>
      </c>
      <c r="AB83" s="2" t="s">
        <v>35</v>
      </c>
      <c r="AC83" s="2" t="s">
        <v>35</v>
      </c>
      <c r="AD83" s="2" t="s">
        <v>34</v>
      </c>
    </row>
    <row r="84" spans="1:30" x14ac:dyDescent="0.3">
      <c r="A84" s="2">
        <v>83</v>
      </c>
      <c r="B84" s="2" t="s">
        <v>308</v>
      </c>
      <c r="C84" s="2" t="s">
        <v>309</v>
      </c>
      <c r="D84" s="2" t="s">
        <v>310</v>
      </c>
      <c r="E84" s="2" t="s">
        <v>304</v>
      </c>
      <c r="F84" s="2">
        <v>59</v>
      </c>
      <c r="G84" s="2" t="str">
        <f>LOOKUP(F84,{0,0;16,"16-19";20,"20-24";25,"25-29";30,"30-34";35,"35-39";40,"40-44";45,"45-49";50,"50-54";55,"55-59";60,"60-64"})</f>
        <v>55-59</v>
      </c>
      <c r="H84" s="2" t="s">
        <v>31</v>
      </c>
      <c r="I84" s="2" t="s">
        <v>115</v>
      </c>
      <c r="J84" s="2">
        <v>169</v>
      </c>
      <c r="K84" s="2">
        <v>64</v>
      </c>
      <c r="L84" s="2">
        <v>4224</v>
      </c>
      <c r="M84" s="3">
        <v>1.7333333333333332</v>
      </c>
      <c r="N84" s="2" t="s">
        <v>45</v>
      </c>
      <c r="O84" s="2" t="s">
        <v>45</v>
      </c>
      <c r="P84" s="2">
        <v>19000</v>
      </c>
      <c r="Q84" s="2">
        <v>0.04</v>
      </c>
      <c r="R84" s="2">
        <v>38620</v>
      </c>
      <c r="S84" s="2">
        <v>19620</v>
      </c>
      <c r="T84" s="4">
        <f t="shared" si="2"/>
        <v>13284.375</v>
      </c>
      <c r="U84" s="2">
        <v>12571</v>
      </c>
      <c r="V84" s="2">
        <v>27000</v>
      </c>
      <c r="W84" s="2">
        <v>8000</v>
      </c>
      <c r="X84" s="4">
        <f t="shared" si="3"/>
        <v>5416.6666666666661</v>
      </c>
      <c r="Y84" s="2">
        <v>4464</v>
      </c>
      <c r="Z84" s="2" t="s">
        <v>34</v>
      </c>
      <c r="AA84" s="2" t="s">
        <v>35</v>
      </c>
      <c r="AB84" s="2" t="s">
        <v>35</v>
      </c>
      <c r="AC84" s="2" t="s">
        <v>35</v>
      </c>
      <c r="AD84" s="2" t="s">
        <v>34</v>
      </c>
    </row>
    <row r="85" spans="1:30" x14ac:dyDescent="0.3">
      <c r="A85" s="2">
        <v>84</v>
      </c>
      <c r="B85" s="2" t="s">
        <v>311</v>
      </c>
      <c r="C85" s="2" t="s">
        <v>312</v>
      </c>
      <c r="D85" s="2" t="s">
        <v>313</v>
      </c>
      <c r="E85" s="2" t="s">
        <v>30</v>
      </c>
      <c r="F85" s="2">
        <v>60</v>
      </c>
      <c r="G85" s="2" t="str">
        <f>LOOKUP(F85,{0,0;16,"16-19";20,"20-24";25,"25-29";30,"30-34";35,"35-39";40,"40-44";45,"45-49";50,"50-54";55,"55-59";60,"60-64"})</f>
        <v>60-64</v>
      </c>
      <c r="H85" s="2" t="s">
        <v>39</v>
      </c>
      <c r="I85" s="2" t="s">
        <v>44</v>
      </c>
      <c r="J85" s="2">
        <v>170</v>
      </c>
      <c r="K85" s="2">
        <v>65</v>
      </c>
      <c r="L85" s="2">
        <v>3900</v>
      </c>
      <c r="M85" s="3">
        <v>1.7519830034690533</v>
      </c>
      <c r="N85" s="2" t="s">
        <v>33</v>
      </c>
      <c r="O85" s="2" t="s">
        <v>33</v>
      </c>
      <c r="P85" s="2">
        <v>13000</v>
      </c>
      <c r="Q85" s="2">
        <v>0.05</v>
      </c>
      <c r="R85" s="2">
        <v>38080</v>
      </c>
      <c r="S85" s="2">
        <v>25080</v>
      </c>
      <c r="T85" s="4">
        <f t="shared" si="2"/>
        <v>13519.918069847339</v>
      </c>
      <c r="U85" s="2">
        <v>13504</v>
      </c>
      <c r="V85" s="2">
        <v>28000</v>
      </c>
      <c r="W85" s="2">
        <v>15000</v>
      </c>
      <c r="X85" s="4">
        <f t="shared" si="3"/>
        <v>8086.0754006263996</v>
      </c>
      <c r="Y85" s="2">
        <v>7954</v>
      </c>
      <c r="Z85" s="2" t="s">
        <v>35</v>
      </c>
      <c r="AA85" s="2" t="s">
        <v>35</v>
      </c>
      <c r="AB85" s="2" t="s">
        <v>35</v>
      </c>
      <c r="AC85" s="2" t="s">
        <v>35</v>
      </c>
      <c r="AD85" s="2" t="s">
        <v>34</v>
      </c>
    </row>
    <row r="86" spans="1:30" x14ac:dyDescent="0.3">
      <c r="A86" s="2">
        <v>85</v>
      </c>
      <c r="B86" s="2" t="s">
        <v>314</v>
      </c>
      <c r="C86" s="2" t="s">
        <v>315</v>
      </c>
      <c r="D86" s="2" t="s">
        <v>316</v>
      </c>
      <c r="E86" s="2" t="s">
        <v>300</v>
      </c>
      <c r="F86" s="2">
        <v>59</v>
      </c>
      <c r="G86" s="2" t="str">
        <f>LOOKUP(F86,{0,0;16,"16-19";20,"20-24";25,"25-29";30,"30-34";35,"35-39";40,"40-44";45,"45-49";50,"50-54";55,"55-59";60,"60-64"})</f>
        <v>55-59</v>
      </c>
      <c r="H86" s="2" t="s">
        <v>31</v>
      </c>
      <c r="I86" s="2" t="s">
        <v>115</v>
      </c>
      <c r="J86" s="2">
        <v>160</v>
      </c>
      <c r="K86" s="2">
        <v>58</v>
      </c>
      <c r="L86" s="2">
        <v>3828</v>
      </c>
      <c r="M86" s="3">
        <v>1.6055459438389728</v>
      </c>
      <c r="N86" s="2" t="s">
        <v>33</v>
      </c>
      <c r="O86" s="2" t="s">
        <v>33</v>
      </c>
      <c r="P86" s="2">
        <v>15000</v>
      </c>
      <c r="Q86" s="2">
        <v>0.05</v>
      </c>
      <c r="R86" s="2">
        <v>36260</v>
      </c>
      <c r="S86" s="2">
        <v>21260</v>
      </c>
      <c r="T86" s="4">
        <f t="shared" si="2"/>
        <v>11770.312677936745</v>
      </c>
      <c r="U86" s="2">
        <v>11338</v>
      </c>
      <c r="V86" s="2">
        <v>24000</v>
      </c>
      <c r="W86" s="2">
        <v>9000</v>
      </c>
      <c r="X86" s="4">
        <f t="shared" si="3"/>
        <v>4982.7287912243983</v>
      </c>
      <c r="Y86" s="2">
        <v>4363</v>
      </c>
      <c r="Z86" s="2" t="s">
        <v>34</v>
      </c>
      <c r="AA86" s="2" t="s">
        <v>34</v>
      </c>
      <c r="AB86" s="2" t="s">
        <v>35</v>
      </c>
      <c r="AC86" s="2" t="s">
        <v>35</v>
      </c>
      <c r="AD86" s="2" t="s">
        <v>34</v>
      </c>
    </row>
    <row r="87" spans="1:30" x14ac:dyDescent="0.3">
      <c r="A87" s="2">
        <v>86</v>
      </c>
      <c r="B87" s="2" t="s">
        <v>317</v>
      </c>
      <c r="C87" s="2" t="s">
        <v>318</v>
      </c>
      <c r="D87" s="2" t="s">
        <v>319</v>
      </c>
      <c r="E87" s="2" t="s">
        <v>30</v>
      </c>
      <c r="F87" s="2">
        <v>22</v>
      </c>
      <c r="G87" s="2" t="str">
        <f>LOOKUP(F87,{0,0;16,"16-19";20,"20-24";25,"25-29";30,"30-34";35,"35-39";40,"40-44";45,"45-49";50,"50-54";55,"55-59";60,"60-64"})</f>
        <v>20-24</v>
      </c>
      <c r="H87" s="2" t="s">
        <v>31</v>
      </c>
      <c r="I87" s="2" t="s">
        <v>49</v>
      </c>
      <c r="J87" s="2">
        <v>166</v>
      </c>
      <c r="K87" s="2">
        <v>60</v>
      </c>
      <c r="L87" s="2">
        <v>3960</v>
      </c>
      <c r="M87" s="3">
        <v>1.6633299933166199</v>
      </c>
      <c r="N87" s="2" t="s">
        <v>55</v>
      </c>
      <c r="O87" s="2" t="s">
        <v>55</v>
      </c>
      <c r="P87" s="2">
        <v>13000</v>
      </c>
      <c r="Q87" s="2">
        <v>0.05</v>
      </c>
      <c r="R87" s="2">
        <v>43520</v>
      </c>
      <c r="S87" s="2">
        <v>30520</v>
      </c>
      <c r="T87" s="4">
        <f t="shared" si="2"/>
        <v>16921.61046534108</v>
      </c>
      <c r="U87" s="2">
        <v>16989</v>
      </c>
      <c r="V87" s="2">
        <v>32000</v>
      </c>
      <c r="W87" s="2">
        <v>19000</v>
      </c>
      <c r="X87" s="4">
        <f t="shared" si="3"/>
        <v>10534.42329100526</v>
      </c>
      <c r="Y87" s="2">
        <v>9615</v>
      </c>
      <c r="Z87" s="2" t="s">
        <v>34</v>
      </c>
      <c r="AA87" s="2" t="s">
        <v>34</v>
      </c>
      <c r="AB87" s="2" t="s">
        <v>35</v>
      </c>
      <c r="AC87" s="2" t="s">
        <v>35</v>
      </c>
      <c r="AD87" s="2" t="s">
        <v>34</v>
      </c>
    </row>
    <row r="88" spans="1:30" x14ac:dyDescent="0.3">
      <c r="A88" s="2">
        <v>87</v>
      </c>
      <c r="B88" s="2" t="s">
        <v>320</v>
      </c>
      <c r="C88" s="2" t="s">
        <v>321</v>
      </c>
      <c r="D88" s="2" t="s">
        <v>322</v>
      </c>
      <c r="E88" s="2" t="s">
        <v>30</v>
      </c>
      <c r="F88" s="2">
        <v>54</v>
      </c>
      <c r="G88" s="2" t="str">
        <f>LOOKUP(F88,{0,0;16,"16-19";20,"20-24";25,"25-29";30,"30-34";35,"35-39";40,"40-44";45,"45-49";50,"50-54";55,"55-59";60,"60-64"})</f>
        <v>50-54</v>
      </c>
      <c r="H88" s="2" t="s">
        <v>31</v>
      </c>
      <c r="I88" s="2" t="s">
        <v>54</v>
      </c>
      <c r="J88" s="2">
        <v>155</v>
      </c>
      <c r="K88" s="2">
        <v>48</v>
      </c>
      <c r="L88" s="2">
        <v>3168</v>
      </c>
      <c r="M88" s="3">
        <v>1.4375905768565218</v>
      </c>
      <c r="N88" s="2" t="s">
        <v>45</v>
      </c>
      <c r="O88" s="2" t="s">
        <v>45</v>
      </c>
      <c r="P88" s="2">
        <v>16000</v>
      </c>
      <c r="Q88" s="2">
        <v>0.06</v>
      </c>
      <c r="R88" s="2">
        <v>46240</v>
      </c>
      <c r="S88" s="2">
        <v>30240</v>
      </c>
      <c r="T88" s="4">
        <f t="shared" si="2"/>
        <v>15094.701056993479</v>
      </c>
      <c r="U88" s="2">
        <v>15120</v>
      </c>
      <c r="V88" s="2">
        <v>34000</v>
      </c>
      <c r="W88" s="2">
        <v>18000</v>
      </c>
      <c r="X88" s="4">
        <f t="shared" si="3"/>
        <v>8984.9411053532604</v>
      </c>
      <c r="Y88" s="2">
        <v>7854</v>
      </c>
      <c r="Z88" s="2" t="s">
        <v>35</v>
      </c>
      <c r="AA88" s="2" t="s">
        <v>35</v>
      </c>
      <c r="AB88" s="2" t="s">
        <v>35</v>
      </c>
      <c r="AC88" s="2" t="s">
        <v>35</v>
      </c>
      <c r="AD88" s="2" t="s">
        <v>34</v>
      </c>
    </row>
    <row r="89" spans="1:30" x14ac:dyDescent="0.3">
      <c r="A89" s="2">
        <v>88</v>
      </c>
      <c r="B89" s="2" t="s">
        <v>323</v>
      </c>
      <c r="C89" s="2" t="s">
        <v>324</v>
      </c>
      <c r="D89" s="2" t="s">
        <v>325</v>
      </c>
      <c r="E89" s="2" t="s">
        <v>326</v>
      </c>
      <c r="F89" s="2">
        <v>24</v>
      </c>
      <c r="G89" s="2" t="str">
        <f>LOOKUP(F89,{0,0;16,"16-19";20,"20-24";25,"25-29";30,"30-34";35,"35-39";40,"40-44";45,"45-49";50,"50-54";55,"55-59";60,"60-64"})</f>
        <v>20-24</v>
      </c>
      <c r="H89" s="2" t="s">
        <v>31</v>
      </c>
      <c r="I89" s="2" t="s">
        <v>115</v>
      </c>
      <c r="J89" s="2">
        <v>170</v>
      </c>
      <c r="K89" s="2">
        <v>65</v>
      </c>
      <c r="L89" s="2">
        <v>4290</v>
      </c>
      <c r="M89" s="3">
        <v>1.7519830034690533</v>
      </c>
      <c r="N89" s="2" t="s">
        <v>55</v>
      </c>
      <c r="O89" s="2" t="s">
        <v>55</v>
      </c>
      <c r="P89" s="2">
        <v>22000</v>
      </c>
      <c r="Q89" s="2">
        <v>0.05</v>
      </c>
      <c r="R89" s="2">
        <v>55760</v>
      </c>
      <c r="S89" s="2">
        <v>33760</v>
      </c>
      <c r="T89" s="4">
        <f t="shared" si="2"/>
        <v>18199.060368343151</v>
      </c>
      <c r="U89" s="2">
        <v>18178</v>
      </c>
      <c r="V89" s="2">
        <v>41000</v>
      </c>
      <c r="W89" s="2">
        <v>19000</v>
      </c>
      <c r="X89" s="4">
        <f t="shared" si="3"/>
        <v>10242.362174126774</v>
      </c>
      <c r="Y89" s="2">
        <v>10075</v>
      </c>
      <c r="Z89" s="2" t="s">
        <v>35</v>
      </c>
      <c r="AA89" s="2" t="s">
        <v>35</v>
      </c>
      <c r="AB89" s="2" t="s">
        <v>35</v>
      </c>
      <c r="AC89" s="2" t="s">
        <v>35</v>
      </c>
      <c r="AD89" s="2" t="s">
        <v>35</v>
      </c>
    </row>
    <row r="90" spans="1:30" x14ac:dyDescent="0.3">
      <c r="A90" s="2">
        <v>89</v>
      </c>
      <c r="B90" s="2" t="s">
        <v>327</v>
      </c>
      <c r="C90" s="2" t="s">
        <v>328</v>
      </c>
      <c r="D90" s="2" t="s">
        <v>329</v>
      </c>
      <c r="E90" s="2" t="s">
        <v>30</v>
      </c>
      <c r="F90" s="2">
        <v>45</v>
      </c>
      <c r="G90" s="2" t="str">
        <f>LOOKUP(F90,{0,0;16,"16-19";20,"20-24";25,"25-29";30,"30-34";35,"35-39";40,"40-44";45,"45-49";50,"50-54";55,"55-59";60,"60-64"})</f>
        <v>45-49</v>
      </c>
      <c r="H90" s="2" t="s">
        <v>39</v>
      </c>
      <c r="I90" s="2" t="s">
        <v>32</v>
      </c>
      <c r="J90" s="2">
        <v>174</v>
      </c>
      <c r="K90" s="2">
        <v>73</v>
      </c>
      <c r="L90" s="2">
        <v>4380</v>
      </c>
      <c r="M90" s="3">
        <v>1.8783858318602527</v>
      </c>
      <c r="N90" s="2" t="s">
        <v>50</v>
      </c>
      <c r="O90" s="2" t="s">
        <v>50</v>
      </c>
      <c r="P90" s="2">
        <v>16000</v>
      </c>
      <c r="Q90" s="2">
        <v>0.04</v>
      </c>
      <c r="R90" s="2">
        <v>38080</v>
      </c>
      <c r="S90" s="2">
        <v>22080</v>
      </c>
      <c r="T90" s="4">
        <f t="shared" si="2"/>
        <v>14203.684646395335</v>
      </c>
      <c r="U90" s="2">
        <v>14140</v>
      </c>
      <c r="V90" s="2">
        <v>28000</v>
      </c>
      <c r="W90" s="2">
        <v>12000</v>
      </c>
      <c r="X90" s="4">
        <f t="shared" si="3"/>
        <v>7719.3938295626831</v>
      </c>
      <c r="Y90" s="2">
        <v>6800</v>
      </c>
      <c r="Z90" s="2" t="s">
        <v>34</v>
      </c>
      <c r="AA90" s="2" t="s">
        <v>35</v>
      </c>
      <c r="AB90" s="2" t="s">
        <v>35</v>
      </c>
      <c r="AC90" s="2" t="s">
        <v>35</v>
      </c>
      <c r="AD90" s="2" t="s">
        <v>34</v>
      </c>
    </row>
    <row r="91" spans="1:30" x14ac:dyDescent="0.3">
      <c r="A91" s="2">
        <v>90</v>
      </c>
      <c r="B91" s="2" t="s">
        <v>330</v>
      </c>
      <c r="C91" s="2" t="s">
        <v>331</v>
      </c>
      <c r="D91" s="2" t="s">
        <v>332</v>
      </c>
      <c r="E91" s="2" t="s">
        <v>131</v>
      </c>
      <c r="F91" s="2">
        <v>28</v>
      </c>
      <c r="G91" s="2" t="str">
        <f>LOOKUP(F91,{0,0;16,"16-19";20,"20-24";25,"25-29";30,"30-34";35,"35-39";40,"40-44";45,"45-49";50,"50-54";55,"55-59";60,"60-64"})</f>
        <v>25-29</v>
      </c>
      <c r="H91" s="2" t="s">
        <v>39</v>
      </c>
      <c r="I91" s="2" t="s">
        <v>261</v>
      </c>
      <c r="J91" s="2">
        <v>169</v>
      </c>
      <c r="K91" s="2">
        <v>73</v>
      </c>
      <c r="L91" s="2">
        <v>4380</v>
      </c>
      <c r="M91" s="3">
        <v>1.8512008114854652</v>
      </c>
      <c r="N91" s="2" t="s">
        <v>33</v>
      </c>
      <c r="O91" s="2" t="s">
        <v>33</v>
      </c>
      <c r="P91" s="2">
        <v>19000</v>
      </c>
      <c r="Q91" s="2">
        <v>0.04</v>
      </c>
      <c r="R91" s="2">
        <v>38620</v>
      </c>
      <c r="S91" s="2">
        <v>19620</v>
      </c>
      <c r="T91" s="4">
        <f t="shared" si="2"/>
        <v>12438.547918268778</v>
      </c>
      <c r="U91" s="2">
        <v>11968</v>
      </c>
      <c r="V91" s="2">
        <v>27000</v>
      </c>
      <c r="W91" s="2">
        <v>8000</v>
      </c>
      <c r="X91" s="4">
        <f t="shared" si="3"/>
        <v>5071.7830451656582</v>
      </c>
      <c r="Y91" s="2">
        <v>4436</v>
      </c>
      <c r="Z91" s="2" t="s">
        <v>34</v>
      </c>
      <c r="AA91" s="2" t="s">
        <v>35</v>
      </c>
      <c r="AB91" s="2" t="s">
        <v>35</v>
      </c>
      <c r="AC91" s="2" t="s">
        <v>34</v>
      </c>
      <c r="AD91" s="2" t="s">
        <v>34</v>
      </c>
    </row>
    <row r="92" spans="1:30" x14ac:dyDescent="0.3">
      <c r="A92" s="2">
        <v>91</v>
      </c>
      <c r="B92" s="2" t="s">
        <v>333</v>
      </c>
      <c r="C92" s="2" t="s">
        <v>334</v>
      </c>
      <c r="D92" s="2" t="s">
        <v>335</v>
      </c>
      <c r="E92" s="2" t="s">
        <v>30</v>
      </c>
      <c r="F92" s="2">
        <v>24</v>
      </c>
      <c r="G92" s="2" t="str">
        <f>LOOKUP(F92,{0,0;16,"16-19";20,"20-24";25,"25-29";30,"30-34";35,"35-39";40,"40-44";45,"45-49";50,"50-54";55,"55-59";60,"60-64"})</f>
        <v>20-24</v>
      </c>
      <c r="H92" s="2" t="s">
        <v>39</v>
      </c>
      <c r="I92" s="2" t="s">
        <v>32</v>
      </c>
      <c r="J92" s="2">
        <v>157</v>
      </c>
      <c r="K92" s="2">
        <v>52</v>
      </c>
      <c r="L92" s="2">
        <v>3120</v>
      </c>
      <c r="M92" s="3">
        <v>1.5059142664102023</v>
      </c>
      <c r="N92" s="2" t="s">
        <v>33</v>
      </c>
      <c r="O92" s="2" t="s">
        <v>33</v>
      </c>
      <c r="P92" s="2">
        <v>16000</v>
      </c>
      <c r="Q92" s="2">
        <v>0.06</v>
      </c>
      <c r="R92" s="2">
        <v>38080</v>
      </c>
      <c r="S92" s="2">
        <v>22080</v>
      </c>
      <c r="T92" s="4">
        <f t="shared" si="2"/>
        <v>10657.239423826048</v>
      </c>
      <c r="U92" s="2">
        <v>10686</v>
      </c>
      <c r="V92" s="2">
        <v>28000</v>
      </c>
      <c r="W92" s="2">
        <v>12000</v>
      </c>
      <c r="X92" s="4">
        <f t="shared" si="3"/>
        <v>5791.9779477315469</v>
      </c>
      <c r="Y92" s="2">
        <v>5490</v>
      </c>
      <c r="Z92" s="2" t="s">
        <v>35</v>
      </c>
      <c r="AA92" s="2" t="s">
        <v>34</v>
      </c>
      <c r="AB92" s="2" t="s">
        <v>35</v>
      </c>
      <c r="AC92" s="2" t="s">
        <v>34</v>
      </c>
      <c r="AD92" s="2" t="s">
        <v>34</v>
      </c>
    </row>
    <row r="93" spans="1:30" x14ac:dyDescent="0.3">
      <c r="A93" s="2">
        <v>92</v>
      </c>
      <c r="B93" s="2" t="s">
        <v>336</v>
      </c>
      <c r="C93" s="2" t="s">
        <v>337</v>
      </c>
      <c r="D93" s="2" t="s">
        <v>338</v>
      </c>
      <c r="E93" s="2" t="s">
        <v>131</v>
      </c>
      <c r="F93" s="2">
        <v>65</v>
      </c>
      <c r="G93" s="2" t="str">
        <f>LOOKUP(F93,{0,0;16,"16-19";20,"20-24";25,"25-29";30,"30-34";35,"35-39";40,"40-44";45,"45-49";50,"50-54";55,"55-59";60,"60-64"})</f>
        <v>60-64</v>
      </c>
      <c r="H93" s="2" t="s">
        <v>31</v>
      </c>
      <c r="I93" s="2" t="s">
        <v>339</v>
      </c>
      <c r="J93" s="2">
        <v>174</v>
      </c>
      <c r="K93" s="2">
        <v>75</v>
      </c>
      <c r="L93" s="2">
        <v>4950</v>
      </c>
      <c r="M93" s="3">
        <v>1.9039432764659772</v>
      </c>
      <c r="N93" s="2" t="s">
        <v>33</v>
      </c>
      <c r="O93" s="2" t="s">
        <v>33</v>
      </c>
      <c r="P93" s="2">
        <v>22000</v>
      </c>
      <c r="Q93" s="2">
        <v>0.04</v>
      </c>
      <c r="R93" s="2">
        <v>39980</v>
      </c>
      <c r="S93" s="2">
        <v>17980</v>
      </c>
      <c r="T93" s="4">
        <f t="shared" si="2"/>
        <v>11410.966703619422</v>
      </c>
      <c r="U93" s="2">
        <v>11387</v>
      </c>
      <c r="V93" s="2">
        <v>29000</v>
      </c>
      <c r="W93" s="2">
        <v>7000</v>
      </c>
      <c r="X93" s="4">
        <f t="shared" si="3"/>
        <v>4442.5343117539469</v>
      </c>
      <c r="Y93" s="2">
        <v>4030</v>
      </c>
      <c r="Z93" s="2" t="s">
        <v>34</v>
      </c>
      <c r="AA93" s="2" t="s">
        <v>34</v>
      </c>
      <c r="AB93" s="2" t="s">
        <v>35</v>
      </c>
      <c r="AC93" s="2" t="s">
        <v>34</v>
      </c>
      <c r="AD93" s="2" t="s">
        <v>34</v>
      </c>
    </row>
    <row r="94" spans="1:30" x14ac:dyDescent="0.3">
      <c r="A94" s="2">
        <v>93</v>
      </c>
      <c r="B94" s="2" t="s">
        <v>340</v>
      </c>
      <c r="C94" s="2" t="s">
        <v>341</v>
      </c>
      <c r="D94" s="2" t="s">
        <v>342</v>
      </c>
      <c r="E94" s="2" t="s">
        <v>131</v>
      </c>
      <c r="F94" s="2">
        <v>42</v>
      </c>
      <c r="G94" s="2" t="str">
        <f>LOOKUP(F94,{0,0;16,"16-19";20,"20-24";25,"25-29";30,"30-34";35,"35-39";40,"40-44";45,"45-49";50,"50-54";55,"55-59";60,"60-64"})</f>
        <v>40-44</v>
      </c>
      <c r="H94" s="2" t="s">
        <v>39</v>
      </c>
      <c r="I94" s="2" t="s">
        <v>132</v>
      </c>
      <c r="J94" s="2">
        <v>170</v>
      </c>
      <c r="K94" s="2">
        <v>65</v>
      </c>
      <c r="L94" s="2">
        <v>3900</v>
      </c>
      <c r="M94" s="3">
        <v>1.7519830034690533</v>
      </c>
      <c r="N94" s="2" t="s">
        <v>33</v>
      </c>
      <c r="O94" s="2" t="s">
        <v>33</v>
      </c>
      <c r="P94" s="2">
        <v>19000</v>
      </c>
      <c r="Q94" s="2">
        <v>0.05</v>
      </c>
      <c r="R94" s="2">
        <v>53040</v>
      </c>
      <c r="S94" s="2">
        <v>34040</v>
      </c>
      <c r="T94" s="4">
        <f t="shared" si="2"/>
        <v>18350.000442488177</v>
      </c>
      <c r="U94" s="2">
        <v>18329</v>
      </c>
      <c r="V94" s="2">
        <v>39000</v>
      </c>
      <c r="W94" s="2">
        <v>20000</v>
      </c>
      <c r="X94" s="4">
        <f t="shared" si="3"/>
        <v>10781.433867501868</v>
      </c>
      <c r="Y94" s="2">
        <v>10606</v>
      </c>
      <c r="Z94" s="2" t="s">
        <v>35</v>
      </c>
      <c r="AA94" s="2" t="s">
        <v>35</v>
      </c>
      <c r="AB94" s="2" t="s">
        <v>35</v>
      </c>
      <c r="AC94" s="2" t="s">
        <v>35</v>
      </c>
      <c r="AD94" s="2" t="s">
        <v>35</v>
      </c>
    </row>
    <row r="95" spans="1:30" x14ac:dyDescent="0.3">
      <c r="A95" s="2">
        <v>94</v>
      </c>
      <c r="B95" s="2" t="s">
        <v>343</v>
      </c>
      <c r="C95" s="2" t="s">
        <v>344</v>
      </c>
      <c r="D95" s="2" t="s">
        <v>345</v>
      </c>
      <c r="E95" s="2" t="s">
        <v>131</v>
      </c>
      <c r="F95" s="2">
        <v>19</v>
      </c>
      <c r="G95" s="2" t="str">
        <f>LOOKUP(F95,{0,0;16,"16-19";20,"20-24";25,"25-29";30,"30-34";35,"35-39";40,"40-44";45,"45-49";50,"50-54";55,"55-59";60,"60-64"})</f>
        <v>16-19</v>
      </c>
      <c r="H95" s="2" t="s">
        <v>31</v>
      </c>
      <c r="I95" s="2" t="s">
        <v>271</v>
      </c>
      <c r="J95" s="2">
        <v>145</v>
      </c>
      <c r="K95" s="2">
        <v>44</v>
      </c>
      <c r="L95" s="2">
        <v>2904</v>
      </c>
      <c r="M95" s="3">
        <v>1.3312483698477238</v>
      </c>
      <c r="N95" s="2" t="s">
        <v>33</v>
      </c>
      <c r="O95" s="2" t="s">
        <v>33</v>
      </c>
      <c r="P95" s="2">
        <v>19000</v>
      </c>
      <c r="Q95" s="2">
        <v>0.06</v>
      </c>
      <c r="R95" s="2">
        <v>36980</v>
      </c>
      <c r="S95" s="2">
        <v>17980</v>
      </c>
      <c r="T95" s="4">
        <f t="shared" si="2"/>
        <v>9066.6082158568443</v>
      </c>
      <c r="U95" s="2">
        <v>8790</v>
      </c>
      <c r="V95" s="2">
        <v>26000</v>
      </c>
      <c r="W95" s="2">
        <v>7000</v>
      </c>
      <c r="X95" s="4">
        <f t="shared" si="3"/>
        <v>3529.8252230810858</v>
      </c>
      <c r="Y95" s="2">
        <v>3422</v>
      </c>
      <c r="Z95" s="2" t="s">
        <v>35</v>
      </c>
      <c r="AA95" s="2" t="s">
        <v>35</v>
      </c>
      <c r="AB95" s="2" t="s">
        <v>35</v>
      </c>
      <c r="AC95" s="2" t="s">
        <v>34</v>
      </c>
      <c r="AD95" s="2" t="s">
        <v>34</v>
      </c>
    </row>
    <row r="96" spans="1:30" x14ac:dyDescent="0.3">
      <c r="A96" s="2">
        <v>95</v>
      </c>
      <c r="B96" s="2" t="s">
        <v>346</v>
      </c>
      <c r="C96" s="2" t="s">
        <v>347</v>
      </c>
      <c r="D96" s="2" t="s">
        <v>348</v>
      </c>
      <c r="E96" s="2" t="s">
        <v>131</v>
      </c>
      <c r="F96" s="2">
        <v>72</v>
      </c>
      <c r="G96" s="2" t="str">
        <f>LOOKUP(F96,{0,0;16,"16-19";20,"20-24";25,"25-29";30,"30-34";35,"35-39";40,"40-44";45,"45-49";50,"50-54";55,"55-59";60,"60-64"})</f>
        <v>60-64</v>
      </c>
      <c r="H96" s="2" t="s">
        <v>31</v>
      </c>
      <c r="I96" s="2" t="s">
        <v>188</v>
      </c>
      <c r="J96" s="2">
        <v>170</v>
      </c>
      <c r="K96" s="2">
        <v>72</v>
      </c>
      <c r="L96" s="2">
        <v>4752</v>
      </c>
      <c r="M96" s="3">
        <v>1.8439088914585775</v>
      </c>
      <c r="N96" s="2" t="s">
        <v>45</v>
      </c>
      <c r="O96" s="2" t="s">
        <v>45</v>
      </c>
      <c r="P96" s="2">
        <v>18000</v>
      </c>
      <c r="Q96" s="2">
        <v>0.04</v>
      </c>
      <c r="R96" s="2">
        <v>34340</v>
      </c>
      <c r="S96" s="2">
        <v>16340</v>
      </c>
      <c r="T96" s="4">
        <f t="shared" si="2"/>
        <v>10461.621974455957</v>
      </c>
      <c r="U96" s="2">
        <v>10311</v>
      </c>
      <c r="V96" s="2">
        <v>24000</v>
      </c>
      <c r="W96" s="2">
        <v>6000</v>
      </c>
      <c r="X96" s="4">
        <f t="shared" si="3"/>
        <v>3841.4768572053699</v>
      </c>
      <c r="Y96" s="2">
        <v>3327</v>
      </c>
      <c r="Z96" s="2" t="s">
        <v>35</v>
      </c>
      <c r="AA96" s="2" t="s">
        <v>35</v>
      </c>
      <c r="AB96" s="2" t="s">
        <v>35</v>
      </c>
      <c r="AC96" s="2" t="s">
        <v>34</v>
      </c>
      <c r="AD96" s="2" t="s">
        <v>34</v>
      </c>
    </row>
    <row r="97" spans="1:30" x14ac:dyDescent="0.3">
      <c r="A97" s="2">
        <v>96</v>
      </c>
      <c r="B97" s="2" t="s">
        <v>349</v>
      </c>
      <c r="C97" s="2" t="s">
        <v>350</v>
      </c>
      <c r="D97" s="2" t="s">
        <v>351</v>
      </c>
      <c r="E97" s="2" t="s">
        <v>131</v>
      </c>
      <c r="F97" s="2">
        <v>55</v>
      </c>
      <c r="G97" s="2" t="str">
        <f>LOOKUP(F97,{0,0;16,"16-19";20,"20-24";25,"25-29";30,"30-34";35,"35-39";40,"40-44";45,"45-49";50,"50-54";55,"55-59";60,"60-64"})</f>
        <v>55-59</v>
      </c>
      <c r="H97" s="2" t="s">
        <v>31</v>
      </c>
      <c r="I97" s="2" t="s">
        <v>261</v>
      </c>
      <c r="J97" s="2">
        <v>178</v>
      </c>
      <c r="K97" s="2">
        <v>85</v>
      </c>
      <c r="L97" s="2">
        <v>5610</v>
      </c>
      <c r="M97" s="3">
        <v>2.0500677495579938</v>
      </c>
      <c r="N97" s="2" t="s">
        <v>33</v>
      </c>
      <c r="O97" s="2" t="s">
        <v>33</v>
      </c>
      <c r="P97" s="2">
        <v>14000</v>
      </c>
      <c r="Q97" s="2">
        <v>0.03</v>
      </c>
      <c r="R97" s="2">
        <v>42160</v>
      </c>
      <c r="S97" s="2">
        <v>28160</v>
      </c>
      <c r="T97" s="4">
        <f t="shared" si="2"/>
        <v>22639.179540216905</v>
      </c>
      <c r="U97" s="2">
        <v>22417</v>
      </c>
      <c r="V97" s="2">
        <v>31000</v>
      </c>
      <c r="W97" s="2">
        <v>17000</v>
      </c>
      <c r="X97" s="4">
        <f t="shared" si="3"/>
        <v>13667.118330386624</v>
      </c>
      <c r="Y97" s="2">
        <v>10457</v>
      </c>
      <c r="Z97" s="2" t="s">
        <v>35</v>
      </c>
      <c r="AA97" s="2" t="s">
        <v>35</v>
      </c>
      <c r="AB97" s="2" t="s">
        <v>35</v>
      </c>
      <c r="AC97" s="2" t="s">
        <v>34</v>
      </c>
      <c r="AD97" s="2" t="s">
        <v>34</v>
      </c>
    </row>
    <row r="98" spans="1:30" x14ac:dyDescent="0.3">
      <c r="A98" s="2">
        <v>97</v>
      </c>
      <c r="B98" s="2" t="s">
        <v>352</v>
      </c>
      <c r="C98" s="2" t="s">
        <v>353</v>
      </c>
      <c r="D98" s="2" t="s">
        <v>354</v>
      </c>
      <c r="E98" s="2" t="s">
        <v>131</v>
      </c>
      <c r="F98" s="2">
        <v>45</v>
      </c>
      <c r="G98" s="2" t="str">
        <f>LOOKUP(F98,{0,0;16,"16-19";20,"20-24";25,"25-29";30,"30-34";35,"35-39";40,"40-44";45,"45-49";50,"50-54";55,"55-59";60,"60-64"})</f>
        <v>45-49</v>
      </c>
      <c r="H98" s="2" t="s">
        <v>31</v>
      </c>
      <c r="I98" s="2" t="s">
        <v>261</v>
      </c>
      <c r="J98" s="2">
        <v>168</v>
      </c>
      <c r="K98" s="2">
        <v>60</v>
      </c>
      <c r="L98" s="2">
        <v>3960</v>
      </c>
      <c r="M98" s="3">
        <v>1.6733200530681511</v>
      </c>
      <c r="N98" s="2" t="s">
        <v>45</v>
      </c>
      <c r="O98" s="2" t="s">
        <v>45</v>
      </c>
      <c r="P98" s="2">
        <v>21000</v>
      </c>
      <c r="Q98" s="2">
        <v>0.05</v>
      </c>
      <c r="R98" s="2">
        <v>40620</v>
      </c>
      <c r="S98" s="2">
        <v>19620</v>
      </c>
      <c r="T98" s="4">
        <f t="shared" si="2"/>
        <v>10943.513147065711</v>
      </c>
      <c r="U98" s="2">
        <v>10987</v>
      </c>
      <c r="V98" s="2">
        <v>29000</v>
      </c>
      <c r="W98" s="2">
        <v>8000</v>
      </c>
      <c r="X98" s="4">
        <f t="shared" si="3"/>
        <v>4462.1868081817356</v>
      </c>
      <c r="Y98" s="2">
        <v>4072</v>
      </c>
      <c r="Z98" s="2" t="s">
        <v>34</v>
      </c>
      <c r="AA98" s="2" t="s">
        <v>35</v>
      </c>
      <c r="AB98" s="2" t="s">
        <v>35</v>
      </c>
      <c r="AC98" s="2" t="s">
        <v>34</v>
      </c>
      <c r="AD98" s="2" t="s">
        <v>34</v>
      </c>
    </row>
    <row r="99" spans="1:30" x14ac:dyDescent="0.3">
      <c r="A99" s="2">
        <v>98</v>
      </c>
      <c r="B99" s="2" t="s">
        <v>355</v>
      </c>
      <c r="C99" s="2" t="s">
        <v>356</v>
      </c>
      <c r="D99" s="2" t="s">
        <v>357</v>
      </c>
      <c r="E99" s="2" t="s">
        <v>69</v>
      </c>
      <c r="F99" s="2">
        <v>53</v>
      </c>
      <c r="G99" s="2" t="str">
        <f>LOOKUP(F99,{0,0;16,"16-19";20,"20-24";25,"25-29";30,"30-34";35,"35-39";40,"40-44";45,"45-49";50,"50-54";55,"55-59";60,"60-64"})</f>
        <v>50-54</v>
      </c>
      <c r="H99" s="2" t="s">
        <v>31</v>
      </c>
      <c r="I99" s="2" t="s">
        <v>32</v>
      </c>
      <c r="J99" s="2">
        <v>166</v>
      </c>
      <c r="K99" s="2">
        <v>61</v>
      </c>
      <c r="L99" s="2">
        <v>4026</v>
      </c>
      <c r="M99" s="3">
        <v>1.6771337984125709</v>
      </c>
      <c r="N99" s="2" t="s">
        <v>50</v>
      </c>
      <c r="O99" s="2" t="s">
        <v>50</v>
      </c>
      <c r="P99" s="2">
        <v>11000</v>
      </c>
      <c r="Q99" s="2">
        <v>0.05</v>
      </c>
      <c r="R99" s="2">
        <v>29920</v>
      </c>
      <c r="S99" s="2">
        <v>18920</v>
      </c>
      <c r="T99" s="4">
        <f t="shared" si="2"/>
        <v>10403.728349496998</v>
      </c>
      <c r="U99" s="2">
        <v>10421</v>
      </c>
      <c r="V99" s="2">
        <v>22000</v>
      </c>
      <c r="W99" s="2">
        <v>11000</v>
      </c>
      <c r="X99" s="4">
        <f t="shared" si="3"/>
        <v>6048.6792729633707</v>
      </c>
      <c r="Y99" s="2">
        <v>5600</v>
      </c>
      <c r="Z99" s="2" t="s">
        <v>35</v>
      </c>
      <c r="AA99" s="2" t="s">
        <v>35</v>
      </c>
      <c r="AB99" s="2" t="s">
        <v>35</v>
      </c>
      <c r="AC99" s="2" t="s">
        <v>35</v>
      </c>
      <c r="AD99" s="2" t="s">
        <v>34</v>
      </c>
    </row>
    <row r="100" spans="1:30" x14ac:dyDescent="0.3">
      <c r="A100" s="2">
        <v>99</v>
      </c>
      <c r="B100" s="2" t="s">
        <v>358</v>
      </c>
      <c r="C100" s="2" t="s">
        <v>359</v>
      </c>
      <c r="D100" s="2" t="s">
        <v>360</v>
      </c>
      <c r="E100" s="2" t="s">
        <v>30</v>
      </c>
      <c r="F100" s="2">
        <v>30</v>
      </c>
      <c r="G100" s="2" t="str">
        <f>LOOKUP(F100,{0,0;16,"16-19";20,"20-24";25,"25-29";30,"30-34";35,"35-39";40,"40-44";45,"45-49";50,"50-54";55,"55-59";60,"60-64"})</f>
        <v>30-34</v>
      </c>
      <c r="H100" s="2" t="s">
        <v>31</v>
      </c>
      <c r="I100" s="2" t="s">
        <v>32</v>
      </c>
      <c r="J100" s="2">
        <v>153</v>
      </c>
      <c r="K100" s="2">
        <v>45</v>
      </c>
      <c r="L100" s="2">
        <v>2970</v>
      </c>
      <c r="M100" s="3">
        <v>1.3829316685939332</v>
      </c>
      <c r="N100" s="2" t="s">
        <v>169</v>
      </c>
      <c r="O100" s="2" t="s">
        <v>169</v>
      </c>
      <c r="P100" s="2">
        <v>25000</v>
      </c>
      <c r="Q100" s="2">
        <v>7.0000000000000007E-2</v>
      </c>
      <c r="R100" s="2">
        <v>53040</v>
      </c>
      <c r="S100" s="2">
        <v>28040</v>
      </c>
      <c r="T100" s="4">
        <f t="shared" si="2"/>
        <v>12310.286980118693</v>
      </c>
      <c r="U100" s="2">
        <v>12373</v>
      </c>
      <c r="V100" s="2">
        <v>39000</v>
      </c>
      <c r="W100" s="2">
        <v>14000</v>
      </c>
      <c r="X100" s="4">
        <f t="shared" si="3"/>
        <v>6146.3629715285915</v>
      </c>
      <c r="Y100" s="2">
        <v>5896</v>
      </c>
      <c r="Z100" s="2" t="s">
        <v>34</v>
      </c>
      <c r="AA100" s="2" t="s">
        <v>35</v>
      </c>
      <c r="AB100" s="2" t="s">
        <v>35</v>
      </c>
      <c r="AC100" s="2" t="s">
        <v>35</v>
      </c>
      <c r="AD100" s="2" t="s">
        <v>34</v>
      </c>
    </row>
    <row r="101" spans="1:30" x14ac:dyDescent="0.3">
      <c r="A101" s="2">
        <v>100</v>
      </c>
      <c r="B101" s="2" t="s">
        <v>361</v>
      </c>
      <c r="C101" s="2" t="s">
        <v>362</v>
      </c>
      <c r="D101" s="2" t="s">
        <v>363</v>
      </c>
      <c r="E101" s="2" t="s">
        <v>30</v>
      </c>
      <c r="F101" s="2">
        <v>30</v>
      </c>
      <c r="G101" s="2" t="str">
        <f>LOOKUP(F101,{0,0;16,"16-19";20,"20-24";25,"25-29";30,"30-34";35,"35-39";40,"40-44";45,"45-49";50,"50-54";55,"55-59";60,"60-64"})</f>
        <v>30-34</v>
      </c>
      <c r="H101" s="2" t="s">
        <v>31</v>
      </c>
      <c r="I101" s="2" t="s">
        <v>49</v>
      </c>
      <c r="J101" s="2">
        <v>165</v>
      </c>
      <c r="K101" s="2">
        <v>59</v>
      </c>
      <c r="L101" s="2">
        <v>3894</v>
      </c>
      <c r="M101" s="3">
        <v>1.6444350600332829</v>
      </c>
      <c r="N101" s="2" t="s">
        <v>33</v>
      </c>
      <c r="O101" s="2" t="s">
        <v>33</v>
      </c>
      <c r="P101" s="2">
        <v>19000</v>
      </c>
      <c r="Q101" s="2">
        <v>0.05</v>
      </c>
      <c r="R101" s="2">
        <v>51680</v>
      </c>
      <c r="S101" s="2">
        <v>32680</v>
      </c>
      <c r="T101" s="4">
        <f t="shared" si="2"/>
        <v>18216.995851487354</v>
      </c>
      <c r="U101" s="2">
        <v>18278</v>
      </c>
      <c r="V101" s="2">
        <v>38000</v>
      </c>
      <c r="W101" s="2">
        <v>19000</v>
      </c>
      <c r="X101" s="4">
        <f t="shared" si="3"/>
        <v>10591.276657841483</v>
      </c>
      <c r="Y101" s="2">
        <v>9500</v>
      </c>
      <c r="Z101" s="2" t="s">
        <v>35</v>
      </c>
      <c r="AA101" s="2" t="s">
        <v>35</v>
      </c>
      <c r="AB101" s="2" t="s">
        <v>35</v>
      </c>
      <c r="AC101" s="2" t="s">
        <v>35</v>
      </c>
      <c r="AD101" s="2" t="s">
        <v>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3612-DFCA-4F0D-A843-4B8B8C3E4906}">
  <dimension ref="A1:AJ101"/>
  <sheetViews>
    <sheetView workbookViewId="0">
      <selection activeCell="H2" sqref="H2:H101"/>
    </sheetView>
  </sheetViews>
  <sheetFormatPr defaultRowHeight="14.4" x14ac:dyDescent="0.3"/>
  <cols>
    <col min="1" max="1" width="5.5546875" style="2" customWidth="1"/>
    <col min="2" max="2" width="15" style="2" bestFit="1" customWidth="1"/>
    <col min="3" max="3" width="16.109375" style="2" bestFit="1" customWidth="1"/>
    <col min="4" max="4" width="25.5546875" style="2" bestFit="1" customWidth="1"/>
    <col min="5" max="5" width="18.77734375" style="2" bestFit="1" customWidth="1"/>
    <col min="6" max="6" width="18.77734375" style="2" customWidth="1"/>
    <col min="7" max="7" width="4" style="2" bestFit="1" customWidth="1"/>
    <col min="8" max="9" width="5.44140625" style="2" customWidth="1"/>
    <col min="10" max="10" width="6.88671875" style="2" bestFit="1" customWidth="1"/>
    <col min="11" max="13" width="6.88671875" style="2" customWidth="1"/>
    <col min="14" max="14" width="8.6640625" style="2" bestFit="1" customWidth="1"/>
    <col min="15" max="15" width="7.88671875" style="2" bestFit="1" customWidth="1"/>
    <col min="16" max="16" width="5.33203125" style="2" bestFit="1" customWidth="1"/>
    <col min="17" max="17" width="9.109375" style="2" bestFit="1" customWidth="1"/>
    <col min="18" max="18" width="6" style="2" bestFit="1" customWidth="1"/>
    <col min="19" max="19" width="6.88671875" style="2" bestFit="1" customWidth="1"/>
    <col min="20" max="20" width="6.88671875" style="2" customWidth="1"/>
    <col min="21" max="21" width="11.21875" style="2" bestFit="1" customWidth="1"/>
    <col min="22" max="22" width="7.21875" style="2" bestFit="1" customWidth="1"/>
    <col min="23" max="23" width="21.6640625" style="2" bestFit="1" customWidth="1"/>
    <col min="24" max="24" width="10.21875" style="2" customWidth="1"/>
    <col min="25" max="25" width="8.88671875" style="2"/>
    <col min="26" max="26" width="12" style="2" bestFit="1" customWidth="1"/>
    <col min="27" max="27" width="7.33203125" style="2" bestFit="1" customWidth="1"/>
    <col min="28" max="28" width="10.44140625" style="2" bestFit="1" customWidth="1"/>
    <col min="29" max="29" width="9.88671875" style="2" bestFit="1" customWidth="1"/>
    <col min="30" max="30" width="9.88671875" style="2" customWidth="1"/>
    <col min="31" max="31" width="8.33203125" style="2" bestFit="1" customWidth="1"/>
    <col min="32" max="32" width="5.44140625" style="2" bestFit="1" customWidth="1"/>
    <col min="33" max="33" width="9" style="2" customWidth="1"/>
    <col min="34" max="34" width="3.88671875" style="2" bestFit="1" customWidth="1"/>
    <col min="35" max="35" width="12.77734375" style="2" customWidth="1"/>
    <col min="36" max="36" width="5.5546875" style="2" bestFit="1" customWidth="1"/>
    <col min="37" max="16384" width="8.88671875" style="2"/>
  </cols>
  <sheetData>
    <row r="1" spans="1:36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367</v>
      </c>
      <c r="G1" s="1" t="s">
        <v>5</v>
      </c>
      <c r="H1" s="1" t="s">
        <v>364</v>
      </c>
      <c r="I1" s="1" t="s">
        <v>367</v>
      </c>
      <c r="J1" s="1" t="s">
        <v>6</v>
      </c>
      <c r="K1" s="1" t="s">
        <v>367</v>
      </c>
      <c r="L1" s="1" t="s">
        <v>379</v>
      </c>
      <c r="M1" s="1" t="s">
        <v>367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367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AA1" s="1" t="s">
        <v>18</v>
      </c>
      <c r="AB1" s="1" t="s">
        <v>19</v>
      </c>
      <c r="AC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</row>
    <row r="2" spans="1:36" x14ac:dyDescent="0.3">
      <c r="A2" s="2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1</v>
      </c>
      <c r="G2" s="2">
        <v>31</v>
      </c>
      <c r="H2" s="2" t="str">
        <f>LOOKUP(G2,{0,0;16,"16-19";20,"20-24";25,"25-29";30,"30-34";35,"35-39";40,"40-44";45,"45-49";50,"50-54";55,"55-59";60,"60-74"})</f>
        <v>30-34</v>
      </c>
      <c r="I2" s="2">
        <v>1</v>
      </c>
      <c r="J2" s="2" t="s">
        <v>31</v>
      </c>
      <c r="K2" s="2">
        <v>1</v>
      </c>
      <c r="L2" s="2" t="s">
        <v>380</v>
      </c>
      <c r="M2" s="2">
        <v>1</v>
      </c>
      <c r="N2" s="2" t="s">
        <v>32</v>
      </c>
      <c r="O2" s="2">
        <v>160</v>
      </c>
      <c r="P2" s="2">
        <v>54</v>
      </c>
      <c r="Q2" s="2">
        <v>3564</v>
      </c>
      <c r="R2" s="3">
        <v>1.5491933384829668</v>
      </c>
      <c r="S2" s="2" t="s">
        <v>33</v>
      </c>
      <c r="T2" s="2">
        <v>1</v>
      </c>
      <c r="U2" s="2" t="s">
        <v>33</v>
      </c>
      <c r="V2" s="2">
        <v>19000</v>
      </c>
      <c r="W2" s="2">
        <v>0.06</v>
      </c>
      <c r="X2" s="2">
        <v>47600</v>
      </c>
      <c r="Y2" s="2">
        <v>28600</v>
      </c>
      <c r="Z2" s="4">
        <f>((X2 - V2) * R2 * 10^11) / (W2 * 10^11 * P2)</f>
        <v>13674.978234757054</v>
      </c>
      <c r="AA2" s="2">
        <v>13682</v>
      </c>
      <c r="AB2" s="2">
        <v>35000</v>
      </c>
      <c r="AC2" s="2">
        <v>16000</v>
      </c>
      <c r="AD2" s="4">
        <f>((AB2 - V2) * R2 * 10^11) / (W2 * 10^11 * P2)</f>
        <v>7650.33747398996</v>
      </c>
      <c r="AE2" s="2">
        <v>7515</v>
      </c>
      <c r="AF2" s="2" t="s">
        <v>34</v>
      </c>
      <c r="AG2" s="2" t="s">
        <v>35</v>
      </c>
      <c r="AH2" s="2" t="s">
        <v>35</v>
      </c>
      <c r="AI2" s="2" t="s">
        <v>34</v>
      </c>
      <c r="AJ2" s="2" t="s">
        <v>34</v>
      </c>
    </row>
    <row r="3" spans="1:36" x14ac:dyDescent="0.3">
      <c r="A3" s="2">
        <v>2</v>
      </c>
      <c r="B3" s="2" t="s">
        <v>36</v>
      </c>
      <c r="C3" s="2" t="s">
        <v>37</v>
      </c>
      <c r="D3" s="2" t="s">
        <v>38</v>
      </c>
      <c r="E3" s="2" t="s">
        <v>30</v>
      </c>
      <c r="F3" s="2">
        <v>1</v>
      </c>
      <c r="G3" s="2">
        <v>49</v>
      </c>
      <c r="H3" s="2" t="str">
        <f>LOOKUP(G3,{0,0;16,"16-19";20,"20-24";25,"25-29";30,"30-34";35,"35-39";40,"40-44";45,"45-49";50,"50-54";55,"55-59";60,"60-74"})</f>
        <v>45-49</v>
      </c>
      <c r="I3" s="2">
        <v>1</v>
      </c>
      <c r="J3" s="2" t="s">
        <v>39</v>
      </c>
      <c r="K3" s="2">
        <v>1</v>
      </c>
      <c r="L3" s="2" t="s">
        <v>380</v>
      </c>
      <c r="M3" s="2">
        <v>1</v>
      </c>
      <c r="N3" s="2" t="s">
        <v>40</v>
      </c>
      <c r="O3" s="2">
        <v>169</v>
      </c>
      <c r="P3" s="2">
        <v>73</v>
      </c>
      <c r="Q3" s="2">
        <v>4380</v>
      </c>
      <c r="R3" s="3">
        <v>1.8512008114854652</v>
      </c>
      <c r="S3" s="2" t="s">
        <v>33</v>
      </c>
      <c r="T3" s="2">
        <v>1</v>
      </c>
      <c r="U3" s="2" t="s">
        <v>33</v>
      </c>
      <c r="V3" s="2">
        <v>18000</v>
      </c>
      <c r="W3" s="2">
        <v>0.04</v>
      </c>
      <c r="X3" s="2">
        <v>35324</v>
      </c>
      <c r="Y3" s="2">
        <v>17324</v>
      </c>
      <c r="Z3" s="4">
        <f t="shared" ref="Z3:Z66" si="0">((X3 - V3) * R3 * 10^11) / (W3 * 10^11 * P3)</f>
        <v>10982.946184306233</v>
      </c>
      <c r="AA3" s="2">
        <v>10567</v>
      </c>
      <c r="AB3" s="2">
        <v>24600</v>
      </c>
      <c r="AC3" s="2">
        <v>6600</v>
      </c>
      <c r="AD3" s="4">
        <f t="shared" ref="AD3:AD66" si="1">((AB3 - V3) * R3 * 10^11) / (W3 * 10^11 * P3)</f>
        <v>4184.221012261668</v>
      </c>
      <c r="AE3" s="2">
        <v>3660</v>
      </c>
      <c r="AF3" s="2" t="s">
        <v>35</v>
      </c>
      <c r="AG3" s="2" t="s">
        <v>35</v>
      </c>
      <c r="AH3" s="2" t="s">
        <v>35</v>
      </c>
      <c r="AI3" s="2" t="s">
        <v>34</v>
      </c>
      <c r="AJ3" s="2" t="s">
        <v>35</v>
      </c>
    </row>
    <row r="4" spans="1:36" x14ac:dyDescent="0.3">
      <c r="A4" s="2">
        <v>3</v>
      </c>
      <c r="B4" s="2" t="s">
        <v>41</v>
      </c>
      <c r="C4" s="2" t="s">
        <v>42</v>
      </c>
      <c r="D4" s="2" t="s">
        <v>43</v>
      </c>
      <c r="E4" s="2" t="s">
        <v>30</v>
      </c>
      <c r="F4" s="2">
        <v>1</v>
      </c>
      <c r="G4" s="2">
        <v>18</v>
      </c>
      <c r="H4" s="2" t="str">
        <f>LOOKUP(G4,{0,0;16,"16-19";20,"20-24";25,"25-29";30,"30-34";35,"35-39";40,"40-44";45,"45-49";50,"50-54";55,"55-59";60,"60-74"})</f>
        <v>16-19</v>
      </c>
      <c r="I4" s="2">
        <v>1</v>
      </c>
      <c r="J4" s="2" t="s">
        <v>31</v>
      </c>
      <c r="K4" s="2">
        <v>1</v>
      </c>
      <c r="L4" s="2" t="s">
        <v>380</v>
      </c>
      <c r="M4" s="2">
        <v>1</v>
      </c>
      <c r="N4" s="2" t="s">
        <v>44</v>
      </c>
      <c r="O4" s="2">
        <v>170</v>
      </c>
      <c r="P4" s="2">
        <v>65</v>
      </c>
      <c r="Q4" s="2">
        <v>4290</v>
      </c>
      <c r="R4" s="3">
        <v>1.7519830034690533</v>
      </c>
      <c r="S4" s="2" t="s">
        <v>45</v>
      </c>
      <c r="T4" s="2">
        <v>1</v>
      </c>
      <c r="U4" s="2" t="s">
        <v>45</v>
      </c>
      <c r="V4" s="2">
        <v>13000</v>
      </c>
      <c r="W4" s="2">
        <v>0.05</v>
      </c>
      <c r="X4" s="2">
        <v>38080</v>
      </c>
      <c r="Y4" s="2">
        <v>25080</v>
      </c>
      <c r="Z4" s="4">
        <f t="shared" si="0"/>
        <v>13519.918069847339</v>
      </c>
      <c r="AA4" s="2">
        <v>13504</v>
      </c>
      <c r="AB4" s="2">
        <v>28000</v>
      </c>
      <c r="AC4" s="2">
        <v>15000</v>
      </c>
      <c r="AD4" s="4">
        <f t="shared" si="1"/>
        <v>8086.0754006263996</v>
      </c>
      <c r="AE4" s="2">
        <v>7954</v>
      </c>
      <c r="AF4" s="2" t="s">
        <v>35</v>
      </c>
      <c r="AG4" s="2" t="s">
        <v>35</v>
      </c>
      <c r="AH4" s="2" t="s">
        <v>35</v>
      </c>
      <c r="AI4" s="2" t="s">
        <v>35</v>
      </c>
      <c r="AJ4" s="2" t="s">
        <v>34</v>
      </c>
    </row>
    <row r="5" spans="1:36" x14ac:dyDescent="0.3">
      <c r="A5" s="2">
        <v>4</v>
      </c>
      <c r="B5" s="2" t="s">
        <v>46</v>
      </c>
      <c r="C5" s="2" t="s">
        <v>47</v>
      </c>
      <c r="D5" s="2" t="s">
        <v>48</v>
      </c>
      <c r="E5" s="2" t="s">
        <v>30</v>
      </c>
      <c r="F5" s="2">
        <v>1</v>
      </c>
      <c r="G5" s="2">
        <v>59</v>
      </c>
      <c r="H5" s="2" t="str">
        <f>LOOKUP(G5,{0,0;16,"16-19";20,"20-24";25,"25-29";30,"30-34";35,"35-39";40,"40-44";45,"45-49";50,"50-54";55,"55-59";60,"60-74"})</f>
        <v>55-59</v>
      </c>
      <c r="I5" s="2">
        <v>1</v>
      </c>
      <c r="J5" s="2" t="s">
        <v>31</v>
      </c>
      <c r="K5" s="2">
        <v>1</v>
      </c>
      <c r="L5" s="2" t="s">
        <v>380</v>
      </c>
      <c r="M5" s="2">
        <v>1</v>
      </c>
      <c r="N5" s="2" t="s">
        <v>49</v>
      </c>
      <c r="O5" s="2">
        <v>166</v>
      </c>
      <c r="P5" s="2">
        <v>60</v>
      </c>
      <c r="Q5" s="2">
        <v>3960</v>
      </c>
      <c r="R5" s="3">
        <v>1.6633299933166199</v>
      </c>
      <c r="S5" s="2" t="s">
        <v>50</v>
      </c>
      <c r="T5" s="2">
        <v>1</v>
      </c>
      <c r="U5" s="2" t="s">
        <v>50</v>
      </c>
      <c r="V5" s="2">
        <v>13000</v>
      </c>
      <c r="W5" s="2">
        <v>0.05</v>
      </c>
      <c r="X5" s="2">
        <v>43520</v>
      </c>
      <c r="Y5" s="2">
        <v>30520</v>
      </c>
      <c r="Z5" s="4">
        <f t="shared" si="0"/>
        <v>16921.61046534108</v>
      </c>
      <c r="AA5" s="2">
        <v>16989</v>
      </c>
      <c r="AB5" s="2">
        <v>32000</v>
      </c>
      <c r="AC5" s="2">
        <v>19000</v>
      </c>
      <c r="AD5" s="4">
        <f t="shared" si="1"/>
        <v>10534.42329100526</v>
      </c>
      <c r="AE5" s="2">
        <v>9615</v>
      </c>
      <c r="AF5" s="2" t="s">
        <v>34</v>
      </c>
      <c r="AG5" s="2" t="s">
        <v>34</v>
      </c>
      <c r="AH5" s="2" t="s">
        <v>35</v>
      </c>
      <c r="AI5" s="2" t="s">
        <v>35</v>
      </c>
      <c r="AJ5" s="2" t="s">
        <v>34</v>
      </c>
    </row>
    <row r="6" spans="1:36" x14ac:dyDescent="0.3">
      <c r="A6" s="2">
        <v>5</v>
      </c>
      <c r="B6" s="2" t="s">
        <v>51</v>
      </c>
      <c r="C6" s="2" t="s">
        <v>52</v>
      </c>
      <c r="D6" s="2" t="s">
        <v>53</v>
      </c>
      <c r="E6" s="2" t="s">
        <v>30</v>
      </c>
      <c r="F6" s="2">
        <v>1</v>
      </c>
      <c r="G6" s="2">
        <v>35</v>
      </c>
      <c r="H6" s="2" t="str">
        <f>LOOKUP(G6,{0,0;16,"16-19";20,"20-24";25,"25-29";30,"30-34";35,"35-39";40,"40-44";45,"45-49";50,"50-54";55,"55-59";60,"60-74"})</f>
        <v>35-39</v>
      </c>
      <c r="I6" s="2">
        <v>1</v>
      </c>
      <c r="J6" s="2" t="s">
        <v>39</v>
      </c>
      <c r="K6" s="2">
        <v>1</v>
      </c>
      <c r="L6" s="2" t="s">
        <v>380</v>
      </c>
      <c r="M6" s="2">
        <v>1</v>
      </c>
      <c r="N6" s="2" t="s">
        <v>54</v>
      </c>
      <c r="O6" s="2">
        <v>155</v>
      </c>
      <c r="P6" s="2">
        <v>48</v>
      </c>
      <c r="Q6" s="2">
        <v>2880</v>
      </c>
      <c r="R6" s="3">
        <v>1.4375905768565218</v>
      </c>
      <c r="S6" s="2" t="s">
        <v>55</v>
      </c>
      <c r="T6" s="2">
        <v>1</v>
      </c>
      <c r="U6" s="2" t="s">
        <v>55</v>
      </c>
      <c r="V6" s="2">
        <v>16000</v>
      </c>
      <c r="W6" s="2">
        <v>0.06</v>
      </c>
      <c r="X6" s="2">
        <v>46240</v>
      </c>
      <c r="Y6" s="2">
        <v>30240</v>
      </c>
      <c r="Z6" s="4">
        <f t="shared" si="0"/>
        <v>15094.701056993479</v>
      </c>
      <c r="AA6" s="2">
        <v>15120</v>
      </c>
      <c r="AB6" s="2">
        <v>34000</v>
      </c>
      <c r="AC6" s="2">
        <v>18000</v>
      </c>
      <c r="AD6" s="4">
        <f t="shared" si="1"/>
        <v>8984.9411053532604</v>
      </c>
      <c r="AE6" s="2">
        <v>7854</v>
      </c>
      <c r="AF6" s="2" t="s">
        <v>35</v>
      </c>
      <c r="AG6" s="2" t="s">
        <v>35</v>
      </c>
      <c r="AH6" s="2" t="s">
        <v>35</v>
      </c>
      <c r="AI6" s="2" t="s">
        <v>35</v>
      </c>
      <c r="AJ6" s="2" t="s">
        <v>34</v>
      </c>
    </row>
    <row r="7" spans="1:36" x14ac:dyDescent="0.3">
      <c r="A7" s="2">
        <v>6</v>
      </c>
      <c r="B7" s="2" t="s">
        <v>56</v>
      </c>
      <c r="C7" s="2" t="s">
        <v>57</v>
      </c>
      <c r="D7" s="2" t="s">
        <v>58</v>
      </c>
      <c r="E7" s="2" t="s">
        <v>30</v>
      </c>
      <c r="F7" s="2">
        <v>1</v>
      </c>
      <c r="G7" s="2">
        <v>18</v>
      </c>
      <c r="H7" s="2" t="str">
        <f>LOOKUP(G7,{0,0;16,"16-19";20,"20-24";25,"25-29";30,"30-34";35,"35-39";40,"40-44";45,"45-49";50,"50-54";55,"55-59";60,"60-74"})</f>
        <v>16-19</v>
      </c>
      <c r="I7" s="2">
        <v>1</v>
      </c>
      <c r="J7" s="2" t="s">
        <v>39</v>
      </c>
      <c r="K7" s="2">
        <v>1</v>
      </c>
      <c r="L7" s="2" t="s">
        <v>380</v>
      </c>
      <c r="M7" s="2">
        <v>1</v>
      </c>
      <c r="N7" s="2" t="s">
        <v>32</v>
      </c>
      <c r="O7" s="2">
        <v>174</v>
      </c>
      <c r="P7" s="2">
        <v>73</v>
      </c>
      <c r="Q7" s="2">
        <v>4380</v>
      </c>
      <c r="R7" s="3">
        <v>1.8783858318602527</v>
      </c>
      <c r="S7" s="2" t="s">
        <v>33</v>
      </c>
      <c r="T7" s="2">
        <v>1</v>
      </c>
      <c r="U7" s="2" t="s">
        <v>33</v>
      </c>
      <c r="V7" s="2">
        <v>16000</v>
      </c>
      <c r="W7" s="2">
        <v>0.04</v>
      </c>
      <c r="X7" s="2">
        <v>38080</v>
      </c>
      <c r="Y7" s="2">
        <v>22080</v>
      </c>
      <c r="Z7" s="4">
        <f t="shared" si="0"/>
        <v>14203.684646395335</v>
      </c>
      <c r="AA7" s="2">
        <v>14140</v>
      </c>
      <c r="AB7" s="2">
        <v>28000</v>
      </c>
      <c r="AC7" s="2">
        <v>12000</v>
      </c>
      <c r="AD7" s="4">
        <f t="shared" si="1"/>
        <v>7719.3938295626831</v>
      </c>
      <c r="AE7" s="2">
        <v>6800</v>
      </c>
      <c r="AF7" s="2" t="s">
        <v>34</v>
      </c>
      <c r="AG7" s="2" t="s">
        <v>35</v>
      </c>
      <c r="AH7" s="2" t="s">
        <v>35</v>
      </c>
      <c r="AI7" s="2" t="s">
        <v>35</v>
      </c>
      <c r="AJ7" s="2" t="s">
        <v>34</v>
      </c>
    </row>
    <row r="8" spans="1:36" x14ac:dyDescent="0.3">
      <c r="A8" s="2">
        <v>7</v>
      </c>
      <c r="B8" s="2" t="s">
        <v>59</v>
      </c>
      <c r="C8" s="2" t="s">
        <v>60</v>
      </c>
      <c r="D8" s="2" t="s">
        <v>61</v>
      </c>
      <c r="E8" s="2" t="s">
        <v>30</v>
      </c>
      <c r="F8" s="2">
        <v>1</v>
      </c>
      <c r="G8" s="2">
        <v>36</v>
      </c>
      <c r="H8" s="2" t="str">
        <f>LOOKUP(G8,{0,0;16,"16-19";20,"20-24";25,"25-29";30,"30-34";35,"35-39";40,"40-44";45,"45-49";50,"50-54";55,"55-59";60,"60-74"})</f>
        <v>35-39</v>
      </c>
      <c r="I8" s="2">
        <v>1</v>
      </c>
      <c r="J8" s="2" t="s">
        <v>31</v>
      </c>
      <c r="K8" s="2">
        <v>1</v>
      </c>
      <c r="L8" s="2" t="s">
        <v>380</v>
      </c>
      <c r="M8" s="2">
        <v>1</v>
      </c>
      <c r="N8" s="2" t="s">
        <v>32</v>
      </c>
      <c r="O8" s="2">
        <v>157</v>
      </c>
      <c r="P8" s="2">
        <v>52</v>
      </c>
      <c r="Q8" s="2">
        <v>3432</v>
      </c>
      <c r="R8" s="3">
        <v>1.5059142664102023</v>
      </c>
      <c r="S8" s="2" t="s">
        <v>62</v>
      </c>
      <c r="T8" s="2">
        <v>1</v>
      </c>
      <c r="U8" s="2" t="s">
        <v>62</v>
      </c>
      <c r="V8" s="2">
        <v>16000</v>
      </c>
      <c r="W8" s="2">
        <v>0.06</v>
      </c>
      <c r="X8" s="2">
        <v>38080</v>
      </c>
      <c r="Y8" s="2">
        <v>22080</v>
      </c>
      <c r="Z8" s="4">
        <f t="shared" si="0"/>
        <v>10657.239423826048</v>
      </c>
      <c r="AA8" s="2">
        <v>10686</v>
      </c>
      <c r="AB8" s="2">
        <v>28000</v>
      </c>
      <c r="AC8" s="2">
        <v>12000</v>
      </c>
      <c r="AD8" s="4">
        <f t="shared" si="1"/>
        <v>5791.9779477315469</v>
      </c>
      <c r="AE8" s="2">
        <v>5490</v>
      </c>
      <c r="AF8" s="2" t="s">
        <v>35</v>
      </c>
      <c r="AG8" s="2" t="s">
        <v>34</v>
      </c>
      <c r="AH8" s="2" t="s">
        <v>35</v>
      </c>
      <c r="AI8" s="2" t="s">
        <v>34</v>
      </c>
      <c r="AJ8" s="2" t="s">
        <v>34</v>
      </c>
    </row>
    <row r="9" spans="1:36" x14ac:dyDescent="0.3">
      <c r="A9" s="2">
        <v>8</v>
      </c>
      <c r="B9" s="2" t="s">
        <v>63</v>
      </c>
      <c r="C9" s="2" t="s">
        <v>64</v>
      </c>
      <c r="D9" s="2" t="s">
        <v>65</v>
      </c>
      <c r="E9" s="2" t="s">
        <v>30</v>
      </c>
      <c r="F9" s="2">
        <v>1</v>
      </c>
      <c r="G9" s="2">
        <v>48</v>
      </c>
      <c r="H9" s="2" t="str">
        <f>LOOKUP(G9,{0,0;16,"16-19";20,"20-24";25,"25-29";30,"30-34";35,"35-39";40,"40-44";45,"45-49";50,"50-54";55,"55-59";60,"60-74"})</f>
        <v>45-49</v>
      </c>
      <c r="I9" s="2">
        <v>1</v>
      </c>
      <c r="J9" s="2" t="s">
        <v>31</v>
      </c>
      <c r="K9" s="2">
        <v>1</v>
      </c>
      <c r="L9" s="2" t="s">
        <v>380</v>
      </c>
      <c r="M9" s="2">
        <v>1</v>
      </c>
      <c r="N9" s="2" t="s">
        <v>40</v>
      </c>
      <c r="O9" s="2">
        <v>145</v>
      </c>
      <c r="P9" s="2">
        <v>44</v>
      </c>
      <c r="Q9" s="2">
        <v>2904</v>
      </c>
      <c r="R9" s="3">
        <v>1.3312483698477238</v>
      </c>
      <c r="S9" s="2" t="s">
        <v>55</v>
      </c>
      <c r="T9" s="2">
        <v>1</v>
      </c>
      <c r="U9" s="2" t="s">
        <v>55</v>
      </c>
      <c r="V9" s="2">
        <v>19000</v>
      </c>
      <c r="W9" s="2">
        <v>0.06</v>
      </c>
      <c r="X9" s="2">
        <v>36980</v>
      </c>
      <c r="Y9" s="2">
        <v>17980</v>
      </c>
      <c r="Z9" s="4">
        <f t="shared" si="0"/>
        <v>9066.6082158568443</v>
      </c>
      <c r="AA9" s="2">
        <v>8790</v>
      </c>
      <c r="AB9" s="2">
        <v>26000</v>
      </c>
      <c r="AC9" s="2">
        <v>7000</v>
      </c>
      <c r="AD9" s="4">
        <f t="shared" si="1"/>
        <v>3529.8252230810858</v>
      </c>
      <c r="AE9" s="2">
        <v>3422</v>
      </c>
      <c r="AF9" s="2" t="s">
        <v>35</v>
      </c>
      <c r="AG9" s="2" t="s">
        <v>35</v>
      </c>
      <c r="AH9" s="2" t="s">
        <v>35</v>
      </c>
      <c r="AI9" s="2" t="s">
        <v>34</v>
      </c>
      <c r="AJ9" s="2" t="s">
        <v>34</v>
      </c>
    </row>
    <row r="10" spans="1:36" x14ac:dyDescent="0.3">
      <c r="A10" s="2">
        <v>9</v>
      </c>
      <c r="B10" s="2" t="s">
        <v>66</v>
      </c>
      <c r="C10" s="2" t="s">
        <v>67</v>
      </c>
      <c r="D10" s="2" t="s">
        <v>68</v>
      </c>
      <c r="E10" s="2" t="s">
        <v>69</v>
      </c>
      <c r="F10" s="2">
        <v>1</v>
      </c>
      <c r="G10" s="2">
        <v>59</v>
      </c>
      <c r="H10" s="2" t="str">
        <f>LOOKUP(G10,{0,0;16,"16-19";20,"20-24";25,"25-29";30,"30-34";35,"35-39";40,"40-44";45,"45-49";50,"50-54";55,"55-59";60,"60-74"})</f>
        <v>55-59</v>
      </c>
      <c r="I10" s="2">
        <v>1</v>
      </c>
      <c r="J10" s="2" t="s">
        <v>39</v>
      </c>
      <c r="K10" s="2">
        <v>1</v>
      </c>
      <c r="L10" s="2" t="s">
        <v>380</v>
      </c>
      <c r="M10" s="2">
        <v>1</v>
      </c>
      <c r="N10" s="2" t="s">
        <v>32</v>
      </c>
      <c r="O10" s="2">
        <v>166</v>
      </c>
      <c r="P10" s="2">
        <v>61</v>
      </c>
      <c r="Q10" s="2">
        <v>3660</v>
      </c>
      <c r="R10" s="3">
        <v>1.6771337984125709</v>
      </c>
      <c r="S10" s="2" t="s">
        <v>45</v>
      </c>
      <c r="T10" s="2">
        <v>1</v>
      </c>
      <c r="U10" s="2" t="s">
        <v>45</v>
      </c>
      <c r="V10" s="2">
        <v>11000</v>
      </c>
      <c r="W10" s="2">
        <v>0.05</v>
      </c>
      <c r="X10" s="2">
        <v>29920</v>
      </c>
      <c r="Y10" s="2">
        <v>18920</v>
      </c>
      <c r="Z10" s="4">
        <f t="shared" si="0"/>
        <v>10403.728349496998</v>
      </c>
      <c r="AA10" s="2">
        <v>10421</v>
      </c>
      <c r="AB10" s="2">
        <v>22000</v>
      </c>
      <c r="AC10" s="2">
        <v>11000</v>
      </c>
      <c r="AD10" s="4">
        <f t="shared" si="1"/>
        <v>6048.6792729633707</v>
      </c>
      <c r="AE10" s="2">
        <v>5600</v>
      </c>
      <c r="AF10" s="2" t="s">
        <v>35</v>
      </c>
      <c r="AG10" s="2" t="s">
        <v>35</v>
      </c>
      <c r="AH10" s="2" t="s">
        <v>35</v>
      </c>
      <c r="AI10" s="2" t="s">
        <v>35</v>
      </c>
      <c r="AJ10" s="2" t="s">
        <v>34</v>
      </c>
    </row>
    <row r="11" spans="1:36" x14ac:dyDescent="0.3">
      <c r="A11" s="2">
        <v>10</v>
      </c>
      <c r="B11" s="2" t="s">
        <v>70</v>
      </c>
      <c r="C11" s="2" t="s">
        <v>71</v>
      </c>
      <c r="D11" s="2" t="s">
        <v>72</v>
      </c>
      <c r="E11" s="2" t="s">
        <v>30</v>
      </c>
      <c r="F11" s="2">
        <v>1</v>
      </c>
      <c r="G11" s="2">
        <v>25</v>
      </c>
      <c r="H11" s="2" t="str">
        <f>LOOKUP(G11,{0,0;16,"16-19";20,"20-24";25,"25-29";30,"30-34";35,"35-39";40,"40-44";45,"45-49";50,"50-54";55,"55-59";60,"60-74"})</f>
        <v>25-29</v>
      </c>
      <c r="I11" s="2">
        <v>1</v>
      </c>
      <c r="J11" s="2" t="s">
        <v>31</v>
      </c>
      <c r="K11" s="2">
        <v>1</v>
      </c>
      <c r="L11" s="2" t="s">
        <v>380</v>
      </c>
      <c r="M11" s="2">
        <v>1</v>
      </c>
      <c r="N11" s="2" t="s">
        <v>32</v>
      </c>
      <c r="O11" s="2">
        <v>153</v>
      </c>
      <c r="P11" s="2">
        <v>45</v>
      </c>
      <c r="Q11" s="2">
        <v>2970</v>
      </c>
      <c r="R11" s="3">
        <v>1.3829316685939332</v>
      </c>
      <c r="S11" s="2" t="s">
        <v>45</v>
      </c>
      <c r="T11" s="2">
        <v>1</v>
      </c>
      <c r="U11" s="2" t="s">
        <v>45</v>
      </c>
      <c r="V11" s="2">
        <v>25000</v>
      </c>
      <c r="W11" s="2">
        <v>7.0000000000000007E-2</v>
      </c>
      <c r="X11" s="2">
        <v>53040</v>
      </c>
      <c r="Y11" s="2">
        <v>28040</v>
      </c>
      <c r="Z11" s="4">
        <f t="shared" si="0"/>
        <v>12310.286980118693</v>
      </c>
      <c r="AA11" s="2">
        <v>12373</v>
      </c>
      <c r="AB11" s="2">
        <v>39000</v>
      </c>
      <c r="AC11" s="2">
        <v>14000</v>
      </c>
      <c r="AD11" s="4">
        <f t="shared" si="1"/>
        <v>6146.3629715285915</v>
      </c>
      <c r="AE11" s="2">
        <v>5896</v>
      </c>
      <c r="AF11" s="2" t="s">
        <v>34</v>
      </c>
      <c r="AG11" s="2" t="s">
        <v>35</v>
      </c>
      <c r="AH11" s="2" t="s">
        <v>35</v>
      </c>
      <c r="AI11" s="2" t="s">
        <v>35</v>
      </c>
      <c r="AJ11" s="2" t="s">
        <v>34</v>
      </c>
    </row>
    <row r="12" spans="1:36" x14ac:dyDescent="0.3">
      <c r="A12" s="2">
        <v>11</v>
      </c>
      <c r="B12" s="2" t="s">
        <v>73</v>
      </c>
      <c r="C12" s="2" t="s">
        <v>74</v>
      </c>
      <c r="D12" s="2" t="s">
        <v>75</v>
      </c>
      <c r="E12" s="2" t="s">
        <v>30</v>
      </c>
      <c r="F12" s="2">
        <v>1</v>
      </c>
      <c r="G12" s="2">
        <v>25</v>
      </c>
      <c r="H12" s="2" t="str">
        <f>LOOKUP(G12,{0,0;16,"16-19";20,"20-24";25,"25-29";30,"30-34";35,"35-39";40,"40-44";45,"45-49";50,"50-54";55,"55-59";60,"60-74"})</f>
        <v>25-29</v>
      </c>
      <c r="I12" s="2">
        <v>1</v>
      </c>
      <c r="J12" s="2" t="s">
        <v>31</v>
      </c>
      <c r="K12" s="2">
        <v>1</v>
      </c>
      <c r="L12" s="2" t="s">
        <v>380</v>
      </c>
      <c r="M12" s="2">
        <v>1</v>
      </c>
      <c r="N12" s="2" t="s">
        <v>49</v>
      </c>
      <c r="O12" s="2">
        <v>165</v>
      </c>
      <c r="P12" s="2">
        <v>59</v>
      </c>
      <c r="Q12" s="2">
        <v>3894</v>
      </c>
      <c r="R12" s="3">
        <v>1.6444350600332829</v>
      </c>
      <c r="S12" s="2" t="s">
        <v>33</v>
      </c>
      <c r="T12" s="2">
        <v>1</v>
      </c>
      <c r="U12" s="2" t="s">
        <v>33</v>
      </c>
      <c r="V12" s="2">
        <v>19000</v>
      </c>
      <c r="W12" s="2">
        <v>0.05</v>
      </c>
      <c r="X12" s="2">
        <v>51680</v>
      </c>
      <c r="Y12" s="2">
        <v>32680</v>
      </c>
      <c r="Z12" s="4">
        <f t="shared" si="0"/>
        <v>18216.995851487354</v>
      </c>
      <c r="AA12" s="2">
        <v>18278</v>
      </c>
      <c r="AB12" s="2">
        <v>38000</v>
      </c>
      <c r="AC12" s="2">
        <v>19000</v>
      </c>
      <c r="AD12" s="4">
        <f t="shared" si="1"/>
        <v>10591.276657841483</v>
      </c>
      <c r="AE12" s="2">
        <v>9500</v>
      </c>
      <c r="AF12" s="2" t="s">
        <v>35</v>
      </c>
      <c r="AG12" s="2" t="s">
        <v>35</v>
      </c>
      <c r="AH12" s="2" t="s">
        <v>35</v>
      </c>
      <c r="AI12" s="2" t="s">
        <v>35</v>
      </c>
      <c r="AJ12" s="2" t="s">
        <v>34</v>
      </c>
    </row>
    <row r="13" spans="1:36" x14ac:dyDescent="0.3">
      <c r="A13" s="2">
        <v>12</v>
      </c>
      <c r="B13" s="2" t="s">
        <v>76</v>
      </c>
      <c r="C13" s="2" t="s">
        <v>77</v>
      </c>
      <c r="D13" s="2" t="s">
        <v>78</v>
      </c>
      <c r="E13" s="2" t="s">
        <v>30</v>
      </c>
      <c r="F13" s="2">
        <v>1</v>
      </c>
      <c r="G13" s="2">
        <v>68</v>
      </c>
      <c r="H13" s="2" t="str">
        <f>LOOKUP(G13,{0,0;16,"16-19";20,"20-24";25,"25-29";30,"30-34";35,"35-39";40,"40-44";45,"45-49";50,"50-54";55,"55-59";60,"60-74"})</f>
        <v>60-74</v>
      </c>
      <c r="I13" s="2">
        <v>1</v>
      </c>
      <c r="J13" s="2" t="s">
        <v>31</v>
      </c>
      <c r="K13" s="2">
        <v>1</v>
      </c>
      <c r="L13" s="2" t="s">
        <v>380</v>
      </c>
      <c r="M13" s="2">
        <v>1</v>
      </c>
      <c r="N13" s="2" t="s">
        <v>49</v>
      </c>
      <c r="O13" s="2">
        <v>155</v>
      </c>
      <c r="P13" s="2">
        <v>45</v>
      </c>
      <c r="Q13" s="2">
        <v>2970</v>
      </c>
      <c r="R13" s="3">
        <v>1.3919410907075054</v>
      </c>
      <c r="S13" s="2" t="s">
        <v>55</v>
      </c>
      <c r="T13" s="2">
        <v>1</v>
      </c>
      <c r="U13" s="2" t="s">
        <v>55</v>
      </c>
      <c r="V13" s="2">
        <v>18000</v>
      </c>
      <c r="W13" s="2">
        <v>0.06</v>
      </c>
      <c r="X13" s="2">
        <v>43520</v>
      </c>
      <c r="Y13" s="2">
        <v>25520</v>
      </c>
      <c r="Z13" s="4">
        <f t="shared" si="0"/>
        <v>13156.420975872421</v>
      </c>
      <c r="AA13" s="2">
        <v>13232</v>
      </c>
      <c r="AB13" s="2">
        <v>32000</v>
      </c>
      <c r="AC13" s="2">
        <v>14000</v>
      </c>
      <c r="AD13" s="4">
        <f t="shared" si="1"/>
        <v>7217.4723221870645</v>
      </c>
      <c r="AE13" s="2">
        <v>7259</v>
      </c>
      <c r="AF13" s="2" t="s">
        <v>35</v>
      </c>
      <c r="AG13" s="2" t="s">
        <v>35</v>
      </c>
      <c r="AH13" s="2" t="s">
        <v>35</v>
      </c>
      <c r="AI13" s="2" t="s">
        <v>35</v>
      </c>
      <c r="AJ13" s="2" t="s">
        <v>34</v>
      </c>
    </row>
    <row r="14" spans="1:36" x14ac:dyDescent="0.3">
      <c r="A14" s="2">
        <v>13</v>
      </c>
      <c r="B14" s="2" t="s">
        <v>79</v>
      </c>
      <c r="C14" s="2" t="s">
        <v>80</v>
      </c>
      <c r="D14" s="2" t="s">
        <v>81</v>
      </c>
      <c r="E14" s="2" t="s">
        <v>30</v>
      </c>
      <c r="F14" s="2">
        <v>1</v>
      </c>
      <c r="G14" s="2">
        <v>34</v>
      </c>
      <c r="H14" s="2" t="str">
        <f>LOOKUP(G14,{0,0;16,"16-19";20,"20-24";25,"25-29";30,"30-34";35,"35-39";40,"40-44";45,"45-49";50,"50-54";55,"55-59";60,"60-74"})</f>
        <v>30-34</v>
      </c>
      <c r="I14" s="2">
        <v>1</v>
      </c>
      <c r="J14" s="2" t="s">
        <v>31</v>
      </c>
      <c r="K14" s="2">
        <v>1</v>
      </c>
      <c r="L14" s="2" t="s">
        <v>380</v>
      </c>
      <c r="M14" s="2">
        <v>1</v>
      </c>
      <c r="N14" s="2" t="s">
        <v>82</v>
      </c>
      <c r="O14" s="2">
        <v>168</v>
      </c>
      <c r="P14" s="2">
        <v>60</v>
      </c>
      <c r="Q14" s="2">
        <v>3960</v>
      </c>
      <c r="R14" s="3">
        <v>1.6733200530681511</v>
      </c>
      <c r="S14" s="2" t="s">
        <v>45</v>
      </c>
      <c r="T14" s="2">
        <v>1</v>
      </c>
      <c r="U14" s="2" t="s">
        <v>45</v>
      </c>
      <c r="V14" s="2">
        <v>19000</v>
      </c>
      <c r="W14" s="2">
        <v>0.05</v>
      </c>
      <c r="X14" s="2">
        <v>42160</v>
      </c>
      <c r="Y14" s="2">
        <v>23160</v>
      </c>
      <c r="Z14" s="4">
        <f t="shared" si="0"/>
        <v>12918.030809686126</v>
      </c>
      <c r="AA14" s="2">
        <v>12969</v>
      </c>
      <c r="AB14" s="2">
        <v>31000</v>
      </c>
      <c r="AC14" s="2">
        <v>12000</v>
      </c>
      <c r="AD14" s="4">
        <f t="shared" si="1"/>
        <v>6693.2802122726052</v>
      </c>
      <c r="AE14" s="2">
        <v>6109</v>
      </c>
      <c r="AF14" s="2" t="s">
        <v>34</v>
      </c>
      <c r="AG14" s="2" t="s">
        <v>35</v>
      </c>
      <c r="AH14" s="2" t="s">
        <v>35</v>
      </c>
      <c r="AI14" s="2" t="s">
        <v>35</v>
      </c>
      <c r="AJ14" s="2" t="s">
        <v>34</v>
      </c>
    </row>
    <row r="15" spans="1:36" x14ac:dyDescent="0.3">
      <c r="A15" s="2">
        <v>14</v>
      </c>
      <c r="B15" s="2" t="s">
        <v>83</v>
      </c>
      <c r="C15" s="2" t="s">
        <v>84</v>
      </c>
      <c r="D15" s="2" t="s">
        <v>85</v>
      </c>
      <c r="E15" s="2" t="s">
        <v>30</v>
      </c>
      <c r="F15" s="2">
        <v>1</v>
      </c>
      <c r="G15" s="2">
        <v>52</v>
      </c>
      <c r="H15" s="2" t="str">
        <f>LOOKUP(G15,{0,0;16,"16-19";20,"20-24";25,"25-29";30,"30-34";35,"35-39";40,"40-44";45,"45-49";50,"50-54";55,"55-59";60,"60-74"})</f>
        <v>50-54</v>
      </c>
      <c r="I15" s="2">
        <v>1</v>
      </c>
      <c r="J15" s="2" t="s">
        <v>39</v>
      </c>
      <c r="K15" s="2">
        <v>1</v>
      </c>
      <c r="L15" s="2" t="s">
        <v>380</v>
      </c>
      <c r="M15" s="2">
        <v>1</v>
      </c>
      <c r="N15" s="2" t="s">
        <v>54</v>
      </c>
      <c r="O15" s="2">
        <v>160</v>
      </c>
      <c r="P15" s="2">
        <v>53</v>
      </c>
      <c r="Q15" s="2">
        <v>3180</v>
      </c>
      <c r="R15" s="3">
        <v>1.5347819244295118</v>
      </c>
      <c r="S15" s="2" t="s">
        <v>33</v>
      </c>
      <c r="T15" s="2">
        <v>1</v>
      </c>
      <c r="U15" s="2" t="s">
        <v>33</v>
      </c>
      <c r="V15" s="2">
        <v>21000</v>
      </c>
      <c r="W15" s="2">
        <v>0.06</v>
      </c>
      <c r="X15" s="2">
        <v>43900</v>
      </c>
      <c r="Y15" s="2">
        <v>22900</v>
      </c>
      <c r="Z15" s="4">
        <f t="shared" si="0"/>
        <v>11052.360399193654</v>
      </c>
      <c r="AA15" s="2">
        <v>10645</v>
      </c>
      <c r="AB15" s="2">
        <v>31000</v>
      </c>
      <c r="AC15" s="2">
        <v>10000</v>
      </c>
      <c r="AD15" s="4">
        <f t="shared" si="1"/>
        <v>4826.3582529229925</v>
      </c>
      <c r="AE15" s="2">
        <v>4095</v>
      </c>
      <c r="AF15" s="2" t="s">
        <v>35</v>
      </c>
      <c r="AG15" s="2" t="s">
        <v>35</v>
      </c>
      <c r="AH15" s="2" t="s">
        <v>35</v>
      </c>
      <c r="AI15" s="2" t="s">
        <v>35</v>
      </c>
      <c r="AJ15" s="2" t="s">
        <v>35</v>
      </c>
    </row>
    <row r="16" spans="1:36" x14ac:dyDescent="0.3">
      <c r="A16" s="2">
        <v>15</v>
      </c>
      <c r="B16" s="2" t="s">
        <v>86</v>
      </c>
      <c r="C16" s="2" t="s">
        <v>87</v>
      </c>
      <c r="D16" s="2" t="s">
        <v>88</v>
      </c>
      <c r="E16" s="2" t="s">
        <v>30</v>
      </c>
      <c r="F16" s="2">
        <v>1</v>
      </c>
      <c r="G16" s="2">
        <v>25</v>
      </c>
      <c r="H16" s="2" t="str">
        <f>LOOKUP(G16,{0,0;16,"16-19";20,"20-24";25,"25-29";30,"30-34";35,"35-39";40,"40-44";45,"45-49";50,"50-54";55,"55-59";60,"60-74"})</f>
        <v>25-29</v>
      </c>
      <c r="I16" s="2">
        <v>1</v>
      </c>
      <c r="J16" s="2" t="s">
        <v>31</v>
      </c>
      <c r="K16" s="2">
        <v>1</v>
      </c>
      <c r="L16" s="2" t="s">
        <v>380</v>
      </c>
      <c r="M16" s="2">
        <v>1</v>
      </c>
      <c r="N16" s="2" t="s">
        <v>49</v>
      </c>
      <c r="O16" s="2">
        <v>165</v>
      </c>
      <c r="P16" s="2">
        <v>60</v>
      </c>
      <c r="Q16" s="2">
        <v>3960</v>
      </c>
      <c r="R16" s="3">
        <v>1.6583123951776999</v>
      </c>
      <c r="S16" s="2" t="s">
        <v>33</v>
      </c>
      <c r="T16" s="2">
        <v>1</v>
      </c>
      <c r="U16" s="2" t="s">
        <v>33</v>
      </c>
      <c r="V16" s="2">
        <v>15000</v>
      </c>
      <c r="W16" s="2">
        <v>0.05</v>
      </c>
      <c r="X16" s="2">
        <v>46240</v>
      </c>
      <c r="Y16" s="2">
        <v>31240</v>
      </c>
      <c r="Z16" s="4">
        <f t="shared" si="0"/>
        <v>17268.559741783782</v>
      </c>
      <c r="AA16" s="2">
        <v>17286</v>
      </c>
      <c r="AB16" s="2">
        <v>34000</v>
      </c>
      <c r="AC16" s="2">
        <v>19000</v>
      </c>
      <c r="AD16" s="4">
        <f t="shared" si="1"/>
        <v>10502.645169458765</v>
      </c>
      <c r="AE16" s="2">
        <v>9557</v>
      </c>
      <c r="AF16" s="2" t="s">
        <v>35</v>
      </c>
      <c r="AG16" s="2" t="s">
        <v>34</v>
      </c>
      <c r="AH16" s="2" t="s">
        <v>35</v>
      </c>
      <c r="AI16" s="2" t="s">
        <v>34</v>
      </c>
      <c r="AJ16" s="2" t="s">
        <v>34</v>
      </c>
    </row>
    <row r="17" spans="1:36" x14ac:dyDescent="0.3">
      <c r="A17" s="2">
        <v>16</v>
      </c>
      <c r="B17" s="2" t="s">
        <v>89</v>
      </c>
      <c r="C17" s="2" t="s">
        <v>90</v>
      </c>
      <c r="D17" s="2" t="s">
        <v>91</v>
      </c>
      <c r="E17" s="2" t="s">
        <v>30</v>
      </c>
      <c r="F17" s="2">
        <v>1</v>
      </c>
      <c r="G17" s="2">
        <v>27</v>
      </c>
      <c r="H17" s="2" t="str">
        <f>LOOKUP(G17,{0,0;16,"16-19";20,"20-24";25,"25-29";30,"30-34";35,"35-39";40,"40-44";45,"45-49";50,"50-54";55,"55-59";60,"60-74"})</f>
        <v>25-29</v>
      </c>
      <c r="I17" s="2">
        <v>1</v>
      </c>
      <c r="J17" s="2" t="s">
        <v>31</v>
      </c>
      <c r="K17" s="2">
        <v>1</v>
      </c>
      <c r="L17" s="2" t="s">
        <v>380</v>
      </c>
      <c r="M17" s="2">
        <v>1</v>
      </c>
      <c r="N17" s="2" t="s">
        <v>54</v>
      </c>
      <c r="O17" s="2">
        <v>150</v>
      </c>
      <c r="P17" s="2">
        <v>48</v>
      </c>
      <c r="Q17" s="2">
        <v>3168</v>
      </c>
      <c r="R17" s="3">
        <v>1.4142135623730951</v>
      </c>
      <c r="S17" s="2" t="s">
        <v>92</v>
      </c>
      <c r="T17" s="2">
        <v>1</v>
      </c>
      <c r="U17" s="2" t="s">
        <v>92</v>
      </c>
      <c r="V17" s="2">
        <v>20000</v>
      </c>
      <c r="W17" s="2">
        <v>0.06</v>
      </c>
      <c r="X17" s="2">
        <v>43520</v>
      </c>
      <c r="Y17" s="2">
        <v>23520</v>
      </c>
      <c r="Z17" s="4">
        <f t="shared" si="0"/>
        <v>11549.410759380276</v>
      </c>
      <c r="AA17" s="2">
        <v>11515</v>
      </c>
      <c r="AB17" s="2">
        <v>32000</v>
      </c>
      <c r="AC17" s="2">
        <v>12000</v>
      </c>
      <c r="AD17" s="4">
        <f t="shared" si="1"/>
        <v>5892.5565098878969</v>
      </c>
      <c r="AE17" s="2">
        <v>5127</v>
      </c>
      <c r="AF17" s="2" t="s">
        <v>35</v>
      </c>
      <c r="AG17" s="2" t="s">
        <v>35</v>
      </c>
      <c r="AH17" s="2" t="s">
        <v>35</v>
      </c>
      <c r="AI17" s="2" t="s">
        <v>35</v>
      </c>
      <c r="AJ17" s="2" t="s">
        <v>34</v>
      </c>
    </row>
    <row r="18" spans="1:36" x14ac:dyDescent="0.3">
      <c r="A18" s="2">
        <v>17</v>
      </c>
      <c r="B18" s="2" t="s">
        <v>93</v>
      </c>
      <c r="C18" s="2" t="s">
        <v>94</v>
      </c>
      <c r="D18" s="2" t="s">
        <v>95</v>
      </c>
      <c r="E18" s="2" t="s">
        <v>30</v>
      </c>
      <c r="F18" s="2">
        <v>1</v>
      </c>
      <c r="G18" s="2">
        <v>39</v>
      </c>
      <c r="H18" s="2" t="str">
        <f>LOOKUP(G18,{0,0;16,"16-19";20,"20-24";25,"25-29";30,"30-34";35,"35-39";40,"40-44";45,"45-49";50,"50-54";55,"55-59";60,"60-74"})</f>
        <v>35-39</v>
      </c>
      <c r="I18" s="2">
        <v>1</v>
      </c>
      <c r="J18" s="2" t="s">
        <v>39</v>
      </c>
      <c r="K18" s="2">
        <v>1</v>
      </c>
      <c r="L18" s="2" t="s">
        <v>380</v>
      </c>
      <c r="M18" s="2">
        <v>1</v>
      </c>
      <c r="N18" s="2" t="s">
        <v>32</v>
      </c>
      <c r="O18" s="2">
        <v>156</v>
      </c>
      <c r="P18" s="2">
        <v>49</v>
      </c>
      <c r="Q18" s="2">
        <v>2940</v>
      </c>
      <c r="R18" s="3">
        <v>1.457166199626293</v>
      </c>
      <c r="S18" s="2" t="s">
        <v>33</v>
      </c>
      <c r="T18" s="2">
        <v>1</v>
      </c>
      <c r="U18" s="2" t="s">
        <v>33</v>
      </c>
      <c r="V18" s="2">
        <v>19000</v>
      </c>
      <c r="W18" s="2">
        <v>0.06</v>
      </c>
      <c r="X18" s="2">
        <v>48960</v>
      </c>
      <c r="Y18" s="2">
        <v>29960</v>
      </c>
      <c r="Z18" s="4">
        <f t="shared" si="0"/>
        <v>14849.217462858414</v>
      </c>
      <c r="AA18" s="2">
        <v>14878</v>
      </c>
      <c r="AB18" s="2">
        <v>36000</v>
      </c>
      <c r="AC18" s="2">
        <v>17000</v>
      </c>
      <c r="AD18" s="4">
        <f t="shared" si="1"/>
        <v>8425.7909502200619</v>
      </c>
      <c r="AE18" s="2">
        <v>7512</v>
      </c>
      <c r="AF18" s="2" t="s">
        <v>35</v>
      </c>
      <c r="AG18" s="2" t="s">
        <v>35</v>
      </c>
      <c r="AH18" s="2" t="s">
        <v>35</v>
      </c>
      <c r="AI18" s="2" t="s">
        <v>34</v>
      </c>
      <c r="AJ18" s="2" t="s">
        <v>34</v>
      </c>
    </row>
    <row r="19" spans="1:36" x14ac:dyDescent="0.3">
      <c r="A19" s="2">
        <v>18</v>
      </c>
      <c r="B19" s="2" t="s">
        <v>96</v>
      </c>
      <c r="C19" s="2" t="s">
        <v>97</v>
      </c>
      <c r="D19" s="2" t="s">
        <v>98</v>
      </c>
      <c r="E19" s="2" t="s">
        <v>69</v>
      </c>
      <c r="F19" s="2">
        <v>1</v>
      </c>
      <c r="G19" s="2">
        <v>65</v>
      </c>
      <c r="H19" s="2" t="str">
        <f>LOOKUP(G19,{0,0;16,"16-19";20,"20-24";25,"25-29";30,"30-34";35,"35-39";40,"40-44";45,"45-49";50,"50-54";55,"55-59";60,"60-74"})</f>
        <v>60-74</v>
      </c>
      <c r="I19" s="2">
        <v>1</v>
      </c>
      <c r="J19" s="2" t="s">
        <v>31</v>
      </c>
      <c r="K19" s="2">
        <v>1</v>
      </c>
      <c r="L19" s="2" t="s">
        <v>380</v>
      </c>
      <c r="M19" s="2">
        <v>1</v>
      </c>
      <c r="N19" s="2" t="s">
        <v>32</v>
      </c>
      <c r="O19" s="2">
        <v>150</v>
      </c>
      <c r="P19" s="2">
        <v>44</v>
      </c>
      <c r="Q19" s="2">
        <v>2904</v>
      </c>
      <c r="R19" s="3">
        <v>1.35400640077266</v>
      </c>
      <c r="S19" s="2" t="s">
        <v>33</v>
      </c>
      <c r="T19" s="2">
        <v>1</v>
      </c>
      <c r="U19" s="2" t="s">
        <v>33</v>
      </c>
      <c r="V19" s="2">
        <v>7600</v>
      </c>
      <c r="W19" s="2">
        <v>7.0000000000000007E-2</v>
      </c>
      <c r="X19" s="2">
        <v>38080</v>
      </c>
      <c r="Y19" s="2">
        <v>30480</v>
      </c>
      <c r="Z19" s="4">
        <f t="shared" si="0"/>
        <v>13399.38801803593</v>
      </c>
      <c r="AA19" s="2">
        <v>13458</v>
      </c>
      <c r="AB19" s="2">
        <v>28000</v>
      </c>
      <c r="AC19" s="2">
        <v>20400</v>
      </c>
      <c r="AD19" s="4">
        <f t="shared" si="1"/>
        <v>8968.0943427799539</v>
      </c>
      <c r="AE19" s="2">
        <v>8840</v>
      </c>
      <c r="AF19" s="2" t="s">
        <v>35</v>
      </c>
      <c r="AG19" s="2" t="s">
        <v>35</v>
      </c>
      <c r="AH19" s="2" t="s">
        <v>35</v>
      </c>
      <c r="AI19" s="2" t="s">
        <v>35</v>
      </c>
      <c r="AJ19" s="2" t="s">
        <v>34</v>
      </c>
    </row>
    <row r="20" spans="1:36" x14ac:dyDescent="0.3">
      <c r="A20" s="2">
        <v>19</v>
      </c>
      <c r="B20" s="2" t="s">
        <v>99</v>
      </c>
      <c r="C20" s="2" t="s">
        <v>100</v>
      </c>
      <c r="D20" s="2" t="s">
        <v>101</v>
      </c>
      <c r="E20" s="2" t="s">
        <v>30</v>
      </c>
      <c r="F20" s="2">
        <v>1</v>
      </c>
      <c r="G20" s="2">
        <v>42</v>
      </c>
      <c r="H20" s="2" t="str">
        <f>LOOKUP(G20,{0,0;16,"16-19";20,"20-24";25,"25-29";30,"30-34";35,"35-39";40,"40-44";45,"45-49";50,"50-54";55,"55-59";60,"60-74"})</f>
        <v>40-44</v>
      </c>
      <c r="I20" s="2">
        <v>1</v>
      </c>
      <c r="J20" s="2" t="s">
        <v>39</v>
      </c>
      <c r="K20" s="2">
        <v>1</v>
      </c>
      <c r="L20" s="2" t="s">
        <v>380</v>
      </c>
      <c r="M20" s="2">
        <v>1</v>
      </c>
      <c r="N20" s="2" t="s">
        <v>49</v>
      </c>
      <c r="O20" s="2">
        <v>155</v>
      </c>
      <c r="P20" s="2">
        <v>45</v>
      </c>
      <c r="Q20" s="2">
        <v>2700</v>
      </c>
      <c r="R20" s="3">
        <v>1.3919410907075054</v>
      </c>
      <c r="S20" s="2" t="s">
        <v>33</v>
      </c>
      <c r="T20" s="2">
        <v>1</v>
      </c>
      <c r="U20" s="2" t="s">
        <v>33</v>
      </c>
      <c r="V20" s="2">
        <v>18000</v>
      </c>
      <c r="W20" s="2">
        <v>0.06</v>
      </c>
      <c r="X20" s="2">
        <v>43520</v>
      </c>
      <c r="Y20" s="2">
        <v>25520</v>
      </c>
      <c r="Z20" s="4">
        <f t="shared" si="0"/>
        <v>13156.420975872421</v>
      </c>
      <c r="AA20" s="2">
        <v>13232</v>
      </c>
      <c r="AB20" s="2">
        <v>32000</v>
      </c>
      <c r="AC20" s="2">
        <v>14000</v>
      </c>
      <c r="AD20" s="4">
        <f t="shared" si="1"/>
        <v>7217.4723221870645</v>
      </c>
      <c r="AE20" s="2">
        <v>7259</v>
      </c>
      <c r="AF20" s="2" t="s">
        <v>35</v>
      </c>
      <c r="AG20" s="2" t="s">
        <v>35</v>
      </c>
      <c r="AH20" s="2" t="s">
        <v>35</v>
      </c>
      <c r="AI20" s="2" t="s">
        <v>35</v>
      </c>
      <c r="AJ20" s="2" t="s">
        <v>34</v>
      </c>
    </row>
    <row r="21" spans="1:36" x14ac:dyDescent="0.3">
      <c r="A21" s="2">
        <v>20</v>
      </c>
      <c r="B21" s="2" t="s">
        <v>102</v>
      </c>
      <c r="C21" s="2" t="s">
        <v>103</v>
      </c>
      <c r="D21" s="2" t="s">
        <v>104</v>
      </c>
      <c r="E21" s="2" t="s">
        <v>30</v>
      </c>
      <c r="F21" s="2">
        <v>1</v>
      </c>
      <c r="G21" s="2">
        <v>21</v>
      </c>
      <c r="H21" s="2" t="str">
        <f>LOOKUP(G21,{0,0;16,"16-19";20,"20-24";25,"25-29";30,"30-34";35,"35-39";40,"40-44";45,"45-49";50,"50-54";55,"55-59";60,"60-74"})</f>
        <v>20-24</v>
      </c>
      <c r="I21" s="2">
        <v>1</v>
      </c>
      <c r="J21" s="2" t="s">
        <v>31</v>
      </c>
      <c r="K21" s="2">
        <v>1</v>
      </c>
      <c r="L21" s="2" t="s">
        <v>380</v>
      </c>
      <c r="M21" s="2">
        <v>1</v>
      </c>
      <c r="N21" s="2" t="s">
        <v>82</v>
      </c>
      <c r="O21" s="2">
        <v>170</v>
      </c>
      <c r="P21" s="2">
        <v>68</v>
      </c>
      <c r="Q21" s="2">
        <v>4488</v>
      </c>
      <c r="R21" s="3">
        <v>1.7919573407620817</v>
      </c>
      <c r="S21" s="2" t="s">
        <v>45</v>
      </c>
      <c r="T21" s="2">
        <v>1</v>
      </c>
      <c r="U21" s="2" t="s">
        <v>45</v>
      </c>
      <c r="V21" s="2">
        <v>20000</v>
      </c>
      <c r="W21" s="2">
        <v>0.04</v>
      </c>
      <c r="X21" s="2">
        <v>47600</v>
      </c>
      <c r="Y21" s="2">
        <v>27600</v>
      </c>
      <c r="Z21" s="4">
        <f t="shared" si="0"/>
        <v>18183.096545968179</v>
      </c>
      <c r="AA21" s="2">
        <v>18163</v>
      </c>
      <c r="AB21" s="2">
        <v>35000</v>
      </c>
      <c r="AC21" s="2">
        <v>15000</v>
      </c>
      <c r="AD21" s="4">
        <f t="shared" si="1"/>
        <v>9882.1176880261864</v>
      </c>
      <c r="AE21" s="2">
        <v>8316</v>
      </c>
      <c r="AF21" s="2" t="s">
        <v>35</v>
      </c>
      <c r="AG21" s="2" t="s">
        <v>35</v>
      </c>
      <c r="AH21" s="2" t="s">
        <v>35</v>
      </c>
      <c r="AI21" s="2" t="s">
        <v>35</v>
      </c>
      <c r="AJ21" s="2" t="s">
        <v>34</v>
      </c>
    </row>
    <row r="22" spans="1:36" x14ac:dyDescent="0.3">
      <c r="A22" s="2">
        <v>21</v>
      </c>
      <c r="B22" s="2" t="s">
        <v>105</v>
      </c>
      <c r="C22" s="2" t="s">
        <v>106</v>
      </c>
      <c r="D22" s="2" t="s">
        <v>107</v>
      </c>
      <c r="E22" s="2" t="s">
        <v>30</v>
      </c>
      <c r="F22" s="2">
        <v>1</v>
      </c>
      <c r="G22" s="2">
        <v>60</v>
      </c>
      <c r="H22" s="2" t="str">
        <f>LOOKUP(G22,{0,0;16,"16-19";20,"20-24";25,"25-29";30,"30-34";35,"35-39";40,"40-44";45,"45-49";50,"50-54";55,"55-59";60,"60-74"})</f>
        <v>60-74</v>
      </c>
      <c r="I22" s="2">
        <v>1</v>
      </c>
      <c r="J22" s="2" t="s">
        <v>31</v>
      </c>
      <c r="K22" s="2">
        <v>1</v>
      </c>
      <c r="L22" s="2" t="s">
        <v>380</v>
      </c>
      <c r="M22" s="2">
        <v>1</v>
      </c>
      <c r="N22" s="2" t="s">
        <v>44</v>
      </c>
      <c r="O22" s="2">
        <v>168</v>
      </c>
      <c r="P22" s="2">
        <v>65</v>
      </c>
      <c r="Q22" s="2">
        <v>4290</v>
      </c>
      <c r="R22" s="3">
        <v>1.7416467303484175</v>
      </c>
      <c r="S22" s="2" t="s">
        <v>33</v>
      </c>
      <c r="T22" s="2">
        <v>1</v>
      </c>
      <c r="U22" s="2" t="s">
        <v>33</v>
      </c>
      <c r="V22" s="2">
        <v>14000</v>
      </c>
      <c r="W22" s="2">
        <v>0.05</v>
      </c>
      <c r="X22" s="2">
        <v>38080</v>
      </c>
      <c r="Y22" s="2">
        <v>24080</v>
      </c>
      <c r="Z22" s="4">
        <f t="shared" si="0"/>
        <v>12904.262543627661</v>
      </c>
      <c r="AA22" s="2">
        <v>12892</v>
      </c>
      <c r="AB22" s="2">
        <v>28000</v>
      </c>
      <c r="AC22" s="2">
        <v>14000</v>
      </c>
      <c r="AD22" s="4">
        <f t="shared" si="1"/>
        <v>7502.4782230393366</v>
      </c>
      <c r="AE22" s="2">
        <v>7424</v>
      </c>
      <c r="AF22" s="2" t="s">
        <v>35</v>
      </c>
      <c r="AG22" s="2" t="s">
        <v>35</v>
      </c>
      <c r="AH22" s="2" t="s">
        <v>35</v>
      </c>
      <c r="AI22" s="2" t="s">
        <v>35</v>
      </c>
      <c r="AJ22" s="2" t="s">
        <v>34</v>
      </c>
    </row>
    <row r="23" spans="1:36" x14ac:dyDescent="0.3">
      <c r="A23" s="2">
        <v>22</v>
      </c>
      <c r="B23" s="2" t="s">
        <v>108</v>
      </c>
      <c r="C23" s="2" t="s">
        <v>109</v>
      </c>
      <c r="D23" s="2" t="s">
        <v>110</v>
      </c>
      <c r="E23" s="2" t="s">
        <v>30</v>
      </c>
      <c r="F23" s="2">
        <v>1</v>
      </c>
      <c r="G23" s="2">
        <v>18</v>
      </c>
      <c r="H23" s="2" t="str">
        <f>LOOKUP(G23,{0,0;16,"16-19";20,"20-24";25,"25-29";30,"30-34";35,"35-39";40,"40-44";45,"45-49";50,"50-54";55,"55-59";60,"60-74"})</f>
        <v>16-19</v>
      </c>
      <c r="I23" s="2">
        <v>1</v>
      </c>
      <c r="J23" s="2" t="s">
        <v>31</v>
      </c>
      <c r="K23" s="2">
        <v>1</v>
      </c>
      <c r="L23" s="2" t="s">
        <v>380</v>
      </c>
      <c r="M23" s="2">
        <v>1</v>
      </c>
      <c r="N23" s="2" t="s">
        <v>49</v>
      </c>
      <c r="O23" s="2">
        <v>168</v>
      </c>
      <c r="P23" s="2">
        <v>63</v>
      </c>
      <c r="Q23" s="2">
        <v>4158</v>
      </c>
      <c r="R23" s="3">
        <v>1.7146428199482247</v>
      </c>
      <c r="S23" s="2" t="s">
        <v>45</v>
      </c>
      <c r="T23" s="2">
        <v>1</v>
      </c>
      <c r="U23" s="2" t="s">
        <v>45</v>
      </c>
      <c r="V23" s="2">
        <v>14000</v>
      </c>
      <c r="W23" s="2">
        <v>0.05</v>
      </c>
      <c r="X23" s="2">
        <v>44880</v>
      </c>
      <c r="Y23" s="2">
        <v>30880</v>
      </c>
      <c r="Z23" s="4">
        <f t="shared" si="0"/>
        <v>16808.942946032119</v>
      </c>
      <c r="AA23" s="2">
        <v>16861</v>
      </c>
      <c r="AB23" s="2">
        <v>33000</v>
      </c>
      <c r="AC23" s="2">
        <v>19000</v>
      </c>
      <c r="AD23" s="4">
        <f t="shared" si="1"/>
        <v>10342.29002508453</v>
      </c>
      <c r="AE23" s="2">
        <v>10133</v>
      </c>
      <c r="AF23" s="2" t="s">
        <v>34</v>
      </c>
      <c r="AG23" s="2" t="s">
        <v>34</v>
      </c>
      <c r="AH23" s="2" t="s">
        <v>35</v>
      </c>
      <c r="AI23" s="2" t="s">
        <v>35</v>
      </c>
      <c r="AJ23" s="2" t="s">
        <v>34</v>
      </c>
    </row>
    <row r="24" spans="1:36" x14ac:dyDescent="0.3">
      <c r="A24" s="2">
        <v>23</v>
      </c>
      <c r="B24" s="2" t="s">
        <v>111</v>
      </c>
      <c r="C24" s="2" t="s">
        <v>112</v>
      </c>
      <c r="D24" s="2" t="s">
        <v>113</v>
      </c>
      <c r="E24" s="2" t="s">
        <v>114</v>
      </c>
      <c r="F24" s="2">
        <v>1</v>
      </c>
      <c r="G24" s="2">
        <v>57</v>
      </c>
      <c r="H24" s="2" t="str">
        <f>LOOKUP(G24,{0,0;16,"16-19";20,"20-24";25,"25-29";30,"30-34";35,"35-39";40,"40-44";45,"45-49";50,"50-54";55,"55-59";60,"60-74"})</f>
        <v>55-59</v>
      </c>
      <c r="I24" s="2">
        <v>1</v>
      </c>
      <c r="J24" s="2" t="s">
        <v>31</v>
      </c>
      <c r="K24" s="2">
        <v>1</v>
      </c>
      <c r="L24" s="2" t="s">
        <v>115</v>
      </c>
      <c r="M24" s="2">
        <v>1</v>
      </c>
      <c r="N24" s="2" t="s">
        <v>115</v>
      </c>
      <c r="O24" s="2">
        <v>169</v>
      </c>
      <c r="P24" s="2">
        <v>73</v>
      </c>
      <c r="Q24" s="2">
        <v>4818</v>
      </c>
      <c r="R24" s="3">
        <v>1.8512008114854652</v>
      </c>
      <c r="S24" s="2" t="s">
        <v>55</v>
      </c>
      <c r="T24" s="2">
        <v>1</v>
      </c>
      <c r="U24" s="2" t="s">
        <v>55</v>
      </c>
      <c r="V24" s="2">
        <v>19000</v>
      </c>
      <c r="W24" s="2">
        <v>0.04</v>
      </c>
      <c r="X24" s="2">
        <v>38620</v>
      </c>
      <c r="Y24" s="2">
        <v>19620</v>
      </c>
      <c r="Z24" s="4">
        <f t="shared" si="0"/>
        <v>12438.547918268778</v>
      </c>
      <c r="AA24" s="2">
        <v>11968</v>
      </c>
      <c r="AB24" s="2">
        <v>27000</v>
      </c>
      <c r="AC24" s="2">
        <v>8000</v>
      </c>
      <c r="AD24" s="4">
        <f t="shared" si="1"/>
        <v>5071.7830451656582</v>
      </c>
      <c r="AE24" s="2">
        <v>4436</v>
      </c>
      <c r="AF24" s="2" t="s">
        <v>34</v>
      </c>
      <c r="AG24" s="2" t="s">
        <v>35</v>
      </c>
      <c r="AH24" s="2" t="s">
        <v>35</v>
      </c>
      <c r="AI24" s="2" t="s">
        <v>35</v>
      </c>
      <c r="AJ24" s="2" t="s">
        <v>34</v>
      </c>
    </row>
    <row r="25" spans="1:36" x14ac:dyDescent="0.3">
      <c r="A25" s="2">
        <v>24</v>
      </c>
      <c r="B25" s="2" t="s">
        <v>116</v>
      </c>
      <c r="C25" s="2" t="s">
        <v>117</v>
      </c>
      <c r="D25" s="2" t="s">
        <v>118</v>
      </c>
      <c r="E25" s="2" t="s">
        <v>30</v>
      </c>
      <c r="F25" s="2">
        <v>1</v>
      </c>
      <c r="G25" s="2">
        <v>19</v>
      </c>
      <c r="H25" s="2" t="str">
        <f>LOOKUP(G25,{0,0;16,"16-19";20,"20-24";25,"25-29";30,"30-34";35,"35-39";40,"40-44";45,"45-49";50,"50-54";55,"55-59";60,"60-74"})</f>
        <v>16-19</v>
      </c>
      <c r="I25" s="2">
        <v>1</v>
      </c>
      <c r="J25" s="2" t="s">
        <v>39</v>
      </c>
      <c r="K25" s="2">
        <v>1</v>
      </c>
      <c r="L25" s="2" t="s">
        <v>380</v>
      </c>
      <c r="M25" s="2">
        <v>1</v>
      </c>
      <c r="N25" s="2" t="s">
        <v>44</v>
      </c>
      <c r="O25" s="2">
        <v>155</v>
      </c>
      <c r="P25" s="2">
        <v>50</v>
      </c>
      <c r="Q25" s="2">
        <v>3000</v>
      </c>
      <c r="R25" s="3">
        <v>1.467234738471584</v>
      </c>
      <c r="S25" s="2" t="s">
        <v>33</v>
      </c>
      <c r="T25" s="2">
        <v>1</v>
      </c>
      <c r="U25" s="2" t="s">
        <v>33</v>
      </c>
      <c r="V25" s="2">
        <v>19000</v>
      </c>
      <c r="W25" s="2">
        <v>0.06</v>
      </c>
      <c r="X25" s="2">
        <v>46240</v>
      </c>
      <c r="Y25" s="2">
        <v>27240</v>
      </c>
      <c r="Z25" s="4">
        <f t="shared" si="0"/>
        <v>13322.491425321983</v>
      </c>
      <c r="AA25" s="2">
        <v>13191</v>
      </c>
      <c r="AB25" s="2">
        <v>34000</v>
      </c>
      <c r="AC25" s="2">
        <v>15000</v>
      </c>
      <c r="AD25" s="4">
        <f t="shared" si="1"/>
        <v>7336.173692357921</v>
      </c>
      <c r="AE25" s="2">
        <v>7000</v>
      </c>
      <c r="AF25" s="2" t="s">
        <v>35</v>
      </c>
      <c r="AG25" s="2" t="s">
        <v>35</v>
      </c>
      <c r="AH25" s="2" t="s">
        <v>35</v>
      </c>
      <c r="AI25" s="2" t="s">
        <v>35</v>
      </c>
      <c r="AJ25" s="2" t="s">
        <v>34</v>
      </c>
    </row>
    <row r="26" spans="1:36" x14ac:dyDescent="0.3">
      <c r="A26" s="2">
        <v>25</v>
      </c>
      <c r="B26" s="2" t="s">
        <v>119</v>
      </c>
      <c r="C26" s="2" t="s">
        <v>120</v>
      </c>
      <c r="D26" s="2" t="s">
        <v>121</v>
      </c>
      <c r="E26" s="2" t="s">
        <v>30</v>
      </c>
      <c r="F26" s="2">
        <v>1</v>
      </c>
      <c r="G26" s="2">
        <v>57</v>
      </c>
      <c r="H26" s="2" t="str">
        <f>LOOKUP(G26,{0,0;16,"16-19";20,"20-24";25,"25-29";30,"30-34";35,"35-39";40,"40-44";45,"45-49";50,"50-54";55,"55-59";60,"60-74"})</f>
        <v>55-59</v>
      </c>
      <c r="I26" s="2">
        <v>1</v>
      </c>
      <c r="J26" s="2" t="s">
        <v>31</v>
      </c>
      <c r="K26" s="2">
        <v>1</v>
      </c>
      <c r="L26" s="2" t="s">
        <v>380</v>
      </c>
      <c r="M26" s="2">
        <v>1</v>
      </c>
      <c r="N26" s="2" t="s">
        <v>32</v>
      </c>
      <c r="O26" s="2">
        <v>175</v>
      </c>
      <c r="P26" s="2">
        <v>78</v>
      </c>
      <c r="Q26" s="2">
        <v>5148</v>
      </c>
      <c r="R26" s="3">
        <v>1.9472202409246537</v>
      </c>
      <c r="S26" s="2" t="s">
        <v>50</v>
      </c>
      <c r="T26" s="2">
        <v>1</v>
      </c>
      <c r="U26" s="2" t="s">
        <v>50</v>
      </c>
      <c r="V26" s="2">
        <v>16000</v>
      </c>
      <c r="W26" s="2">
        <v>0.04</v>
      </c>
      <c r="X26" s="2">
        <v>36720</v>
      </c>
      <c r="Y26" s="2">
        <v>20720</v>
      </c>
      <c r="Z26" s="4">
        <f t="shared" si="0"/>
        <v>12931.539548704752</v>
      </c>
      <c r="AA26" s="2">
        <v>12883</v>
      </c>
      <c r="AB26" s="2">
        <v>27000</v>
      </c>
      <c r="AC26" s="2">
        <v>11000</v>
      </c>
      <c r="AD26" s="4">
        <f t="shared" si="1"/>
        <v>6865.1995673625615</v>
      </c>
      <c r="AE26" s="2">
        <v>6466</v>
      </c>
      <c r="AF26" s="2" t="s">
        <v>35</v>
      </c>
      <c r="AG26" s="2" t="s">
        <v>35</v>
      </c>
      <c r="AH26" s="2" t="s">
        <v>35</v>
      </c>
      <c r="AI26" s="2" t="s">
        <v>35</v>
      </c>
      <c r="AJ26" s="2" t="s">
        <v>34</v>
      </c>
    </row>
    <row r="27" spans="1:36" x14ac:dyDescent="0.3">
      <c r="A27" s="2">
        <v>26</v>
      </c>
      <c r="B27" s="2" t="s">
        <v>122</v>
      </c>
      <c r="C27" s="2" t="s">
        <v>123</v>
      </c>
      <c r="D27" s="2" t="s">
        <v>124</v>
      </c>
      <c r="E27" s="2" t="s">
        <v>30</v>
      </c>
      <c r="F27" s="2">
        <v>1</v>
      </c>
      <c r="G27" s="2">
        <v>45</v>
      </c>
      <c r="H27" s="2" t="str">
        <f>LOOKUP(G27,{0,0;16,"16-19";20,"20-24";25,"25-29";30,"30-34";35,"35-39";40,"40-44";45,"45-49";50,"50-54";55,"55-59";60,"60-74"})</f>
        <v>45-49</v>
      </c>
      <c r="I27" s="2">
        <v>1</v>
      </c>
      <c r="J27" s="2" t="s">
        <v>39</v>
      </c>
      <c r="K27" s="2">
        <v>1</v>
      </c>
      <c r="L27" s="2" t="s">
        <v>380</v>
      </c>
      <c r="M27" s="2">
        <v>1</v>
      </c>
      <c r="N27" s="2" t="s">
        <v>32</v>
      </c>
      <c r="O27" s="2">
        <v>165</v>
      </c>
      <c r="P27" s="2">
        <v>65</v>
      </c>
      <c r="Q27" s="2">
        <v>3900</v>
      </c>
      <c r="R27" s="3">
        <v>1.7260262647673315</v>
      </c>
      <c r="S27" s="2" t="s">
        <v>50</v>
      </c>
      <c r="T27" s="2">
        <v>1</v>
      </c>
      <c r="U27" s="2" t="s">
        <v>50</v>
      </c>
      <c r="V27" s="2">
        <v>15000</v>
      </c>
      <c r="W27" s="2">
        <v>0.05</v>
      </c>
      <c r="X27" s="2">
        <v>39440</v>
      </c>
      <c r="Y27" s="2">
        <v>24440</v>
      </c>
      <c r="Z27" s="4">
        <f t="shared" si="0"/>
        <v>12979.71751105033</v>
      </c>
      <c r="AA27" s="2">
        <v>12934</v>
      </c>
      <c r="AB27" s="2">
        <v>29000</v>
      </c>
      <c r="AC27" s="2">
        <v>14000</v>
      </c>
      <c r="AD27" s="4">
        <f t="shared" si="1"/>
        <v>7435.1900636131204</v>
      </c>
      <c r="AE27" s="2">
        <v>7296</v>
      </c>
      <c r="AF27" s="2" t="s">
        <v>34</v>
      </c>
      <c r="AG27" s="2" t="s">
        <v>34</v>
      </c>
      <c r="AH27" s="2" t="s">
        <v>35</v>
      </c>
      <c r="AI27" s="2" t="s">
        <v>35</v>
      </c>
      <c r="AJ27" s="2" t="s">
        <v>34</v>
      </c>
    </row>
    <row r="28" spans="1:36" x14ac:dyDescent="0.3">
      <c r="A28" s="2">
        <v>27</v>
      </c>
      <c r="B28" s="2" t="s">
        <v>125</v>
      </c>
      <c r="C28" s="2" t="s">
        <v>126</v>
      </c>
      <c r="D28" s="2" t="s">
        <v>127</v>
      </c>
      <c r="E28" s="2" t="s">
        <v>30</v>
      </c>
      <c r="F28" s="2">
        <v>1</v>
      </c>
      <c r="G28" s="2">
        <v>19</v>
      </c>
      <c r="H28" s="2" t="str">
        <f>LOOKUP(G28,{0,0;16,"16-19";20,"20-24";25,"25-29";30,"30-34";35,"35-39";40,"40-44";45,"45-49";50,"50-54";55,"55-59";60,"60-74"})</f>
        <v>16-19</v>
      </c>
      <c r="I28" s="2">
        <v>1</v>
      </c>
      <c r="J28" s="2" t="s">
        <v>39</v>
      </c>
      <c r="K28" s="2">
        <v>1</v>
      </c>
      <c r="L28" s="2" t="s">
        <v>380</v>
      </c>
      <c r="M28" s="2">
        <v>1</v>
      </c>
      <c r="N28" s="2" t="s">
        <v>49</v>
      </c>
      <c r="O28" s="2">
        <v>155</v>
      </c>
      <c r="P28" s="2">
        <v>49</v>
      </c>
      <c r="Q28" s="2">
        <v>2940</v>
      </c>
      <c r="R28" s="3">
        <v>1.4524882864320188</v>
      </c>
      <c r="S28" s="2" t="s">
        <v>33</v>
      </c>
      <c r="T28" s="2">
        <v>1</v>
      </c>
      <c r="U28" s="2" t="s">
        <v>33</v>
      </c>
      <c r="V28" s="2">
        <v>12000</v>
      </c>
      <c r="W28" s="2">
        <v>0.05</v>
      </c>
      <c r="X28" s="2">
        <v>29920</v>
      </c>
      <c r="Y28" s="2">
        <v>17920</v>
      </c>
      <c r="Z28" s="4">
        <f t="shared" si="0"/>
        <v>10623.914323617053</v>
      </c>
      <c r="AA28" s="2">
        <v>10606</v>
      </c>
      <c r="AB28" s="2">
        <v>22000</v>
      </c>
      <c r="AC28" s="2">
        <v>10000</v>
      </c>
      <c r="AD28" s="4">
        <f t="shared" si="1"/>
        <v>5928.5236180898728</v>
      </c>
      <c r="AE28" s="2">
        <v>5370</v>
      </c>
      <c r="AF28" s="2" t="s">
        <v>34</v>
      </c>
      <c r="AG28" s="2" t="s">
        <v>35</v>
      </c>
      <c r="AH28" s="2" t="s">
        <v>35</v>
      </c>
      <c r="AI28" s="2" t="s">
        <v>34</v>
      </c>
      <c r="AJ28" s="2" t="s">
        <v>34</v>
      </c>
    </row>
    <row r="29" spans="1:36" x14ac:dyDescent="0.3">
      <c r="A29" s="2">
        <v>28</v>
      </c>
      <c r="B29" s="2" t="s">
        <v>128</v>
      </c>
      <c r="C29" s="2" t="s">
        <v>129</v>
      </c>
      <c r="D29" s="2" t="s">
        <v>130</v>
      </c>
      <c r="E29" s="2" t="s">
        <v>131</v>
      </c>
      <c r="F29" s="2">
        <v>1</v>
      </c>
      <c r="G29" s="2">
        <v>55</v>
      </c>
      <c r="H29" s="2" t="str">
        <f>LOOKUP(G29,{0,0;16,"16-19";20,"20-24";25,"25-29";30,"30-34";35,"35-39";40,"40-44";45,"45-49";50,"50-54";55,"55-59";60,"60-74"})</f>
        <v>55-59</v>
      </c>
      <c r="I29" s="2">
        <v>1</v>
      </c>
      <c r="J29" s="2" t="s">
        <v>39</v>
      </c>
      <c r="K29" s="2">
        <v>1</v>
      </c>
      <c r="L29" s="2" t="s">
        <v>132</v>
      </c>
      <c r="M29" s="2">
        <v>1</v>
      </c>
      <c r="N29" s="2" t="s">
        <v>132</v>
      </c>
      <c r="O29" s="2">
        <v>174</v>
      </c>
      <c r="P29" s="2">
        <v>75</v>
      </c>
      <c r="Q29" s="2">
        <v>4500</v>
      </c>
      <c r="R29" s="3">
        <v>1.9039432764659772</v>
      </c>
      <c r="S29" s="2" t="s">
        <v>55</v>
      </c>
      <c r="T29" s="2">
        <v>1</v>
      </c>
      <c r="U29" s="2" t="s">
        <v>55</v>
      </c>
      <c r="V29" s="2">
        <v>22000</v>
      </c>
      <c r="W29" s="2">
        <v>0.04</v>
      </c>
      <c r="X29" s="2">
        <v>39980</v>
      </c>
      <c r="Y29" s="2">
        <v>17980</v>
      </c>
      <c r="Z29" s="4">
        <f t="shared" si="0"/>
        <v>11410.966703619422</v>
      </c>
      <c r="AA29" s="2">
        <v>11387</v>
      </c>
      <c r="AB29" s="2">
        <v>29000</v>
      </c>
      <c r="AC29" s="2">
        <v>7000</v>
      </c>
      <c r="AD29" s="4">
        <f t="shared" si="1"/>
        <v>4442.5343117539469</v>
      </c>
      <c r="AE29" s="2">
        <v>4030</v>
      </c>
      <c r="AF29" s="2" t="s">
        <v>34</v>
      </c>
      <c r="AG29" s="2" t="s">
        <v>34</v>
      </c>
      <c r="AH29" s="2" t="s">
        <v>35</v>
      </c>
      <c r="AI29" s="2" t="s">
        <v>34</v>
      </c>
      <c r="AJ29" s="2" t="s">
        <v>34</v>
      </c>
    </row>
    <row r="30" spans="1:36" x14ac:dyDescent="0.3">
      <c r="A30" s="2">
        <v>29</v>
      </c>
      <c r="B30" s="2" t="s">
        <v>133</v>
      </c>
      <c r="C30" s="2" t="s">
        <v>134</v>
      </c>
      <c r="D30" s="2" t="s">
        <v>135</v>
      </c>
      <c r="E30" s="2" t="s">
        <v>131</v>
      </c>
      <c r="F30" s="2">
        <v>1</v>
      </c>
      <c r="G30" s="2">
        <v>55</v>
      </c>
      <c r="H30" s="2" t="str">
        <f>LOOKUP(G30,{0,0;16,"16-19";20,"20-24";25,"25-29";30,"30-34";35,"35-39";40,"40-44";45,"45-49";50,"50-54";55,"55-59";60,"60-74"})</f>
        <v>55-59</v>
      </c>
      <c r="I30" s="2">
        <v>1</v>
      </c>
      <c r="J30" s="2" t="s">
        <v>39</v>
      </c>
      <c r="K30" s="2">
        <v>1</v>
      </c>
      <c r="L30" s="2" t="s">
        <v>136</v>
      </c>
      <c r="M30" s="2">
        <v>1</v>
      </c>
      <c r="N30" s="2" t="s">
        <v>136</v>
      </c>
      <c r="O30" s="2">
        <v>170</v>
      </c>
      <c r="P30" s="2">
        <v>65</v>
      </c>
      <c r="Q30" s="2">
        <v>3900</v>
      </c>
      <c r="R30" s="3">
        <v>1.7519830034690533</v>
      </c>
      <c r="S30" s="2" t="s">
        <v>45</v>
      </c>
      <c r="T30" s="2">
        <v>1</v>
      </c>
      <c r="U30" s="2" t="s">
        <v>45</v>
      </c>
      <c r="V30" s="2">
        <v>19000</v>
      </c>
      <c r="W30" s="2">
        <v>0.05</v>
      </c>
      <c r="X30" s="2">
        <v>53040</v>
      </c>
      <c r="Y30" s="2">
        <v>34040</v>
      </c>
      <c r="Z30" s="4">
        <f t="shared" si="0"/>
        <v>18350.000442488177</v>
      </c>
      <c r="AA30" s="2">
        <v>18329</v>
      </c>
      <c r="AB30" s="2">
        <v>39000</v>
      </c>
      <c r="AC30" s="2">
        <v>20000</v>
      </c>
      <c r="AD30" s="4">
        <f t="shared" si="1"/>
        <v>10781.433867501868</v>
      </c>
      <c r="AE30" s="2">
        <v>10606</v>
      </c>
      <c r="AF30" s="2" t="s">
        <v>35</v>
      </c>
      <c r="AG30" s="2" t="s">
        <v>35</v>
      </c>
      <c r="AH30" s="2" t="s">
        <v>35</v>
      </c>
      <c r="AI30" s="2" t="s">
        <v>35</v>
      </c>
      <c r="AJ30" s="2" t="s">
        <v>35</v>
      </c>
    </row>
    <row r="31" spans="1:36" x14ac:dyDescent="0.3">
      <c r="A31" s="2">
        <v>30</v>
      </c>
      <c r="B31" s="2" t="s">
        <v>137</v>
      </c>
      <c r="C31" s="2" t="s">
        <v>138</v>
      </c>
      <c r="D31" s="2" t="s">
        <v>139</v>
      </c>
      <c r="E31" s="2" t="s">
        <v>30</v>
      </c>
      <c r="F31" s="2">
        <v>1</v>
      </c>
      <c r="G31" s="2">
        <v>21</v>
      </c>
      <c r="H31" s="2" t="str">
        <f>LOOKUP(G31,{0,0;16,"16-19";20,"20-24";25,"25-29";30,"30-34";35,"35-39";40,"40-44";45,"45-49";50,"50-54";55,"55-59";60,"60-74"})</f>
        <v>20-24</v>
      </c>
      <c r="I31" s="2">
        <v>1</v>
      </c>
      <c r="J31" s="2" t="s">
        <v>31</v>
      </c>
      <c r="K31" s="2">
        <v>1</v>
      </c>
      <c r="L31" s="2" t="s">
        <v>380</v>
      </c>
      <c r="M31" s="2">
        <v>1</v>
      </c>
      <c r="N31" s="2" t="s">
        <v>32</v>
      </c>
      <c r="O31" s="2">
        <v>168</v>
      </c>
      <c r="P31" s="2">
        <v>62</v>
      </c>
      <c r="Q31" s="2">
        <v>4092</v>
      </c>
      <c r="R31" s="3">
        <v>1.7009801096230766</v>
      </c>
      <c r="S31" s="2" t="s">
        <v>45</v>
      </c>
      <c r="T31" s="2">
        <v>1</v>
      </c>
      <c r="U31" s="2" t="s">
        <v>45</v>
      </c>
      <c r="V31" s="2">
        <v>19000</v>
      </c>
      <c r="W31" s="2">
        <v>0.05</v>
      </c>
      <c r="X31" s="2">
        <v>53040</v>
      </c>
      <c r="Y31" s="2">
        <v>34040</v>
      </c>
      <c r="Z31" s="4">
        <f t="shared" si="0"/>
        <v>18677.859010183718</v>
      </c>
      <c r="AA31" s="2">
        <v>18667</v>
      </c>
      <c r="AB31" s="2">
        <v>39000</v>
      </c>
      <c r="AC31" s="2">
        <v>20000</v>
      </c>
      <c r="AD31" s="4">
        <f t="shared" si="1"/>
        <v>10974.06522337469</v>
      </c>
      <c r="AE31" s="2">
        <v>10303</v>
      </c>
      <c r="AF31" s="2" t="s">
        <v>34</v>
      </c>
      <c r="AG31" s="2" t="s">
        <v>35</v>
      </c>
      <c r="AH31" s="2" t="s">
        <v>35</v>
      </c>
      <c r="AI31" s="2" t="s">
        <v>35</v>
      </c>
      <c r="AJ31" s="2" t="s">
        <v>35</v>
      </c>
    </row>
    <row r="32" spans="1:36" x14ac:dyDescent="0.3">
      <c r="A32" s="2">
        <v>31</v>
      </c>
      <c r="B32" s="2" t="s">
        <v>140</v>
      </c>
      <c r="C32" s="2" t="s">
        <v>141</v>
      </c>
      <c r="D32" s="2" t="s">
        <v>142</v>
      </c>
      <c r="E32" s="2" t="s">
        <v>30</v>
      </c>
      <c r="F32" s="2">
        <v>1</v>
      </c>
      <c r="G32" s="2">
        <v>39</v>
      </c>
      <c r="H32" s="2" t="str">
        <f>LOOKUP(G32,{0,0;16,"16-19";20,"20-24";25,"25-29";30,"30-34";35,"35-39";40,"40-44";45,"45-49";50,"50-54";55,"55-59";60,"60-74"})</f>
        <v>35-39</v>
      </c>
      <c r="I32" s="2">
        <v>1</v>
      </c>
      <c r="J32" s="2" t="s">
        <v>31</v>
      </c>
      <c r="K32" s="2">
        <v>1</v>
      </c>
      <c r="L32" s="2" t="s">
        <v>380</v>
      </c>
      <c r="M32" s="2">
        <v>1</v>
      </c>
      <c r="N32" s="2" t="s">
        <v>49</v>
      </c>
      <c r="O32" s="2">
        <v>169</v>
      </c>
      <c r="P32" s="2">
        <v>65</v>
      </c>
      <c r="Q32" s="2">
        <v>4290</v>
      </c>
      <c r="R32" s="3">
        <v>1.7468225121313525</v>
      </c>
      <c r="S32" s="2" t="s">
        <v>45</v>
      </c>
      <c r="T32" s="2">
        <v>1</v>
      </c>
      <c r="U32" s="2" t="s">
        <v>45</v>
      </c>
      <c r="V32" s="2">
        <v>20000</v>
      </c>
      <c r="W32" s="2">
        <v>0.05</v>
      </c>
      <c r="X32" s="2">
        <v>53040</v>
      </c>
      <c r="Y32" s="2">
        <v>33040</v>
      </c>
      <c r="Z32" s="4">
        <f t="shared" si="0"/>
        <v>17758.466400252273</v>
      </c>
      <c r="AA32" s="2">
        <v>17790</v>
      </c>
      <c r="AB32" s="2">
        <v>39000</v>
      </c>
      <c r="AC32" s="2">
        <v>19000</v>
      </c>
      <c r="AD32" s="4">
        <f t="shared" si="1"/>
        <v>10212.19314784483</v>
      </c>
      <c r="AE32" s="2">
        <v>10075</v>
      </c>
      <c r="AF32" s="2" t="s">
        <v>35</v>
      </c>
      <c r="AG32" s="2" t="s">
        <v>35</v>
      </c>
      <c r="AH32" s="2" t="s">
        <v>35</v>
      </c>
      <c r="AI32" s="2" t="s">
        <v>35</v>
      </c>
      <c r="AJ32" s="2" t="s">
        <v>35</v>
      </c>
    </row>
    <row r="33" spans="1:36" x14ac:dyDescent="0.3">
      <c r="A33" s="2">
        <v>32</v>
      </c>
      <c r="B33" s="2" t="s">
        <v>143</v>
      </c>
      <c r="C33" s="2" t="s">
        <v>144</v>
      </c>
      <c r="D33" s="2" t="s">
        <v>145</v>
      </c>
      <c r="E33" s="2" t="s">
        <v>114</v>
      </c>
      <c r="F33" s="2">
        <v>1</v>
      </c>
      <c r="G33" s="2">
        <v>65</v>
      </c>
      <c r="H33" s="2" t="str">
        <f>LOOKUP(G33,{0,0;16,"16-19";20,"20-24";25,"25-29";30,"30-34";35,"35-39";40,"40-44";45,"45-49";50,"50-54";55,"55-59";60,"60-74"})</f>
        <v>60-74</v>
      </c>
      <c r="I33" s="2">
        <v>1</v>
      </c>
      <c r="J33" s="2" t="s">
        <v>31</v>
      </c>
      <c r="K33" s="2">
        <v>1</v>
      </c>
      <c r="L33" s="2" t="s">
        <v>115</v>
      </c>
      <c r="M33" s="2">
        <v>1</v>
      </c>
      <c r="N33" s="2" t="s">
        <v>115</v>
      </c>
      <c r="O33" s="2">
        <v>170</v>
      </c>
      <c r="P33" s="2">
        <v>72</v>
      </c>
      <c r="Q33" s="2">
        <v>4752</v>
      </c>
      <c r="R33" s="3">
        <v>1.8439088914585775</v>
      </c>
      <c r="S33" s="2" t="s">
        <v>45</v>
      </c>
      <c r="T33" s="2">
        <v>1</v>
      </c>
      <c r="U33" s="2" t="s">
        <v>45</v>
      </c>
      <c r="V33" s="2">
        <v>18000</v>
      </c>
      <c r="W33" s="2">
        <v>0.04</v>
      </c>
      <c r="X33" s="2">
        <v>34340</v>
      </c>
      <c r="Y33" s="2">
        <v>16340</v>
      </c>
      <c r="Z33" s="4">
        <f t="shared" si="0"/>
        <v>10461.621974455957</v>
      </c>
      <c r="AA33" s="2">
        <v>10311</v>
      </c>
      <c r="AB33" s="2">
        <v>24000</v>
      </c>
      <c r="AC33" s="2">
        <v>6000</v>
      </c>
      <c r="AD33" s="4">
        <f t="shared" si="1"/>
        <v>3841.4768572053699</v>
      </c>
      <c r="AE33" s="2">
        <v>3327</v>
      </c>
      <c r="AF33" s="2" t="s">
        <v>35</v>
      </c>
      <c r="AG33" s="2" t="s">
        <v>34</v>
      </c>
      <c r="AH33" s="2" t="s">
        <v>35</v>
      </c>
      <c r="AI33" s="2" t="s">
        <v>35</v>
      </c>
      <c r="AJ33" s="2" t="s">
        <v>34</v>
      </c>
    </row>
    <row r="34" spans="1:36" x14ac:dyDescent="0.3">
      <c r="A34" s="2">
        <v>33</v>
      </c>
      <c r="B34" s="2" t="s">
        <v>146</v>
      </c>
      <c r="C34" s="2" t="s">
        <v>147</v>
      </c>
      <c r="D34" s="2" t="s">
        <v>148</v>
      </c>
      <c r="E34" s="2" t="s">
        <v>30</v>
      </c>
      <c r="F34" s="2">
        <v>1</v>
      </c>
      <c r="G34" s="2">
        <v>26</v>
      </c>
      <c r="H34" s="2" t="str">
        <f>LOOKUP(G34,{0,0;16,"16-19";20,"20-24";25,"25-29";30,"30-34";35,"35-39";40,"40-44";45,"45-49";50,"50-54";55,"55-59";60,"60-74"})</f>
        <v>25-29</v>
      </c>
      <c r="I34" s="2">
        <v>1</v>
      </c>
      <c r="J34" s="2" t="s">
        <v>31</v>
      </c>
      <c r="K34" s="2">
        <v>1</v>
      </c>
      <c r="L34" s="2" t="s">
        <v>380</v>
      </c>
      <c r="M34" s="2">
        <v>1</v>
      </c>
      <c r="N34" s="2" t="s">
        <v>54</v>
      </c>
      <c r="O34" s="2">
        <v>175</v>
      </c>
      <c r="P34" s="2">
        <v>79</v>
      </c>
      <c r="Q34" s="2">
        <v>5214</v>
      </c>
      <c r="R34" s="3">
        <v>1.9596626693841412</v>
      </c>
      <c r="S34" s="2" t="s">
        <v>45</v>
      </c>
      <c r="T34" s="2">
        <v>1</v>
      </c>
      <c r="U34" s="2" t="s">
        <v>45</v>
      </c>
      <c r="V34" s="2">
        <v>21000</v>
      </c>
      <c r="W34" s="2">
        <v>0.04</v>
      </c>
      <c r="X34" s="2">
        <v>42160</v>
      </c>
      <c r="Y34" s="2">
        <v>21160</v>
      </c>
      <c r="Z34" s="4">
        <f t="shared" si="0"/>
        <v>13122.298127901402</v>
      </c>
      <c r="AA34" s="2">
        <v>12321</v>
      </c>
      <c r="AB34" s="2">
        <v>31000</v>
      </c>
      <c r="AC34" s="2">
        <v>10000</v>
      </c>
      <c r="AD34" s="4">
        <f t="shared" si="1"/>
        <v>6201.4641436207003</v>
      </c>
      <c r="AE34" s="2">
        <v>5575</v>
      </c>
      <c r="AF34" s="2" t="s">
        <v>35</v>
      </c>
      <c r="AG34" s="2" t="s">
        <v>35</v>
      </c>
      <c r="AH34" s="2" t="s">
        <v>35</v>
      </c>
      <c r="AI34" s="2" t="s">
        <v>34</v>
      </c>
      <c r="AJ34" s="2" t="s">
        <v>34</v>
      </c>
    </row>
    <row r="35" spans="1:36" x14ac:dyDescent="0.3">
      <c r="A35" s="2">
        <v>34</v>
      </c>
      <c r="B35" s="2" t="s">
        <v>149</v>
      </c>
      <c r="C35" s="2" t="s">
        <v>150</v>
      </c>
      <c r="D35" s="2" t="s">
        <v>151</v>
      </c>
      <c r="E35" s="2" t="s">
        <v>131</v>
      </c>
      <c r="F35" s="2">
        <v>1</v>
      </c>
      <c r="G35" s="2">
        <v>34</v>
      </c>
      <c r="H35" s="2" t="str">
        <f>LOOKUP(G35,{0,0;16,"16-19";20,"20-24";25,"25-29";30,"30-34";35,"35-39";40,"40-44";45,"45-49";50,"50-54";55,"55-59";60,"60-74"})</f>
        <v>30-34</v>
      </c>
      <c r="I35" s="2">
        <v>1</v>
      </c>
      <c r="J35" s="2" t="s">
        <v>31</v>
      </c>
      <c r="K35" s="2">
        <v>1</v>
      </c>
      <c r="L35" s="2" t="s">
        <v>152</v>
      </c>
      <c r="M35" s="2">
        <v>1</v>
      </c>
      <c r="N35" s="2" t="s">
        <v>152</v>
      </c>
      <c r="O35" s="2">
        <v>178</v>
      </c>
      <c r="P35" s="2">
        <v>85</v>
      </c>
      <c r="Q35" s="2">
        <v>5610</v>
      </c>
      <c r="R35" s="3">
        <v>2.0500677495579938</v>
      </c>
      <c r="S35" s="2" t="s">
        <v>45</v>
      </c>
      <c r="T35" s="2">
        <v>1</v>
      </c>
      <c r="U35" s="2" t="s">
        <v>45</v>
      </c>
      <c r="V35" s="2">
        <v>14000</v>
      </c>
      <c r="W35" s="2">
        <v>0.03</v>
      </c>
      <c r="X35" s="2">
        <v>42160</v>
      </c>
      <c r="Y35" s="2">
        <v>28160</v>
      </c>
      <c r="Z35" s="4">
        <f t="shared" si="0"/>
        <v>22639.179540216905</v>
      </c>
      <c r="AA35" s="2">
        <v>22417</v>
      </c>
      <c r="AB35" s="2">
        <v>31000</v>
      </c>
      <c r="AC35" s="2">
        <v>17000</v>
      </c>
      <c r="AD35" s="4">
        <f t="shared" si="1"/>
        <v>13667.118330386624</v>
      </c>
      <c r="AE35" s="2">
        <v>10457</v>
      </c>
      <c r="AF35" s="2" t="s">
        <v>35</v>
      </c>
      <c r="AG35" s="2" t="s">
        <v>35</v>
      </c>
      <c r="AH35" s="2" t="s">
        <v>35</v>
      </c>
      <c r="AI35" s="2" t="s">
        <v>34</v>
      </c>
      <c r="AJ35" s="2" t="s">
        <v>34</v>
      </c>
    </row>
    <row r="36" spans="1:36" x14ac:dyDescent="0.3">
      <c r="A36" s="2">
        <v>35</v>
      </c>
      <c r="B36" s="2" t="s">
        <v>153</v>
      </c>
      <c r="C36" s="2" t="s">
        <v>154</v>
      </c>
      <c r="D36" s="2" t="s">
        <v>155</v>
      </c>
      <c r="E36" s="2" t="s">
        <v>131</v>
      </c>
      <c r="F36" s="2">
        <v>1</v>
      </c>
      <c r="G36" s="2">
        <v>31</v>
      </c>
      <c r="H36" s="2" t="str">
        <f>LOOKUP(G36,{0,0;16,"16-19";20,"20-24";25,"25-29";30,"30-34";35,"35-39";40,"40-44";45,"45-49";50,"50-54";55,"55-59";60,"60-74"})</f>
        <v>30-34</v>
      </c>
      <c r="I36" s="2">
        <v>1</v>
      </c>
      <c r="J36" s="2" t="s">
        <v>31</v>
      </c>
      <c r="K36" s="2">
        <v>1</v>
      </c>
      <c r="L36" s="2" t="s">
        <v>132</v>
      </c>
      <c r="M36" s="2">
        <v>1</v>
      </c>
      <c r="N36" s="2" t="s">
        <v>132</v>
      </c>
      <c r="O36" s="2">
        <v>168</v>
      </c>
      <c r="P36" s="2">
        <v>60</v>
      </c>
      <c r="Q36" s="2">
        <v>3960</v>
      </c>
      <c r="R36" s="3">
        <v>1.6733200530681511</v>
      </c>
      <c r="S36" s="2" t="s">
        <v>45</v>
      </c>
      <c r="T36" s="2">
        <v>1</v>
      </c>
      <c r="U36" s="2" t="s">
        <v>45</v>
      </c>
      <c r="V36" s="2">
        <v>21000</v>
      </c>
      <c r="W36" s="2">
        <v>0.05</v>
      </c>
      <c r="X36" s="2">
        <v>40620</v>
      </c>
      <c r="Y36" s="2">
        <v>19620</v>
      </c>
      <c r="Z36" s="4">
        <f t="shared" si="0"/>
        <v>10943.513147065711</v>
      </c>
      <c r="AA36" s="2">
        <v>10987</v>
      </c>
      <c r="AB36" s="2">
        <v>29000</v>
      </c>
      <c r="AC36" s="2">
        <v>8000</v>
      </c>
      <c r="AD36" s="4">
        <f t="shared" si="1"/>
        <v>4462.1868081817356</v>
      </c>
      <c r="AE36" s="2">
        <v>4072</v>
      </c>
      <c r="AF36" s="2" t="s">
        <v>34</v>
      </c>
      <c r="AG36" s="2" t="s">
        <v>35</v>
      </c>
      <c r="AH36" s="2" t="s">
        <v>35</v>
      </c>
      <c r="AI36" s="2" t="s">
        <v>34</v>
      </c>
      <c r="AJ36" s="2" t="s">
        <v>34</v>
      </c>
    </row>
    <row r="37" spans="1:36" x14ac:dyDescent="0.3">
      <c r="A37" s="2">
        <v>36</v>
      </c>
      <c r="B37" s="2" t="s">
        <v>156</v>
      </c>
      <c r="C37" s="2" t="s">
        <v>157</v>
      </c>
      <c r="D37" s="2" t="s">
        <v>158</v>
      </c>
      <c r="E37" s="2" t="s">
        <v>30</v>
      </c>
      <c r="F37" s="2">
        <v>1</v>
      </c>
      <c r="G37" s="2">
        <v>26</v>
      </c>
      <c r="H37" s="2" t="str">
        <f>LOOKUP(G37,{0,0;16,"16-19";20,"20-24";25,"25-29";30,"30-34";35,"35-39";40,"40-44";45,"45-49";50,"50-54";55,"55-59";60,"60-74"})</f>
        <v>25-29</v>
      </c>
      <c r="I37" s="2">
        <v>1</v>
      </c>
      <c r="J37" s="2" t="s">
        <v>31</v>
      </c>
      <c r="K37" s="2">
        <v>1</v>
      </c>
      <c r="L37" s="2" t="s">
        <v>380</v>
      </c>
      <c r="M37" s="2">
        <v>1</v>
      </c>
      <c r="N37" s="2" t="s">
        <v>49</v>
      </c>
      <c r="O37" s="2">
        <v>158</v>
      </c>
      <c r="P37" s="2">
        <v>57</v>
      </c>
      <c r="Q37" s="2">
        <v>3762</v>
      </c>
      <c r="R37" s="3">
        <v>1.5816657885491063</v>
      </c>
      <c r="S37" s="2" t="s">
        <v>45</v>
      </c>
      <c r="T37" s="2">
        <v>1</v>
      </c>
      <c r="U37" s="2" t="s">
        <v>45</v>
      </c>
      <c r="V37" s="2">
        <v>17000</v>
      </c>
      <c r="W37" s="2">
        <v>0.05</v>
      </c>
      <c r="X37" s="2">
        <v>40800</v>
      </c>
      <c r="Y37" s="2">
        <v>23800</v>
      </c>
      <c r="Z37" s="4">
        <f t="shared" si="0"/>
        <v>13208.296760515346</v>
      </c>
      <c r="AA37" s="2">
        <v>13110</v>
      </c>
      <c r="AB37" s="2">
        <v>30000</v>
      </c>
      <c r="AC37" s="2">
        <v>13000</v>
      </c>
      <c r="AD37" s="4">
        <f t="shared" si="1"/>
        <v>7214.615877592415</v>
      </c>
      <c r="AE37" s="2">
        <v>6184</v>
      </c>
      <c r="AF37" s="2" t="s">
        <v>35</v>
      </c>
      <c r="AG37" s="2" t="s">
        <v>35</v>
      </c>
      <c r="AH37" s="2" t="s">
        <v>35</v>
      </c>
      <c r="AI37" s="2" t="s">
        <v>35</v>
      </c>
      <c r="AJ37" s="2" t="s">
        <v>34</v>
      </c>
    </row>
    <row r="38" spans="1:36" x14ac:dyDescent="0.3">
      <c r="A38" s="2">
        <v>37</v>
      </c>
      <c r="B38" s="2" t="s">
        <v>159</v>
      </c>
      <c r="C38" s="2" t="s">
        <v>160</v>
      </c>
      <c r="D38" s="2" t="s">
        <v>161</v>
      </c>
      <c r="E38" s="2" t="s">
        <v>30</v>
      </c>
      <c r="F38" s="2">
        <v>1</v>
      </c>
      <c r="G38" s="2">
        <v>25</v>
      </c>
      <c r="H38" s="2" t="str">
        <f>LOOKUP(G38,{0,0;16,"16-19";20,"20-24";25,"25-29";30,"30-34";35,"35-39";40,"40-44";45,"45-49";50,"50-54";55,"55-59";60,"60-74"})</f>
        <v>25-29</v>
      </c>
      <c r="I38" s="2">
        <v>1</v>
      </c>
      <c r="J38" s="2" t="s">
        <v>31</v>
      </c>
      <c r="K38" s="2">
        <v>1</v>
      </c>
      <c r="L38" s="2" t="s">
        <v>380</v>
      </c>
      <c r="M38" s="2">
        <v>1</v>
      </c>
      <c r="N38" s="2" t="s">
        <v>49</v>
      </c>
      <c r="O38" s="2">
        <v>145</v>
      </c>
      <c r="P38" s="2">
        <v>42</v>
      </c>
      <c r="Q38" s="2">
        <v>2772</v>
      </c>
      <c r="R38" s="3">
        <v>1.3006408676751113</v>
      </c>
      <c r="S38" s="2" t="s">
        <v>55</v>
      </c>
      <c r="T38" s="2">
        <v>1</v>
      </c>
      <c r="U38" s="2" t="s">
        <v>55</v>
      </c>
      <c r="V38" s="2">
        <v>20000</v>
      </c>
      <c r="W38" s="2">
        <v>7.0000000000000007E-2</v>
      </c>
      <c r="X38" s="2">
        <v>44880</v>
      </c>
      <c r="Y38" s="2">
        <v>24880</v>
      </c>
      <c r="Z38" s="4">
        <f t="shared" si="0"/>
        <v>11006.783941413865</v>
      </c>
      <c r="AA38" s="2">
        <v>11002</v>
      </c>
      <c r="AB38" s="2">
        <v>33000</v>
      </c>
      <c r="AC38" s="2">
        <v>13000</v>
      </c>
      <c r="AD38" s="4">
        <f t="shared" si="1"/>
        <v>5751.1330883593346</v>
      </c>
      <c r="AE38" s="2">
        <v>5121</v>
      </c>
      <c r="AF38" s="2" t="s">
        <v>35</v>
      </c>
      <c r="AG38" s="2" t="s">
        <v>35</v>
      </c>
      <c r="AH38" s="2" t="s">
        <v>35</v>
      </c>
      <c r="AI38" s="2" t="s">
        <v>35</v>
      </c>
      <c r="AJ38" s="2" t="s">
        <v>34</v>
      </c>
    </row>
    <row r="39" spans="1:36" x14ac:dyDescent="0.3">
      <c r="A39" s="2">
        <v>38</v>
      </c>
      <c r="B39" s="2" t="s">
        <v>162</v>
      </c>
      <c r="C39" s="2" t="s">
        <v>163</v>
      </c>
      <c r="D39" s="2" t="s">
        <v>164</v>
      </c>
      <c r="E39" s="2" t="s">
        <v>165</v>
      </c>
      <c r="F39" s="2">
        <v>1</v>
      </c>
      <c r="G39" s="2">
        <v>66</v>
      </c>
      <c r="H39" s="2" t="str">
        <f>LOOKUP(G39,{0,0;16,"16-19";20,"20-24";25,"25-29";30,"30-34";35,"35-39";40,"40-44";45,"45-49";50,"50-54";55,"55-59";60,"60-74"})</f>
        <v>60-74</v>
      </c>
      <c r="I39" s="2">
        <v>1</v>
      </c>
      <c r="J39" s="2" t="s">
        <v>31</v>
      </c>
      <c r="K39" s="2">
        <v>1</v>
      </c>
      <c r="L39" s="2" t="s">
        <v>115</v>
      </c>
      <c r="M39" s="2">
        <v>1</v>
      </c>
      <c r="N39" s="2" t="s">
        <v>115</v>
      </c>
      <c r="O39" s="2">
        <v>170</v>
      </c>
      <c r="P39" s="2">
        <v>58</v>
      </c>
      <c r="Q39" s="2">
        <v>3828</v>
      </c>
      <c r="R39" s="3">
        <v>1.6549588783075213</v>
      </c>
      <c r="S39" s="2" t="s">
        <v>55</v>
      </c>
      <c r="T39" s="2">
        <v>1</v>
      </c>
      <c r="U39" s="2" t="s">
        <v>55</v>
      </c>
      <c r="V39" s="2">
        <v>29000</v>
      </c>
      <c r="W39" s="2">
        <v>0.05</v>
      </c>
      <c r="X39" s="2">
        <v>45340</v>
      </c>
      <c r="Y39" s="2">
        <v>16340</v>
      </c>
      <c r="Z39" s="4">
        <f t="shared" si="0"/>
        <v>9324.8372660499645</v>
      </c>
      <c r="AA39" s="2">
        <v>9095</v>
      </c>
      <c r="AB39" s="2">
        <v>35000</v>
      </c>
      <c r="AC39" s="2">
        <v>6000</v>
      </c>
      <c r="AD39" s="4">
        <f t="shared" si="1"/>
        <v>3424.0528516707341</v>
      </c>
      <c r="AE39" s="2">
        <v>3711</v>
      </c>
      <c r="AF39" s="2" t="s">
        <v>34</v>
      </c>
      <c r="AG39" s="2" t="s">
        <v>34</v>
      </c>
      <c r="AH39" s="2" t="s">
        <v>35</v>
      </c>
      <c r="AI39" s="2" t="s">
        <v>35</v>
      </c>
      <c r="AJ39" s="2" t="s">
        <v>34</v>
      </c>
    </row>
    <row r="40" spans="1:36" x14ac:dyDescent="0.3">
      <c r="A40" s="2">
        <v>39</v>
      </c>
      <c r="B40" s="2" t="s">
        <v>166</v>
      </c>
      <c r="C40" s="2" t="s">
        <v>167</v>
      </c>
      <c r="D40" s="2" t="s">
        <v>168</v>
      </c>
      <c r="E40" s="2" t="s">
        <v>69</v>
      </c>
      <c r="F40" s="2">
        <v>1</v>
      </c>
      <c r="G40" s="2">
        <v>62</v>
      </c>
      <c r="H40" s="2" t="str">
        <f>LOOKUP(G40,{0,0;16,"16-19";20,"20-24";25,"25-29";30,"30-34";35,"35-39";40,"40-44";45,"45-49";50,"50-54";55,"55-59";60,"60-74"})</f>
        <v>60-74</v>
      </c>
      <c r="I40" s="2">
        <v>1</v>
      </c>
      <c r="J40" s="2" t="s">
        <v>31</v>
      </c>
      <c r="K40" s="2">
        <v>1</v>
      </c>
      <c r="L40" s="2" t="s">
        <v>380</v>
      </c>
      <c r="M40" s="2">
        <v>1</v>
      </c>
      <c r="N40" s="2" t="s">
        <v>82</v>
      </c>
      <c r="O40" s="2">
        <v>169</v>
      </c>
      <c r="P40" s="2">
        <v>66</v>
      </c>
      <c r="Q40" s="2">
        <v>4356</v>
      </c>
      <c r="R40" s="3">
        <v>1.7602083210044581</v>
      </c>
      <c r="S40" s="2" t="s">
        <v>169</v>
      </c>
      <c r="T40" s="2">
        <v>1</v>
      </c>
      <c r="U40" s="2" t="s">
        <v>169</v>
      </c>
      <c r="V40" s="2">
        <v>11000</v>
      </c>
      <c r="W40" s="2">
        <v>0.05</v>
      </c>
      <c r="X40" s="2">
        <v>38080</v>
      </c>
      <c r="Y40" s="2">
        <v>27080</v>
      </c>
      <c r="Z40" s="4">
        <f t="shared" si="0"/>
        <v>14444.376161454767</v>
      </c>
      <c r="AA40" s="2">
        <v>14442</v>
      </c>
      <c r="AB40" s="2">
        <v>28000</v>
      </c>
      <c r="AC40" s="2">
        <v>17000</v>
      </c>
      <c r="AD40" s="4">
        <f t="shared" si="1"/>
        <v>9067.7398354775123</v>
      </c>
      <c r="AE40" s="2">
        <v>9066</v>
      </c>
      <c r="AF40" s="2" t="s">
        <v>34</v>
      </c>
      <c r="AG40" s="2" t="s">
        <v>35</v>
      </c>
      <c r="AH40" s="2" t="s">
        <v>35</v>
      </c>
      <c r="AI40" s="2" t="s">
        <v>34</v>
      </c>
      <c r="AJ40" s="2" t="s">
        <v>34</v>
      </c>
    </row>
    <row r="41" spans="1:36" x14ac:dyDescent="0.3">
      <c r="A41" s="2">
        <v>40</v>
      </c>
      <c r="B41" s="2" t="s">
        <v>170</v>
      </c>
      <c r="C41" s="2" t="s">
        <v>171</v>
      </c>
      <c r="D41" s="2" t="s">
        <v>172</v>
      </c>
      <c r="E41" s="2" t="s">
        <v>30</v>
      </c>
      <c r="F41" s="2">
        <v>1</v>
      </c>
      <c r="G41" s="2">
        <v>18</v>
      </c>
      <c r="H41" s="2" t="str">
        <f>LOOKUP(G41,{0,0;16,"16-19";20,"20-24";25,"25-29";30,"30-34";35,"35-39";40,"40-44";45,"45-49";50,"50-54";55,"55-59";60,"60-74"})</f>
        <v>16-19</v>
      </c>
      <c r="I41" s="2">
        <v>1</v>
      </c>
      <c r="J41" s="2" t="s">
        <v>31</v>
      </c>
      <c r="K41" s="2">
        <v>1</v>
      </c>
      <c r="L41" s="2" t="s">
        <v>380</v>
      </c>
      <c r="M41" s="2">
        <v>1</v>
      </c>
      <c r="N41" s="2" t="s">
        <v>44</v>
      </c>
      <c r="O41" s="2">
        <v>170</v>
      </c>
      <c r="P41" s="2">
        <v>60</v>
      </c>
      <c r="Q41" s="2">
        <v>3960</v>
      </c>
      <c r="R41" s="3">
        <v>1.6832508230603465</v>
      </c>
      <c r="S41" s="2" t="s">
        <v>33</v>
      </c>
      <c r="T41" s="2">
        <v>1</v>
      </c>
      <c r="U41" s="2" t="s">
        <v>33</v>
      </c>
      <c r="V41" s="2">
        <v>13000</v>
      </c>
      <c r="W41" s="2">
        <v>0.05</v>
      </c>
      <c r="X41" s="2">
        <v>39440</v>
      </c>
      <c r="Y41" s="2">
        <v>26440</v>
      </c>
      <c r="Z41" s="4">
        <f t="shared" si="0"/>
        <v>14835.05058723852</v>
      </c>
      <c r="AA41" s="2">
        <v>14894</v>
      </c>
      <c r="AB41" s="2">
        <v>29000</v>
      </c>
      <c r="AC41" s="2">
        <v>16000</v>
      </c>
      <c r="AD41" s="4">
        <f t="shared" si="1"/>
        <v>8977.3377229885155</v>
      </c>
      <c r="AE41" s="2">
        <v>8193</v>
      </c>
      <c r="AF41" s="2" t="s">
        <v>35</v>
      </c>
      <c r="AG41" s="2" t="s">
        <v>35</v>
      </c>
      <c r="AH41" s="2" t="s">
        <v>35</v>
      </c>
      <c r="AI41" s="2" t="s">
        <v>35</v>
      </c>
      <c r="AJ41" s="2" t="s">
        <v>34</v>
      </c>
    </row>
    <row r="42" spans="1:36" x14ac:dyDescent="0.3">
      <c r="A42" s="2">
        <v>41</v>
      </c>
      <c r="B42" s="2" t="s">
        <v>173</v>
      </c>
      <c r="C42" s="2" t="s">
        <v>174</v>
      </c>
      <c r="D42" s="2" t="s">
        <v>175</v>
      </c>
      <c r="E42" s="2" t="s">
        <v>131</v>
      </c>
      <c r="F42" s="2">
        <v>1</v>
      </c>
      <c r="G42" s="2">
        <v>28</v>
      </c>
      <c r="H42" s="2" t="str">
        <f>LOOKUP(G42,{0,0;16,"16-19";20,"20-24";25,"25-29";30,"30-34";35,"35-39";40,"40-44";45,"45-49";50,"50-54";55,"55-59";60,"60-74"})</f>
        <v>25-29</v>
      </c>
      <c r="I42" s="2">
        <v>1</v>
      </c>
      <c r="J42" s="2" t="s">
        <v>39</v>
      </c>
      <c r="K42" s="2">
        <v>1</v>
      </c>
      <c r="L42" s="2" t="s">
        <v>132</v>
      </c>
      <c r="M42" s="2">
        <v>1</v>
      </c>
      <c r="N42" s="2" t="s">
        <v>132</v>
      </c>
      <c r="O42" s="2">
        <v>145</v>
      </c>
      <c r="P42" s="2">
        <v>46</v>
      </c>
      <c r="Q42" s="2">
        <v>2760</v>
      </c>
      <c r="R42" s="3">
        <v>1.3611677992730278</v>
      </c>
      <c r="S42" s="2" t="s">
        <v>50</v>
      </c>
      <c r="T42" s="2">
        <v>1</v>
      </c>
      <c r="U42" s="2" t="s">
        <v>50</v>
      </c>
      <c r="V42" s="2">
        <v>33000</v>
      </c>
      <c r="W42" s="2">
        <v>7.0000000000000007E-2</v>
      </c>
      <c r="X42" s="2">
        <v>61000</v>
      </c>
      <c r="Y42" s="2">
        <v>28000</v>
      </c>
      <c r="Z42" s="4">
        <f t="shared" si="0"/>
        <v>11836.241732808934</v>
      </c>
      <c r="AA42" s="2">
        <v>7538</v>
      </c>
      <c r="AB42" s="2">
        <v>40000</v>
      </c>
      <c r="AC42" s="2">
        <v>7000</v>
      </c>
      <c r="AD42" s="4">
        <f t="shared" si="1"/>
        <v>2959.0604332022335</v>
      </c>
      <c r="AE42" s="2">
        <v>2863</v>
      </c>
      <c r="AF42" s="2" t="s">
        <v>34</v>
      </c>
      <c r="AG42" s="2" t="s">
        <v>35</v>
      </c>
      <c r="AH42" s="2" t="s">
        <v>34</v>
      </c>
      <c r="AI42" s="2" t="s">
        <v>35</v>
      </c>
      <c r="AJ42" s="2" t="s">
        <v>34</v>
      </c>
    </row>
    <row r="43" spans="1:36" x14ac:dyDescent="0.3">
      <c r="A43" s="2">
        <v>42</v>
      </c>
      <c r="B43" s="2" t="s">
        <v>176</v>
      </c>
      <c r="C43" s="2" t="s">
        <v>177</v>
      </c>
      <c r="D43" s="2" t="s">
        <v>178</v>
      </c>
      <c r="E43" s="2" t="s">
        <v>30</v>
      </c>
      <c r="F43" s="2">
        <v>1</v>
      </c>
      <c r="G43" s="2">
        <v>59</v>
      </c>
      <c r="H43" s="2" t="str">
        <f>LOOKUP(G43,{0,0;16,"16-19";20,"20-24";25,"25-29";30,"30-34";35,"35-39";40,"40-44";45,"45-49";50,"50-54";55,"55-59";60,"60-74"})</f>
        <v>55-59</v>
      </c>
      <c r="I43" s="2">
        <v>1</v>
      </c>
      <c r="J43" s="2" t="s">
        <v>39</v>
      </c>
      <c r="K43" s="2">
        <v>1</v>
      </c>
      <c r="L43" s="2" t="s">
        <v>380</v>
      </c>
      <c r="M43" s="2">
        <v>1</v>
      </c>
      <c r="N43" s="2" t="s">
        <v>49</v>
      </c>
      <c r="O43" s="2">
        <v>163</v>
      </c>
      <c r="P43" s="2">
        <v>58</v>
      </c>
      <c r="Q43" s="2">
        <v>3480</v>
      </c>
      <c r="R43" s="3">
        <v>1.6205280346575652</v>
      </c>
      <c r="S43" s="2" t="s">
        <v>169</v>
      </c>
      <c r="T43" s="2">
        <v>1</v>
      </c>
      <c r="U43" s="2" t="s">
        <v>169</v>
      </c>
      <c r="V43" s="2">
        <v>16000</v>
      </c>
      <c r="W43" s="2">
        <v>0.05</v>
      </c>
      <c r="X43" s="2">
        <v>47600</v>
      </c>
      <c r="Y43" s="2">
        <v>31600</v>
      </c>
      <c r="Z43" s="4">
        <f t="shared" si="0"/>
        <v>17658.167550061746</v>
      </c>
      <c r="AA43" s="2">
        <v>17652</v>
      </c>
      <c r="AB43" s="2">
        <v>35000</v>
      </c>
      <c r="AC43" s="2">
        <v>19000</v>
      </c>
      <c r="AD43" s="4">
        <f t="shared" si="1"/>
        <v>10617.25264085991</v>
      </c>
      <c r="AE43" s="2">
        <v>9327</v>
      </c>
      <c r="AF43" s="2" t="s">
        <v>34</v>
      </c>
      <c r="AG43" s="2" t="s">
        <v>34</v>
      </c>
      <c r="AH43" s="2" t="s">
        <v>35</v>
      </c>
      <c r="AI43" s="2" t="s">
        <v>35</v>
      </c>
      <c r="AJ43" s="2" t="s">
        <v>34</v>
      </c>
    </row>
    <row r="44" spans="1:36" x14ac:dyDescent="0.3">
      <c r="A44" s="2">
        <v>43</v>
      </c>
      <c r="B44" s="2" t="s">
        <v>179</v>
      </c>
      <c r="C44" s="2" t="s">
        <v>180</v>
      </c>
      <c r="D44" s="2" t="s">
        <v>181</v>
      </c>
      <c r="E44" s="2" t="s">
        <v>30</v>
      </c>
      <c r="F44" s="2">
        <v>1</v>
      </c>
      <c r="G44" s="2">
        <v>20</v>
      </c>
      <c r="H44" s="2" t="str">
        <f>LOOKUP(G44,{0,0;16,"16-19";20,"20-24";25,"25-29";30,"30-34";35,"35-39";40,"40-44";45,"45-49";50,"50-54";55,"55-59";60,"60-74"})</f>
        <v>20-24</v>
      </c>
      <c r="I44" s="2">
        <v>1</v>
      </c>
      <c r="J44" s="2" t="s">
        <v>31</v>
      </c>
      <c r="K44" s="2">
        <v>1</v>
      </c>
      <c r="L44" s="2" t="s">
        <v>380</v>
      </c>
      <c r="M44" s="2">
        <v>1</v>
      </c>
      <c r="N44" s="2" t="s">
        <v>54</v>
      </c>
      <c r="O44" s="2">
        <v>165</v>
      </c>
      <c r="P44" s="2">
        <v>60</v>
      </c>
      <c r="Q44" s="2">
        <v>3960</v>
      </c>
      <c r="R44" s="3">
        <v>1.6583123951776999</v>
      </c>
      <c r="S44" s="2" t="s">
        <v>55</v>
      </c>
      <c r="T44" s="2">
        <v>1</v>
      </c>
      <c r="U44" s="2" t="s">
        <v>55</v>
      </c>
      <c r="V44" s="2">
        <v>18000</v>
      </c>
      <c r="W44" s="2">
        <v>0.05</v>
      </c>
      <c r="X44" s="2">
        <v>39440</v>
      </c>
      <c r="Y44" s="2">
        <v>21440</v>
      </c>
      <c r="Z44" s="4">
        <f t="shared" si="0"/>
        <v>11851.405917536629</v>
      </c>
      <c r="AA44" s="2">
        <v>11863</v>
      </c>
      <c r="AB44" s="2">
        <v>29000</v>
      </c>
      <c r="AC44" s="2">
        <v>11000</v>
      </c>
      <c r="AD44" s="4">
        <f t="shared" si="1"/>
        <v>6080.4787823182332</v>
      </c>
      <c r="AE44" s="2">
        <v>5533</v>
      </c>
      <c r="AF44" s="2" t="s">
        <v>35</v>
      </c>
      <c r="AG44" s="2" t="s">
        <v>35</v>
      </c>
      <c r="AH44" s="2" t="s">
        <v>35</v>
      </c>
      <c r="AI44" s="2" t="s">
        <v>35</v>
      </c>
      <c r="AJ44" s="2" t="s">
        <v>34</v>
      </c>
    </row>
    <row r="45" spans="1:36" x14ac:dyDescent="0.3">
      <c r="A45" s="2">
        <v>44</v>
      </c>
      <c r="B45" s="2" t="s">
        <v>182</v>
      </c>
      <c r="C45" s="2" t="s">
        <v>183</v>
      </c>
      <c r="D45" s="2" t="s">
        <v>184</v>
      </c>
      <c r="E45" s="2" t="s">
        <v>131</v>
      </c>
      <c r="F45" s="2">
        <v>1</v>
      </c>
      <c r="G45" s="2">
        <v>19</v>
      </c>
      <c r="H45" s="2" t="str">
        <f>LOOKUP(G45,{0,0;16,"16-19";20,"20-24";25,"25-29";30,"30-34";35,"35-39";40,"40-44";45,"45-49";50,"50-54";55,"55-59";60,"60-74"})</f>
        <v>16-19</v>
      </c>
      <c r="I45" s="2">
        <v>1</v>
      </c>
      <c r="J45" s="2" t="s">
        <v>39</v>
      </c>
      <c r="K45" s="2">
        <v>1</v>
      </c>
      <c r="L45" s="2" t="s">
        <v>136</v>
      </c>
      <c r="M45" s="2">
        <v>1</v>
      </c>
      <c r="N45" s="2" t="s">
        <v>136</v>
      </c>
      <c r="O45" s="2">
        <v>168</v>
      </c>
      <c r="P45" s="2">
        <v>63</v>
      </c>
      <c r="Q45" s="2">
        <v>3780</v>
      </c>
      <c r="R45" s="3">
        <v>1.7146428199482247</v>
      </c>
      <c r="S45" s="2" t="s">
        <v>33</v>
      </c>
      <c r="T45" s="2">
        <v>1</v>
      </c>
      <c r="U45" s="2" t="s">
        <v>33</v>
      </c>
      <c r="V45" s="2">
        <v>17000</v>
      </c>
      <c r="W45" s="2">
        <v>0.06</v>
      </c>
      <c r="X45" s="2">
        <v>40800</v>
      </c>
      <c r="Y45" s="2">
        <v>23800</v>
      </c>
      <c r="Z45" s="4">
        <f t="shared" si="0"/>
        <v>10795.899236711044</v>
      </c>
      <c r="AA45" s="2">
        <v>11662</v>
      </c>
      <c r="AB45" s="2">
        <v>30000</v>
      </c>
      <c r="AC45" s="2">
        <v>13000</v>
      </c>
      <c r="AD45" s="4">
        <f t="shared" si="1"/>
        <v>5896.9197511446882</v>
      </c>
      <c r="AE45" s="2">
        <v>5790</v>
      </c>
      <c r="AF45" s="2" t="s">
        <v>35</v>
      </c>
      <c r="AG45" s="2" t="s">
        <v>35</v>
      </c>
      <c r="AH45" s="2" t="s">
        <v>35</v>
      </c>
      <c r="AI45" s="2" t="s">
        <v>35</v>
      </c>
      <c r="AJ45" s="2" t="s">
        <v>34</v>
      </c>
    </row>
    <row r="46" spans="1:36" x14ac:dyDescent="0.3">
      <c r="A46" s="2">
        <v>45</v>
      </c>
      <c r="B46" s="2" t="s">
        <v>185</v>
      </c>
      <c r="C46" s="2" t="s">
        <v>186</v>
      </c>
      <c r="D46" s="2" t="s">
        <v>187</v>
      </c>
      <c r="E46" s="2" t="s">
        <v>131</v>
      </c>
      <c r="F46" s="2">
        <v>1</v>
      </c>
      <c r="G46" s="2">
        <v>53</v>
      </c>
      <c r="H46" s="2" t="str">
        <f>LOOKUP(G46,{0,0;16,"16-19";20,"20-24";25,"25-29";30,"30-34";35,"35-39";40,"40-44";45,"45-49";50,"50-54";55,"55-59";60,"60-74"})</f>
        <v>50-54</v>
      </c>
      <c r="I46" s="2">
        <v>1</v>
      </c>
      <c r="J46" s="2" t="s">
        <v>31</v>
      </c>
      <c r="K46" s="2">
        <v>1</v>
      </c>
      <c r="L46" s="2" t="s">
        <v>188</v>
      </c>
      <c r="M46" s="2">
        <v>1</v>
      </c>
      <c r="N46" s="2" t="s">
        <v>188</v>
      </c>
      <c r="O46" s="2">
        <v>170</v>
      </c>
      <c r="P46" s="2">
        <v>65</v>
      </c>
      <c r="Q46" s="2">
        <v>4290</v>
      </c>
      <c r="R46" s="3">
        <v>1.7519830034690533</v>
      </c>
      <c r="S46" s="2" t="s">
        <v>33</v>
      </c>
      <c r="T46" s="2">
        <v>1</v>
      </c>
      <c r="U46" s="2" t="s">
        <v>33</v>
      </c>
      <c r="V46" s="2">
        <v>20000</v>
      </c>
      <c r="W46" s="2">
        <v>0.05</v>
      </c>
      <c r="X46" s="2">
        <v>36340</v>
      </c>
      <c r="Y46" s="2">
        <v>16340</v>
      </c>
      <c r="Z46" s="4">
        <f t="shared" si="0"/>
        <v>8808.4314697490245</v>
      </c>
      <c r="AA46" s="2">
        <v>8798</v>
      </c>
      <c r="AB46" s="2">
        <v>26000</v>
      </c>
      <c r="AC46" s="2">
        <v>6000</v>
      </c>
      <c r="AD46" s="4">
        <f t="shared" si="1"/>
        <v>3234.4301602505602</v>
      </c>
      <c r="AE46" s="2">
        <v>3181</v>
      </c>
      <c r="AF46" s="2" t="s">
        <v>34</v>
      </c>
      <c r="AG46" s="2" t="s">
        <v>35</v>
      </c>
      <c r="AH46" s="2" t="s">
        <v>35</v>
      </c>
      <c r="AI46" s="2" t="s">
        <v>34</v>
      </c>
      <c r="AJ46" s="2" t="s">
        <v>34</v>
      </c>
    </row>
    <row r="47" spans="1:36" x14ac:dyDescent="0.3">
      <c r="A47" s="2">
        <v>46</v>
      </c>
      <c r="B47" s="2" t="s">
        <v>189</v>
      </c>
      <c r="C47" s="2" t="s">
        <v>190</v>
      </c>
      <c r="D47" s="2" t="s">
        <v>191</v>
      </c>
      <c r="E47" s="2" t="s">
        <v>30</v>
      </c>
      <c r="F47" s="2">
        <v>1</v>
      </c>
      <c r="G47" s="2">
        <v>25</v>
      </c>
      <c r="H47" s="2" t="str">
        <f>LOOKUP(G47,{0,0;16,"16-19";20,"20-24";25,"25-29";30,"30-34";35,"35-39";40,"40-44";45,"45-49";50,"50-54";55,"55-59";60,"60-74"})</f>
        <v>25-29</v>
      </c>
      <c r="I47" s="2">
        <v>1</v>
      </c>
      <c r="J47" s="2" t="s">
        <v>39</v>
      </c>
      <c r="K47" s="2">
        <v>1</v>
      </c>
      <c r="L47" s="2" t="s">
        <v>380</v>
      </c>
      <c r="M47" s="2">
        <v>1</v>
      </c>
      <c r="N47" s="2" t="s">
        <v>32</v>
      </c>
      <c r="O47" s="2">
        <v>150</v>
      </c>
      <c r="P47" s="2">
        <v>44</v>
      </c>
      <c r="Q47" s="2">
        <v>2640</v>
      </c>
      <c r="R47" s="3">
        <v>1.35400640077266</v>
      </c>
      <c r="S47" s="2" t="s">
        <v>45</v>
      </c>
      <c r="T47" s="2">
        <v>1</v>
      </c>
      <c r="U47" s="2" t="s">
        <v>45</v>
      </c>
      <c r="V47" s="2">
        <v>17000</v>
      </c>
      <c r="W47" s="2">
        <v>7.0000000000000007E-2</v>
      </c>
      <c r="X47" s="2">
        <v>44880</v>
      </c>
      <c r="Y47" s="2">
        <v>27880</v>
      </c>
      <c r="Z47" s="4">
        <f t="shared" si="0"/>
        <v>12256.39560179927</v>
      </c>
      <c r="AA47" s="2">
        <v>12310</v>
      </c>
      <c r="AB47" s="2">
        <v>33000</v>
      </c>
      <c r="AC47" s="2">
        <v>16000</v>
      </c>
      <c r="AD47" s="4">
        <f t="shared" si="1"/>
        <v>7033.7994845332969</v>
      </c>
      <c r="AE47" s="2">
        <v>6593</v>
      </c>
      <c r="AF47" s="2" t="s">
        <v>35</v>
      </c>
      <c r="AG47" s="2" t="s">
        <v>35</v>
      </c>
      <c r="AH47" s="2" t="s">
        <v>35</v>
      </c>
      <c r="AI47" s="2" t="s">
        <v>35</v>
      </c>
      <c r="AJ47" s="2" t="s">
        <v>34</v>
      </c>
    </row>
    <row r="48" spans="1:36" x14ac:dyDescent="0.3">
      <c r="A48" s="2">
        <v>47</v>
      </c>
      <c r="B48" s="2" t="s">
        <v>192</v>
      </c>
      <c r="C48" s="2" t="s">
        <v>193</v>
      </c>
      <c r="D48" s="2" t="s">
        <v>194</v>
      </c>
      <c r="E48" s="2" t="s">
        <v>131</v>
      </c>
      <c r="F48" s="2">
        <v>1</v>
      </c>
      <c r="G48" s="2">
        <v>22</v>
      </c>
      <c r="H48" s="2" t="str">
        <f>LOOKUP(G48,{0,0;16,"16-19";20,"20-24";25,"25-29";30,"30-34";35,"35-39";40,"40-44";45,"45-49";50,"50-54";55,"55-59";60,"60-74"})</f>
        <v>20-24</v>
      </c>
      <c r="I48" s="2">
        <v>1</v>
      </c>
      <c r="J48" s="2" t="s">
        <v>31</v>
      </c>
      <c r="K48" s="2">
        <v>1</v>
      </c>
      <c r="L48" s="2" t="s">
        <v>132</v>
      </c>
      <c r="M48" s="2">
        <v>1</v>
      </c>
      <c r="N48" s="2" t="s">
        <v>132</v>
      </c>
      <c r="O48" s="2">
        <v>160</v>
      </c>
      <c r="P48" s="2">
        <v>55</v>
      </c>
      <c r="Q48" s="2">
        <v>3630</v>
      </c>
      <c r="R48" s="3">
        <v>1.5634719199411433</v>
      </c>
      <c r="S48" s="2" t="s">
        <v>45</v>
      </c>
      <c r="T48" s="2">
        <v>1</v>
      </c>
      <c r="U48" s="2" t="s">
        <v>45</v>
      </c>
      <c r="V48" s="2">
        <v>20000</v>
      </c>
      <c r="W48" s="2">
        <v>0.06</v>
      </c>
      <c r="X48" s="2">
        <v>47600</v>
      </c>
      <c r="Y48" s="2">
        <v>27600</v>
      </c>
      <c r="Z48" s="4">
        <f t="shared" si="0"/>
        <v>13076.310603144108</v>
      </c>
      <c r="AA48" s="2">
        <v>13047</v>
      </c>
      <c r="AB48" s="2">
        <v>35000</v>
      </c>
      <c r="AC48" s="2">
        <v>15000</v>
      </c>
      <c r="AD48" s="4">
        <f t="shared" si="1"/>
        <v>7106.6905451870152</v>
      </c>
      <c r="AE48" s="2">
        <v>7090</v>
      </c>
      <c r="AF48" s="2" t="s">
        <v>35</v>
      </c>
      <c r="AG48" s="2" t="s">
        <v>35</v>
      </c>
      <c r="AH48" s="2" t="s">
        <v>35</v>
      </c>
      <c r="AI48" s="2" t="s">
        <v>35</v>
      </c>
      <c r="AJ48" s="2" t="s">
        <v>34</v>
      </c>
    </row>
    <row r="49" spans="1:36" x14ac:dyDescent="0.3">
      <c r="A49" s="2">
        <v>48</v>
      </c>
      <c r="B49" s="2" t="s">
        <v>195</v>
      </c>
      <c r="C49" s="2" t="s">
        <v>196</v>
      </c>
      <c r="D49" s="2" t="s">
        <v>197</v>
      </c>
      <c r="E49" s="2" t="s">
        <v>131</v>
      </c>
      <c r="F49" s="2">
        <v>1</v>
      </c>
      <c r="G49" s="2">
        <v>63</v>
      </c>
      <c r="H49" s="2" t="str">
        <f>LOOKUP(G49,{0,0;16,"16-19";20,"20-24";25,"25-29";30,"30-34";35,"35-39";40,"40-44";45,"45-49";50,"50-54";55,"55-59";60,"60-74"})</f>
        <v>60-74</v>
      </c>
      <c r="I49" s="2">
        <v>1</v>
      </c>
      <c r="J49" s="2" t="s">
        <v>39</v>
      </c>
      <c r="K49" s="2">
        <v>1</v>
      </c>
      <c r="L49" s="2" t="s">
        <v>136</v>
      </c>
      <c r="M49" s="2">
        <v>1</v>
      </c>
      <c r="N49" s="2" t="s">
        <v>136</v>
      </c>
      <c r="O49" s="2">
        <v>160</v>
      </c>
      <c r="P49" s="2">
        <v>55</v>
      </c>
      <c r="Q49" s="2">
        <v>3300</v>
      </c>
      <c r="R49" s="3">
        <v>1.5634719199411433</v>
      </c>
      <c r="S49" s="2" t="s">
        <v>33</v>
      </c>
      <c r="T49" s="2">
        <v>1</v>
      </c>
      <c r="U49" s="2" t="s">
        <v>33</v>
      </c>
      <c r="V49" s="2">
        <v>11000</v>
      </c>
      <c r="W49" s="2">
        <v>0.05</v>
      </c>
      <c r="X49" s="2">
        <v>39440</v>
      </c>
      <c r="Y49" s="2">
        <v>28440</v>
      </c>
      <c r="Z49" s="4">
        <f t="shared" si="0"/>
        <v>16169.142328409496</v>
      </c>
      <c r="AA49" s="2">
        <v>16133</v>
      </c>
      <c r="AB49" s="2">
        <v>29000</v>
      </c>
      <c r="AC49" s="2">
        <v>18000</v>
      </c>
      <c r="AD49" s="4">
        <f t="shared" si="1"/>
        <v>10233.634385069301</v>
      </c>
      <c r="AE49" s="2">
        <v>10400</v>
      </c>
      <c r="AF49" s="2" t="s">
        <v>35</v>
      </c>
      <c r="AG49" s="2" t="s">
        <v>35</v>
      </c>
      <c r="AH49" s="2" t="s">
        <v>35</v>
      </c>
      <c r="AI49" s="2" t="s">
        <v>35</v>
      </c>
      <c r="AJ49" s="2" t="s">
        <v>35</v>
      </c>
    </row>
    <row r="50" spans="1:36" x14ac:dyDescent="0.3">
      <c r="A50" s="2">
        <v>49</v>
      </c>
      <c r="B50" s="2" t="s">
        <v>198</v>
      </c>
      <c r="C50" s="2" t="s">
        <v>199</v>
      </c>
      <c r="D50" s="2" t="s">
        <v>200</v>
      </c>
      <c r="E50" s="2" t="s">
        <v>30</v>
      </c>
      <c r="F50" s="2">
        <v>1</v>
      </c>
      <c r="G50" s="2">
        <v>19</v>
      </c>
      <c r="H50" s="2" t="str">
        <f>LOOKUP(G50,{0,0;16,"16-19";20,"20-24";25,"25-29";30,"30-34";35,"35-39";40,"40-44";45,"45-49";50,"50-54";55,"55-59";60,"60-74"})</f>
        <v>16-19</v>
      </c>
      <c r="I50" s="2">
        <v>1</v>
      </c>
      <c r="J50" s="2" t="s">
        <v>39</v>
      </c>
      <c r="K50" s="2">
        <v>1</v>
      </c>
      <c r="L50" s="2" t="s">
        <v>380</v>
      </c>
      <c r="M50" s="2">
        <v>1</v>
      </c>
      <c r="N50" s="2" t="s">
        <v>32</v>
      </c>
      <c r="O50" s="2">
        <v>170</v>
      </c>
      <c r="P50" s="2">
        <v>68</v>
      </c>
      <c r="Q50" s="2">
        <v>4080</v>
      </c>
      <c r="R50" s="3">
        <v>1.7919573407620817</v>
      </c>
      <c r="S50" s="2" t="s">
        <v>45</v>
      </c>
      <c r="T50" s="2">
        <v>1</v>
      </c>
      <c r="U50" s="2" t="s">
        <v>45</v>
      </c>
      <c r="V50" s="2">
        <v>15000</v>
      </c>
      <c r="W50" s="2">
        <v>0.04</v>
      </c>
      <c r="X50" s="2">
        <v>42160</v>
      </c>
      <c r="Y50" s="2">
        <v>27160</v>
      </c>
      <c r="Z50" s="4">
        <f t="shared" si="0"/>
        <v>17893.22109378608</v>
      </c>
      <c r="AA50" s="2">
        <v>18572</v>
      </c>
      <c r="AB50" s="2">
        <v>31000</v>
      </c>
      <c r="AC50" s="2">
        <v>16000</v>
      </c>
      <c r="AD50" s="4">
        <f t="shared" si="1"/>
        <v>10540.925533894597</v>
      </c>
      <c r="AE50" s="2">
        <v>9018</v>
      </c>
      <c r="AF50" s="2" t="s">
        <v>35</v>
      </c>
      <c r="AG50" s="2" t="s">
        <v>34</v>
      </c>
      <c r="AH50" s="2" t="s">
        <v>35</v>
      </c>
      <c r="AI50" s="2" t="s">
        <v>35</v>
      </c>
      <c r="AJ50" s="2" t="s">
        <v>34</v>
      </c>
    </row>
    <row r="51" spans="1:36" x14ac:dyDescent="0.3">
      <c r="A51" s="2">
        <v>50</v>
      </c>
      <c r="B51" s="2" t="s">
        <v>201</v>
      </c>
      <c r="C51" s="2" t="s">
        <v>202</v>
      </c>
      <c r="D51" s="2" t="s">
        <v>203</v>
      </c>
      <c r="E51" s="2" t="s">
        <v>30</v>
      </c>
      <c r="F51" s="2">
        <v>1</v>
      </c>
      <c r="G51" s="2">
        <v>35</v>
      </c>
      <c r="H51" s="2" t="str">
        <f>LOOKUP(G51,{0,0;16,"16-19";20,"20-24";25,"25-29";30,"30-34";35,"35-39";40,"40-44";45,"45-49";50,"50-54";55,"55-59";60,"60-74"})</f>
        <v>35-39</v>
      </c>
      <c r="I51" s="2">
        <v>1</v>
      </c>
      <c r="J51" s="2" t="s">
        <v>39</v>
      </c>
      <c r="K51" s="2">
        <v>1</v>
      </c>
      <c r="L51" s="2" t="s">
        <v>380</v>
      </c>
      <c r="M51" s="2">
        <v>1</v>
      </c>
      <c r="N51" s="2" t="s">
        <v>54</v>
      </c>
      <c r="O51" s="2">
        <v>163</v>
      </c>
      <c r="P51" s="2">
        <v>55</v>
      </c>
      <c r="Q51" s="2">
        <v>3300</v>
      </c>
      <c r="R51" s="3">
        <v>1.5780613986083614</v>
      </c>
      <c r="S51" s="2" t="s">
        <v>50</v>
      </c>
      <c r="T51" s="2">
        <v>1</v>
      </c>
      <c r="U51" s="2" t="s">
        <v>50</v>
      </c>
      <c r="V51" s="2">
        <v>23000</v>
      </c>
      <c r="W51" s="2">
        <v>0.06</v>
      </c>
      <c r="X51" s="2">
        <v>46240</v>
      </c>
      <c r="Y51" s="2">
        <v>23240</v>
      </c>
      <c r="Z51" s="4">
        <f t="shared" si="0"/>
        <v>11113.377849593429</v>
      </c>
      <c r="AA51" s="2">
        <v>11128</v>
      </c>
      <c r="AB51" s="2">
        <v>34000</v>
      </c>
      <c r="AC51" s="2">
        <v>11000</v>
      </c>
      <c r="AD51" s="4">
        <f t="shared" si="1"/>
        <v>5260.2046620278716</v>
      </c>
      <c r="AE51" s="2">
        <v>5266</v>
      </c>
      <c r="AF51" s="2" t="s">
        <v>35</v>
      </c>
      <c r="AG51" s="2" t="s">
        <v>35</v>
      </c>
      <c r="AH51" s="2" t="s">
        <v>35</v>
      </c>
      <c r="AI51" s="2" t="s">
        <v>34</v>
      </c>
      <c r="AJ51" s="2" t="s">
        <v>34</v>
      </c>
    </row>
    <row r="52" spans="1:36" x14ac:dyDescent="0.3">
      <c r="A52" s="2">
        <v>51</v>
      </c>
      <c r="B52" s="2" t="s">
        <v>204</v>
      </c>
      <c r="C52" s="2" t="s">
        <v>205</v>
      </c>
      <c r="D52" s="2" t="s">
        <v>206</v>
      </c>
      <c r="E52" s="2" t="s">
        <v>30</v>
      </c>
      <c r="F52" s="2">
        <v>1</v>
      </c>
      <c r="G52" s="2">
        <v>21</v>
      </c>
      <c r="H52" s="2" t="str">
        <f>LOOKUP(G52,{0,0;16,"16-19";20,"20-24";25,"25-29";30,"30-34";35,"35-39";40,"40-44";45,"45-49";50,"50-54";55,"55-59";60,"60-74"})</f>
        <v>20-24</v>
      </c>
      <c r="I52" s="2">
        <v>1</v>
      </c>
      <c r="J52" s="2" t="s">
        <v>39</v>
      </c>
      <c r="K52" s="2">
        <v>1</v>
      </c>
      <c r="L52" s="2" t="s">
        <v>380</v>
      </c>
      <c r="M52" s="2">
        <v>1</v>
      </c>
      <c r="N52" s="2" t="s">
        <v>32</v>
      </c>
      <c r="O52" s="2">
        <v>175</v>
      </c>
      <c r="P52" s="2">
        <v>78</v>
      </c>
      <c r="Q52" s="2">
        <v>4680</v>
      </c>
      <c r="R52" s="3">
        <v>1.9472202409246537</v>
      </c>
      <c r="S52" s="2" t="s">
        <v>45</v>
      </c>
      <c r="T52" s="2">
        <v>1</v>
      </c>
      <c r="U52" s="2" t="s">
        <v>45</v>
      </c>
      <c r="V52" s="2">
        <v>18000</v>
      </c>
      <c r="W52" s="2">
        <v>0.04</v>
      </c>
      <c r="X52" s="2">
        <v>50320</v>
      </c>
      <c r="Y52" s="2">
        <v>32320</v>
      </c>
      <c r="Z52" s="4">
        <f t="shared" si="0"/>
        <v>20171.204547014364</v>
      </c>
      <c r="AA52" s="2">
        <v>20096</v>
      </c>
      <c r="AB52" s="2">
        <v>37000</v>
      </c>
      <c r="AC52" s="2">
        <v>19000</v>
      </c>
      <c r="AD52" s="4">
        <f t="shared" si="1"/>
        <v>11858.071979989878</v>
      </c>
      <c r="AE52" s="2">
        <v>11112</v>
      </c>
      <c r="AF52" s="2" t="s">
        <v>34</v>
      </c>
      <c r="AG52" s="2" t="s">
        <v>35</v>
      </c>
      <c r="AH52" s="2" t="s">
        <v>35</v>
      </c>
      <c r="AI52" s="2" t="s">
        <v>35</v>
      </c>
      <c r="AJ52" s="2" t="s">
        <v>35</v>
      </c>
    </row>
    <row r="53" spans="1:36" x14ac:dyDescent="0.3">
      <c r="A53" s="2">
        <v>52</v>
      </c>
      <c r="B53" s="2" t="s">
        <v>207</v>
      </c>
      <c r="C53" s="2" t="s">
        <v>208</v>
      </c>
      <c r="D53" s="2" t="s">
        <v>209</v>
      </c>
      <c r="E53" s="2" t="s">
        <v>131</v>
      </c>
      <c r="F53" s="2">
        <v>1</v>
      </c>
      <c r="G53" s="2">
        <v>56</v>
      </c>
      <c r="H53" s="2" t="str">
        <f>LOOKUP(G53,{0,0;16,"16-19";20,"20-24";25,"25-29";30,"30-34";35,"35-39";40,"40-44";45,"45-49";50,"50-54";55,"55-59";60,"60-74"})</f>
        <v>55-59</v>
      </c>
      <c r="I53" s="2">
        <v>1</v>
      </c>
      <c r="J53" s="2" t="s">
        <v>31</v>
      </c>
      <c r="K53" s="2">
        <v>1</v>
      </c>
      <c r="L53" s="2" t="s">
        <v>132</v>
      </c>
      <c r="M53" s="2">
        <v>1</v>
      </c>
      <c r="N53" s="2" t="s">
        <v>132</v>
      </c>
      <c r="O53" s="2">
        <v>149</v>
      </c>
      <c r="P53" s="2">
        <v>45</v>
      </c>
      <c r="Q53" s="2">
        <v>2970</v>
      </c>
      <c r="R53" s="3">
        <v>1.3647344063956182</v>
      </c>
      <c r="S53" s="2" t="s">
        <v>45</v>
      </c>
      <c r="T53" s="2">
        <v>1</v>
      </c>
      <c r="U53" s="2" t="s">
        <v>45</v>
      </c>
      <c r="V53" s="2">
        <v>33000</v>
      </c>
      <c r="W53" s="2">
        <v>0.06</v>
      </c>
      <c r="X53" s="2">
        <v>62560</v>
      </c>
      <c r="Y53" s="2">
        <v>29560</v>
      </c>
      <c r="Z53" s="4">
        <f t="shared" si="0"/>
        <v>14941.314464094248</v>
      </c>
      <c r="AA53" s="2">
        <v>14458</v>
      </c>
      <c r="AB53" s="2">
        <v>46000</v>
      </c>
      <c r="AC53" s="2">
        <v>13000</v>
      </c>
      <c r="AD53" s="4">
        <f t="shared" si="1"/>
        <v>6570.9434382011241</v>
      </c>
      <c r="AE53" s="2">
        <v>5850</v>
      </c>
      <c r="AF53" s="2" t="s">
        <v>35</v>
      </c>
      <c r="AG53" s="2" t="s">
        <v>35</v>
      </c>
      <c r="AH53" s="2" t="s">
        <v>34</v>
      </c>
      <c r="AI53" s="2" t="s">
        <v>35</v>
      </c>
      <c r="AJ53" s="2" t="s">
        <v>34</v>
      </c>
    </row>
    <row r="54" spans="1:36" x14ac:dyDescent="0.3">
      <c r="A54" s="2">
        <v>53</v>
      </c>
      <c r="B54" s="2" t="s">
        <v>210</v>
      </c>
      <c r="C54" s="2" t="s">
        <v>211</v>
      </c>
      <c r="D54" s="2" t="s">
        <v>212</v>
      </c>
      <c r="E54" s="2" t="s">
        <v>131</v>
      </c>
      <c r="F54" s="2">
        <v>1</v>
      </c>
      <c r="G54" s="2">
        <v>27</v>
      </c>
      <c r="H54" s="2" t="str">
        <f>LOOKUP(G54,{0,0;16,"16-19";20,"20-24";25,"25-29";30,"30-34";35,"35-39";40,"40-44";45,"45-49";50,"50-54";55,"55-59";60,"60-74"})</f>
        <v>25-29</v>
      </c>
      <c r="I54" s="2">
        <v>1</v>
      </c>
      <c r="J54" s="2" t="s">
        <v>39</v>
      </c>
      <c r="K54" s="2">
        <v>1</v>
      </c>
      <c r="L54" s="2" t="s">
        <v>136</v>
      </c>
      <c r="M54" s="2">
        <v>1</v>
      </c>
      <c r="N54" s="2" t="s">
        <v>136</v>
      </c>
      <c r="O54" s="2">
        <v>170</v>
      </c>
      <c r="P54" s="2">
        <v>73</v>
      </c>
      <c r="Q54" s="2">
        <v>4380</v>
      </c>
      <c r="R54" s="3">
        <v>1.8566696588844829</v>
      </c>
      <c r="S54" s="2" t="s">
        <v>33</v>
      </c>
      <c r="T54" s="2">
        <v>1</v>
      </c>
      <c r="U54" s="2" t="s">
        <v>33</v>
      </c>
      <c r="V54" s="2">
        <v>18000</v>
      </c>
      <c r="W54" s="2">
        <v>0.04</v>
      </c>
      <c r="X54" s="2">
        <v>37620</v>
      </c>
      <c r="Y54" s="2">
        <v>19620</v>
      </c>
      <c r="Z54" s="4">
        <f t="shared" si="0"/>
        <v>12475.294077847107</v>
      </c>
      <c r="AA54" s="2">
        <v>12033</v>
      </c>
      <c r="AB54" s="2">
        <v>26000</v>
      </c>
      <c r="AC54" s="2">
        <v>8000</v>
      </c>
      <c r="AD54" s="4">
        <f t="shared" si="1"/>
        <v>5086.7661887246104</v>
      </c>
      <c r="AE54" s="2">
        <v>4460</v>
      </c>
      <c r="AF54" s="2" t="s">
        <v>34</v>
      </c>
      <c r="AG54" s="2" t="s">
        <v>35</v>
      </c>
      <c r="AH54" s="2" t="s">
        <v>35</v>
      </c>
      <c r="AI54" s="2" t="s">
        <v>35</v>
      </c>
      <c r="AJ54" s="2" t="s">
        <v>34</v>
      </c>
    </row>
    <row r="55" spans="1:36" x14ac:dyDescent="0.3">
      <c r="A55" s="2">
        <v>54</v>
      </c>
      <c r="B55" s="2" t="s">
        <v>213</v>
      </c>
      <c r="C55" s="2" t="s">
        <v>214</v>
      </c>
      <c r="D55" s="2" t="s">
        <v>215</v>
      </c>
      <c r="E55" s="2" t="s">
        <v>131</v>
      </c>
      <c r="F55" s="2">
        <v>1</v>
      </c>
      <c r="G55" s="2">
        <v>25</v>
      </c>
      <c r="H55" s="2" t="str">
        <f>LOOKUP(G55,{0,0;16,"16-19";20,"20-24";25,"25-29";30,"30-34";35,"35-39";40,"40-44";45,"45-49";50,"50-54";55,"55-59";60,"60-74"})</f>
        <v>25-29</v>
      </c>
      <c r="I55" s="2">
        <v>1</v>
      </c>
      <c r="J55" s="2" t="s">
        <v>31</v>
      </c>
      <c r="K55" s="2">
        <v>1</v>
      </c>
      <c r="L55" s="2" t="s">
        <v>216</v>
      </c>
      <c r="M55" s="2">
        <v>1</v>
      </c>
      <c r="N55" s="2" t="s">
        <v>216</v>
      </c>
      <c r="O55" s="2">
        <v>148</v>
      </c>
      <c r="P55" s="2">
        <v>45</v>
      </c>
      <c r="Q55" s="2">
        <v>2970</v>
      </c>
      <c r="R55" s="3">
        <v>1.3601470508735443</v>
      </c>
      <c r="S55" s="2" t="s">
        <v>33</v>
      </c>
      <c r="T55" s="2">
        <v>1</v>
      </c>
      <c r="U55" s="2" t="s">
        <v>33</v>
      </c>
      <c r="V55" s="2">
        <v>22000</v>
      </c>
      <c r="W55" s="2">
        <v>7.0000000000000007E-2</v>
      </c>
      <c r="X55" s="2">
        <v>43260</v>
      </c>
      <c r="Y55" s="2">
        <v>21260</v>
      </c>
      <c r="Z55" s="4">
        <f t="shared" si="0"/>
        <v>9179.9131116100143</v>
      </c>
      <c r="AA55" s="2">
        <v>8761</v>
      </c>
      <c r="AB55" s="2">
        <v>31000</v>
      </c>
      <c r="AC55" s="2">
        <v>9000</v>
      </c>
      <c r="AD55" s="4">
        <f t="shared" si="1"/>
        <v>3886.1344310672685</v>
      </c>
      <c r="AE55" s="2">
        <v>3709</v>
      </c>
      <c r="AF55" s="2" t="s">
        <v>34</v>
      </c>
      <c r="AG55" s="2" t="s">
        <v>34</v>
      </c>
      <c r="AH55" s="2" t="s">
        <v>35</v>
      </c>
      <c r="AI55" s="2" t="s">
        <v>34</v>
      </c>
      <c r="AJ55" s="2" t="s">
        <v>34</v>
      </c>
    </row>
    <row r="56" spans="1:36" x14ac:dyDescent="0.3">
      <c r="A56" s="2">
        <v>55</v>
      </c>
      <c r="B56" s="2" t="s">
        <v>217</v>
      </c>
      <c r="C56" s="2" t="s">
        <v>218</v>
      </c>
      <c r="D56" s="2" t="s">
        <v>219</v>
      </c>
      <c r="E56" s="2" t="s">
        <v>30</v>
      </c>
      <c r="F56" s="2">
        <v>1</v>
      </c>
      <c r="G56" s="2">
        <v>18</v>
      </c>
      <c r="H56" s="2" t="str">
        <f>LOOKUP(G56,{0,0;16,"16-19";20,"20-24";25,"25-29";30,"30-34";35,"35-39";40,"40-44";45,"45-49";50,"50-54";55,"55-59";60,"60-74"})</f>
        <v>16-19</v>
      </c>
      <c r="I56" s="2">
        <v>1</v>
      </c>
      <c r="J56" s="2" t="s">
        <v>31</v>
      </c>
      <c r="K56" s="2">
        <v>1</v>
      </c>
      <c r="L56" s="2" t="s">
        <v>380</v>
      </c>
      <c r="M56" s="2">
        <v>1</v>
      </c>
      <c r="N56" s="2" t="s">
        <v>32</v>
      </c>
      <c r="O56" s="2">
        <v>163</v>
      </c>
      <c r="P56" s="2">
        <v>59</v>
      </c>
      <c r="Q56" s="2">
        <v>3894</v>
      </c>
      <c r="R56" s="3">
        <v>1.6344384016808002</v>
      </c>
      <c r="S56" s="2" t="s">
        <v>33</v>
      </c>
      <c r="T56" s="2">
        <v>1</v>
      </c>
      <c r="U56" s="2" t="s">
        <v>33</v>
      </c>
      <c r="V56" s="2">
        <v>19000</v>
      </c>
      <c r="W56" s="2">
        <v>0.05</v>
      </c>
      <c r="X56" s="2">
        <v>40800</v>
      </c>
      <c r="Y56" s="2">
        <v>21800</v>
      </c>
      <c r="Z56" s="4">
        <f t="shared" si="0"/>
        <v>12078.222764963204</v>
      </c>
      <c r="AA56" s="2">
        <v>12046</v>
      </c>
      <c r="AB56" s="2">
        <v>30000</v>
      </c>
      <c r="AC56" s="2">
        <v>11000</v>
      </c>
      <c r="AD56" s="4">
        <f t="shared" si="1"/>
        <v>6094.5160740640013</v>
      </c>
      <c r="AE56" s="2">
        <v>5433</v>
      </c>
      <c r="AF56" s="2" t="s">
        <v>35</v>
      </c>
      <c r="AG56" s="2" t="s">
        <v>35</v>
      </c>
      <c r="AH56" s="2" t="s">
        <v>35</v>
      </c>
      <c r="AI56" s="2" t="s">
        <v>34</v>
      </c>
      <c r="AJ56" s="2" t="s">
        <v>34</v>
      </c>
    </row>
    <row r="57" spans="1:36" x14ac:dyDescent="0.3">
      <c r="A57" s="2">
        <v>56</v>
      </c>
      <c r="B57" s="2" t="s">
        <v>220</v>
      </c>
      <c r="C57" s="2" t="s">
        <v>221</v>
      </c>
      <c r="D57" s="2" t="s">
        <v>222</v>
      </c>
      <c r="E57" s="2" t="s">
        <v>131</v>
      </c>
      <c r="F57" s="2">
        <v>1</v>
      </c>
      <c r="G57" s="2">
        <v>23</v>
      </c>
      <c r="H57" s="2" t="str">
        <f>LOOKUP(G57,{0,0;16,"16-19";20,"20-24";25,"25-29";30,"30-34";35,"35-39";40,"40-44";45,"45-49";50,"50-54";55,"55-59";60,"60-74"})</f>
        <v>20-24</v>
      </c>
      <c r="I57" s="2">
        <v>1</v>
      </c>
      <c r="J57" s="2" t="s">
        <v>31</v>
      </c>
      <c r="K57" s="2">
        <v>1</v>
      </c>
      <c r="L57" s="2" t="s">
        <v>136</v>
      </c>
      <c r="M57" s="2">
        <v>1</v>
      </c>
      <c r="N57" s="2" t="s">
        <v>136</v>
      </c>
      <c r="O57" s="2">
        <v>168</v>
      </c>
      <c r="P57" s="2">
        <v>60</v>
      </c>
      <c r="Q57" s="2">
        <v>3960</v>
      </c>
      <c r="R57" s="3">
        <v>1.6733200530681511</v>
      </c>
      <c r="S57" s="2" t="s">
        <v>223</v>
      </c>
      <c r="T57" s="2">
        <v>1</v>
      </c>
      <c r="U57" s="2" t="s">
        <v>223</v>
      </c>
      <c r="V57" s="2">
        <v>15000</v>
      </c>
      <c r="W57" s="2">
        <v>0.05</v>
      </c>
      <c r="X57" s="2">
        <v>48960</v>
      </c>
      <c r="Y57" s="2">
        <v>33960</v>
      </c>
      <c r="Z57" s="4">
        <f t="shared" si="0"/>
        <v>18941.98300073147</v>
      </c>
      <c r="AA57" s="2">
        <v>19017</v>
      </c>
      <c r="AB57" s="2">
        <v>36000</v>
      </c>
      <c r="AC57" s="2">
        <v>21000</v>
      </c>
      <c r="AD57" s="4">
        <f t="shared" si="1"/>
        <v>11713.240371477059</v>
      </c>
      <c r="AE57" s="2">
        <v>10690</v>
      </c>
      <c r="AF57" s="2" t="s">
        <v>35</v>
      </c>
      <c r="AG57" s="2" t="s">
        <v>35</v>
      </c>
      <c r="AH57" s="2" t="s">
        <v>35</v>
      </c>
      <c r="AI57" s="2" t="s">
        <v>35</v>
      </c>
      <c r="AJ57" s="2" t="s">
        <v>35</v>
      </c>
    </row>
    <row r="58" spans="1:36" x14ac:dyDescent="0.3">
      <c r="A58" s="2">
        <v>57</v>
      </c>
      <c r="B58" s="2" t="s">
        <v>224</v>
      </c>
      <c r="C58" s="2" t="s">
        <v>225</v>
      </c>
      <c r="D58" s="2" t="s">
        <v>226</v>
      </c>
      <c r="E58" s="2" t="s">
        <v>30</v>
      </c>
      <c r="F58" s="2">
        <v>1</v>
      </c>
      <c r="G58" s="2">
        <v>20</v>
      </c>
      <c r="H58" s="2" t="str">
        <f>LOOKUP(G58,{0,0;16,"16-19";20,"20-24";25,"25-29";30,"30-34";35,"35-39";40,"40-44";45,"45-49";50,"50-54";55,"55-59";60,"60-74"})</f>
        <v>20-24</v>
      </c>
      <c r="I58" s="2">
        <v>1</v>
      </c>
      <c r="J58" s="2" t="s">
        <v>39</v>
      </c>
      <c r="K58" s="2">
        <v>1</v>
      </c>
      <c r="L58" s="2" t="s">
        <v>380</v>
      </c>
      <c r="M58" s="2">
        <v>1</v>
      </c>
      <c r="N58" s="2" t="s">
        <v>32</v>
      </c>
      <c r="O58" s="2">
        <v>158</v>
      </c>
      <c r="P58" s="2">
        <v>54</v>
      </c>
      <c r="Q58" s="2">
        <v>3240</v>
      </c>
      <c r="R58" s="3">
        <v>1.5394804318340654</v>
      </c>
      <c r="S58" s="2" t="s">
        <v>45</v>
      </c>
      <c r="T58" s="2">
        <v>1</v>
      </c>
      <c r="U58" s="2" t="s">
        <v>45</v>
      </c>
      <c r="V58" s="2">
        <v>20000</v>
      </c>
      <c r="W58" s="2">
        <v>0.06</v>
      </c>
      <c r="X58" s="2">
        <v>48960</v>
      </c>
      <c r="Y58" s="2">
        <v>28960</v>
      </c>
      <c r="Z58" s="4">
        <f t="shared" si="0"/>
        <v>13760.294230220536</v>
      </c>
      <c r="AA58" s="2">
        <v>13764</v>
      </c>
      <c r="AB58" s="2">
        <v>36000</v>
      </c>
      <c r="AC58" s="2">
        <v>16000</v>
      </c>
      <c r="AD58" s="4">
        <f t="shared" si="1"/>
        <v>7602.3725028842728</v>
      </c>
      <c r="AE58" s="2">
        <v>7272</v>
      </c>
      <c r="AF58" s="2" t="s">
        <v>35</v>
      </c>
      <c r="AG58" s="2" t="s">
        <v>35</v>
      </c>
      <c r="AH58" s="2" t="s">
        <v>35</v>
      </c>
      <c r="AI58" s="2" t="s">
        <v>34</v>
      </c>
      <c r="AJ58" s="2" t="s">
        <v>34</v>
      </c>
    </row>
    <row r="59" spans="1:36" x14ac:dyDescent="0.3">
      <c r="A59" s="2">
        <v>58</v>
      </c>
      <c r="B59" s="2" t="s">
        <v>227</v>
      </c>
      <c r="C59" s="2" t="s">
        <v>228</v>
      </c>
      <c r="D59" s="2" t="s">
        <v>229</v>
      </c>
      <c r="E59" s="2" t="s">
        <v>131</v>
      </c>
      <c r="F59" s="2">
        <v>1</v>
      </c>
      <c r="G59" s="2">
        <v>57</v>
      </c>
      <c r="H59" s="2" t="str">
        <f>LOOKUP(G59,{0,0;16,"16-19";20,"20-24";25,"25-29";30,"30-34";35,"35-39";40,"40-44";45,"45-49";50,"50-54";55,"55-59";60,"60-74"})</f>
        <v>55-59</v>
      </c>
      <c r="I59" s="2">
        <v>1</v>
      </c>
      <c r="J59" s="2" t="s">
        <v>39</v>
      </c>
      <c r="K59" s="2">
        <v>1</v>
      </c>
      <c r="L59" s="2" t="s">
        <v>188</v>
      </c>
      <c r="M59" s="2">
        <v>1</v>
      </c>
      <c r="N59" s="2" t="s">
        <v>188</v>
      </c>
      <c r="O59" s="2">
        <v>148</v>
      </c>
      <c r="P59" s="2">
        <v>45</v>
      </c>
      <c r="Q59" s="2">
        <v>2700</v>
      </c>
      <c r="R59" s="3">
        <v>1.3601470508735443</v>
      </c>
      <c r="S59" s="2" t="s">
        <v>33</v>
      </c>
      <c r="T59" s="2">
        <v>1</v>
      </c>
      <c r="U59" s="2" t="s">
        <v>33</v>
      </c>
      <c r="V59" s="2">
        <v>16000</v>
      </c>
      <c r="W59" s="2">
        <v>7.0000000000000007E-2</v>
      </c>
      <c r="X59" s="2">
        <v>38900</v>
      </c>
      <c r="Y59" s="2">
        <v>22900</v>
      </c>
      <c r="Z59" s="4">
        <f t="shared" si="0"/>
        <v>9888.0531634933832</v>
      </c>
      <c r="AA59" s="2">
        <v>9437</v>
      </c>
      <c r="AB59" s="2">
        <v>26000</v>
      </c>
      <c r="AC59" s="2">
        <v>10000</v>
      </c>
      <c r="AD59" s="4">
        <f t="shared" si="1"/>
        <v>4317.9271456302986</v>
      </c>
      <c r="AE59" s="2">
        <v>4121</v>
      </c>
      <c r="AF59" s="2" t="s">
        <v>35</v>
      </c>
      <c r="AG59" s="2" t="s">
        <v>35</v>
      </c>
      <c r="AH59" s="2" t="s">
        <v>35</v>
      </c>
      <c r="AI59" s="2" t="s">
        <v>34</v>
      </c>
      <c r="AJ59" s="2" t="s">
        <v>35</v>
      </c>
    </row>
    <row r="60" spans="1:36" x14ac:dyDescent="0.3">
      <c r="A60" s="2">
        <v>59</v>
      </c>
      <c r="B60" s="2" t="s">
        <v>230</v>
      </c>
      <c r="C60" s="2" t="s">
        <v>231</v>
      </c>
      <c r="D60" s="2" t="s">
        <v>232</v>
      </c>
      <c r="E60" s="2" t="s">
        <v>30</v>
      </c>
      <c r="F60" s="2">
        <v>1</v>
      </c>
      <c r="G60" s="2">
        <v>21</v>
      </c>
      <c r="H60" s="2" t="str">
        <f>LOOKUP(G60,{0,0;16,"16-19";20,"20-24";25,"25-29";30,"30-34";35,"35-39";40,"40-44";45,"45-49";50,"50-54";55,"55-59";60,"60-74"})</f>
        <v>20-24</v>
      </c>
      <c r="I60" s="2">
        <v>1</v>
      </c>
      <c r="J60" s="2" t="s">
        <v>39</v>
      </c>
      <c r="K60" s="2">
        <v>1</v>
      </c>
      <c r="L60" s="2" t="s">
        <v>380</v>
      </c>
      <c r="M60" s="2">
        <v>1</v>
      </c>
      <c r="N60" s="2" t="s">
        <v>49</v>
      </c>
      <c r="O60" s="2">
        <v>165</v>
      </c>
      <c r="P60" s="2">
        <v>60</v>
      </c>
      <c r="Q60" s="2">
        <v>3600</v>
      </c>
      <c r="R60" s="3">
        <v>1.6583123951776999</v>
      </c>
      <c r="S60" s="2" t="s">
        <v>33</v>
      </c>
      <c r="T60" s="2">
        <v>1</v>
      </c>
      <c r="U60" s="2" t="s">
        <v>33</v>
      </c>
      <c r="V60" s="2">
        <v>10000</v>
      </c>
      <c r="W60" s="2">
        <v>0.05</v>
      </c>
      <c r="X60" s="2">
        <v>29920</v>
      </c>
      <c r="Y60" s="2">
        <v>19920</v>
      </c>
      <c r="Z60" s="4">
        <f t="shared" si="0"/>
        <v>11011.194303979926</v>
      </c>
      <c r="AA60" s="2">
        <v>11022</v>
      </c>
      <c r="AB60" s="2">
        <v>22000</v>
      </c>
      <c r="AC60" s="2">
        <v>12000</v>
      </c>
      <c r="AD60" s="4">
        <f t="shared" si="1"/>
        <v>6633.2495807107998</v>
      </c>
      <c r="AE60" s="2">
        <v>6036</v>
      </c>
      <c r="AF60" s="2" t="s">
        <v>35</v>
      </c>
      <c r="AG60" s="2" t="s">
        <v>35</v>
      </c>
      <c r="AH60" s="2" t="s">
        <v>35</v>
      </c>
      <c r="AI60" s="2" t="s">
        <v>34</v>
      </c>
      <c r="AJ60" s="2" t="s">
        <v>34</v>
      </c>
    </row>
    <row r="61" spans="1:36" x14ac:dyDescent="0.3">
      <c r="A61" s="2">
        <v>60</v>
      </c>
      <c r="B61" s="2" t="s">
        <v>233</v>
      </c>
      <c r="C61" s="2" t="s">
        <v>234</v>
      </c>
      <c r="D61" s="2" t="s">
        <v>235</v>
      </c>
      <c r="E61" s="2" t="s">
        <v>30</v>
      </c>
      <c r="F61" s="2">
        <v>1</v>
      </c>
      <c r="G61" s="2">
        <v>20</v>
      </c>
      <c r="H61" s="2" t="str">
        <f>LOOKUP(G61,{0,0;16,"16-19";20,"20-24";25,"25-29";30,"30-34";35,"35-39";40,"40-44";45,"45-49";50,"50-54";55,"55-59";60,"60-74"})</f>
        <v>20-24</v>
      </c>
      <c r="I61" s="2">
        <v>1</v>
      </c>
      <c r="J61" s="2" t="s">
        <v>31</v>
      </c>
      <c r="K61" s="2">
        <v>1</v>
      </c>
      <c r="L61" s="2" t="s">
        <v>380</v>
      </c>
      <c r="M61" s="2">
        <v>1</v>
      </c>
      <c r="N61" s="2" t="s">
        <v>32</v>
      </c>
      <c r="O61" s="2">
        <v>172</v>
      </c>
      <c r="P61" s="2">
        <v>60</v>
      </c>
      <c r="Q61" s="2">
        <v>3960</v>
      </c>
      <c r="R61" s="3">
        <v>1.6931233465600393</v>
      </c>
      <c r="S61" s="2" t="s">
        <v>45</v>
      </c>
      <c r="T61" s="2">
        <v>1</v>
      </c>
      <c r="U61" s="2" t="s">
        <v>45</v>
      </c>
      <c r="V61" s="2">
        <v>28000</v>
      </c>
      <c r="W61" s="2">
        <v>0.05</v>
      </c>
      <c r="X61" s="2">
        <v>53040</v>
      </c>
      <c r="Y61" s="2">
        <v>25040</v>
      </c>
      <c r="Z61" s="4">
        <f t="shared" si="0"/>
        <v>14131.936199287795</v>
      </c>
      <c r="AA61" s="2">
        <v>14272</v>
      </c>
      <c r="AB61" s="2">
        <v>39000</v>
      </c>
      <c r="AC61" s="2">
        <v>11000</v>
      </c>
      <c r="AD61" s="4">
        <f t="shared" si="1"/>
        <v>6208.118937386811</v>
      </c>
      <c r="AE61" s="2">
        <v>5700</v>
      </c>
      <c r="AF61" s="2" t="s">
        <v>34</v>
      </c>
      <c r="AG61" s="2" t="s">
        <v>35</v>
      </c>
      <c r="AH61" s="2" t="s">
        <v>35</v>
      </c>
      <c r="AI61" s="2" t="s">
        <v>34</v>
      </c>
      <c r="AJ61" s="2" t="s">
        <v>34</v>
      </c>
    </row>
    <row r="62" spans="1:36" x14ac:dyDescent="0.3">
      <c r="A62" s="2">
        <v>61</v>
      </c>
      <c r="B62" s="2" t="s">
        <v>236</v>
      </c>
      <c r="C62" s="2" t="s">
        <v>237</v>
      </c>
      <c r="D62" s="2" t="s">
        <v>238</v>
      </c>
      <c r="E62" s="2" t="s">
        <v>30</v>
      </c>
      <c r="F62" s="2">
        <v>1</v>
      </c>
      <c r="G62" s="2">
        <v>72</v>
      </c>
      <c r="H62" s="2" t="str">
        <f>LOOKUP(G62,{0,0;16,"16-19";20,"20-24";25,"25-29";30,"30-34";35,"35-39";40,"40-44";45,"45-49";50,"50-54";55,"55-59";60,"60-74"})</f>
        <v>60-74</v>
      </c>
      <c r="I62" s="2">
        <v>1</v>
      </c>
      <c r="J62" s="2" t="s">
        <v>31</v>
      </c>
      <c r="K62" s="2">
        <v>1</v>
      </c>
      <c r="L62" s="2" t="s">
        <v>380</v>
      </c>
      <c r="M62" s="2">
        <v>1</v>
      </c>
      <c r="N62" s="2" t="s">
        <v>44</v>
      </c>
      <c r="O62" s="2">
        <v>175</v>
      </c>
      <c r="P62" s="2">
        <v>65</v>
      </c>
      <c r="Q62" s="2">
        <v>4290</v>
      </c>
      <c r="R62" s="3">
        <v>1.7775607506417952</v>
      </c>
      <c r="S62" s="2" t="s">
        <v>50</v>
      </c>
      <c r="T62" s="2">
        <v>1</v>
      </c>
      <c r="U62" s="2" t="s">
        <v>50</v>
      </c>
      <c r="V62" s="2">
        <v>10000</v>
      </c>
      <c r="W62" s="2">
        <v>0.05</v>
      </c>
      <c r="X62" s="2">
        <v>43520</v>
      </c>
      <c r="Y62" s="2">
        <v>33520</v>
      </c>
      <c r="Z62" s="4">
        <f t="shared" si="0"/>
        <v>18333.488111234765</v>
      </c>
      <c r="AA62" s="2">
        <v>18461</v>
      </c>
      <c r="AB62" s="2">
        <v>32000</v>
      </c>
      <c r="AC62" s="2">
        <v>22000</v>
      </c>
      <c r="AD62" s="4">
        <f t="shared" si="1"/>
        <v>12032.718927421383</v>
      </c>
      <c r="AE62" s="2">
        <v>11933</v>
      </c>
      <c r="AF62" s="2" t="s">
        <v>35</v>
      </c>
      <c r="AG62" s="2" t="s">
        <v>35</v>
      </c>
      <c r="AH62" s="2" t="s">
        <v>35</v>
      </c>
      <c r="AI62" s="2" t="s">
        <v>35</v>
      </c>
      <c r="AJ62" s="2" t="s">
        <v>35</v>
      </c>
    </row>
    <row r="63" spans="1:36" x14ac:dyDescent="0.3">
      <c r="A63" s="2">
        <v>62</v>
      </c>
      <c r="B63" s="2" t="s">
        <v>239</v>
      </c>
      <c r="C63" s="2" t="s">
        <v>240</v>
      </c>
      <c r="D63" s="2" t="s">
        <v>241</v>
      </c>
      <c r="E63" s="2" t="s">
        <v>30</v>
      </c>
      <c r="F63" s="2">
        <v>1</v>
      </c>
      <c r="G63" s="2">
        <v>38</v>
      </c>
      <c r="H63" s="2" t="str">
        <f>LOOKUP(G63,{0,0;16,"16-19";20,"20-24";25,"25-29";30,"30-34";35,"35-39";40,"40-44";45,"45-49";50,"50-54";55,"55-59";60,"60-74"})</f>
        <v>35-39</v>
      </c>
      <c r="I63" s="2">
        <v>1</v>
      </c>
      <c r="J63" s="2" t="s">
        <v>31</v>
      </c>
      <c r="K63" s="2">
        <v>1</v>
      </c>
      <c r="L63" s="2" t="s">
        <v>380</v>
      </c>
      <c r="M63" s="2">
        <v>1</v>
      </c>
      <c r="N63" s="2" t="s">
        <v>49</v>
      </c>
      <c r="O63" s="2">
        <v>158</v>
      </c>
      <c r="P63" s="2">
        <v>57</v>
      </c>
      <c r="Q63" s="2">
        <v>3762</v>
      </c>
      <c r="R63" s="3">
        <v>1.5816657885491063</v>
      </c>
      <c r="S63" s="2" t="s">
        <v>55</v>
      </c>
      <c r="T63" s="2">
        <v>1</v>
      </c>
      <c r="U63" s="2" t="s">
        <v>55</v>
      </c>
      <c r="V63" s="2">
        <v>17000</v>
      </c>
      <c r="W63" s="2">
        <v>0.05</v>
      </c>
      <c r="X63" s="2">
        <v>40800</v>
      </c>
      <c r="Y63" s="2">
        <v>23800</v>
      </c>
      <c r="Z63" s="4">
        <f t="shared" si="0"/>
        <v>13208.296760515346</v>
      </c>
      <c r="AA63" s="2">
        <v>13110</v>
      </c>
      <c r="AB63" s="2">
        <v>30000</v>
      </c>
      <c r="AC63" s="2">
        <v>13000</v>
      </c>
      <c r="AD63" s="4">
        <f t="shared" si="1"/>
        <v>7214.615877592415</v>
      </c>
      <c r="AE63" s="2">
        <v>6184</v>
      </c>
      <c r="AF63" s="2" t="s">
        <v>35</v>
      </c>
      <c r="AG63" s="2" t="s">
        <v>35</v>
      </c>
      <c r="AH63" s="2" t="s">
        <v>35</v>
      </c>
      <c r="AI63" s="2" t="s">
        <v>35</v>
      </c>
      <c r="AJ63" s="2" t="s">
        <v>34</v>
      </c>
    </row>
    <row r="64" spans="1:36" x14ac:dyDescent="0.3">
      <c r="A64" s="2">
        <v>63</v>
      </c>
      <c r="B64" s="2" t="s">
        <v>242</v>
      </c>
      <c r="C64" s="2" t="s">
        <v>243</v>
      </c>
      <c r="D64" s="2" t="s">
        <v>244</v>
      </c>
      <c r="E64" s="2" t="s">
        <v>131</v>
      </c>
      <c r="F64" s="2">
        <v>1</v>
      </c>
      <c r="G64" s="2">
        <v>38</v>
      </c>
      <c r="H64" s="2" t="str">
        <f>LOOKUP(G64,{0,0;16,"16-19";20,"20-24";25,"25-29";30,"30-34";35,"35-39";40,"40-44";45,"45-49";50,"50-54";55,"55-59";60,"60-74"})</f>
        <v>35-39</v>
      </c>
      <c r="I64" s="2">
        <v>1</v>
      </c>
      <c r="J64" s="2" t="s">
        <v>31</v>
      </c>
      <c r="K64" s="2">
        <v>1</v>
      </c>
      <c r="L64" s="2" t="s">
        <v>245</v>
      </c>
      <c r="M64" s="2">
        <v>1</v>
      </c>
      <c r="N64" s="2" t="s">
        <v>245</v>
      </c>
      <c r="O64" s="2">
        <v>172</v>
      </c>
      <c r="P64" s="2">
        <v>65</v>
      </c>
      <c r="Q64" s="2">
        <v>4290</v>
      </c>
      <c r="R64" s="3">
        <v>1.7622586517181738</v>
      </c>
      <c r="S64" s="2" t="s">
        <v>45</v>
      </c>
      <c r="T64" s="2">
        <v>1</v>
      </c>
      <c r="U64" s="2" t="s">
        <v>45</v>
      </c>
      <c r="V64" s="2">
        <v>19000</v>
      </c>
      <c r="W64" s="2">
        <v>0.04</v>
      </c>
      <c r="X64" s="2">
        <v>35340</v>
      </c>
      <c r="Y64" s="2">
        <v>16340</v>
      </c>
      <c r="Z64" s="4">
        <f t="shared" si="0"/>
        <v>11075.117834259599</v>
      </c>
      <c r="AA64" s="2">
        <v>10711</v>
      </c>
      <c r="AB64" s="2">
        <v>25000</v>
      </c>
      <c r="AC64" s="2">
        <v>6000</v>
      </c>
      <c r="AD64" s="4">
        <f t="shared" si="1"/>
        <v>4066.7507347342471</v>
      </c>
      <c r="AE64" s="2">
        <v>3933</v>
      </c>
      <c r="AF64" s="2" t="s">
        <v>34</v>
      </c>
      <c r="AG64" s="2" t="s">
        <v>35</v>
      </c>
      <c r="AH64" s="2" t="s">
        <v>35</v>
      </c>
      <c r="AI64" s="2" t="s">
        <v>34</v>
      </c>
      <c r="AJ64" s="2" t="s">
        <v>34</v>
      </c>
    </row>
    <row r="65" spans="1:36" x14ac:dyDescent="0.3">
      <c r="A65" s="2">
        <v>64</v>
      </c>
      <c r="B65" s="2" t="s">
        <v>246</v>
      </c>
      <c r="C65" s="2" t="s">
        <v>247</v>
      </c>
      <c r="D65" s="2" t="s">
        <v>248</v>
      </c>
      <c r="E65" s="2" t="s">
        <v>30</v>
      </c>
      <c r="F65" s="2">
        <v>1</v>
      </c>
      <c r="G65" s="2">
        <v>19</v>
      </c>
      <c r="H65" s="2" t="str">
        <f>LOOKUP(G65,{0,0;16,"16-19";20,"20-24";25,"25-29";30,"30-34";35,"35-39";40,"40-44";45,"45-49";50,"50-54";55,"55-59";60,"60-74"})</f>
        <v>16-19</v>
      </c>
      <c r="I65" s="2">
        <v>1</v>
      </c>
      <c r="J65" s="2" t="s">
        <v>31</v>
      </c>
      <c r="K65" s="2">
        <v>1</v>
      </c>
      <c r="L65" s="2" t="s">
        <v>380</v>
      </c>
      <c r="M65" s="2">
        <v>1</v>
      </c>
      <c r="N65" s="2" t="s">
        <v>49</v>
      </c>
      <c r="O65" s="2">
        <v>145</v>
      </c>
      <c r="P65" s="2">
        <v>42</v>
      </c>
      <c r="Q65" s="2">
        <v>2772</v>
      </c>
      <c r="R65" s="3">
        <v>1.3006408676751113</v>
      </c>
      <c r="S65" s="2" t="s">
        <v>33</v>
      </c>
      <c r="T65" s="2">
        <v>1</v>
      </c>
      <c r="U65" s="2" t="s">
        <v>33</v>
      </c>
      <c r="V65" s="2">
        <v>20000</v>
      </c>
      <c r="W65" s="2">
        <v>7.0000000000000007E-2</v>
      </c>
      <c r="X65" s="2">
        <v>44880</v>
      </c>
      <c r="Y65" s="2">
        <v>24880</v>
      </c>
      <c r="Z65" s="4">
        <f t="shared" si="0"/>
        <v>11006.783941413865</v>
      </c>
      <c r="AA65" s="2">
        <v>11002</v>
      </c>
      <c r="AB65" s="2">
        <v>33000</v>
      </c>
      <c r="AC65" s="2">
        <v>13000</v>
      </c>
      <c r="AD65" s="4">
        <f t="shared" si="1"/>
        <v>5751.1330883593346</v>
      </c>
      <c r="AE65" s="2">
        <v>5121</v>
      </c>
      <c r="AF65" s="2" t="s">
        <v>35</v>
      </c>
      <c r="AG65" s="2" t="s">
        <v>35</v>
      </c>
      <c r="AH65" s="2" t="s">
        <v>35</v>
      </c>
      <c r="AI65" s="2" t="s">
        <v>35</v>
      </c>
      <c r="AJ65" s="2" t="s">
        <v>34</v>
      </c>
    </row>
    <row r="66" spans="1:36" x14ac:dyDescent="0.3">
      <c r="A66" s="2">
        <v>65</v>
      </c>
      <c r="B66" s="2" t="s">
        <v>249</v>
      </c>
      <c r="C66" s="2" t="s">
        <v>250</v>
      </c>
      <c r="D66" s="2" t="s">
        <v>251</v>
      </c>
      <c r="E66" s="2" t="s">
        <v>131</v>
      </c>
      <c r="F66" s="2">
        <v>1</v>
      </c>
      <c r="G66" s="2">
        <v>22</v>
      </c>
      <c r="H66" s="2" t="str">
        <f>LOOKUP(G66,{0,0;16,"16-19";20,"20-24";25,"25-29";30,"30-34";35,"35-39";40,"40-44";45,"45-49";50,"50-54";55,"55-59";60,"60-74"})</f>
        <v>20-24</v>
      </c>
      <c r="I66" s="2">
        <v>1</v>
      </c>
      <c r="J66" s="2" t="s">
        <v>31</v>
      </c>
      <c r="K66" s="2">
        <v>1</v>
      </c>
      <c r="L66" s="2" t="s">
        <v>216</v>
      </c>
      <c r="M66" s="2">
        <v>1</v>
      </c>
      <c r="N66" s="2" t="s">
        <v>216</v>
      </c>
      <c r="O66" s="2">
        <v>165</v>
      </c>
      <c r="P66" s="2">
        <v>64</v>
      </c>
      <c r="Q66" s="2">
        <v>4224</v>
      </c>
      <c r="R66" s="3">
        <v>1.7126976771553504</v>
      </c>
      <c r="S66" s="2" t="s">
        <v>33</v>
      </c>
      <c r="T66" s="2">
        <v>1</v>
      </c>
      <c r="U66" s="2" t="s">
        <v>33</v>
      </c>
      <c r="V66" s="2">
        <v>21000</v>
      </c>
      <c r="W66" s="2">
        <v>0.05</v>
      </c>
      <c r="X66" s="2">
        <v>38980</v>
      </c>
      <c r="Y66" s="2">
        <v>17980</v>
      </c>
      <c r="Z66" s="4">
        <f t="shared" si="0"/>
        <v>9623.2200735166243</v>
      </c>
      <c r="AA66" s="2">
        <v>9948</v>
      </c>
      <c r="AB66" s="2">
        <v>28000</v>
      </c>
      <c r="AC66" s="2">
        <v>7000</v>
      </c>
      <c r="AD66" s="4">
        <f t="shared" si="1"/>
        <v>3746.5261687773291</v>
      </c>
      <c r="AE66" s="2">
        <v>3521</v>
      </c>
      <c r="AF66" s="2" t="s">
        <v>34</v>
      </c>
      <c r="AG66" s="2" t="s">
        <v>35</v>
      </c>
      <c r="AH66" s="2" t="s">
        <v>35</v>
      </c>
      <c r="AI66" s="2" t="s">
        <v>34</v>
      </c>
      <c r="AJ66" s="2" t="s">
        <v>34</v>
      </c>
    </row>
    <row r="67" spans="1:36" x14ac:dyDescent="0.3">
      <c r="A67" s="2">
        <v>66</v>
      </c>
      <c r="B67" s="2" t="s">
        <v>252</v>
      </c>
      <c r="C67" s="2" t="s">
        <v>253</v>
      </c>
      <c r="D67" s="2" t="s">
        <v>254</v>
      </c>
      <c r="E67" s="2" t="s">
        <v>131</v>
      </c>
      <c r="F67" s="2">
        <v>1</v>
      </c>
      <c r="G67" s="2">
        <v>26</v>
      </c>
      <c r="H67" s="2" t="str">
        <f>LOOKUP(G67,{0,0;16,"16-19";20,"20-24";25,"25-29";30,"30-34";35,"35-39";40,"40-44";45,"45-49";50,"50-54";55,"55-59";60,"60-74"})</f>
        <v>25-29</v>
      </c>
      <c r="I67" s="2">
        <v>1</v>
      </c>
      <c r="J67" s="2" t="s">
        <v>31</v>
      </c>
      <c r="K67" s="2">
        <v>1</v>
      </c>
      <c r="L67" s="2" t="s">
        <v>132</v>
      </c>
      <c r="M67" s="2">
        <v>1</v>
      </c>
      <c r="N67" s="2" t="s">
        <v>132</v>
      </c>
      <c r="O67" s="2">
        <v>169</v>
      </c>
      <c r="P67" s="2">
        <v>59</v>
      </c>
      <c r="Q67" s="2">
        <v>3894</v>
      </c>
      <c r="R67" s="3">
        <v>1.6642482453715317</v>
      </c>
      <c r="S67" s="2" t="s">
        <v>55</v>
      </c>
      <c r="T67" s="2">
        <v>1</v>
      </c>
      <c r="U67" s="2" t="s">
        <v>55</v>
      </c>
      <c r="V67" s="2">
        <v>29000</v>
      </c>
      <c r="W67" s="2">
        <v>0.05</v>
      </c>
      <c r="X67" s="2">
        <v>45340</v>
      </c>
      <c r="Y67" s="2">
        <v>16340</v>
      </c>
      <c r="Z67" s="4">
        <f t="shared" ref="Z67:Z101" si="2">((X67 - V67) * R67 * 10^11) / (W67 * 10^11 * P67)</f>
        <v>9218.2428235155348</v>
      </c>
      <c r="AA67" s="2">
        <v>9150</v>
      </c>
      <c r="AB67" s="2">
        <v>35000</v>
      </c>
      <c r="AC67" s="2">
        <v>6000</v>
      </c>
      <c r="AD67" s="4">
        <f t="shared" ref="AD67:AD101" si="3">((AB67 - V67) * R67 * 10^11) / (W67 * 10^11 * P67)</f>
        <v>3384.9116855014204</v>
      </c>
      <c r="AE67" s="2">
        <v>3360</v>
      </c>
      <c r="AF67" s="2" t="s">
        <v>34</v>
      </c>
      <c r="AG67" s="2" t="s">
        <v>35</v>
      </c>
      <c r="AH67" s="2" t="s">
        <v>35</v>
      </c>
      <c r="AI67" s="2" t="s">
        <v>35</v>
      </c>
      <c r="AJ67" s="2" t="s">
        <v>34</v>
      </c>
    </row>
    <row r="68" spans="1:36" x14ac:dyDescent="0.3">
      <c r="A68" s="2">
        <v>67</v>
      </c>
      <c r="B68" s="2" t="s">
        <v>255</v>
      </c>
      <c r="C68" s="2" t="s">
        <v>256</v>
      </c>
      <c r="D68" s="2" t="s">
        <v>257</v>
      </c>
      <c r="E68" s="2" t="s">
        <v>30</v>
      </c>
      <c r="F68" s="2">
        <v>1</v>
      </c>
      <c r="G68" s="2">
        <v>18</v>
      </c>
      <c r="H68" s="2" t="str">
        <f>LOOKUP(G68,{0,0;16,"16-19";20,"20-24";25,"25-29";30,"30-34";35,"35-39";40,"40-44";45,"45-49";50,"50-54";55,"55-59";60,"60-74"})</f>
        <v>16-19</v>
      </c>
      <c r="I68" s="2">
        <v>1</v>
      </c>
      <c r="J68" s="2" t="s">
        <v>39</v>
      </c>
      <c r="K68" s="2">
        <v>1</v>
      </c>
      <c r="L68" s="2" t="s">
        <v>380</v>
      </c>
      <c r="M68" s="2">
        <v>1</v>
      </c>
      <c r="N68" s="2" t="s">
        <v>82</v>
      </c>
      <c r="O68" s="2">
        <v>169</v>
      </c>
      <c r="P68" s="2">
        <v>66</v>
      </c>
      <c r="Q68" s="2">
        <v>3960</v>
      </c>
      <c r="R68" s="3">
        <v>1.7602083210044581</v>
      </c>
      <c r="S68" s="2" t="s">
        <v>45</v>
      </c>
      <c r="T68" s="2">
        <v>1</v>
      </c>
      <c r="U68" s="2" t="s">
        <v>45</v>
      </c>
      <c r="V68" s="2">
        <v>11000</v>
      </c>
      <c r="W68" s="2">
        <v>0.05</v>
      </c>
      <c r="X68" s="2">
        <v>38080</v>
      </c>
      <c r="Y68" s="2">
        <v>27080</v>
      </c>
      <c r="Z68" s="4">
        <f t="shared" si="2"/>
        <v>14444.376161454767</v>
      </c>
      <c r="AA68" s="2">
        <v>14442</v>
      </c>
      <c r="AB68" s="2">
        <v>28000</v>
      </c>
      <c r="AC68" s="2">
        <v>17000</v>
      </c>
      <c r="AD68" s="4">
        <f t="shared" si="3"/>
        <v>9067.7398354775123</v>
      </c>
      <c r="AE68" s="2">
        <v>9066</v>
      </c>
      <c r="AF68" s="2" t="s">
        <v>34</v>
      </c>
      <c r="AG68" s="2" t="s">
        <v>35</v>
      </c>
      <c r="AH68" s="2" t="s">
        <v>35</v>
      </c>
      <c r="AI68" s="2" t="s">
        <v>34</v>
      </c>
      <c r="AJ68" s="2" t="s">
        <v>34</v>
      </c>
    </row>
    <row r="69" spans="1:36" x14ac:dyDescent="0.3">
      <c r="A69" s="2">
        <v>68</v>
      </c>
      <c r="B69" s="2" t="s">
        <v>258</v>
      </c>
      <c r="C69" s="2" t="s">
        <v>259</v>
      </c>
      <c r="D69" s="2" t="s">
        <v>260</v>
      </c>
      <c r="E69" s="2" t="s">
        <v>131</v>
      </c>
      <c r="F69" s="2">
        <v>1</v>
      </c>
      <c r="G69" s="2">
        <v>67</v>
      </c>
      <c r="H69" s="2" t="str">
        <f>LOOKUP(G69,{0,0;16,"16-19";20,"20-24";25,"25-29";30,"30-34";35,"35-39";40,"40-44";45,"45-49";50,"50-54";55,"55-59";60,"60-74"})</f>
        <v>60-74</v>
      </c>
      <c r="I69" s="2">
        <v>1</v>
      </c>
      <c r="J69" s="2" t="s">
        <v>31</v>
      </c>
      <c r="K69" s="2">
        <v>1</v>
      </c>
      <c r="L69" s="2" t="s">
        <v>261</v>
      </c>
      <c r="M69" s="2">
        <v>1</v>
      </c>
      <c r="N69" s="2" t="s">
        <v>261</v>
      </c>
      <c r="O69" s="2">
        <v>165</v>
      </c>
      <c r="P69" s="2">
        <v>60</v>
      </c>
      <c r="Q69" s="2">
        <v>3960</v>
      </c>
      <c r="R69" s="3">
        <v>1.6583123951776999</v>
      </c>
      <c r="S69" s="2" t="s">
        <v>33</v>
      </c>
      <c r="T69" s="2">
        <v>1</v>
      </c>
      <c r="U69" s="2" t="s">
        <v>33</v>
      </c>
      <c r="V69" s="2">
        <v>34000</v>
      </c>
      <c r="W69" s="2">
        <v>7.0000000000000007E-2</v>
      </c>
      <c r="X69" s="2">
        <v>51980</v>
      </c>
      <c r="Y69" s="2">
        <v>17980</v>
      </c>
      <c r="Z69" s="4">
        <f t="shared" si="2"/>
        <v>7099.156396498819</v>
      </c>
      <c r="AA69" s="2">
        <v>8990</v>
      </c>
      <c r="AB69" s="2">
        <v>41000</v>
      </c>
      <c r="AC69" s="2">
        <v>7000</v>
      </c>
      <c r="AD69" s="4">
        <f t="shared" si="3"/>
        <v>2763.8539919628329</v>
      </c>
      <c r="AE69" s="2">
        <v>3631</v>
      </c>
      <c r="AF69" s="2" t="s">
        <v>34</v>
      </c>
      <c r="AG69" s="2" t="s">
        <v>35</v>
      </c>
      <c r="AH69" s="2" t="s">
        <v>35</v>
      </c>
      <c r="AI69" s="2" t="s">
        <v>34</v>
      </c>
      <c r="AJ69" s="2" t="s">
        <v>34</v>
      </c>
    </row>
    <row r="70" spans="1:36" x14ac:dyDescent="0.3">
      <c r="A70" s="2">
        <v>69</v>
      </c>
      <c r="B70" s="2" t="s">
        <v>262</v>
      </c>
      <c r="C70" s="2" t="s">
        <v>263</v>
      </c>
      <c r="D70" s="2" t="s">
        <v>264</v>
      </c>
      <c r="E70" s="2" t="s">
        <v>69</v>
      </c>
      <c r="F70" s="2">
        <v>1</v>
      </c>
      <c r="G70" s="2">
        <v>19</v>
      </c>
      <c r="H70" s="2" t="str">
        <f>LOOKUP(G70,{0,0;16,"16-19";20,"20-24";25,"25-29";30,"30-34";35,"35-39";40,"40-44";45,"45-49";50,"50-54";55,"55-59";60,"60-74"})</f>
        <v>16-19</v>
      </c>
      <c r="I70" s="2">
        <v>1</v>
      </c>
      <c r="J70" s="2" t="s">
        <v>31</v>
      </c>
      <c r="K70" s="2">
        <v>1</v>
      </c>
      <c r="L70" s="2" t="s">
        <v>380</v>
      </c>
      <c r="M70" s="2">
        <v>1</v>
      </c>
      <c r="N70" s="2" t="s">
        <v>44</v>
      </c>
      <c r="O70" s="2">
        <v>170</v>
      </c>
      <c r="P70" s="2">
        <v>60</v>
      </c>
      <c r="Q70" s="2">
        <v>3960</v>
      </c>
      <c r="R70" s="3">
        <v>1.6832508230603465</v>
      </c>
      <c r="S70" s="2" t="s">
        <v>33</v>
      </c>
      <c r="T70" s="2">
        <v>1</v>
      </c>
      <c r="U70" s="2" t="s">
        <v>33</v>
      </c>
      <c r="V70" s="2">
        <v>13000</v>
      </c>
      <c r="W70" s="2">
        <v>0.05</v>
      </c>
      <c r="X70" s="2">
        <v>39440</v>
      </c>
      <c r="Y70" s="2">
        <v>26440</v>
      </c>
      <c r="Z70" s="4">
        <f t="shared" si="2"/>
        <v>14835.05058723852</v>
      </c>
      <c r="AA70" s="2">
        <v>14894</v>
      </c>
      <c r="AB70" s="2">
        <v>29000</v>
      </c>
      <c r="AC70" s="2">
        <v>16000</v>
      </c>
      <c r="AD70" s="4">
        <f t="shared" si="3"/>
        <v>8977.3377229885155</v>
      </c>
      <c r="AE70" s="2">
        <v>8193</v>
      </c>
      <c r="AF70" s="2" t="s">
        <v>35</v>
      </c>
      <c r="AG70" s="2" t="s">
        <v>35</v>
      </c>
      <c r="AH70" s="2" t="s">
        <v>35</v>
      </c>
      <c r="AI70" s="2" t="s">
        <v>35</v>
      </c>
      <c r="AJ70" s="2" t="s">
        <v>34</v>
      </c>
    </row>
    <row r="71" spans="1:36" x14ac:dyDescent="0.3">
      <c r="A71" s="2">
        <v>70</v>
      </c>
      <c r="B71" s="2" t="s">
        <v>265</v>
      </c>
      <c r="C71" s="2" t="s">
        <v>266</v>
      </c>
      <c r="D71" s="2" t="s">
        <v>267</v>
      </c>
      <c r="E71" s="2" t="s">
        <v>131</v>
      </c>
      <c r="F71" s="2">
        <v>1</v>
      </c>
      <c r="G71" s="2">
        <v>44</v>
      </c>
      <c r="H71" s="2" t="str">
        <f>LOOKUP(G71,{0,0;16,"16-19";20,"20-24";25,"25-29";30,"30-34";35,"35-39";40,"40-44";45,"45-49";50,"50-54";55,"55-59";60,"60-74"})</f>
        <v>40-44</v>
      </c>
      <c r="I71" s="2">
        <v>1</v>
      </c>
      <c r="J71" s="2" t="s">
        <v>31</v>
      </c>
      <c r="K71" s="2">
        <v>1</v>
      </c>
      <c r="L71" s="2" t="s">
        <v>261</v>
      </c>
      <c r="M71" s="2">
        <v>1</v>
      </c>
      <c r="N71" s="2" t="s">
        <v>261</v>
      </c>
      <c r="O71" s="2">
        <v>169</v>
      </c>
      <c r="P71" s="2">
        <v>64</v>
      </c>
      <c r="Q71" s="2">
        <v>4224</v>
      </c>
      <c r="R71" s="3">
        <v>1.7333333333333332</v>
      </c>
      <c r="S71" s="2" t="s">
        <v>45</v>
      </c>
      <c r="T71" s="2">
        <v>1</v>
      </c>
      <c r="U71" s="2" t="s">
        <v>45</v>
      </c>
      <c r="V71" s="2">
        <v>19000</v>
      </c>
      <c r="W71" s="2">
        <v>0.04</v>
      </c>
      <c r="X71" s="2">
        <v>38620</v>
      </c>
      <c r="Y71" s="2">
        <v>19620</v>
      </c>
      <c r="Z71" s="4">
        <f t="shared" si="2"/>
        <v>13284.375</v>
      </c>
      <c r="AA71" s="2">
        <v>12571</v>
      </c>
      <c r="AB71" s="2">
        <v>27000</v>
      </c>
      <c r="AC71" s="2">
        <v>8000</v>
      </c>
      <c r="AD71" s="4">
        <f t="shared" si="3"/>
        <v>5416.6666666666661</v>
      </c>
      <c r="AE71" s="2">
        <v>4464</v>
      </c>
      <c r="AF71" s="2" t="s">
        <v>34</v>
      </c>
      <c r="AG71" s="2" t="s">
        <v>35</v>
      </c>
      <c r="AH71" s="2" t="s">
        <v>35</v>
      </c>
      <c r="AI71" s="2" t="s">
        <v>34</v>
      </c>
      <c r="AJ71" s="2" t="s">
        <v>34</v>
      </c>
    </row>
    <row r="72" spans="1:36" x14ac:dyDescent="0.3">
      <c r="A72" s="2">
        <v>71</v>
      </c>
      <c r="B72" s="2" t="s">
        <v>268</v>
      </c>
      <c r="C72" s="2" t="s">
        <v>269</v>
      </c>
      <c r="D72" s="2" t="s">
        <v>270</v>
      </c>
      <c r="E72" s="2" t="s">
        <v>131</v>
      </c>
      <c r="F72" s="2">
        <v>1</v>
      </c>
      <c r="G72" s="2">
        <v>61</v>
      </c>
      <c r="H72" s="2" t="str">
        <f>LOOKUP(G72,{0,0;16,"16-19";20,"20-24";25,"25-29";30,"30-34";35,"35-39";40,"40-44";45,"45-49";50,"50-54";55,"55-59";60,"60-74"})</f>
        <v>60-74</v>
      </c>
      <c r="I72" s="2">
        <v>1</v>
      </c>
      <c r="J72" s="2" t="s">
        <v>31</v>
      </c>
      <c r="K72" s="2">
        <v>1</v>
      </c>
      <c r="L72" s="2" t="s">
        <v>271</v>
      </c>
      <c r="M72" s="2">
        <v>1</v>
      </c>
      <c r="N72" s="2" t="s">
        <v>271</v>
      </c>
      <c r="O72" s="2">
        <v>160</v>
      </c>
      <c r="P72" s="2">
        <v>58</v>
      </c>
      <c r="Q72" s="2">
        <v>3828</v>
      </c>
      <c r="R72" s="3">
        <v>1.6055459438389728</v>
      </c>
      <c r="S72" s="2" t="s">
        <v>45</v>
      </c>
      <c r="T72" s="2">
        <v>1</v>
      </c>
      <c r="U72" s="2" t="s">
        <v>45</v>
      </c>
      <c r="V72" s="2">
        <v>15000</v>
      </c>
      <c r="W72" s="2">
        <v>0.05</v>
      </c>
      <c r="X72" s="2">
        <v>36260</v>
      </c>
      <c r="Y72" s="2">
        <v>21260</v>
      </c>
      <c r="Z72" s="4">
        <f t="shared" si="2"/>
        <v>11770.312677936745</v>
      </c>
      <c r="AA72" s="2">
        <v>11338</v>
      </c>
      <c r="AB72" s="2">
        <v>24000</v>
      </c>
      <c r="AC72" s="2">
        <v>9000</v>
      </c>
      <c r="AD72" s="4">
        <f t="shared" si="3"/>
        <v>4982.7287912243983</v>
      </c>
      <c r="AE72" s="2">
        <v>4363</v>
      </c>
      <c r="AF72" s="2" t="s">
        <v>34</v>
      </c>
      <c r="AG72" s="2" t="s">
        <v>34</v>
      </c>
      <c r="AH72" s="2" t="s">
        <v>35</v>
      </c>
      <c r="AI72" s="2" t="s">
        <v>34</v>
      </c>
      <c r="AJ72" s="2" t="s">
        <v>34</v>
      </c>
    </row>
    <row r="73" spans="1:36" x14ac:dyDescent="0.3">
      <c r="A73" s="2">
        <v>72</v>
      </c>
      <c r="B73" s="2" t="s">
        <v>272</v>
      </c>
      <c r="C73" s="2" t="s">
        <v>273</v>
      </c>
      <c r="D73" s="2" t="s">
        <v>274</v>
      </c>
      <c r="E73" s="2" t="s">
        <v>114</v>
      </c>
      <c r="F73" s="2">
        <v>1</v>
      </c>
      <c r="G73" s="2">
        <v>23</v>
      </c>
      <c r="H73" s="2" t="str">
        <f>LOOKUP(G73,{0,0;16,"16-19";20,"20-24";25,"25-29";30,"30-34";35,"35-39";40,"40-44";45,"45-49";50,"50-54";55,"55-59";60,"60-74"})</f>
        <v>20-24</v>
      </c>
      <c r="I73" s="2">
        <v>1</v>
      </c>
      <c r="J73" s="2" t="s">
        <v>39</v>
      </c>
      <c r="K73" s="2">
        <v>1</v>
      </c>
      <c r="L73" s="2" t="s">
        <v>115</v>
      </c>
      <c r="M73" s="2">
        <v>1</v>
      </c>
      <c r="N73" s="2" t="s">
        <v>115</v>
      </c>
      <c r="O73" s="2">
        <v>170</v>
      </c>
      <c r="P73" s="2">
        <v>65</v>
      </c>
      <c r="Q73" s="2">
        <v>3900</v>
      </c>
      <c r="R73" s="3">
        <v>1.7519830034690533</v>
      </c>
      <c r="S73" s="2" t="s">
        <v>33</v>
      </c>
      <c r="T73" s="2">
        <v>1</v>
      </c>
      <c r="U73" s="2" t="s">
        <v>33</v>
      </c>
      <c r="V73" s="2">
        <v>22000</v>
      </c>
      <c r="W73" s="2">
        <v>0.05</v>
      </c>
      <c r="X73" s="2">
        <v>55760</v>
      </c>
      <c r="Y73" s="2">
        <v>33760</v>
      </c>
      <c r="Z73" s="4">
        <f t="shared" si="2"/>
        <v>18199.060368343151</v>
      </c>
      <c r="AA73" s="2">
        <v>18178</v>
      </c>
      <c r="AB73" s="2">
        <v>41000</v>
      </c>
      <c r="AC73" s="2">
        <v>19000</v>
      </c>
      <c r="AD73" s="4">
        <f t="shared" si="3"/>
        <v>10242.362174126774</v>
      </c>
      <c r="AE73" s="2">
        <v>10075</v>
      </c>
      <c r="AF73" s="2" t="s">
        <v>35</v>
      </c>
      <c r="AG73" s="2" t="s">
        <v>35</v>
      </c>
      <c r="AH73" s="2" t="s">
        <v>35</v>
      </c>
      <c r="AI73" s="2" t="s">
        <v>35</v>
      </c>
      <c r="AJ73" s="2" t="s">
        <v>35</v>
      </c>
    </row>
    <row r="74" spans="1:36" x14ac:dyDescent="0.3">
      <c r="A74" s="2">
        <v>73</v>
      </c>
      <c r="B74" s="2" t="s">
        <v>275</v>
      </c>
      <c r="C74" s="2" t="s">
        <v>276</v>
      </c>
      <c r="D74" s="2" t="s">
        <v>277</v>
      </c>
      <c r="E74" s="2" t="s">
        <v>131</v>
      </c>
      <c r="F74" s="2">
        <v>1</v>
      </c>
      <c r="G74" s="2">
        <v>37</v>
      </c>
      <c r="H74" s="2" t="str">
        <f>LOOKUP(G74,{0,0;16,"16-19";20,"20-24";25,"25-29";30,"30-34";35,"35-39";40,"40-44";45,"45-49";50,"50-54";55,"55-59";60,"60-74"})</f>
        <v>35-39</v>
      </c>
      <c r="I74" s="2">
        <v>1</v>
      </c>
      <c r="J74" s="2" t="s">
        <v>39</v>
      </c>
      <c r="K74" s="2">
        <v>1</v>
      </c>
      <c r="L74" s="2" t="s">
        <v>261</v>
      </c>
      <c r="M74" s="2">
        <v>1</v>
      </c>
      <c r="N74" s="2" t="s">
        <v>261</v>
      </c>
      <c r="O74" s="2">
        <v>164</v>
      </c>
      <c r="P74" s="2">
        <v>59</v>
      </c>
      <c r="Q74" s="2">
        <v>3540</v>
      </c>
      <c r="R74" s="3">
        <v>1.6394443503143916</v>
      </c>
      <c r="S74" s="2" t="s">
        <v>33</v>
      </c>
      <c r="T74" s="2">
        <v>1</v>
      </c>
      <c r="U74" s="2" t="s">
        <v>33</v>
      </c>
      <c r="V74" s="2">
        <v>17000</v>
      </c>
      <c r="W74" s="2">
        <v>0.05</v>
      </c>
      <c r="X74" s="2">
        <v>36620</v>
      </c>
      <c r="Y74" s="2">
        <v>19620</v>
      </c>
      <c r="Z74" s="4">
        <f t="shared" si="2"/>
        <v>10903.694289209616</v>
      </c>
      <c r="AA74" s="2">
        <v>10725</v>
      </c>
      <c r="AB74" s="2">
        <v>25000</v>
      </c>
      <c r="AC74" s="2">
        <v>8000</v>
      </c>
      <c r="AD74" s="4">
        <f t="shared" si="3"/>
        <v>4445.9507805136045</v>
      </c>
      <c r="AE74" s="2">
        <v>3975</v>
      </c>
      <c r="AF74" s="2" t="s">
        <v>34</v>
      </c>
      <c r="AG74" s="2" t="s">
        <v>35</v>
      </c>
      <c r="AH74" s="2" t="s">
        <v>35</v>
      </c>
      <c r="AI74" s="2" t="s">
        <v>34</v>
      </c>
      <c r="AJ74" s="2" t="s">
        <v>34</v>
      </c>
    </row>
    <row r="75" spans="1:36" x14ac:dyDescent="0.3">
      <c r="A75" s="2">
        <v>74</v>
      </c>
      <c r="B75" s="2" t="s">
        <v>278</v>
      </c>
      <c r="C75" s="2" t="s">
        <v>279</v>
      </c>
      <c r="D75" s="2" t="s">
        <v>280</v>
      </c>
      <c r="E75" s="2" t="s">
        <v>281</v>
      </c>
      <c r="F75" s="2">
        <v>1</v>
      </c>
      <c r="G75" s="2">
        <v>35</v>
      </c>
      <c r="H75" s="2" t="str">
        <f>LOOKUP(G75,{0,0;16,"16-19";20,"20-24";25,"25-29";30,"30-34";35,"35-39";40,"40-44";45,"45-49";50,"50-54";55,"55-59";60,"60-74"})</f>
        <v>35-39</v>
      </c>
      <c r="I75" s="2">
        <v>1</v>
      </c>
      <c r="J75" s="2" t="s">
        <v>31</v>
      </c>
      <c r="K75" s="2">
        <v>1</v>
      </c>
      <c r="L75" s="2" t="s">
        <v>115</v>
      </c>
      <c r="M75" s="2">
        <v>1</v>
      </c>
      <c r="N75" s="2" t="s">
        <v>115</v>
      </c>
      <c r="O75" s="2">
        <v>150</v>
      </c>
      <c r="P75" s="2">
        <v>48</v>
      </c>
      <c r="Q75" s="2">
        <v>3168</v>
      </c>
      <c r="R75" s="3">
        <v>1.4142135623730951</v>
      </c>
      <c r="S75" s="2" t="s">
        <v>55</v>
      </c>
      <c r="T75" s="2">
        <v>1</v>
      </c>
      <c r="U75" s="2" t="s">
        <v>55</v>
      </c>
      <c r="V75" s="2">
        <v>21000</v>
      </c>
      <c r="W75" s="2">
        <v>0.06</v>
      </c>
      <c r="X75" s="2">
        <v>43900</v>
      </c>
      <c r="Y75" s="2">
        <v>22900</v>
      </c>
      <c r="Z75" s="4">
        <f t="shared" si="2"/>
        <v>11244.962006369402</v>
      </c>
      <c r="AA75" s="2">
        <v>10763</v>
      </c>
      <c r="AB75" s="2">
        <v>31000</v>
      </c>
      <c r="AC75" s="2">
        <v>10000</v>
      </c>
      <c r="AD75" s="4">
        <f t="shared" si="3"/>
        <v>4910.4637582399137</v>
      </c>
      <c r="AE75" s="2">
        <v>4272</v>
      </c>
      <c r="AF75" s="2" t="s">
        <v>34</v>
      </c>
      <c r="AG75" s="2" t="s">
        <v>35</v>
      </c>
      <c r="AH75" s="2" t="s">
        <v>35</v>
      </c>
      <c r="AI75" s="2" t="s">
        <v>35</v>
      </c>
      <c r="AJ75" s="2" t="s">
        <v>34</v>
      </c>
    </row>
    <row r="76" spans="1:36" x14ac:dyDescent="0.3">
      <c r="A76" s="2">
        <v>75</v>
      </c>
      <c r="B76" s="2" t="s">
        <v>282</v>
      </c>
      <c r="C76" s="2" t="s">
        <v>283</v>
      </c>
      <c r="D76" s="2" t="s">
        <v>284</v>
      </c>
      <c r="E76" s="2" t="s">
        <v>30</v>
      </c>
      <c r="F76" s="2">
        <v>1</v>
      </c>
      <c r="G76" s="2">
        <v>63</v>
      </c>
      <c r="H76" s="2" t="str">
        <f>LOOKUP(G76,{0,0;16,"16-19";20,"20-24";25,"25-29";30,"30-34";35,"35-39";40,"40-44";45,"45-49";50,"50-54";55,"55-59";60,"60-74"})</f>
        <v>60-74</v>
      </c>
      <c r="I76" s="2">
        <v>1</v>
      </c>
      <c r="J76" s="2" t="s">
        <v>31</v>
      </c>
      <c r="K76" s="2">
        <v>1</v>
      </c>
      <c r="L76" s="2" t="s">
        <v>380</v>
      </c>
      <c r="M76" s="2">
        <v>1</v>
      </c>
      <c r="N76" s="2" t="s">
        <v>49</v>
      </c>
      <c r="O76" s="2">
        <v>163</v>
      </c>
      <c r="P76" s="2">
        <v>58</v>
      </c>
      <c r="Q76" s="2">
        <v>3828</v>
      </c>
      <c r="R76" s="3">
        <v>1.6205280346575652</v>
      </c>
      <c r="S76" s="2" t="s">
        <v>33</v>
      </c>
      <c r="T76" s="2">
        <v>1</v>
      </c>
      <c r="U76" s="2" t="s">
        <v>33</v>
      </c>
      <c r="V76" s="2">
        <v>16000</v>
      </c>
      <c r="W76" s="2">
        <v>0.05</v>
      </c>
      <c r="X76" s="2">
        <v>47600</v>
      </c>
      <c r="Y76" s="2">
        <v>31600</v>
      </c>
      <c r="Z76" s="4">
        <f t="shared" si="2"/>
        <v>17658.167550061746</v>
      </c>
      <c r="AA76" s="2">
        <v>17652</v>
      </c>
      <c r="AB76" s="2">
        <v>35000</v>
      </c>
      <c r="AC76" s="2">
        <v>19000</v>
      </c>
      <c r="AD76" s="4">
        <f t="shared" si="3"/>
        <v>10617.25264085991</v>
      </c>
      <c r="AE76" s="2">
        <v>9327</v>
      </c>
      <c r="AF76" s="2" t="s">
        <v>34</v>
      </c>
      <c r="AG76" s="2" t="s">
        <v>34</v>
      </c>
      <c r="AH76" s="2" t="s">
        <v>35</v>
      </c>
      <c r="AI76" s="2" t="s">
        <v>35</v>
      </c>
      <c r="AJ76" s="2" t="s">
        <v>34</v>
      </c>
    </row>
    <row r="77" spans="1:36" x14ac:dyDescent="0.3">
      <c r="A77" s="2">
        <v>76</v>
      </c>
      <c r="B77" s="2" t="s">
        <v>285</v>
      </c>
      <c r="C77" s="2" t="s">
        <v>286</v>
      </c>
      <c r="D77" s="2" t="s">
        <v>287</v>
      </c>
      <c r="E77" s="2" t="s">
        <v>131</v>
      </c>
      <c r="F77" s="2">
        <v>1</v>
      </c>
      <c r="G77" s="2">
        <v>64</v>
      </c>
      <c r="H77" s="2" t="str">
        <f>LOOKUP(G77,{0,0;16,"16-19";20,"20-24";25,"25-29";30,"30-34";35,"35-39";40,"40-44";45,"45-49";50,"50-54";55,"55-59";60,"60-74"})</f>
        <v>60-74</v>
      </c>
      <c r="I77" s="2">
        <v>1</v>
      </c>
      <c r="J77" s="2" t="s">
        <v>31</v>
      </c>
      <c r="K77" s="2">
        <v>1</v>
      </c>
      <c r="L77" s="2" t="s">
        <v>136</v>
      </c>
      <c r="M77" s="2">
        <v>1</v>
      </c>
      <c r="N77" s="2" t="s">
        <v>136</v>
      </c>
      <c r="O77" s="2">
        <v>155</v>
      </c>
      <c r="P77" s="2">
        <v>53</v>
      </c>
      <c r="Q77" s="2">
        <v>3498</v>
      </c>
      <c r="R77" s="3">
        <v>1.510610619731122</v>
      </c>
      <c r="S77" s="2" t="s">
        <v>33</v>
      </c>
      <c r="T77" s="2">
        <v>1</v>
      </c>
      <c r="U77" s="2" t="s">
        <v>33</v>
      </c>
      <c r="V77" s="2">
        <v>16000</v>
      </c>
      <c r="W77" s="2">
        <v>0.06</v>
      </c>
      <c r="X77" s="2">
        <v>42840</v>
      </c>
      <c r="Y77" s="2">
        <v>26840</v>
      </c>
      <c r="Z77" s="4">
        <f t="shared" si="2"/>
        <v>12749.933658359532</v>
      </c>
      <c r="AA77" s="2">
        <v>12660</v>
      </c>
      <c r="AB77" s="2">
        <v>31500</v>
      </c>
      <c r="AC77" s="2">
        <v>15500</v>
      </c>
      <c r="AD77" s="4">
        <f t="shared" si="3"/>
        <v>7363.0391842240224</v>
      </c>
      <c r="AE77" s="2">
        <v>7045</v>
      </c>
      <c r="AF77" s="2" t="s">
        <v>35</v>
      </c>
      <c r="AG77" s="2" t="s">
        <v>35</v>
      </c>
      <c r="AH77" s="2" t="s">
        <v>35</v>
      </c>
      <c r="AI77" s="2" t="s">
        <v>35</v>
      </c>
      <c r="AJ77" s="2" t="s">
        <v>34</v>
      </c>
    </row>
    <row r="78" spans="1:36" x14ac:dyDescent="0.3">
      <c r="A78" s="2">
        <v>77</v>
      </c>
      <c r="B78" s="2" t="s">
        <v>288</v>
      </c>
      <c r="C78" s="2" t="s">
        <v>289</v>
      </c>
      <c r="D78" s="2" t="s">
        <v>290</v>
      </c>
      <c r="E78" s="2" t="s">
        <v>69</v>
      </c>
      <c r="F78" s="2">
        <v>1</v>
      </c>
      <c r="G78" s="2">
        <v>46</v>
      </c>
      <c r="H78" s="2" t="str">
        <f>LOOKUP(G78,{0,0;16,"16-19";20,"20-24";25,"25-29";30,"30-34";35,"35-39";40,"40-44";45,"45-49";50,"50-54";55,"55-59";60,"60-74"})</f>
        <v>45-49</v>
      </c>
      <c r="I78" s="2">
        <v>1</v>
      </c>
      <c r="J78" s="2" t="s">
        <v>39</v>
      </c>
      <c r="K78" s="2">
        <v>1</v>
      </c>
      <c r="L78" s="2" t="s">
        <v>380</v>
      </c>
      <c r="M78" s="2">
        <v>1</v>
      </c>
      <c r="N78" s="2" t="s">
        <v>54</v>
      </c>
      <c r="O78" s="2">
        <v>165</v>
      </c>
      <c r="P78" s="2">
        <v>60</v>
      </c>
      <c r="Q78" s="2">
        <v>3600</v>
      </c>
      <c r="R78" s="3">
        <v>1.6583123951776999</v>
      </c>
      <c r="S78" s="2" t="s">
        <v>50</v>
      </c>
      <c r="T78" s="2">
        <v>1</v>
      </c>
      <c r="U78" s="2" t="s">
        <v>50</v>
      </c>
      <c r="V78" s="2">
        <v>18000</v>
      </c>
      <c r="W78" s="2">
        <v>0.05</v>
      </c>
      <c r="X78" s="2">
        <v>39440</v>
      </c>
      <c r="Y78" s="2">
        <v>21440</v>
      </c>
      <c r="Z78" s="4">
        <f t="shared" si="2"/>
        <v>11851.405917536629</v>
      </c>
      <c r="AA78" s="2">
        <v>11863</v>
      </c>
      <c r="AB78" s="2">
        <v>29000</v>
      </c>
      <c r="AC78" s="2">
        <v>11000</v>
      </c>
      <c r="AD78" s="4">
        <f t="shared" si="3"/>
        <v>6080.4787823182332</v>
      </c>
      <c r="AE78" s="2">
        <v>5533</v>
      </c>
      <c r="AF78" s="2" t="s">
        <v>35</v>
      </c>
      <c r="AG78" s="2" t="s">
        <v>35</v>
      </c>
      <c r="AH78" s="2" t="s">
        <v>35</v>
      </c>
      <c r="AI78" s="2" t="s">
        <v>35</v>
      </c>
      <c r="AJ78" s="2" t="s">
        <v>34</v>
      </c>
    </row>
    <row r="79" spans="1:36" x14ac:dyDescent="0.3">
      <c r="A79" s="2">
        <v>78</v>
      </c>
      <c r="B79" s="2" t="s">
        <v>291</v>
      </c>
      <c r="C79" s="2" t="s">
        <v>292</v>
      </c>
      <c r="D79" s="2" t="s">
        <v>293</v>
      </c>
      <c r="E79" s="2" t="s">
        <v>30</v>
      </c>
      <c r="F79" s="2">
        <v>1</v>
      </c>
      <c r="G79" s="2">
        <v>73</v>
      </c>
      <c r="H79" s="2" t="str">
        <f>LOOKUP(G79,{0,0;16,"16-19";20,"20-24";25,"25-29";30,"30-34";35,"35-39";40,"40-44";45,"45-49";50,"50-54";55,"55-59";60,"60-74"})</f>
        <v>60-74</v>
      </c>
      <c r="I79" s="2">
        <v>1</v>
      </c>
      <c r="J79" s="2" t="s">
        <v>31</v>
      </c>
      <c r="K79" s="2">
        <v>1</v>
      </c>
      <c r="L79" s="2" t="s">
        <v>380</v>
      </c>
      <c r="M79" s="2">
        <v>1</v>
      </c>
      <c r="N79" s="2" t="s">
        <v>32</v>
      </c>
      <c r="O79" s="2">
        <v>150</v>
      </c>
      <c r="P79" s="2">
        <v>44</v>
      </c>
      <c r="Q79" s="2">
        <v>2904</v>
      </c>
      <c r="R79" s="3">
        <v>1.35400640077266</v>
      </c>
      <c r="S79" s="2" t="s">
        <v>45</v>
      </c>
      <c r="T79" s="2">
        <v>1</v>
      </c>
      <c r="U79" s="2" t="s">
        <v>45</v>
      </c>
      <c r="V79" s="2">
        <v>17000</v>
      </c>
      <c r="W79" s="2">
        <v>7.0000000000000007E-2</v>
      </c>
      <c r="X79" s="2">
        <v>44880</v>
      </c>
      <c r="Y79" s="2">
        <v>27880</v>
      </c>
      <c r="Z79" s="4">
        <f t="shared" si="2"/>
        <v>12256.39560179927</v>
      </c>
      <c r="AA79" s="2">
        <v>12310</v>
      </c>
      <c r="AB79" s="2">
        <v>33000</v>
      </c>
      <c r="AC79" s="2">
        <v>16000</v>
      </c>
      <c r="AD79" s="4">
        <f t="shared" si="3"/>
        <v>7033.7994845332969</v>
      </c>
      <c r="AE79" s="2">
        <v>6593</v>
      </c>
      <c r="AF79" s="2" t="s">
        <v>35</v>
      </c>
      <c r="AG79" s="2" t="s">
        <v>35</v>
      </c>
      <c r="AH79" s="2" t="s">
        <v>35</v>
      </c>
      <c r="AI79" s="2" t="s">
        <v>35</v>
      </c>
      <c r="AJ79" s="2" t="s">
        <v>34</v>
      </c>
    </row>
    <row r="80" spans="1:36" x14ac:dyDescent="0.3">
      <c r="A80" s="2">
        <v>79</v>
      </c>
      <c r="B80" s="2" t="s">
        <v>294</v>
      </c>
      <c r="C80" s="2" t="s">
        <v>295</v>
      </c>
      <c r="D80" s="2" t="s">
        <v>296</v>
      </c>
      <c r="E80" s="2" t="s">
        <v>114</v>
      </c>
      <c r="F80" s="2">
        <v>1</v>
      </c>
      <c r="G80" s="2">
        <v>54</v>
      </c>
      <c r="H80" s="2" t="str">
        <f>LOOKUP(G80,{0,0;16,"16-19";20,"20-24";25,"25-29";30,"30-34";35,"35-39";40,"40-44";45,"45-49";50,"50-54";55,"55-59";60,"60-74"})</f>
        <v>50-54</v>
      </c>
      <c r="I80" s="2">
        <v>1</v>
      </c>
      <c r="J80" s="2" t="s">
        <v>31</v>
      </c>
      <c r="K80" s="2">
        <v>1</v>
      </c>
      <c r="L80" s="2" t="s">
        <v>115</v>
      </c>
      <c r="M80" s="2">
        <v>1</v>
      </c>
      <c r="N80" s="2" t="s">
        <v>115</v>
      </c>
      <c r="O80" s="2">
        <v>149</v>
      </c>
      <c r="P80" s="2">
        <v>43</v>
      </c>
      <c r="Q80" s="2">
        <v>2838</v>
      </c>
      <c r="R80" s="3">
        <v>1.3340623007274519</v>
      </c>
      <c r="S80" s="2" t="s">
        <v>50</v>
      </c>
      <c r="T80" s="2">
        <v>1</v>
      </c>
      <c r="U80" s="2" t="s">
        <v>50</v>
      </c>
      <c r="V80" s="2">
        <v>17000</v>
      </c>
      <c r="W80" s="2">
        <v>0.06</v>
      </c>
      <c r="X80" s="2">
        <v>38260</v>
      </c>
      <c r="Y80" s="2">
        <v>21260</v>
      </c>
      <c r="Z80" s="4">
        <f t="shared" si="2"/>
        <v>10993.087020723113</v>
      </c>
      <c r="AA80" s="2">
        <v>10551</v>
      </c>
      <c r="AB80" s="2">
        <v>26000</v>
      </c>
      <c r="AC80" s="2">
        <v>9000</v>
      </c>
      <c r="AD80" s="4">
        <f t="shared" si="3"/>
        <v>4653.7057002120418</v>
      </c>
      <c r="AE80" s="2">
        <v>4466</v>
      </c>
      <c r="AF80" s="2" t="s">
        <v>34</v>
      </c>
      <c r="AG80" s="2" t="s">
        <v>35</v>
      </c>
      <c r="AH80" s="2" t="s">
        <v>35</v>
      </c>
      <c r="AI80" s="2" t="s">
        <v>35</v>
      </c>
      <c r="AJ80" s="2" t="s">
        <v>34</v>
      </c>
    </row>
    <row r="81" spans="1:36" x14ac:dyDescent="0.3">
      <c r="A81" s="2">
        <v>80</v>
      </c>
      <c r="B81" s="2" t="s">
        <v>297</v>
      </c>
      <c r="C81" s="2" t="s">
        <v>298</v>
      </c>
      <c r="D81" s="2" t="s">
        <v>299</v>
      </c>
      <c r="E81" s="2" t="s">
        <v>300</v>
      </c>
      <c r="F81" s="2">
        <v>1</v>
      </c>
      <c r="G81" s="2">
        <v>61</v>
      </c>
      <c r="H81" s="2" t="str">
        <f>LOOKUP(G81,{0,0;16,"16-19";20,"20-24";25,"25-29";30,"30-34";35,"35-39";40,"40-44";45,"45-49";50,"50-54";55,"55-59";60,"60-74"})</f>
        <v>60-74</v>
      </c>
      <c r="I81" s="2">
        <v>1</v>
      </c>
      <c r="J81" s="2" t="s">
        <v>31</v>
      </c>
      <c r="K81" s="2">
        <v>1</v>
      </c>
      <c r="L81" s="2" t="s">
        <v>115</v>
      </c>
      <c r="M81" s="2">
        <v>1</v>
      </c>
      <c r="N81" s="2" t="s">
        <v>115</v>
      </c>
      <c r="O81" s="2">
        <v>165</v>
      </c>
      <c r="P81" s="2">
        <v>64</v>
      </c>
      <c r="Q81" s="2">
        <v>4224</v>
      </c>
      <c r="R81" s="3">
        <v>1.7126976771553504</v>
      </c>
      <c r="S81" s="2" t="s">
        <v>45</v>
      </c>
      <c r="T81" s="2">
        <v>1</v>
      </c>
      <c r="U81" s="2" t="s">
        <v>45</v>
      </c>
      <c r="V81" s="2">
        <v>21000</v>
      </c>
      <c r="W81" s="2">
        <v>0.05</v>
      </c>
      <c r="X81" s="2">
        <v>38980</v>
      </c>
      <c r="Y81" s="2">
        <v>17980</v>
      </c>
      <c r="Z81" s="4">
        <f t="shared" si="2"/>
        <v>9623.2200735166243</v>
      </c>
      <c r="AA81" s="2">
        <v>9948</v>
      </c>
      <c r="AB81" s="2">
        <v>28000</v>
      </c>
      <c r="AC81" s="2">
        <v>7000</v>
      </c>
      <c r="AD81" s="4">
        <f t="shared" si="3"/>
        <v>3746.5261687773291</v>
      </c>
      <c r="AE81" s="2">
        <v>3521</v>
      </c>
      <c r="AF81" s="2" t="s">
        <v>34</v>
      </c>
      <c r="AG81" s="2" t="s">
        <v>34</v>
      </c>
      <c r="AH81" s="2" t="s">
        <v>35</v>
      </c>
      <c r="AI81" s="2" t="s">
        <v>35</v>
      </c>
      <c r="AJ81" s="2" t="s">
        <v>34</v>
      </c>
    </row>
    <row r="82" spans="1:36" x14ac:dyDescent="0.3">
      <c r="A82" s="2">
        <v>81</v>
      </c>
      <c r="B82" s="2" t="s">
        <v>301</v>
      </c>
      <c r="C82" s="2" t="s">
        <v>302</v>
      </c>
      <c r="D82" s="2" t="s">
        <v>303</v>
      </c>
      <c r="E82" s="2" t="s">
        <v>304</v>
      </c>
      <c r="F82" s="2">
        <v>1</v>
      </c>
      <c r="G82" s="2">
        <v>76</v>
      </c>
      <c r="H82" s="2" t="str">
        <f>LOOKUP(G82,{0,0;16,"16-19";20,"20-24";25,"25-29";30,"30-34";35,"35-39";40,"40-44";45,"45-49";50,"50-54";55,"55-59";60,"60-74"})</f>
        <v>60-74</v>
      </c>
      <c r="I82" s="2">
        <v>1</v>
      </c>
      <c r="J82" s="2" t="s">
        <v>39</v>
      </c>
      <c r="K82" s="2">
        <v>1</v>
      </c>
      <c r="L82" s="2" t="s">
        <v>115</v>
      </c>
      <c r="M82" s="2">
        <v>1</v>
      </c>
      <c r="N82" s="2" t="s">
        <v>115</v>
      </c>
      <c r="O82" s="2">
        <v>169</v>
      </c>
      <c r="P82" s="2">
        <v>59</v>
      </c>
      <c r="Q82" s="2">
        <v>3540</v>
      </c>
      <c r="R82" s="3">
        <v>1.6642482453715317</v>
      </c>
      <c r="S82" s="2" t="s">
        <v>33</v>
      </c>
      <c r="T82" s="2">
        <v>1</v>
      </c>
      <c r="U82" s="2" t="s">
        <v>33</v>
      </c>
      <c r="V82" s="2">
        <v>29000</v>
      </c>
      <c r="W82" s="2">
        <v>0.05</v>
      </c>
      <c r="X82" s="2">
        <v>45340</v>
      </c>
      <c r="Y82" s="2">
        <v>16340</v>
      </c>
      <c r="Z82" s="4">
        <f t="shared" si="2"/>
        <v>9218.2428235155348</v>
      </c>
      <c r="AA82" s="2">
        <v>9150</v>
      </c>
      <c r="AB82" s="2">
        <v>35000</v>
      </c>
      <c r="AC82" s="2">
        <v>6000</v>
      </c>
      <c r="AD82" s="4">
        <f t="shared" si="3"/>
        <v>3384.9116855014204</v>
      </c>
      <c r="AE82" s="2">
        <v>3360</v>
      </c>
      <c r="AF82" s="2" t="s">
        <v>34</v>
      </c>
      <c r="AG82" s="2" t="s">
        <v>34</v>
      </c>
      <c r="AH82" s="2" t="s">
        <v>35</v>
      </c>
      <c r="AI82" s="2" t="s">
        <v>35</v>
      </c>
      <c r="AJ82" s="2" t="s">
        <v>34</v>
      </c>
    </row>
    <row r="83" spans="1:36" x14ac:dyDescent="0.3">
      <c r="A83" s="2">
        <v>82</v>
      </c>
      <c r="B83" s="2" t="s">
        <v>305</v>
      </c>
      <c r="C83" s="2" t="s">
        <v>306</v>
      </c>
      <c r="D83" s="2" t="s">
        <v>307</v>
      </c>
      <c r="E83" s="2" t="s">
        <v>165</v>
      </c>
      <c r="F83" s="2">
        <v>1</v>
      </c>
      <c r="G83" s="2">
        <v>42</v>
      </c>
      <c r="H83" s="2" t="str">
        <f>LOOKUP(G83,{0,0;16,"16-19";20,"20-24";25,"25-29";30,"30-34";35,"35-39";40,"40-44";45,"45-49";50,"50-54";55,"55-59";60,"60-74"})</f>
        <v>40-44</v>
      </c>
      <c r="I83" s="2">
        <v>1</v>
      </c>
      <c r="J83" s="2" t="s">
        <v>39</v>
      </c>
      <c r="K83" s="2">
        <v>1</v>
      </c>
      <c r="L83" s="2" t="s">
        <v>115</v>
      </c>
      <c r="M83" s="2">
        <v>1</v>
      </c>
      <c r="N83" s="2" t="s">
        <v>115</v>
      </c>
      <c r="O83" s="2">
        <v>165</v>
      </c>
      <c r="P83" s="2">
        <v>60</v>
      </c>
      <c r="Q83" s="2">
        <v>3600</v>
      </c>
      <c r="R83" s="3">
        <v>1.6583123951776999</v>
      </c>
      <c r="S83" s="2" t="s">
        <v>55</v>
      </c>
      <c r="T83" s="2">
        <v>1</v>
      </c>
      <c r="U83" s="2" t="s">
        <v>55</v>
      </c>
      <c r="V83" s="2">
        <v>34000</v>
      </c>
      <c r="W83" s="2">
        <v>7.0000000000000007E-2</v>
      </c>
      <c r="X83" s="2">
        <v>51980</v>
      </c>
      <c r="Y83" s="2">
        <v>17980</v>
      </c>
      <c r="Z83" s="4">
        <f t="shared" si="2"/>
        <v>7099.156396498819</v>
      </c>
      <c r="AA83" s="2">
        <v>8990</v>
      </c>
      <c r="AB83" s="2">
        <v>41000</v>
      </c>
      <c r="AC83" s="2">
        <v>7000</v>
      </c>
      <c r="AD83" s="4">
        <f t="shared" si="3"/>
        <v>2763.8539919628329</v>
      </c>
      <c r="AE83" s="2">
        <v>3631</v>
      </c>
      <c r="AF83" s="2" t="s">
        <v>34</v>
      </c>
      <c r="AG83" s="2" t="s">
        <v>34</v>
      </c>
      <c r="AH83" s="2" t="s">
        <v>35</v>
      </c>
      <c r="AI83" s="2" t="s">
        <v>35</v>
      </c>
      <c r="AJ83" s="2" t="s">
        <v>34</v>
      </c>
    </row>
    <row r="84" spans="1:36" x14ac:dyDescent="0.3">
      <c r="A84" s="2">
        <v>83</v>
      </c>
      <c r="B84" s="2" t="s">
        <v>308</v>
      </c>
      <c r="C84" s="2" t="s">
        <v>309</v>
      </c>
      <c r="D84" s="2" t="s">
        <v>310</v>
      </c>
      <c r="E84" s="2" t="s">
        <v>304</v>
      </c>
      <c r="F84" s="2">
        <v>1</v>
      </c>
      <c r="G84" s="2">
        <v>59</v>
      </c>
      <c r="H84" s="2" t="str">
        <f>LOOKUP(G84,{0,0;16,"16-19";20,"20-24";25,"25-29";30,"30-34";35,"35-39";40,"40-44";45,"45-49";50,"50-54";55,"55-59";60,"60-74"})</f>
        <v>55-59</v>
      </c>
      <c r="I84" s="2">
        <v>1</v>
      </c>
      <c r="J84" s="2" t="s">
        <v>31</v>
      </c>
      <c r="K84" s="2">
        <v>1</v>
      </c>
      <c r="L84" s="2" t="s">
        <v>115</v>
      </c>
      <c r="M84" s="2">
        <v>1</v>
      </c>
      <c r="N84" s="2" t="s">
        <v>115</v>
      </c>
      <c r="O84" s="2">
        <v>169</v>
      </c>
      <c r="P84" s="2">
        <v>64</v>
      </c>
      <c r="Q84" s="2">
        <v>4224</v>
      </c>
      <c r="R84" s="3">
        <v>1.7333333333333332</v>
      </c>
      <c r="S84" s="2" t="s">
        <v>45</v>
      </c>
      <c r="T84" s="2">
        <v>1</v>
      </c>
      <c r="U84" s="2" t="s">
        <v>45</v>
      </c>
      <c r="V84" s="2">
        <v>19000</v>
      </c>
      <c r="W84" s="2">
        <v>0.04</v>
      </c>
      <c r="X84" s="2">
        <v>38620</v>
      </c>
      <c r="Y84" s="2">
        <v>19620</v>
      </c>
      <c r="Z84" s="4">
        <f t="shared" si="2"/>
        <v>13284.375</v>
      </c>
      <c r="AA84" s="2">
        <v>12571</v>
      </c>
      <c r="AB84" s="2">
        <v>27000</v>
      </c>
      <c r="AC84" s="2">
        <v>8000</v>
      </c>
      <c r="AD84" s="4">
        <f t="shared" si="3"/>
        <v>5416.6666666666661</v>
      </c>
      <c r="AE84" s="2">
        <v>4464</v>
      </c>
      <c r="AF84" s="2" t="s">
        <v>34</v>
      </c>
      <c r="AG84" s="2" t="s">
        <v>35</v>
      </c>
      <c r="AH84" s="2" t="s">
        <v>35</v>
      </c>
      <c r="AI84" s="2" t="s">
        <v>35</v>
      </c>
      <c r="AJ84" s="2" t="s">
        <v>34</v>
      </c>
    </row>
    <row r="85" spans="1:36" x14ac:dyDescent="0.3">
      <c r="A85" s="2">
        <v>84</v>
      </c>
      <c r="B85" s="2" t="s">
        <v>311</v>
      </c>
      <c r="C85" s="2" t="s">
        <v>312</v>
      </c>
      <c r="D85" s="2" t="s">
        <v>313</v>
      </c>
      <c r="E85" s="2" t="s">
        <v>30</v>
      </c>
      <c r="F85" s="2">
        <v>1</v>
      </c>
      <c r="G85" s="2">
        <v>60</v>
      </c>
      <c r="H85" s="2" t="str">
        <f>LOOKUP(G85,{0,0;16,"16-19";20,"20-24";25,"25-29";30,"30-34";35,"35-39";40,"40-44";45,"45-49";50,"50-54";55,"55-59";60,"60-74"})</f>
        <v>60-74</v>
      </c>
      <c r="I85" s="2">
        <v>1</v>
      </c>
      <c r="J85" s="2" t="s">
        <v>39</v>
      </c>
      <c r="K85" s="2">
        <v>1</v>
      </c>
      <c r="L85" s="2" t="s">
        <v>380</v>
      </c>
      <c r="M85" s="2">
        <v>1</v>
      </c>
      <c r="N85" s="2" t="s">
        <v>44</v>
      </c>
      <c r="O85" s="2">
        <v>170</v>
      </c>
      <c r="P85" s="2">
        <v>65</v>
      </c>
      <c r="Q85" s="2">
        <v>3900</v>
      </c>
      <c r="R85" s="3">
        <v>1.7519830034690533</v>
      </c>
      <c r="S85" s="2" t="s">
        <v>33</v>
      </c>
      <c r="T85" s="2">
        <v>1</v>
      </c>
      <c r="U85" s="2" t="s">
        <v>33</v>
      </c>
      <c r="V85" s="2">
        <v>13000</v>
      </c>
      <c r="W85" s="2">
        <v>0.05</v>
      </c>
      <c r="X85" s="2">
        <v>38080</v>
      </c>
      <c r="Y85" s="2">
        <v>25080</v>
      </c>
      <c r="Z85" s="4">
        <f t="shared" si="2"/>
        <v>13519.918069847339</v>
      </c>
      <c r="AA85" s="2">
        <v>13504</v>
      </c>
      <c r="AB85" s="2">
        <v>28000</v>
      </c>
      <c r="AC85" s="2">
        <v>15000</v>
      </c>
      <c r="AD85" s="4">
        <f t="shared" si="3"/>
        <v>8086.0754006263996</v>
      </c>
      <c r="AE85" s="2">
        <v>7954</v>
      </c>
      <c r="AF85" s="2" t="s">
        <v>35</v>
      </c>
      <c r="AG85" s="2" t="s">
        <v>35</v>
      </c>
      <c r="AH85" s="2" t="s">
        <v>35</v>
      </c>
      <c r="AI85" s="2" t="s">
        <v>35</v>
      </c>
      <c r="AJ85" s="2" t="s">
        <v>34</v>
      </c>
    </row>
    <row r="86" spans="1:36" x14ac:dyDescent="0.3">
      <c r="A86" s="2">
        <v>85</v>
      </c>
      <c r="B86" s="2" t="s">
        <v>314</v>
      </c>
      <c r="C86" s="2" t="s">
        <v>315</v>
      </c>
      <c r="D86" s="2" t="s">
        <v>316</v>
      </c>
      <c r="E86" s="2" t="s">
        <v>300</v>
      </c>
      <c r="F86" s="2">
        <v>1</v>
      </c>
      <c r="G86" s="2">
        <v>59</v>
      </c>
      <c r="H86" s="2" t="str">
        <f>LOOKUP(G86,{0,0;16,"16-19";20,"20-24";25,"25-29";30,"30-34";35,"35-39";40,"40-44";45,"45-49";50,"50-54";55,"55-59";60,"60-74"})</f>
        <v>55-59</v>
      </c>
      <c r="I86" s="2">
        <v>1</v>
      </c>
      <c r="J86" s="2" t="s">
        <v>31</v>
      </c>
      <c r="K86" s="2">
        <v>1</v>
      </c>
      <c r="L86" s="2" t="s">
        <v>115</v>
      </c>
      <c r="M86" s="2">
        <v>1</v>
      </c>
      <c r="N86" s="2" t="s">
        <v>115</v>
      </c>
      <c r="O86" s="2">
        <v>160</v>
      </c>
      <c r="P86" s="2">
        <v>58</v>
      </c>
      <c r="Q86" s="2">
        <v>3828</v>
      </c>
      <c r="R86" s="3">
        <v>1.6055459438389728</v>
      </c>
      <c r="S86" s="2" t="s">
        <v>33</v>
      </c>
      <c r="T86" s="2">
        <v>1</v>
      </c>
      <c r="U86" s="2" t="s">
        <v>33</v>
      </c>
      <c r="V86" s="2">
        <v>15000</v>
      </c>
      <c r="W86" s="2">
        <v>0.05</v>
      </c>
      <c r="X86" s="2">
        <v>36260</v>
      </c>
      <c r="Y86" s="2">
        <v>21260</v>
      </c>
      <c r="Z86" s="4">
        <f t="shared" si="2"/>
        <v>11770.312677936745</v>
      </c>
      <c r="AA86" s="2">
        <v>11338</v>
      </c>
      <c r="AB86" s="2">
        <v>24000</v>
      </c>
      <c r="AC86" s="2">
        <v>9000</v>
      </c>
      <c r="AD86" s="4">
        <f t="shared" si="3"/>
        <v>4982.7287912243983</v>
      </c>
      <c r="AE86" s="2">
        <v>4363</v>
      </c>
      <c r="AF86" s="2" t="s">
        <v>34</v>
      </c>
      <c r="AG86" s="2" t="s">
        <v>34</v>
      </c>
      <c r="AH86" s="2" t="s">
        <v>35</v>
      </c>
      <c r="AI86" s="2" t="s">
        <v>35</v>
      </c>
      <c r="AJ86" s="2" t="s">
        <v>34</v>
      </c>
    </row>
    <row r="87" spans="1:36" x14ac:dyDescent="0.3">
      <c r="A87" s="2">
        <v>86</v>
      </c>
      <c r="B87" s="2" t="s">
        <v>317</v>
      </c>
      <c r="C87" s="2" t="s">
        <v>318</v>
      </c>
      <c r="D87" s="2" t="s">
        <v>319</v>
      </c>
      <c r="E87" s="2" t="s">
        <v>30</v>
      </c>
      <c r="F87" s="2">
        <v>1</v>
      </c>
      <c r="G87" s="2">
        <v>22</v>
      </c>
      <c r="H87" s="2" t="str">
        <f>LOOKUP(G87,{0,0;16,"16-19";20,"20-24";25,"25-29";30,"30-34";35,"35-39";40,"40-44";45,"45-49";50,"50-54";55,"55-59";60,"60-74"})</f>
        <v>20-24</v>
      </c>
      <c r="I87" s="2">
        <v>1</v>
      </c>
      <c r="J87" s="2" t="s">
        <v>31</v>
      </c>
      <c r="K87" s="2">
        <v>1</v>
      </c>
      <c r="L87" s="2" t="s">
        <v>380</v>
      </c>
      <c r="M87" s="2">
        <v>1</v>
      </c>
      <c r="N87" s="2" t="s">
        <v>49</v>
      </c>
      <c r="O87" s="2">
        <v>166</v>
      </c>
      <c r="P87" s="2">
        <v>60</v>
      </c>
      <c r="Q87" s="2">
        <v>3960</v>
      </c>
      <c r="R87" s="3">
        <v>1.6633299933166199</v>
      </c>
      <c r="S87" s="2" t="s">
        <v>55</v>
      </c>
      <c r="T87" s="2">
        <v>1</v>
      </c>
      <c r="U87" s="2" t="s">
        <v>55</v>
      </c>
      <c r="V87" s="2">
        <v>13000</v>
      </c>
      <c r="W87" s="2">
        <v>0.05</v>
      </c>
      <c r="X87" s="2">
        <v>43520</v>
      </c>
      <c r="Y87" s="2">
        <v>30520</v>
      </c>
      <c r="Z87" s="4">
        <f t="shared" si="2"/>
        <v>16921.61046534108</v>
      </c>
      <c r="AA87" s="2">
        <v>16989</v>
      </c>
      <c r="AB87" s="2">
        <v>32000</v>
      </c>
      <c r="AC87" s="2">
        <v>19000</v>
      </c>
      <c r="AD87" s="4">
        <f t="shared" si="3"/>
        <v>10534.42329100526</v>
      </c>
      <c r="AE87" s="2">
        <v>9615</v>
      </c>
      <c r="AF87" s="2" t="s">
        <v>34</v>
      </c>
      <c r="AG87" s="2" t="s">
        <v>34</v>
      </c>
      <c r="AH87" s="2" t="s">
        <v>35</v>
      </c>
      <c r="AI87" s="2" t="s">
        <v>35</v>
      </c>
      <c r="AJ87" s="2" t="s">
        <v>34</v>
      </c>
    </row>
    <row r="88" spans="1:36" x14ac:dyDescent="0.3">
      <c r="A88" s="2">
        <v>87</v>
      </c>
      <c r="B88" s="2" t="s">
        <v>320</v>
      </c>
      <c r="C88" s="2" t="s">
        <v>321</v>
      </c>
      <c r="D88" s="2" t="s">
        <v>322</v>
      </c>
      <c r="E88" s="2" t="s">
        <v>30</v>
      </c>
      <c r="F88" s="2">
        <v>1</v>
      </c>
      <c r="G88" s="2">
        <v>54</v>
      </c>
      <c r="H88" s="2" t="str">
        <f>LOOKUP(G88,{0,0;16,"16-19";20,"20-24";25,"25-29";30,"30-34";35,"35-39";40,"40-44";45,"45-49";50,"50-54";55,"55-59";60,"60-74"})</f>
        <v>50-54</v>
      </c>
      <c r="I88" s="2">
        <v>1</v>
      </c>
      <c r="J88" s="2" t="s">
        <v>31</v>
      </c>
      <c r="K88" s="2">
        <v>1</v>
      </c>
      <c r="L88" s="2" t="s">
        <v>380</v>
      </c>
      <c r="M88" s="2">
        <v>1</v>
      </c>
      <c r="N88" s="2" t="s">
        <v>54</v>
      </c>
      <c r="O88" s="2">
        <v>155</v>
      </c>
      <c r="P88" s="2">
        <v>48</v>
      </c>
      <c r="Q88" s="2">
        <v>3168</v>
      </c>
      <c r="R88" s="3">
        <v>1.4375905768565218</v>
      </c>
      <c r="S88" s="2" t="s">
        <v>45</v>
      </c>
      <c r="T88" s="2">
        <v>1</v>
      </c>
      <c r="U88" s="2" t="s">
        <v>45</v>
      </c>
      <c r="V88" s="2">
        <v>16000</v>
      </c>
      <c r="W88" s="2">
        <v>0.06</v>
      </c>
      <c r="X88" s="2">
        <v>46240</v>
      </c>
      <c r="Y88" s="2">
        <v>30240</v>
      </c>
      <c r="Z88" s="4">
        <f t="shared" si="2"/>
        <v>15094.701056993479</v>
      </c>
      <c r="AA88" s="2">
        <v>15120</v>
      </c>
      <c r="AB88" s="2">
        <v>34000</v>
      </c>
      <c r="AC88" s="2">
        <v>18000</v>
      </c>
      <c r="AD88" s="4">
        <f t="shared" si="3"/>
        <v>8984.9411053532604</v>
      </c>
      <c r="AE88" s="2">
        <v>7854</v>
      </c>
      <c r="AF88" s="2" t="s">
        <v>35</v>
      </c>
      <c r="AG88" s="2" t="s">
        <v>35</v>
      </c>
      <c r="AH88" s="2" t="s">
        <v>35</v>
      </c>
      <c r="AI88" s="2" t="s">
        <v>35</v>
      </c>
      <c r="AJ88" s="2" t="s">
        <v>34</v>
      </c>
    </row>
    <row r="89" spans="1:36" x14ac:dyDescent="0.3">
      <c r="A89" s="2">
        <v>88</v>
      </c>
      <c r="B89" s="2" t="s">
        <v>323</v>
      </c>
      <c r="C89" s="2" t="s">
        <v>324</v>
      </c>
      <c r="D89" s="2" t="s">
        <v>325</v>
      </c>
      <c r="E89" s="2" t="s">
        <v>326</v>
      </c>
      <c r="F89" s="2">
        <v>1</v>
      </c>
      <c r="G89" s="2">
        <v>24</v>
      </c>
      <c r="H89" s="2" t="str">
        <f>LOOKUP(G89,{0,0;16,"16-19";20,"20-24";25,"25-29";30,"30-34";35,"35-39";40,"40-44";45,"45-49";50,"50-54";55,"55-59";60,"60-74"})</f>
        <v>20-24</v>
      </c>
      <c r="I89" s="2">
        <v>1</v>
      </c>
      <c r="J89" s="2" t="s">
        <v>31</v>
      </c>
      <c r="K89" s="2">
        <v>1</v>
      </c>
      <c r="L89" s="2" t="s">
        <v>115</v>
      </c>
      <c r="M89" s="2">
        <v>1</v>
      </c>
      <c r="N89" s="2" t="s">
        <v>115</v>
      </c>
      <c r="O89" s="2">
        <v>170</v>
      </c>
      <c r="P89" s="2">
        <v>65</v>
      </c>
      <c r="Q89" s="2">
        <v>4290</v>
      </c>
      <c r="R89" s="3">
        <v>1.7519830034690533</v>
      </c>
      <c r="S89" s="2" t="s">
        <v>55</v>
      </c>
      <c r="T89" s="2">
        <v>1</v>
      </c>
      <c r="U89" s="2" t="s">
        <v>55</v>
      </c>
      <c r="V89" s="2">
        <v>22000</v>
      </c>
      <c r="W89" s="2">
        <v>0.05</v>
      </c>
      <c r="X89" s="2">
        <v>55760</v>
      </c>
      <c r="Y89" s="2">
        <v>33760</v>
      </c>
      <c r="Z89" s="4">
        <f t="shared" si="2"/>
        <v>18199.060368343151</v>
      </c>
      <c r="AA89" s="2">
        <v>18178</v>
      </c>
      <c r="AB89" s="2">
        <v>41000</v>
      </c>
      <c r="AC89" s="2">
        <v>19000</v>
      </c>
      <c r="AD89" s="4">
        <f t="shared" si="3"/>
        <v>10242.362174126774</v>
      </c>
      <c r="AE89" s="2">
        <v>10075</v>
      </c>
      <c r="AF89" s="2" t="s">
        <v>35</v>
      </c>
      <c r="AG89" s="2" t="s">
        <v>35</v>
      </c>
      <c r="AH89" s="2" t="s">
        <v>35</v>
      </c>
      <c r="AI89" s="2" t="s">
        <v>35</v>
      </c>
      <c r="AJ89" s="2" t="s">
        <v>35</v>
      </c>
    </row>
    <row r="90" spans="1:36" x14ac:dyDescent="0.3">
      <c r="A90" s="2">
        <v>89</v>
      </c>
      <c r="B90" s="2" t="s">
        <v>327</v>
      </c>
      <c r="C90" s="2" t="s">
        <v>328</v>
      </c>
      <c r="D90" s="2" t="s">
        <v>329</v>
      </c>
      <c r="E90" s="2" t="s">
        <v>30</v>
      </c>
      <c r="F90" s="2">
        <v>1</v>
      </c>
      <c r="G90" s="2">
        <v>45</v>
      </c>
      <c r="H90" s="2" t="str">
        <f>LOOKUP(G90,{0,0;16,"16-19";20,"20-24";25,"25-29";30,"30-34";35,"35-39";40,"40-44";45,"45-49";50,"50-54";55,"55-59";60,"60-74"})</f>
        <v>45-49</v>
      </c>
      <c r="I90" s="2">
        <v>1</v>
      </c>
      <c r="J90" s="2" t="s">
        <v>39</v>
      </c>
      <c r="K90" s="2">
        <v>1</v>
      </c>
      <c r="L90" s="2" t="s">
        <v>380</v>
      </c>
      <c r="M90" s="2">
        <v>1</v>
      </c>
      <c r="N90" s="2" t="s">
        <v>32</v>
      </c>
      <c r="O90" s="2">
        <v>174</v>
      </c>
      <c r="P90" s="2">
        <v>73</v>
      </c>
      <c r="Q90" s="2">
        <v>4380</v>
      </c>
      <c r="R90" s="3">
        <v>1.8783858318602527</v>
      </c>
      <c r="S90" s="2" t="s">
        <v>50</v>
      </c>
      <c r="T90" s="2">
        <v>1</v>
      </c>
      <c r="U90" s="2" t="s">
        <v>50</v>
      </c>
      <c r="V90" s="2">
        <v>16000</v>
      </c>
      <c r="W90" s="2">
        <v>0.04</v>
      </c>
      <c r="X90" s="2">
        <v>38080</v>
      </c>
      <c r="Y90" s="2">
        <v>22080</v>
      </c>
      <c r="Z90" s="4">
        <f t="shared" si="2"/>
        <v>14203.684646395335</v>
      </c>
      <c r="AA90" s="2">
        <v>14140</v>
      </c>
      <c r="AB90" s="2">
        <v>28000</v>
      </c>
      <c r="AC90" s="2">
        <v>12000</v>
      </c>
      <c r="AD90" s="4">
        <f t="shared" si="3"/>
        <v>7719.3938295626831</v>
      </c>
      <c r="AE90" s="2">
        <v>6800</v>
      </c>
      <c r="AF90" s="2" t="s">
        <v>34</v>
      </c>
      <c r="AG90" s="2" t="s">
        <v>35</v>
      </c>
      <c r="AH90" s="2" t="s">
        <v>35</v>
      </c>
      <c r="AI90" s="2" t="s">
        <v>35</v>
      </c>
      <c r="AJ90" s="2" t="s">
        <v>34</v>
      </c>
    </row>
    <row r="91" spans="1:36" x14ac:dyDescent="0.3">
      <c r="A91" s="2">
        <v>90</v>
      </c>
      <c r="B91" s="2" t="s">
        <v>330</v>
      </c>
      <c r="C91" s="2" t="s">
        <v>331</v>
      </c>
      <c r="D91" s="2" t="s">
        <v>332</v>
      </c>
      <c r="E91" s="2" t="s">
        <v>131</v>
      </c>
      <c r="F91" s="2">
        <v>1</v>
      </c>
      <c r="G91" s="2">
        <v>28</v>
      </c>
      <c r="H91" s="2" t="str">
        <f>LOOKUP(G91,{0,0;16,"16-19";20,"20-24";25,"25-29";30,"30-34";35,"35-39";40,"40-44";45,"45-49";50,"50-54";55,"55-59";60,"60-74"})</f>
        <v>25-29</v>
      </c>
      <c r="I91" s="2">
        <v>1</v>
      </c>
      <c r="J91" s="2" t="s">
        <v>39</v>
      </c>
      <c r="K91" s="2">
        <v>1</v>
      </c>
      <c r="L91" s="2" t="s">
        <v>261</v>
      </c>
      <c r="M91" s="2">
        <v>1</v>
      </c>
      <c r="N91" s="2" t="s">
        <v>261</v>
      </c>
      <c r="O91" s="2">
        <v>169</v>
      </c>
      <c r="P91" s="2">
        <v>73</v>
      </c>
      <c r="Q91" s="2">
        <v>4380</v>
      </c>
      <c r="R91" s="3">
        <v>1.8512008114854652</v>
      </c>
      <c r="S91" s="2" t="s">
        <v>33</v>
      </c>
      <c r="T91" s="2">
        <v>1</v>
      </c>
      <c r="U91" s="2" t="s">
        <v>33</v>
      </c>
      <c r="V91" s="2">
        <v>19000</v>
      </c>
      <c r="W91" s="2">
        <v>0.04</v>
      </c>
      <c r="X91" s="2">
        <v>38620</v>
      </c>
      <c r="Y91" s="2">
        <v>19620</v>
      </c>
      <c r="Z91" s="4">
        <f t="shared" si="2"/>
        <v>12438.547918268778</v>
      </c>
      <c r="AA91" s="2">
        <v>11968</v>
      </c>
      <c r="AB91" s="2">
        <v>27000</v>
      </c>
      <c r="AC91" s="2">
        <v>8000</v>
      </c>
      <c r="AD91" s="4">
        <f t="shared" si="3"/>
        <v>5071.7830451656582</v>
      </c>
      <c r="AE91" s="2">
        <v>4436</v>
      </c>
      <c r="AF91" s="2" t="s">
        <v>34</v>
      </c>
      <c r="AG91" s="2" t="s">
        <v>35</v>
      </c>
      <c r="AH91" s="2" t="s">
        <v>35</v>
      </c>
      <c r="AI91" s="2" t="s">
        <v>34</v>
      </c>
      <c r="AJ91" s="2" t="s">
        <v>34</v>
      </c>
    </row>
    <row r="92" spans="1:36" x14ac:dyDescent="0.3">
      <c r="A92" s="2">
        <v>91</v>
      </c>
      <c r="B92" s="2" t="s">
        <v>333</v>
      </c>
      <c r="C92" s="2" t="s">
        <v>334</v>
      </c>
      <c r="D92" s="2" t="s">
        <v>335</v>
      </c>
      <c r="E92" s="2" t="s">
        <v>30</v>
      </c>
      <c r="F92" s="2">
        <v>1</v>
      </c>
      <c r="G92" s="2">
        <v>24</v>
      </c>
      <c r="H92" s="2" t="str">
        <f>LOOKUP(G92,{0,0;16,"16-19";20,"20-24";25,"25-29";30,"30-34";35,"35-39";40,"40-44";45,"45-49";50,"50-54";55,"55-59";60,"60-74"})</f>
        <v>20-24</v>
      </c>
      <c r="I92" s="2">
        <v>1</v>
      </c>
      <c r="J92" s="2" t="s">
        <v>39</v>
      </c>
      <c r="K92" s="2">
        <v>1</v>
      </c>
      <c r="L92" s="2" t="s">
        <v>380</v>
      </c>
      <c r="M92" s="2">
        <v>1</v>
      </c>
      <c r="N92" s="2" t="s">
        <v>32</v>
      </c>
      <c r="O92" s="2">
        <v>157</v>
      </c>
      <c r="P92" s="2">
        <v>52</v>
      </c>
      <c r="Q92" s="2">
        <v>3120</v>
      </c>
      <c r="R92" s="3">
        <v>1.5059142664102023</v>
      </c>
      <c r="S92" s="2" t="s">
        <v>33</v>
      </c>
      <c r="T92" s="2">
        <v>1</v>
      </c>
      <c r="U92" s="2" t="s">
        <v>33</v>
      </c>
      <c r="V92" s="2">
        <v>16000</v>
      </c>
      <c r="W92" s="2">
        <v>0.06</v>
      </c>
      <c r="X92" s="2">
        <v>38080</v>
      </c>
      <c r="Y92" s="2">
        <v>22080</v>
      </c>
      <c r="Z92" s="4">
        <f t="shared" si="2"/>
        <v>10657.239423826048</v>
      </c>
      <c r="AA92" s="2">
        <v>10686</v>
      </c>
      <c r="AB92" s="2">
        <v>28000</v>
      </c>
      <c r="AC92" s="2">
        <v>12000</v>
      </c>
      <c r="AD92" s="4">
        <f t="shared" si="3"/>
        <v>5791.9779477315469</v>
      </c>
      <c r="AE92" s="2">
        <v>5490</v>
      </c>
      <c r="AF92" s="2" t="s">
        <v>35</v>
      </c>
      <c r="AG92" s="2" t="s">
        <v>34</v>
      </c>
      <c r="AH92" s="2" t="s">
        <v>35</v>
      </c>
      <c r="AI92" s="2" t="s">
        <v>34</v>
      </c>
      <c r="AJ92" s="2" t="s">
        <v>34</v>
      </c>
    </row>
    <row r="93" spans="1:36" x14ac:dyDescent="0.3">
      <c r="A93" s="2">
        <v>92</v>
      </c>
      <c r="B93" s="2" t="s">
        <v>336</v>
      </c>
      <c r="C93" s="2" t="s">
        <v>337</v>
      </c>
      <c r="D93" s="2" t="s">
        <v>338</v>
      </c>
      <c r="E93" s="2" t="s">
        <v>131</v>
      </c>
      <c r="F93" s="2">
        <v>1</v>
      </c>
      <c r="G93" s="2">
        <v>65</v>
      </c>
      <c r="H93" s="2" t="str">
        <f>LOOKUP(G93,{0,0;16,"16-19";20,"20-24";25,"25-29";30,"30-34";35,"35-39";40,"40-44";45,"45-49";50,"50-54";55,"55-59";60,"60-74"})</f>
        <v>60-74</v>
      </c>
      <c r="I93" s="2">
        <v>1</v>
      </c>
      <c r="J93" s="2" t="s">
        <v>31</v>
      </c>
      <c r="K93" s="2">
        <v>1</v>
      </c>
      <c r="L93" s="2" t="s">
        <v>339</v>
      </c>
      <c r="M93" s="2">
        <v>1</v>
      </c>
      <c r="N93" s="2" t="s">
        <v>339</v>
      </c>
      <c r="O93" s="2">
        <v>174</v>
      </c>
      <c r="P93" s="2">
        <v>75</v>
      </c>
      <c r="Q93" s="2">
        <v>4950</v>
      </c>
      <c r="R93" s="3">
        <v>1.9039432764659772</v>
      </c>
      <c r="S93" s="2" t="s">
        <v>33</v>
      </c>
      <c r="T93" s="2">
        <v>1</v>
      </c>
      <c r="U93" s="2" t="s">
        <v>33</v>
      </c>
      <c r="V93" s="2">
        <v>22000</v>
      </c>
      <c r="W93" s="2">
        <v>0.04</v>
      </c>
      <c r="X93" s="2">
        <v>39980</v>
      </c>
      <c r="Y93" s="2">
        <v>17980</v>
      </c>
      <c r="Z93" s="4">
        <f t="shared" si="2"/>
        <v>11410.966703619422</v>
      </c>
      <c r="AA93" s="2">
        <v>11387</v>
      </c>
      <c r="AB93" s="2">
        <v>29000</v>
      </c>
      <c r="AC93" s="2">
        <v>7000</v>
      </c>
      <c r="AD93" s="4">
        <f t="shared" si="3"/>
        <v>4442.5343117539469</v>
      </c>
      <c r="AE93" s="2">
        <v>4030</v>
      </c>
      <c r="AF93" s="2" t="s">
        <v>34</v>
      </c>
      <c r="AG93" s="2" t="s">
        <v>34</v>
      </c>
      <c r="AH93" s="2" t="s">
        <v>35</v>
      </c>
      <c r="AI93" s="2" t="s">
        <v>34</v>
      </c>
      <c r="AJ93" s="2" t="s">
        <v>34</v>
      </c>
    </row>
    <row r="94" spans="1:36" x14ac:dyDescent="0.3">
      <c r="A94" s="2">
        <v>93</v>
      </c>
      <c r="B94" s="2" t="s">
        <v>340</v>
      </c>
      <c r="C94" s="2" t="s">
        <v>341</v>
      </c>
      <c r="D94" s="2" t="s">
        <v>342</v>
      </c>
      <c r="E94" s="2" t="s">
        <v>131</v>
      </c>
      <c r="F94" s="2">
        <v>1</v>
      </c>
      <c r="G94" s="2">
        <v>42</v>
      </c>
      <c r="H94" s="2" t="str">
        <f>LOOKUP(G94,{0,0;16,"16-19";20,"20-24";25,"25-29";30,"30-34";35,"35-39";40,"40-44";45,"45-49";50,"50-54";55,"55-59";60,"60-74"})</f>
        <v>40-44</v>
      </c>
      <c r="I94" s="2">
        <v>1</v>
      </c>
      <c r="J94" s="2" t="s">
        <v>39</v>
      </c>
      <c r="K94" s="2">
        <v>1</v>
      </c>
      <c r="L94" s="2" t="s">
        <v>132</v>
      </c>
      <c r="M94" s="2">
        <v>1</v>
      </c>
      <c r="N94" s="2" t="s">
        <v>132</v>
      </c>
      <c r="O94" s="2">
        <v>170</v>
      </c>
      <c r="P94" s="2">
        <v>65</v>
      </c>
      <c r="Q94" s="2">
        <v>3900</v>
      </c>
      <c r="R94" s="3">
        <v>1.7519830034690533</v>
      </c>
      <c r="S94" s="2" t="s">
        <v>33</v>
      </c>
      <c r="T94" s="2">
        <v>1</v>
      </c>
      <c r="U94" s="2" t="s">
        <v>33</v>
      </c>
      <c r="V94" s="2">
        <v>19000</v>
      </c>
      <c r="W94" s="2">
        <v>0.05</v>
      </c>
      <c r="X94" s="2">
        <v>53040</v>
      </c>
      <c r="Y94" s="2">
        <v>34040</v>
      </c>
      <c r="Z94" s="4">
        <f t="shared" si="2"/>
        <v>18350.000442488177</v>
      </c>
      <c r="AA94" s="2">
        <v>18329</v>
      </c>
      <c r="AB94" s="2">
        <v>39000</v>
      </c>
      <c r="AC94" s="2">
        <v>20000</v>
      </c>
      <c r="AD94" s="4">
        <f t="shared" si="3"/>
        <v>10781.433867501868</v>
      </c>
      <c r="AE94" s="2">
        <v>10606</v>
      </c>
      <c r="AF94" s="2" t="s">
        <v>35</v>
      </c>
      <c r="AG94" s="2" t="s">
        <v>35</v>
      </c>
      <c r="AH94" s="2" t="s">
        <v>35</v>
      </c>
      <c r="AI94" s="2" t="s">
        <v>35</v>
      </c>
      <c r="AJ94" s="2" t="s">
        <v>35</v>
      </c>
    </row>
    <row r="95" spans="1:36" x14ac:dyDescent="0.3">
      <c r="A95" s="2">
        <v>94</v>
      </c>
      <c r="B95" s="2" t="s">
        <v>343</v>
      </c>
      <c r="C95" s="2" t="s">
        <v>344</v>
      </c>
      <c r="D95" s="2" t="s">
        <v>345</v>
      </c>
      <c r="E95" s="2" t="s">
        <v>131</v>
      </c>
      <c r="F95" s="2">
        <v>1</v>
      </c>
      <c r="G95" s="2">
        <v>19</v>
      </c>
      <c r="H95" s="2" t="str">
        <f>LOOKUP(G95,{0,0;16,"16-19";20,"20-24";25,"25-29";30,"30-34";35,"35-39";40,"40-44";45,"45-49";50,"50-54";55,"55-59";60,"60-74"})</f>
        <v>16-19</v>
      </c>
      <c r="I95" s="2">
        <v>1</v>
      </c>
      <c r="J95" s="2" t="s">
        <v>31</v>
      </c>
      <c r="K95" s="2">
        <v>1</v>
      </c>
      <c r="L95" s="2" t="s">
        <v>271</v>
      </c>
      <c r="M95" s="2">
        <v>1</v>
      </c>
      <c r="N95" s="2" t="s">
        <v>271</v>
      </c>
      <c r="O95" s="2">
        <v>145</v>
      </c>
      <c r="P95" s="2">
        <v>44</v>
      </c>
      <c r="Q95" s="2">
        <v>2904</v>
      </c>
      <c r="R95" s="3">
        <v>1.3312483698477238</v>
      </c>
      <c r="S95" s="2" t="s">
        <v>33</v>
      </c>
      <c r="T95" s="2">
        <v>1</v>
      </c>
      <c r="U95" s="2" t="s">
        <v>33</v>
      </c>
      <c r="V95" s="2">
        <v>19000</v>
      </c>
      <c r="W95" s="2">
        <v>0.06</v>
      </c>
      <c r="X95" s="2">
        <v>36980</v>
      </c>
      <c r="Y95" s="2">
        <v>17980</v>
      </c>
      <c r="Z95" s="4">
        <f t="shared" si="2"/>
        <v>9066.6082158568443</v>
      </c>
      <c r="AA95" s="2">
        <v>8790</v>
      </c>
      <c r="AB95" s="2">
        <v>26000</v>
      </c>
      <c r="AC95" s="2">
        <v>7000</v>
      </c>
      <c r="AD95" s="4">
        <f t="shared" si="3"/>
        <v>3529.8252230810858</v>
      </c>
      <c r="AE95" s="2">
        <v>3422</v>
      </c>
      <c r="AF95" s="2" t="s">
        <v>35</v>
      </c>
      <c r="AG95" s="2" t="s">
        <v>35</v>
      </c>
      <c r="AH95" s="2" t="s">
        <v>35</v>
      </c>
      <c r="AI95" s="2" t="s">
        <v>34</v>
      </c>
      <c r="AJ95" s="2" t="s">
        <v>34</v>
      </c>
    </row>
    <row r="96" spans="1:36" x14ac:dyDescent="0.3">
      <c r="A96" s="2">
        <v>95</v>
      </c>
      <c r="B96" s="2" t="s">
        <v>346</v>
      </c>
      <c r="C96" s="2" t="s">
        <v>347</v>
      </c>
      <c r="D96" s="2" t="s">
        <v>348</v>
      </c>
      <c r="E96" s="2" t="s">
        <v>131</v>
      </c>
      <c r="F96" s="2">
        <v>1</v>
      </c>
      <c r="G96" s="2">
        <v>72</v>
      </c>
      <c r="H96" s="2" t="str">
        <f>LOOKUP(G96,{0,0;16,"16-19";20,"20-24";25,"25-29";30,"30-34";35,"35-39";40,"40-44";45,"45-49";50,"50-54";55,"55-59";60,"60-74"})</f>
        <v>60-74</v>
      </c>
      <c r="I96" s="2">
        <v>1</v>
      </c>
      <c r="J96" s="2" t="s">
        <v>31</v>
      </c>
      <c r="K96" s="2">
        <v>1</v>
      </c>
      <c r="L96" s="2" t="s">
        <v>188</v>
      </c>
      <c r="M96" s="2">
        <v>1</v>
      </c>
      <c r="N96" s="2" t="s">
        <v>188</v>
      </c>
      <c r="O96" s="2">
        <v>170</v>
      </c>
      <c r="P96" s="2">
        <v>72</v>
      </c>
      <c r="Q96" s="2">
        <v>4752</v>
      </c>
      <c r="R96" s="3">
        <v>1.8439088914585775</v>
      </c>
      <c r="S96" s="2" t="s">
        <v>45</v>
      </c>
      <c r="T96" s="2">
        <v>1</v>
      </c>
      <c r="U96" s="2" t="s">
        <v>45</v>
      </c>
      <c r="V96" s="2">
        <v>18000</v>
      </c>
      <c r="W96" s="2">
        <v>0.04</v>
      </c>
      <c r="X96" s="2">
        <v>34340</v>
      </c>
      <c r="Y96" s="2">
        <v>16340</v>
      </c>
      <c r="Z96" s="4">
        <f t="shared" si="2"/>
        <v>10461.621974455957</v>
      </c>
      <c r="AA96" s="2">
        <v>10311</v>
      </c>
      <c r="AB96" s="2">
        <v>24000</v>
      </c>
      <c r="AC96" s="2">
        <v>6000</v>
      </c>
      <c r="AD96" s="4">
        <f t="shared" si="3"/>
        <v>3841.4768572053699</v>
      </c>
      <c r="AE96" s="2">
        <v>3327</v>
      </c>
      <c r="AF96" s="2" t="s">
        <v>35</v>
      </c>
      <c r="AG96" s="2" t="s">
        <v>35</v>
      </c>
      <c r="AH96" s="2" t="s">
        <v>35</v>
      </c>
      <c r="AI96" s="2" t="s">
        <v>34</v>
      </c>
      <c r="AJ96" s="2" t="s">
        <v>34</v>
      </c>
    </row>
    <row r="97" spans="1:36" x14ac:dyDescent="0.3">
      <c r="A97" s="2">
        <v>96</v>
      </c>
      <c r="B97" s="2" t="s">
        <v>349</v>
      </c>
      <c r="C97" s="2" t="s">
        <v>350</v>
      </c>
      <c r="D97" s="2" t="s">
        <v>351</v>
      </c>
      <c r="E97" s="2" t="s">
        <v>131</v>
      </c>
      <c r="F97" s="2">
        <v>1</v>
      </c>
      <c r="G97" s="2">
        <v>55</v>
      </c>
      <c r="H97" s="2" t="str">
        <f>LOOKUP(G97,{0,0;16,"16-19";20,"20-24";25,"25-29";30,"30-34";35,"35-39";40,"40-44";45,"45-49";50,"50-54";55,"55-59";60,"60-74"})</f>
        <v>55-59</v>
      </c>
      <c r="I97" s="2">
        <v>1</v>
      </c>
      <c r="J97" s="2" t="s">
        <v>31</v>
      </c>
      <c r="K97" s="2">
        <v>1</v>
      </c>
      <c r="L97" s="2" t="s">
        <v>261</v>
      </c>
      <c r="M97" s="2">
        <v>1</v>
      </c>
      <c r="N97" s="2" t="s">
        <v>261</v>
      </c>
      <c r="O97" s="2">
        <v>178</v>
      </c>
      <c r="P97" s="2">
        <v>85</v>
      </c>
      <c r="Q97" s="2">
        <v>5610</v>
      </c>
      <c r="R97" s="3">
        <v>2.0500677495579938</v>
      </c>
      <c r="S97" s="2" t="s">
        <v>33</v>
      </c>
      <c r="T97" s="2">
        <v>1</v>
      </c>
      <c r="U97" s="2" t="s">
        <v>33</v>
      </c>
      <c r="V97" s="2">
        <v>14000</v>
      </c>
      <c r="W97" s="2">
        <v>0.03</v>
      </c>
      <c r="X97" s="2">
        <v>42160</v>
      </c>
      <c r="Y97" s="2">
        <v>28160</v>
      </c>
      <c r="Z97" s="4">
        <f t="shared" si="2"/>
        <v>22639.179540216905</v>
      </c>
      <c r="AA97" s="2">
        <v>22417</v>
      </c>
      <c r="AB97" s="2">
        <v>31000</v>
      </c>
      <c r="AC97" s="2">
        <v>17000</v>
      </c>
      <c r="AD97" s="4">
        <f t="shared" si="3"/>
        <v>13667.118330386624</v>
      </c>
      <c r="AE97" s="2">
        <v>10457</v>
      </c>
      <c r="AF97" s="2" t="s">
        <v>35</v>
      </c>
      <c r="AG97" s="2" t="s">
        <v>35</v>
      </c>
      <c r="AH97" s="2" t="s">
        <v>35</v>
      </c>
      <c r="AI97" s="2" t="s">
        <v>34</v>
      </c>
      <c r="AJ97" s="2" t="s">
        <v>34</v>
      </c>
    </row>
    <row r="98" spans="1:36" x14ac:dyDescent="0.3">
      <c r="A98" s="2">
        <v>97</v>
      </c>
      <c r="B98" s="2" t="s">
        <v>352</v>
      </c>
      <c r="C98" s="2" t="s">
        <v>353</v>
      </c>
      <c r="D98" s="2" t="s">
        <v>354</v>
      </c>
      <c r="E98" s="2" t="s">
        <v>131</v>
      </c>
      <c r="F98" s="2">
        <v>1</v>
      </c>
      <c r="G98" s="2">
        <v>45</v>
      </c>
      <c r="H98" s="2" t="str">
        <f>LOOKUP(G98,{0,0;16,"16-19";20,"20-24";25,"25-29";30,"30-34";35,"35-39";40,"40-44";45,"45-49";50,"50-54";55,"55-59";60,"60-74"})</f>
        <v>45-49</v>
      </c>
      <c r="I98" s="2">
        <v>1</v>
      </c>
      <c r="J98" s="2" t="s">
        <v>31</v>
      </c>
      <c r="K98" s="2">
        <v>1</v>
      </c>
      <c r="L98" s="2" t="s">
        <v>261</v>
      </c>
      <c r="M98" s="2">
        <v>1</v>
      </c>
      <c r="N98" s="2" t="s">
        <v>261</v>
      </c>
      <c r="O98" s="2">
        <v>168</v>
      </c>
      <c r="P98" s="2">
        <v>60</v>
      </c>
      <c r="Q98" s="2">
        <v>3960</v>
      </c>
      <c r="R98" s="3">
        <v>1.6733200530681511</v>
      </c>
      <c r="S98" s="2" t="s">
        <v>45</v>
      </c>
      <c r="T98" s="2">
        <v>1</v>
      </c>
      <c r="U98" s="2" t="s">
        <v>45</v>
      </c>
      <c r="V98" s="2">
        <v>21000</v>
      </c>
      <c r="W98" s="2">
        <v>0.05</v>
      </c>
      <c r="X98" s="2">
        <v>40620</v>
      </c>
      <c r="Y98" s="2">
        <v>19620</v>
      </c>
      <c r="Z98" s="4">
        <f t="shared" si="2"/>
        <v>10943.513147065711</v>
      </c>
      <c r="AA98" s="2">
        <v>10987</v>
      </c>
      <c r="AB98" s="2">
        <v>29000</v>
      </c>
      <c r="AC98" s="2">
        <v>8000</v>
      </c>
      <c r="AD98" s="4">
        <f t="shared" si="3"/>
        <v>4462.1868081817356</v>
      </c>
      <c r="AE98" s="2">
        <v>4072</v>
      </c>
      <c r="AF98" s="2" t="s">
        <v>34</v>
      </c>
      <c r="AG98" s="2" t="s">
        <v>35</v>
      </c>
      <c r="AH98" s="2" t="s">
        <v>35</v>
      </c>
      <c r="AI98" s="2" t="s">
        <v>34</v>
      </c>
      <c r="AJ98" s="2" t="s">
        <v>34</v>
      </c>
    </row>
    <row r="99" spans="1:36" x14ac:dyDescent="0.3">
      <c r="A99" s="2">
        <v>98</v>
      </c>
      <c r="B99" s="2" t="s">
        <v>355</v>
      </c>
      <c r="C99" s="2" t="s">
        <v>356</v>
      </c>
      <c r="D99" s="2" t="s">
        <v>357</v>
      </c>
      <c r="E99" s="2" t="s">
        <v>69</v>
      </c>
      <c r="F99" s="2">
        <v>1</v>
      </c>
      <c r="G99" s="2">
        <v>53</v>
      </c>
      <c r="H99" s="2" t="str">
        <f>LOOKUP(G99,{0,0;16,"16-19";20,"20-24";25,"25-29";30,"30-34";35,"35-39";40,"40-44";45,"45-49";50,"50-54";55,"55-59";60,"60-74"})</f>
        <v>50-54</v>
      </c>
      <c r="I99" s="2">
        <v>1</v>
      </c>
      <c r="J99" s="2" t="s">
        <v>31</v>
      </c>
      <c r="K99" s="2">
        <v>1</v>
      </c>
      <c r="L99" s="2" t="s">
        <v>380</v>
      </c>
      <c r="M99" s="2">
        <v>1</v>
      </c>
      <c r="N99" s="2" t="s">
        <v>32</v>
      </c>
      <c r="O99" s="2">
        <v>166</v>
      </c>
      <c r="P99" s="2">
        <v>61</v>
      </c>
      <c r="Q99" s="2">
        <v>4026</v>
      </c>
      <c r="R99" s="3">
        <v>1.6771337984125709</v>
      </c>
      <c r="S99" s="2" t="s">
        <v>50</v>
      </c>
      <c r="T99" s="2">
        <v>1</v>
      </c>
      <c r="U99" s="2" t="s">
        <v>50</v>
      </c>
      <c r="V99" s="2">
        <v>11000</v>
      </c>
      <c r="W99" s="2">
        <v>0.05</v>
      </c>
      <c r="X99" s="2">
        <v>29920</v>
      </c>
      <c r="Y99" s="2">
        <v>18920</v>
      </c>
      <c r="Z99" s="4">
        <f t="shared" si="2"/>
        <v>10403.728349496998</v>
      </c>
      <c r="AA99" s="2">
        <v>10421</v>
      </c>
      <c r="AB99" s="2">
        <v>22000</v>
      </c>
      <c r="AC99" s="2">
        <v>11000</v>
      </c>
      <c r="AD99" s="4">
        <f t="shared" si="3"/>
        <v>6048.6792729633707</v>
      </c>
      <c r="AE99" s="2">
        <v>5600</v>
      </c>
      <c r="AF99" s="2" t="s">
        <v>35</v>
      </c>
      <c r="AG99" s="2" t="s">
        <v>35</v>
      </c>
      <c r="AH99" s="2" t="s">
        <v>35</v>
      </c>
      <c r="AI99" s="2" t="s">
        <v>35</v>
      </c>
      <c r="AJ99" s="2" t="s">
        <v>34</v>
      </c>
    </row>
    <row r="100" spans="1:36" x14ac:dyDescent="0.3">
      <c r="A100" s="2">
        <v>99</v>
      </c>
      <c r="B100" s="2" t="s">
        <v>358</v>
      </c>
      <c r="C100" s="2" t="s">
        <v>359</v>
      </c>
      <c r="D100" s="2" t="s">
        <v>360</v>
      </c>
      <c r="E100" s="2" t="s">
        <v>30</v>
      </c>
      <c r="F100" s="2">
        <v>1</v>
      </c>
      <c r="G100" s="2">
        <v>30</v>
      </c>
      <c r="H100" s="2" t="str">
        <f>LOOKUP(G100,{0,0;16,"16-19";20,"20-24";25,"25-29";30,"30-34";35,"35-39";40,"40-44";45,"45-49";50,"50-54";55,"55-59";60,"60-74"})</f>
        <v>30-34</v>
      </c>
      <c r="I100" s="2">
        <v>1</v>
      </c>
      <c r="J100" s="2" t="s">
        <v>31</v>
      </c>
      <c r="K100" s="2">
        <v>1</v>
      </c>
      <c r="L100" s="2" t="s">
        <v>380</v>
      </c>
      <c r="M100" s="2">
        <v>1</v>
      </c>
      <c r="N100" s="2" t="s">
        <v>32</v>
      </c>
      <c r="O100" s="2">
        <v>153</v>
      </c>
      <c r="P100" s="2">
        <v>45</v>
      </c>
      <c r="Q100" s="2">
        <v>2970</v>
      </c>
      <c r="R100" s="3">
        <v>1.3829316685939332</v>
      </c>
      <c r="S100" s="2" t="s">
        <v>169</v>
      </c>
      <c r="T100" s="2">
        <v>1</v>
      </c>
      <c r="U100" s="2" t="s">
        <v>169</v>
      </c>
      <c r="V100" s="2">
        <v>25000</v>
      </c>
      <c r="W100" s="2">
        <v>7.0000000000000007E-2</v>
      </c>
      <c r="X100" s="2">
        <v>53040</v>
      </c>
      <c r="Y100" s="2">
        <v>28040</v>
      </c>
      <c r="Z100" s="4">
        <f t="shared" si="2"/>
        <v>12310.286980118693</v>
      </c>
      <c r="AA100" s="2">
        <v>12373</v>
      </c>
      <c r="AB100" s="2">
        <v>39000</v>
      </c>
      <c r="AC100" s="2">
        <v>14000</v>
      </c>
      <c r="AD100" s="4">
        <f t="shared" si="3"/>
        <v>6146.3629715285915</v>
      </c>
      <c r="AE100" s="2">
        <v>5896</v>
      </c>
      <c r="AF100" s="2" t="s">
        <v>34</v>
      </c>
      <c r="AG100" s="2" t="s">
        <v>35</v>
      </c>
      <c r="AH100" s="2" t="s">
        <v>35</v>
      </c>
      <c r="AI100" s="2" t="s">
        <v>35</v>
      </c>
      <c r="AJ100" s="2" t="s">
        <v>34</v>
      </c>
    </row>
    <row r="101" spans="1:36" x14ac:dyDescent="0.3">
      <c r="A101" s="2">
        <v>100</v>
      </c>
      <c r="B101" s="2" t="s">
        <v>361</v>
      </c>
      <c r="C101" s="2" t="s">
        <v>362</v>
      </c>
      <c r="D101" s="2" t="s">
        <v>363</v>
      </c>
      <c r="E101" s="2" t="s">
        <v>30</v>
      </c>
      <c r="F101" s="2">
        <v>1</v>
      </c>
      <c r="G101" s="2">
        <v>30</v>
      </c>
      <c r="H101" s="2" t="str">
        <f>LOOKUP(G101,{0,0;16,"16-19";20,"20-24";25,"25-29";30,"30-34";35,"35-39";40,"40-44";45,"45-49";50,"50-54";55,"55-59";60,"60-74"})</f>
        <v>30-34</v>
      </c>
      <c r="I101" s="2">
        <v>1</v>
      </c>
      <c r="J101" s="2" t="s">
        <v>31</v>
      </c>
      <c r="K101" s="2">
        <v>1</v>
      </c>
      <c r="L101" s="2" t="s">
        <v>380</v>
      </c>
      <c r="M101" s="2">
        <v>1</v>
      </c>
      <c r="N101" s="2" t="s">
        <v>49</v>
      </c>
      <c r="O101" s="2">
        <v>165</v>
      </c>
      <c r="P101" s="2">
        <v>59</v>
      </c>
      <c r="Q101" s="2">
        <v>3894</v>
      </c>
      <c r="R101" s="3">
        <v>1.6444350600332829</v>
      </c>
      <c r="S101" s="2" t="s">
        <v>33</v>
      </c>
      <c r="T101" s="2">
        <v>1</v>
      </c>
      <c r="U101" s="2" t="s">
        <v>33</v>
      </c>
      <c r="V101" s="2">
        <v>19000</v>
      </c>
      <c r="W101" s="2">
        <v>0.05</v>
      </c>
      <c r="X101" s="2">
        <v>51680</v>
      </c>
      <c r="Y101" s="2">
        <v>32680</v>
      </c>
      <c r="Z101" s="4">
        <f t="shared" si="2"/>
        <v>18216.995851487354</v>
      </c>
      <c r="AA101" s="2">
        <v>18278</v>
      </c>
      <c r="AB101" s="2">
        <v>38000</v>
      </c>
      <c r="AC101" s="2">
        <v>19000</v>
      </c>
      <c r="AD101" s="4">
        <f t="shared" si="3"/>
        <v>10591.276657841483</v>
      </c>
      <c r="AE101" s="2">
        <v>9500</v>
      </c>
      <c r="AF101" s="2" t="s">
        <v>35</v>
      </c>
      <c r="AG101" s="2" t="s">
        <v>35</v>
      </c>
      <c r="AH101" s="2" t="s">
        <v>35</v>
      </c>
      <c r="AI101" s="2" t="s">
        <v>35</v>
      </c>
      <c r="AJ101" s="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B11-02ED-41AF-B697-F6EFF7251A39}">
  <dimension ref="A3:C13"/>
  <sheetViews>
    <sheetView workbookViewId="0">
      <selection activeCell="A3" sqref="A3:C13"/>
    </sheetView>
  </sheetViews>
  <sheetFormatPr defaultRowHeight="14.4" x14ac:dyDescent="0.3"/>
  <cols>
    <col min="1" max="1" width="38.109375" bestFit="1" customWidth="1"/>
    <col min="2" max="2" width="12.5546875" bestFit="1" customWidth="1"/>
  </cols>
  <sheetData>
    <row r="3" spans="1:3" x14ac:dyDescent="0.3">
      <c r="A3" s="5" t="s">
        <v>365</v>
      </c>
      <c r="B3" t="s">
        <v>368</v>
      </c>
      <c r="C3" t="s">
        <v>381</v>
      </c>
    </row>
    <row r="4" spans="1:3" x14ac:dyDescent="0.3">
      <c r="A4" s="6" t="s">
        <v>30</v>
      </c>
      <c r="B4" s="7">
        <v>53</v>
      </c>
      <c r="C4" s="8">
        <f>B4/100</f>
        <v>0.53</v>
      </c>
    </row>
    <row r="5" spans="1:3" x14ac:dyDescent="0.3">
      <c r="A5" s="6" t="s">
        <v>131</v>
      </c>
      <c r="B5" s="7">
        <v>29</v>
      </c>
      <c r="C5" s="8">
        <f t="shared" ref="C5:C12" si="0">B5/100</f>
        <v>0.28999999999999998</v>
      </c>
    </row>
    <row r="6" spans="1:3" x14ac:dyDescent="0.3">
      <c r="A6" s="6" t="s">
        <v>69</v>
      </c>
      <c r="B6" s="7">
        <v>6</v>
      </c>
      <c r="C6" s="8">
        <f t="shared" si="0"/>
        <v>0.06</v>
      </c>
    </row>
    <row r="7" spans="1:3" x14ac:dyDescent="0.3">
      <c r="A7" s="6" t="s">
        <v>114</v>
      </c>
      <c r="B7" s="7">
        <v>4</v>
      </c>
      <c r="C7" s="8">
        <f t="shared" si="0"/>
        <v>0.04</v>
      </c>
    </row>
    <row r="8" spans="1:3" x14ac:dyDescent="0.3">
      <c r="A8" s="6" t="s">
        <v>165</v>
      </c>
      <c r="B8" s="7">
        <v>2</v>
      </c>
      <c r="C8" s="8">
        <f t="shared" si="0"/>
        <v>0.02</v>
      </c>
    </row>
    <row r="9" spans="1:3" x14ac:dyDescent="0.3">
      <c r="A9" s="6" t="s">
        <v>304</v>
      </c>
      <c r="B9" s="7">
        <v>2</v>
      </c>
      <c r="C9" s="8">
        <f t="shared" si="0"/>
        <v>0.02</v>
      </c>
    </row>
    <row r="10" spans="1:3" x14ac:dyDescent="0.3">
      <c r="A10" s="6" t="s">
        <v>300</v>
      </c>
      <c r="B10" s="7">
        <v>2</v>
      </c>
      <c r="C10" s="8">
        <f t="shared" si="0"/>
        <v>0.02</v>
      </c>
    </row>
    <row r="11" spans="1:3" x14ac:dyDescent="0.3">
      <c r="A11" s="6" t="s">
        <v>281</v>
      </c>
      <c r="B11" s="7">
        <v>1</v>
      </c>
      <c r="C11" s="8">
        <f t="shared" si="0"/>
        <v>0.01</v>
      </c>
    </row>
    <row r="12" spans="1:3" x14ac:dyDescent="0.3">
      <c r="A12" s="6" t="s">
        <v>326</v>
      </c>
      <c r="B12" s="7">
        <v>1</v>
      </c>
      <c r="C12" s="8">
        <f t="shared" si="0"/>
        <v>0.01</v>
      </c>
    </row>
    <row r="13" spans="1:3" x14ac:dyDescent="0.3">
      <c r="A13" s="6" t="s">
        <v>366</v>
      </c>
      <c r="B13" s="7">
        <v>100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B27-71A5-4238-B2D1-4E11F5DBE502}">
  <dimension ref="A3:B14"/>
  <sheetViews>
    <sheetView workbookViewId="0">
      <selection activeCell="Q5" sqref="Q5:Q14"/>
    </sheetView>
  </sheetViews>
  <sheetFormatPr defaultRowHeight="14.4" x14ac:dyDescent="0.3"/>
  <cols>
    <col min="1" max="2" width="12.5546875" bestFit="1" customWidth="1"/>
  </cols>
  <sheetData>
    <row r="3" spans="1:2" x14ac:dyDescent="0.3">
      <c r="A3" s="5" t="s">
        <v>365</v>
      </c>
      <c r="B3" t="s">
        <v>368</v>
      </c>
    </row>
    <row r="4" spans="1:2" x14ac:dyDescent="0.3">
      <c r="A4" s="6" t="s">
        <v>369</v>
      </c>
      <c r="B4" s="7">
        <v>13</v>
      </c>
    </row>
    <row r="5" spans="1:2" x14ac:dyDescent="0.3">
      <c r="A5" s="6" t="s">
        <v>370</v>
      </c>
      <c r="B5" s="7">
        <v>14</v>
      </c>
    </row>
    <row r="6" spans="1:2" x14ac:dyDescent="0.3">
      <c r="A6" s="6" t="s">
        <v>371</v>
      </c>
      <c r="B6" s="7">
        <v>13</v>
      </c>
    </row>
    <row r="7" spans="1:2" x14ac:dyDescent="0.3">
      <c r="A7" s="6" t="s">
        <v>372</v>
      </c>
      <c r="B7" s="7">
        <v>6</v>
      </c>
    </row>
    <row r="8" spans="1:2" x14ac:dyDescent="0.3">
      <c r="A8" s="6" t="s">
        <v>373</v>
      </c>
      <c r="B8" s="7">
        <v>9</v>
      </c>
    </row>
    <row r="9" spans="1:2" x14ac:dyDescent="0.3">
      <c r="A9" s="6" t="s">
        <v>374</v>
      </c>
      <c r="B9" s="7">
        <v>4</v>
      </c>
    </row>
    <row r="10" spans="1:2" x14ac:dyDescent="0.3">
      <c r="A10" s="6" t="s">
        <v>375</v>
      </c>
      <c r="B10" s="7">
        <v>6</v>
      </c>
    </row>
    <row r="11" spans="1:2" x14ac:dyDescent="0.3">
      <c r="A11" s="6" t="s">
        <v>376</v>
      </c>
      <c r="B11" s="7">
        <v>5</v>
      </c>
    </row>
    <row r="12" spans="1:2" x14ac:dyDescent="0.3">
      <c r="A12" s="6" t="s">
        <v>377</v>
      </c>
      <c r="B12" s="7">
        <v>12</v>
      </c>
    </row>
    <row r="13" spans="1:2" x14ac:dyDescent="0.3">
      <c r="A13" s="6" t="s">
        <v>378</v>
      </c>
      <c r="B13" s="7">
        <v>18</v>
      </c>
    </row>
    <row r="14" spans="1:2" x14ac:dyDescent="0.3">
      <c r="A14" s="6" t="s">
        <v>366</v>
      </c>
      <c r="B14" s="7">
        <v>100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7659-C809-4482-9D1E-C48612C3EFC9}">
  <dimension ref="A3:B6"/>
  <sheetViews>
    <sheetView workbookViewId="0">
      <selection activeCell="A3" sqref="A3:B6"/>
    </sheetView>
  </sheetViews>
  <sheetFormatPr defaultRowHeight="14.4" x14ac:dyDescent="0.3"/>
  <cols>
    <col min="1" max="2" width="12.5546875" bestFit="1" customWidth="1"/>
  </cols>
  <sheetData>
    <row r="3" spans="1:2" x14ac:dyDescent="0.3">
      <c r="A3" s="5" t="s">
        <v>365</v>
      </c>
      <c r="B3" t="s">
        <v>368</v>
      </c>
    </row>
    <row r="4" spans="1:2" x14ac:dyDescent="0.3">
      <c r="A4" s="6" t="s">
        <v>39</v>
      </c>
      <c r="B4" s="7">
        <v>35</v>
      </c>
    </row>
    <row r="5" spans="1:2" x14ac:dyDescent="0.3">
      <c r="A5" s="6" t="s">
        <v>31</v>
      </c>
      <c r="B5" s="7">
        <v>65</v>
      </c>
    </row>
    <row r="6" spans="1:2" x14ac:dyDescent="0.3">
      <c r="A6" s="6" t="s">
        <v>366</v>
      </c>
      <c r="B6" s="7">
        <v>100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9E37-26B3-486E-ADEC-6558441F520E}">
  <dimension ref="A3:B12"/>
  <sheetViews>
    <sheetView workbookViewId="0">
      <selection activeCell="A4" sqref="A4:B11"/>
    </sheetView>
  </sheetViews>
  <sheetFormatPr defaultRowHeight="14.4" x14ac:dyDescent="0.3"/>
  <cols>
    <col min="1" max="2" width="12.5546875" bestFit="1" customWidth="1"/>
  </cols>
  <sheetData>
    <row r="3" spans="1:2" x14ac:dyDescent="0.3">
      <c r="A3" s="5" t="s">
        <v>365</v>
      </c>
      <c r="B3" t="s">
        <v>368</v>
      </c>
    </row>
    <row r="4" spans="1:2" x14ac:dyDescent="0.3">
      <c r="A4" s="6" t="s">
        <v>45</v>
      </c>
      <c r="B4" s="7">
        <v>31</v>
      </c>
    </row>
    <row r="5" spans="1:2" x14ac:dyDescent="0.3">
      <c r="A5" s="6" t="s">
        <v>169</v>
      </c>
      <c r="B5" s="7">
        <v>3</v>
      </c>
    </row>
    <row r="6" spans="1:2" x14ac:dyDescent="0.3">
      <c r="A6" s="6" t="s">
        <v>33</v>
      </c>
      <c r="B6" s="7">
        <v>39</v>
      </c>
    </row>
    <row r="7" spans="1:2" x14ac:dyDescent="0.3">
      <c r="A7" s="6" t="s">
        <v>62</v>
      </c>
      <c r="B7" s="7">
        <v>1</v>
      </c>
    </row>
    <row r="8" spans="1:2" x14ac:dyDescent="0.3">
      <c r="A8" s="6" t="s">
        <v>50</v>
      </c>
      <c r="B8" s="7">
        <v>10</v>
      </c>
    </row>
    <row r="9" spans="1:2" x14ac:dyDescent="0.3">
      <c r="A9" s="6" t="s">
        <v>92</v>
      </c>
      <c r="B9" s="7">
        <v>1</v>
      </c>
    </row>
    <row r="10" spans="1:2" x14ac:dyDescent="0.3">
      <c r="A10" s="6" t="s">
        <v>55</v>
      </c>
      <c r="B10" s="7">
        <v>14</v>
      </c>
    </row>
    <row r="11" spans="1:2" x14ac:dyDescent="0.3">
      <c r="A11" s="6" t="s">
        <v>223</v>
      </c>
      <c r="B11" s="7">
        <v>1</v>
      </c>
    </row>
    <row r="12" spans="1:2" x14ac:dyDescent="0.3">
      <c r="A12" s="6" t="s">
        <v>366</v>
      </c>
      <c r="B12" s="7">
        <v>100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EA05-E1CE-4A97-9D92-040A145B57B0}">
  <dimension ref="A3:B15"/>
  <sheetViews>
    <sheetView workbookViewId="0">
      <selection activeCell="A4" sqref="A4:B14"/>
    </sheetView>
  </sheetViews>
  <sheetFormatPr defaultRowHeight="14.4" x14ac:dyDescent="0.3"/>
  <cols>
    <col min="1" max="1" width="21.6640625" bestFit="1" customWidth="1"/>
    <col min="2" max="2" width="12.5546875" bestFit="1" customWidth="1"/>
  </cols>
  <sheetData>
    <row r="3" spans="1:2" x14ac:dyDescent="0.3">
      <c r="A3" s="5" t="s">
        <v>365</v>
      </c>
      <c r="B3" t="s">
        <v>368</v>
      </c>
    </row>
    <row r="4" spans="1:2" x14ac:dyDescent="0.3">
      <c r="A4" s="6" t="s">
        <v>380</v>
      </c>
      <c r="B4" s="7">
        <v>59</v>
      </c>
    </row>
    <row r="5" spans="1:2" x14ac:dyDescent="0.3">
      <c r="A5" s="6" t="s">
        <v>115</v>
      </c>
      <c r="B5" s="7">
        <v>12</v>
      </c>
    </row>
    <row r="6" spans="1:2" x14ac:dyDescent="0.3">
      <c r="A6" s="6" t="s">
        <v>132</v>
      </c>
      <c r="B6" s="7">
        <v>7</v>
      </c>
    </row>
    <row r="7" spans="1:2" x14ac:dyDescent="0.3">
      <c r="A7" s="6" t="s">
        <v>136</v>
      </c>
      <c r="B7" s="7">
        <v>6</v>
      </c>
    </row>
    <row r="8" spans="1:2" x14ac:dyDescent="0.3">
      <c r="A8" s="6" t="s">
        <v>261</v>
      </c>
      <c r="B8" s="7">
        <v>6</v>
      </c>
    </row>
    <row r="9" spans="1:2" x14ac:dyDescent="0.3">
      <c r="A9" s="6" t="s">
        <v>188</v>
      </c>
      <c r="B9" s="7">
        <v>3</v>
      </c>
    </row>
    <row r="10" spans="1:2" x14ac:dyDescent="0.3">
      <c r="A10" s="6" t="s">
        <v>271</v>
      </c>
      <c r="B10" s="7">
        <v>2</v>
      </c>
    </row>
    <row r="11" spans="1:2" x14ac:dyDescent="0.3">
      <c r="A11" s="6" t="s">
        <v>216</v>
      </c>
      <c r="B11" s="7">
        <v>2</v>
      </c>
    </row>
    <row r="12" spans="1:2" x14ac:dyDescent="0.3">
      <c r="A12" s="6" t="s">
        <v>339</v>
      </c>
      <c r="B12" s="7">
        <v>1</v>
      </c>
    </row>
    <row r="13" spans="1:2" x14ac:dyDescent="0.3">
      <c r="A13" s="6" t="s">
        <v>245</v>
      </c>
      <c r="B13" s="7">
        <v>1</v>
      </c>
    </row>
    <row r="14" spans="1:2" x14ac:dyDescent="0.3">
      <c r="A14" s="6" t="s">
        <v>152</v>
      </c>
      <c r="B14" s="7">
        <v>1</v>
      </c>
    </row>
    <row r="15" spans="1:2" x14ac:dyDescent="0.3">
      <c r="A15" s="6" t="s">
        <v>366</v>
      </c>
      <c r="B15" s="7">
        <v>100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A3E4-D800-43AC-AF7D-68490B2F52C9}">
  <dimension ref="A1:D10"/>
  <sheetViews>
    <sheetView workbookViewId="0">
      <selection activeCell="A6" sqref="A6:D10"/>
    </sheetView>
  </sheetViews>
  <sheetFormatPr defaultRowHeight="14.4" x14ac:dyDescent="0.3"/>
  <cols>
    <col min="1" max="1" width="19.77734375" bestFit="1" customWidth="1"/>
    <col min="2" max="2" width="12" bestFit="1" customWidth="1"/>
    <col min="3" max="3" width="11" bestFit="1" customWidth="1"/>
    <col min="4" max="4" width="18.21875" bestFit="1" customWidth="1"/>
  </cols>
  <sheetData>
    <row r="1" spans="1:4" x14ac:dyDescent="0.3">
      <c r="A1" t="s">
        <v>384</v>
      </c>
      <c r="B1" t="s">
        <v>442</v>
      </c>
      <c r="C1" t="s">
        <v>443</v>
      </c>
      <c r="D1" t="s">
        <v>385</v>
      </c>
    </row>
    <row r="2" spans="1:4" x14ac:dyDescent="0.3">
      <c r="A2" t="s">
        <v>5</v>
      </c>
      <c r="B2">
        <v>18</v>
      </c>
      <c r="C2">
        <v>76</v>
      </c>
      <c r="D2" t="s">
        <v>696</v>
      </c>
    </row>
    <row r="3" spans="1:4" x14ac:dyDescent="0.3">
      <c r="A3" t="s">
        <v>438</v>
      </c>
      <c r="B3">
        <v>42</v>
      </c>
      <c r="C3">
        <v>88</v>
      </c>
      <c r="D3" t="s">
        <v>697</v>
      </c>
    </row>
    <row r="4" spans="1:4" x14ac:dyDescent="0.3">
      <c r="A4" t="s">
        <v>439</v>
      </c>
      <c r="B4">
        <v>145</v>
      </c>
      <c r="C4">
        <v>178</v>
      </c>
      <c r="D4" t="s">
        <v>698</v>
      </c>
    </row>
    <row r="5" spans="1:4" x14ac:dyDescent="0.3">
      <c r="A5" t="s">
        <v>437</v>
      </c>
      <c r="B5" s="9">
        <v>1.3006408676751113</v>
      </c>
      <c r="C5" s="9">
        <v>2.0500677495579938</v>
      </c>
      <c r="D5" t="s">
        <v>699</v>
      </c>
    </row>
    <row r="6" spans="1:4" x14ac:dyDescent="0.3">
      <c r="A6" t="s">
        <v>393</v>
      </c>
      <c r="B6">
        <v>7600</v>
      </c>
      <c r="C6">
        <v>35000</v>
      </c>
      <c r="D6" t="s">
        <v>700</v>
      </c>
    </row>
    <row r="7" spans="1:4" x14ac:dyDescent="0.3">
      <c r="A7" t="s">
        <v>445</v>
      </c>
      <c r="B7">
        <v>25000</v>
      </c>
      <c r="C7">
        <v>77560</v>
      </c>
      <c r="D7" t="s">
        <v>701</v>
      </c>
    </row>
    <row r="8" spans="1:4" x14ac:dyDescent="0.3">
      <c r="A8" t="s">
        <v>454</v>
      </c>
      <c r="B8">
        <v>20000</v>
      </c>
      <c r="C8">
        <v>62400</v>
      </c>
      <c r="D8" t="s">
        <v>702</v>
      </c>
    </row>
    <row r="9" spans="1:4" x14ac:dyDescent="0.3">
      <c r="A9" t="s">
        <v>394</v>
      </c>
      <c r="B9">
        <v>10800</v>
      </c>
      <c r="C9">
        <v>49040</v>
      </c>
      <c r="D9" t="s">
        <v>703</v>
      </c>
    </row>
    <row r="10" spans="1:4" x14ac:dyDescent="0.3">
      <c r="A10" t="s">
        <v>395</v>
      </c>
      <c r="B10">
        <v>1000</v>
      </c>
      <c r="C10">
        <v>35200</v>
      </c>
      <c r="D10" t="s">
        <v>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</vt:lpstr>
      <vt:lpstr>Mean|SD</vt:lpstr>
      <vt:lpstr>OPENAI</vt:lpstr>
      <vt:lpstr>Sheet8</vt:lpstr>
      <vt:lpstr>From JASP</vt:lpstr>
      <vt:lpstr>Mean SD Disease</vt:lpstr>
      <vt:lpstr>Artho</vt:lpstr>
      <vt:lpstr>Tables</vt:lpstr>
      <vt:lpstr>PL count Exp</vt:lpstr>
      <vt:lpstr>For Pie</vt:lpstr>
      <vt:lpstr>Departments</vt:lpstr>
      <vt:lpstr>Age group</vt:lpstr>
      <vt:lpstr>Gender</vt:lpstr>
      <vt:lpstr>Blood group</vt:lpstr>
      <vt:lpstr>Conditions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2025-04-28T06:24:51Z</dcterms:modified>
</cp:coreProperties>
</file>