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新表里的数据分析" sheetId="10" r:id="rId1"/>
    <sheet name="数据标准化" sheetId="11" r:id="rId2"/>
  </sheets>
  <calcPr calcId="144525"/>
</workbook>
</file>

<file path=xl/sharedStrings.xml><?xml version="1.0" encoding="utf-8"?>
<sst xmlns="http://schemas.openxmlformats.org/spreadsheetml/2006/main" count="171" uniqueCount="66">
  <si>
    <t>技术应用广度</t>
  </si>
  <si>
    <t>技术先进性</t>
  </si>
  <si>
    <t>技术竞争潜力</t>
  </si>
  <si>
    <t>技术影响力</t>
  </si>
  <si>
    <t>间隔年</t>
  </si>
  <si>
    <t>IPC分类号数量</t>
  </si>
  <si>
    <t>专利公开数量</t>
  </si>
  <si>
    <t>发明授权专利数量</t>
  </si>
  <si>
    <t>发明申请专利数量</t>
  </si>
  <si>
    <t>发明专利数量</t>
  </si>
  <si>
    <t>引用科学论文数量</t>
  </si>
  <si>
    <t>发明人次数量</t>
  </si>
  <si>
    <t>权利要求数量</t>
  </si>
  <si>
    <t>同族专利数量（扩展）</t>
  </si>
  <si>
    <t>PCT国际专利申请数量</t>
  </si>
  <si>
    <t>专利许可与转让次数</t>
  </si>
  <si>
    <t>专利布局国家数</t>
  </si>
  <si>
    <t>中国专利数量</t>
  </si>
  <si>
    <t>专利分布集中性（中国）</t>
  </si>
  <si>
    <t>专利被引次数</t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</si>
  <si>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AX</t>
    </r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</si>
  <si>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IN</t>
    </r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</si>
  <si>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AX-MIN</t>
    </r>
  </si>
  <si>
    <t>专利应用广度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</si>
  <si>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PC分类号数量</t>
    </r>
  </si>
  <si>
    <t>同族专利数量</t>
  </si>
  <si>
    <t>专利布局国家数量</t>
  </si>
  <si>
    <t>专利分布集中性</t>
  </si>
  <si>
    <t>Z-score数据标准化</t>
  </si>
  <si>
    <r>
      <rPr>
        <sz val="11"/>
        <color theme="1"/>
        <rFont val="等线"/>
        <charset val="134"/>
        <scheme val="minor"/>
      </rPr>
      <t>第一主成分F</t>
    </r>
    <r>
      <rPr>
        <sz val="11"/>
        <color theme="1"/>
        <rFont val="等线"/>
        <charset val="134"/>
        <scheme val="minor"/>
      </rPr>
      <t>1</t>
    </r>
  </si>
  <si>
    <r>
      <rPr>
        <sz val="11"/>
        <color theme="1"/>
        <rFont val="等线"/>
        <charset val="134"/>
        <scheme val="minor"/>
      </rPr>
      <t>第二主成分F</t>
    </r>
    <r>
      <rPr>
        <sz val="11"/>
        <color theme="1"/>
        <rFont val="等线"/>
        <charset val="134"/>
        <scheme val="minor"/>
      </rPr>
      <t>2</t>
    </r>
  </si>
  <si>
    <t>载荷数</t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</si>
  <si>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1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</si>
  <si>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2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</si>
  <si>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3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</si>
  <si>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4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</si>
  <si>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5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</si>
  <si>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6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</si>
  <si>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7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</si>
  <si>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8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</si>
  <si>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9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</si>
  <si>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10</t>
    </r>
  </si>
  <si>
    <r>
      <rPr>
        <sz val="11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11</t>
    </r>
  </si>
  <si>
    <t>主成分特征根</t>
  </si>
  <si>
    <t>线性组合中的系数</t>
  </si>
  <si>
    <t>四个维度的技术成熟度值</t>
  </si>
  <si>
    <t>主成分方差贡献率%</t>
  </si>
  <si>
    <t>综合得分模型中的系数</t>
  </si>
  <si>
    <t>归一化</t>
  </si>
  <si>
    <t>绝对值</t>
  </si>
  <si>
    <t>累积值</t>
  </si>
  <si>
    <t>相对成熟度值</t>
  </si>
  <si>
    <t>技术成熟度值
权重值*实际值/标准值</t>
  </si>
  <si>
    <t>%</t>
  </si>
  <si>
    <t>曲线拟合值</t>
  </si>
  <si>
    <r>
      <rPr>
        <sz val="11"/>
        <color theme="1"/>
        <rFont val="等线"/>
        <charset val="134"/>
        <scheme val="minor"/>
      </rPr>
      <t>（原始值-拟合值）</t>
    </r>
    <r>
      <rPr>
        <sz val="11"/>
        <color theme="1"/>
        <rFont val="等线"/>
        <charset val="134"/>
        <scheme val="minor"/>
      </rPr>
      <t>^2</t>
    </r>
  </si>
  <si>
    <t>（原始值-均值）^2</t>
  </si>
  <si>
    <t>权重值*实际值</t>
  </si>
  <si>
    <t>R方</t>
  </si>
  <si>
    <t>min</t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</si>
  <si>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ax</t>
    </r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</si>
  <si>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ax-min</t>
    </r>
  </si>
  <si>
    <t>max</t>
  </si>
  <si>
    <t>max-min</t>
  </si>
  <si>
    <t>标准化</t>
  </si>
  <si>
    <t>指标累积值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</si>
</sst>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_ "/>
    <numFmt numFmtId="177" formatCode="0.00000_ "/>
    <numFmt numFmtId="178" formatCode="0.00_ "/>
  </numFmts>
  <fonts count="2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0" fillId="5" borderId="0" xfId="0" applyFont="1" applyFill="1" applyAlignment="1">
      <alignment horizontal="center" vertical="center"/>
    </xf>
    <xf numFmtId="176" fontId="0" fillId="0" borderId="0" xfId="0" applyNumberFormat="1" applyFont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177" fontId="0" fillId="0" borderId="0" xfId="0" applyNumberFormat="1" applyFon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新表里的数据分析!$L$30:$L$50</c:f>
              <c:numCache>
                <c:formatCode>0.0000_ </c:formatCode>
                <c:ptCount val="21"/>
                <c:pt idx="0">
                  <c:v>0.142857142857143</c:v>
                </c:pt>
                <c:pt idx="1">
                  <c:v>0.2</c:v>
                </c:pt>
                <c:pt idx="2">
                  <c:v>0.129032258064516</c:v>
                </c:pt>
                <c:pt idx="3">
                  <c:v>0.371428571428571</c:v>
                </c:pt>
                <c:pt idx="4">
                  <c:v>0.483870967741935</c:v>
                </c:pt>
                <c:pt idx="5">
                  <c:v>0.625</c:v>
                </c:pt>
                <c:pt idx="6">
                  <c:v>0.688888888888889</c:v>
                </c:pt>
                <c:pt idx="7">
                  <c:v>0.686046511627907</c:v>
                </c:pt>
                <c:pt idx="8">
                  <c:v>0.72972972972973</c:v>
                </c:pt>
                <c:pt idx="9">
                  <c:v>0.814432989690722</c:v>
                </c:pt>
                <c:pt idx="10">
                  <c:v>0.714285714285714</c:v>
                </c:pt>
                <c:pt idx="11">
                  <c:v>0.842105263157895</c:v>
                </c:pt>
                <c:pt idx="12">
                  <c:v>0.867298578199052</c:v>
                </c:pt>
                <c:pt idx="13">
                  <c:v>0.931818181818182</c:v>
                </c:pt>
                <c:pt idx="14">
                  <c:v>0.953804347826087</c:v>
                </c:pt>
                <c:pt idx="15">
                  <c:v>0.94342762063228</c:v>
                </c:pt>
                <c:pt idx="16">
                  <c:v>0.957540263543192</c:v>
                </c:pt>
                <c:pt idx="17">
                  <c:v>0.970186335403727</c:v>
                </c:pt>
                <c:pt idx="18">
                  <c:v>0.954794520547945</c:v>
                </c:pt>
                <c:pt idx="19">
                  <c:v>0.938271604938272</c:v>
                </c:pt>
                <c:pt idx="20">
                  <c:v>0.924812030075188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6586239"/>
        <c:axId val="1008421647"/>
      </c:lineChart>
      <c:catAx>
        <c:axId val="101658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8421647"/>
        <c:crosses val="autoZero"/>
        <c:auto val="1"/>
        <c:lblAlgn val="ctr"/>
        <c:lblOffset val="100"/>
        <c:noMultiLvlLbl val="0"/>
      </c:catAx>
      <c:valAx>
        <c:axId val="10084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658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0358499483593432"/>
          <c:y val="0.123227413609791"/>
          <c:w val="0.964150051640657"/>
          <c:h val="0.788983558835367"/>
        </c:manualLayout>
      </c:layout>
      <c:lineChart>
        <c:grouping val="standard"/>
        <c:varyColors val="0"/>
        <c:ser>
          <c:idx val="0"/>
          <c:order val="0"/>
          <c:tx>
            <c:strRef>
              <c:f>"专利布局国家数"</c:f>
              <c:strCache>
                <c:ptCount val="1"/>
                <c:pt idx="0">
                  <c:v>专利布局国家数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数据标准化!$Q$27:$Q$47</c:f>
              <c:numCache>
                <c:formatCode>General</c:formatCode>
                <c:ptCount val="21"/>
                <c:pt idx="0">
                  <c:v>2000</c:v>
                </c:pt>
                <c:pt idx="2">
                  <c:v>2002</c:v>
                </c:pt>
                <c:pt idx="4">
                  <c:v>2004</c:v>
                </c:pt>
                <c:pt idx="6">
                  <c:v>2006</c:v>
                </c:pt>
                <c:pt idx="8">
                  <c:v>2008</c:v>
                </c:pt>
                <c:pt idx="10">
                  <c:v>2010</c:v>
                </c:pt>
                <c:pt idx="12">
                  <c:v>2012</c:v>
                </c:pt>
                <c:pt idx="14">
                  <c:v>2014</c:v>
                </c:pt>
                <c:pt idx="16">
                  <c:v>2016</c:v>
                </c:pt>
                <c:pt idx="18">
                  <c:v>2018</c:v>
                </c:pt>
                <c:pt idx="20">
                  <c:v>2020</c:v>
                </c:pt>
              </c:numCache>
            </c:numRef>
          </c:cat>
          <c:val>
            <c:numRef>
              <c:f>数据标准化!$C$32:$C$52</c:f>
              <c:numCache>
                <c:formatCode>General</c:formatCode>
                <c:ptCount val="21"/>
                <c:pt idx="0">
                  <c:v>0</c:v>
                </c:pt>
                <c:pt idx="1">
                  <c:v>0.0120320855614973</c:v>
                </c:pt>
                <c:pt idx="2">
                  <c:v>0.0106951871657754</c:v>
                </c:pt>
                <c:pt idx="3">
                  <c:v>0.018716577540107</c:v>
                </c:pt>
                <c:pt idx="4">
                  <c:v>0.0120320855614973</c:v>
                </c:pt>
                <c:pt idx="5">
                  <c:v>0.0334224598930481</c:v>
                </c:pt>
                <c:pt idx="6">
                  <c:v>0.0227272727272727</c:v>
                </c:pt>
                <c:pt idx="7">
                  <c:v>0.0748663101604278</c:v>
                </c:pt>
                <c:pt idx="8">
                  <c:v>0.0641711229946524</c:v>
                </c:pt>
                <c:pt idx="9">
                  <c:v>0.0935828877005348</c:v>
                </c:pt>
                <c:pt idx="10">
                  <c:v>0.0788770053475936</c:v>
                </c:pt>
                <c:pt idx="11">
                  <c:v>0.109625668449198</c:v>
                </c:pt>
                <c:pt idx="12">
                  <c:v>0.239304812834225</c:v>
                </c:pt>
                <c:pt idx="13">
                  <c:v>0.35427807486631</c:v>
                </c:pt>
                <c:pt idx="14">
                  <c:v>0.429144385026738</c:v>
                </c:pt>
                <c:pt idx="15">
                  <c:v>0.725935828877005</c:v>
                </c:pt>
                <c:pt idx="16">
                  <c:v>0.851604278074866</c:v>
                </c:pt>
                <c:pt idx="17">
                  <c:v>1</c:v>
                </c:pt>
                <c:pt idx="18">
                  <c:v>0.901069518716578</c:v>
                </c:pt>
                <c:pt idx="19">
                  <c:v>0.56951871657754</c:v>
                </c:pt>
                <c:pt idx="20">
                  <c:v>0.442513368983957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"专利分布集中性"</c:f>
              <c:strCache>
                <c:ptCount val="1"/>
                <c:pt idx="0">
                  <c:v>专利分布集中性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数据标准化!$K$32:$K$52</c:f>
              <c:numCache>
                <c:formatCode>General</c:formatCode>
                <c:ptCount val="21"/>
                <c:pt idx="0">
                  <c:v>0.0164356152636848</c:v>
                </c:pt>
                <c:pt idx="1">
                  <c:v>0.0843694916869136</c:v>
                </c:pt>
                <c:pt idx="2">
                  <c:v>0</c:v>
                </c:pt>
                <c:pt idx="3">
                  <c:v>0.2881711209566</c:v>
                </c:pt>
                <c:pt idx="4">
                  <c:v>0.421847458434567</c:v>
                </c:pt>
                <c:pt idx="5">
                  <c:v>0.589627697584679</c:v>
                </c:pt>
                <c:pt idx="6">
                  <c:v>0.665581545530095</c:v>
                </c:pt>
                <c:pt idx="7">
                  <c:v>0.662202405682169</c:v>
                </c:pt>
                <c:pt idx="8">
                  <c:v>0.714134886637388</c:v>
                </c:pt>
                <c:pt idx="9">
                  <c:v>0.814833750546994</c:v>
                </c:pt>
                <c:pt idx="10">
                  <c:v>0.695774379495974</c:v>
                </c:pt>
                <c:pt idx="11">
                  <c:v>0.847731734653197</c:v>
                </c:pt>
                <c:pt idx="12">
                  <c:v>0.877682626790402</c:v>
                </c:pt>
                <c:pt idx="13">
                  <c:v>0.954386295425312</c:v>
                </c:pt>
                <c:pt idx="14">
                  <c:v>0.98052439140584</c:v>
                </c:pt>
                <c:pt idx="15">
                  <c:v>0.968188093605762</c:v>
                </c:pt>
                <c:pt idx="16">
                  <c:v>0.984965808047275</c:v>
                </c:pt>
                <c:pt idx="17">
                  <c:v>1</c:v>
                </c:pt>
                <c:pt idx="18">
                  <c:v>0.981701551154016</c:v>
                </c:pt>
                <c:pt idx="19">
                  <c:v>0.962058401278385</c:v>
                </c:pt>
                <c:pt idx="20">
                  <c:v>0.94605708210787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数据标准化!$H$31</c:f>
              <c:strCache>
                <c:ptCount val="1"/>
                <c:pt idx="0">
                  <c:v>PCT国际专利申请数量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数据标准化!$H$32:$H$52</c:f>
              <c:numCache>
                <c:formatCode>General</c:formatCode>
                <c:ptCount val="21"/>
                <c:pt idx="0">
                  <c:v>0.111111111111111</c:v>
                </c:pt>
                <c:pt idx="1">
                  <c:v>0.277777777777778</c:v>
                </c:pt>
                <c:pt idx="2">
                  <c:v>0.388888888888889</c:v>
                </c:pt>
                <c:pt idx="3">
                  <c:v>0.111111111111111</c:v>
                </c:pt>
                <c:pt idx="4">
                  <c:v>0.166666666666667</c:v>
                </c:pt>
                <c:pt idx="5">
                  <c:v>0.0555555555555556</c:v>
                </c:pt>
                <c:pt idx="6">
                  <c:v>0</c:v>
                </c:pt>
                <c:pt idx="7">
                  <c:v>0.166666666666667</c:v>
                </c:pt>
                <c:pt idx="8">
                  <c:v>0.111111111111111</c:v>
                </c:pt>
                <c:pt idx="9">
                  <c:v>0.111111111111111</c:v>
                </c:pt>
                <c:pt idx="10">
                  <c:v>0.166666666666667</c:v>
                </c:pt>
                <c:pt idx="11">
                  <c:v>0.333333333333333</c:v>
                </c:pt>
                <c:pt idx="12">
                  <c:v>0.444444444444444</c:v>
                </c:pt>
                <c:pt idx="13">
                  <c:v>0.277777777777778</c:v>
                </c:pt>
                <c:pt idx="14">
                  <c:v>0.444444444444444</c:v>
                </c:pt>
                <c:pt idx="15">
                  <c:v>0.722222222222222</c:v>
                </c:pt>
                <c:pt idx="16">
                  <c:v>0.888888888888889</c:v>
                </c:pt>
                <c:pt idx="17">
                  <c:v>0.888888888888889</c:v>
                </c:pt>
                <c:pt idx="18">
                  <c:v>1</c:v>
                </c:pt>
                <c:pt idx="19">
                  <c:v>1</c:v>
                </c:pt>
                <c:pt idx="20">
                  <c:v>0.833333333333333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"技术成熟度年度值"</c:f>
              <c:strCache>
                <c:ptCount val="1"/>
                <c:pt idx="0">
                  <c:v>技术成熟度年度值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数据标准化!$O$27:$O$47</c:f>
              <c:numCache>
                <c:formatCode>General</c:formatCode>
                <c:ptCount val="21"/>
                <c:pt idx="0">
                  <c:v>0</c:v>
                </c:pt>
                <c:pt idx="1">
                  <c:v>0.0158576607586551</c:v>
                </c:pt>
                <c:pt idx="2">
                  <c:v>0.0715474859304649</c:v>
                </c:pt>
                <c:pt idx="3">
                  <c:v>0.0285277293184556</c:v>
                </c:pt>
                <c:pt idx="4">
                  <c:v>0.0317270602997939</c:v>
                </c:pt>
                <c:pt idx="5">
                  <c:v>0.0594829250665555</c:v>
                </c:pt>
                <c:pt idx="6">
                  <c:v>0.0424972548820851</c:v>
                </c:pt>
                <c:pt idx="7">
                  <c:v>0.136960446028045</c:v>
                </c:pt>
                <c:pt idx="8">
                  <c:v>0.110061515186024</c:v>
                </c:pt>
                <c:pt idx="9">
                  <c:v>0.135139364927975</c:v>
                </c:pt>
                <c:pt idx="10">
                  <c:v>0.120720572894657</c:v>
                </c:pt>
                <c:pt idx="11">
                  <c:v>0.168055066184189</c:v>
                </c:pt>
                <c:pt idx="12">
                  <c:v>0.314136996840464</c:v>
                </c:pt>
                <c:pt idx="13">
                  <c:v>0.446464840088998</c:v>
                </c:pt>
                <c:pt idx="14">
                  <c:v>0.471581364991302</c:v>
                </c:pt>
                <c:pt idx="15">
                  <c:v>0.709601034088373</c:v>
                </c:pt>
                <c:pt idx="16">
                  <c:v>0.802304829943693</c:v>
                </c:pt>
                <c:pt idx="17">
                  <c:v>1</c:v>
                </c:pt>
                <c:pt idx="18">
                  <c:v>0.963138108222799</c:v>
                </c:pt>
                <c:pt idx="19">
                  <c:v>0.654729546003896</c:v>
                </c:pt>
                <c:pt idx="20">
                  <c:v>0.556352771184494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数据标准化!$I$31</c:f>
              <c:strCache>
                <c:ptCount val="1"/>
                <c:pt idx="0">
                  <c:v>专利许可与转让次数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数据标准化!$I$32:$I$52</c:f>
              <c:numCache>
                <c:formatCode>0.0000_ </c:formatCode>
                <c:ptCount val="21"/>
                <c:pt idx="0">
                  <c:v>0.0980392156862745</c:v>
                </c:pt>
                <c:pt idx="1">
                  <c:v>0</c:v>
                </c:pt>
                <c:pt idx="2">
                  <c:v>0.254901960784314</c:v>
                </c:pt>
                <c:pt idx="3">
                  <c:v>0.117647058823529</c:v>
                </c:pt>
                <c:pt idx="4">
                  <c:v>0.147058823529412</c:v>
                </c:pt>
                <c:pt idx="5">
                  <c:v>0.0784313725490196</c:v>
                </c:pt>
                <c:pt idx="6">
                  <c:v>0.205882352941176</c:v>
                </c:pt>
                <c:pt idx="7">
                  <c:v>0.186274509803922</c:v>
                </c:pt>
                <c:pt idx="8">
                  <c:v>0.147058823529412</c:v>
                </c:pt>
                <c:pt idx="9">
                  <c:v>0.166666666666667</c:v>
                </c:pt>
                <c:pt idx="10">
                  <c:v>0.196078431372549</c:v>
                </c:pt>
                <c:pt idx="11">
                  <c:v>0.245098039215686</c:v>
                </c:pt>
                <c:pt idx="12">
                  <c:v>0.5</c:v>
                </c:pt>
                <c:pt idx="13">
                  <c:v>0.696078431372549</c:v>
                </c:pt>
                <c:pt idx="14">
                  <c:v>1</c:v>
                </c:pt>
                <c:pt idx="15">
                  <c:v>0.784313725490196</c:v>
                </c:pt>
                <c:pt idx="16">
                  <c:v>0.882352941176471</c:v>
                </c:pt>
                <c:pt idx="17">
                  <c:v>0.343137254901961</c:v>
                </c:pt>
                <c:pt idx="18">
                  <c:v>0.480392156862745</c:v>
                </c:pt>
                <c:pt idx="19">
                  <c:v>0.274509803921569</c:v>
                </c:pt>
                <c:pt idx="20">
                  <c:v>0.225490196078431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7643216"/>
        <c:axId val="747636560"/>
      </c:lineChart>
      <c:catAx>
        <c:axId val="7476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636560"/>
        <c:crosses val="autoZero"/>
        <c:auto val="1"/>
        <c:lblAlgn val="ctr"/>
        <c:lblOffset val="100"/>
        <c:noMultiLvlLbl val="0"/>
      </c:catAx>
      <c:valAx>
        <c:axId val="7476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6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16287258647125"/>
          <c:y val="0.953797864308057"/>
          <c:w val="0.738524726488397"/>
          <c:h val="0.0352432315823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420370</xdr:colOff>
      <xdr:row>31</xdr:row>
      <xdr:rowOff>152400</xdr:rowOff>
    </xdr:from>
    <xdr:to>
      <xdr:col>21</xdr:col>
      <xdr:colOff>307975</xdr:colOff>
      <xdr:row>47</xdr:row>
      <xdr:rowOff>5715</xdr:rowOff>
    </xdr:to>
    <xdr:graphicFrame>
      <xdr:nvGraphicFramePr>
        <xdr:cNvPr id="3" name="图表 2"/>
        <xdr:cNvGraphicFramePr/>
      </xdr:nvGraphicFramePr>
      <xdr:xfrm>
        <a:off x="22094825" y="5585460"/>
        <a:ext cx="4062730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228601</xdr:colOff>
      <xdr:row>7</xdr:row>
      <xdr:rowOff>0</xdr:rowOff>
    </xdr:from>
    <xdr:to>
      <xdr:col>33</xdr:col>
      <xdr:colOff>123826</xdr:colOff>
      <xdr:row>45</xdr:row>
      <xdr:rowOff>76200</xdr:rowOff>
    </xdr:to>
    <xdr:graphicFrame>
      <xdr:nvGraphicFramePr>
        <xdr:cNvPr id="2" name="图表 1"/>
        <xdr:cNvGraphicFramePr/>
      </xdr:nvGraphicFramePr>
      <xdr:xfrm>
        <a:off x="13912215" y="1226820"/>
        <a:ext cx="13843000" cy="673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0.32241</cdr:x>
      <cdr:y>0.00775</cdr:y>
    </cdr:from>
    <cdr:to>
      <cdr:x>0.3239</cdr:x>
      <cdr:y>0.85581</cdr:y>
    </cdr:to>
    <cdr:cxnSp>
      <cdr:nvCxnSpPr>
        <cdr:cNvPr id="2" name="直接连接符 1"/>
        <cdr:cNvCxnSpPr/>
      </cdr:nvCxnSpPr>
      <cdr:spPr xmlns:a="http://schemas.openxmlformats.org/drawingml/2006/main">
        <a:xfrm xmlns:a="http://schemas.openxmlformats.org/drawingml/2006/main" flipH="1" flipV="1">
          <a:off x="4124325" y="47626"/>
          <a:ext cx="19050" cy="5210175"/>
        </a:xfrm>
        <a:prstGeom xmlns:a="http://schemas.openxmlformats.org/drawingml/2006/main" prst="line">
          <a:avLst/>
        </a:prstGeom>
        <a:ln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0.55771</cdr:x>
      <cdr:y>0.00465</cdr:y>
    </cdr:from>
    <cdr:to>
      <cdr:x>0.5592</cdr:x>
      <cdr:y>0.86512</cdr:y>
    </cdr:to>
    <cdr:cxnSp>
      <cdr:nvCxnSpPr>
        <cdr:cNvPr id="3" name="直接连接符 2"/>
        <cdr:cNvCxnSpPr/>
      </cdr:nvCxnSpPr>
      <cdr:spPr xmlns:a="http://schemas.openxmlformats.org/drawingml/2006/main">
        <a:xfrm xmlns:a="http://schemas.openxmlformats.org/drawingml/2006/main" flipV="1">
          <a:off x="7134225" y="28576"/>
          <a:ext cx="19050" cy="5286375"/>
        </a:xfrm>
        <a:prstGeom xmlns:a="http://schemas.openxmlformats.org/drawingml/2006/main" prst="line">
          <a:avLst/>
        </a:prstGeom>
        <a:ln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0.82949</cdr:x>
      <cdr:y>0.00465</cdr:y>
    </cdr:from>
    <cdr:to>
      <cdr:x>0.83172</cdr:x>
      <cdr:y>0.85891</cdr:y>
    </cdr:to>
    <cdr:cxnSp>
      <cdr:nvCxnSpPr>
        <cdr:cNvPr id="4" name="直接连接符 3"/>
        <cdr:cNvCxnSpPr/>
      </cdr:nvCxnSpPr>
      <cdr:spPr xmlns:a="http://schemas.openxmlformats.org/drawingml/2006/main">
        <a:xfrm xmlns:a="http://schemas.openxmlformats.org/drawingml/2006/main" flipV="1">
          <a:off x="10610850" y="28576"/>
          <a:ext cx="28575" cy="5248275"/>
        </a:xfrm>
        <a:prstGeom xmlns:a="http://schemas.openxmlformats.org/drawingml/2006/main" prst="line">
          <a:avLst/>
        </a:prstGeom>
        <a:ln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0"/>
  <sheetViews>
    <sheetView tabSelected="1" topLeftCell="C22" workbookViewId="0">
      <selection activeCell="H48" sqref="H48"/>
    </sheetView>
  </sheetViews>
  <sheetFormatPr defaultColWidth="9" defaultRowHeight="13.8"/>
  <cols>
    <col min="1" max="1" width="20.6296296296296" customWidth="1"/>
    <col min="2" max="2" width="8.37962962962963" customWidth="1"/>
    <col min="3" max="3" width="30.6296296296296" customWidth="1"/>
    <col min="4" max="4" width="21.1296296296296" customWidth="1"/>
    <col min="5" max="5" width="24.3796296296296" customWidth="1"/>
    <col min="6" max="6" width="24.1296296296296" customWidth="1"/>
    <col min="7" max="7" width="28.25" customWidth="1"/>
    <col min="8" max="8" width="22.8796296296296" customWidth="1"/>
    <col min="9" max="9" width="18.3796296296296" customWidth="1"/>
    <col min="10" max="10" width="19.5" customWidth="1"/>
    <col min="11" max="11" width="17.6296296296296" customWidth="1"/>
    <col min="12" max="12" width="29.5" customWidth="1"/>
    <col min="13" max="13" width="19.75" customWidth="1"/>
    <col min="14" max="14" width="15.75" customWidth="1"/>
    <col min="15" max="15" width="15.1296296296296" customWidth="1"/>
    <col min="16" max="16" width="15.8796296296296" customWidth="1"/>
  </cols>
  <sheetData>
    <row r="1" spans="3:17">
      <c r="C1" s="4" t="s">
        <v>0</v>
      </c>
      <c r="D1" s="9" t="s">
        <v>1</v>
      </c>
      <c r="E1" s="9"/>
      <c r="F1" s="9"/>
      <c r="G1" s="9"/>
      <c r="H1" s="9"/>
      <c r="I1" s="9"/>
      <c r="J1" s="7" t="s">
        <v>2</v>
      </c>
      <c r="K1" s="7"/>
      <c r="L1" s="7"/>
      <c r="M1" s="7"/>
      <c r="N1" s="3" t="s">
        <v>3</v>
      </c>
      <c r="O1" s="3"/>
      <c r="P1" s="10"/>
      <c r="Q1" s="10"/>
    </row>
    <row r="2" spans="1:17">
      <c r="A2" s="5" t="s">
        <v>4</v>
      </c>
      <c r="C2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s="5" t="s">
        <v>17</v>
      </c>
      <c r="P2" s="5" t="s">
        <v>18</v>
      </c>
      <c r="Q2" t="s">
        <v>19</v>
      </c>
    </row>
    <row r="3" spans="1:17">
      <c r="A3">
        <v>2000</v>
      </c>
      <c r="B3">
        <v>2000</v>
      </c>
      <c r="C3">
        <v>80</v>
      </c>
      <c r="D3">
        <v>21</v>
      </c>
      <c r="E3">
        <v>7</v>
      </c>
      <c r="F3">
        <v>14</v>
      </c>
      <c r="G3">
        <f t="shared" ref="G3:G23" si="0">E3+F3</f>
        <v>21</v>
      </c>
      <c r="H3">
        <v>4</v>
      </c>
      <c r="I3">
        <v>46</v>
      </c>
      <c r="J3">
        <v>191</v>
      </c>
      <c r="K3">
        <v>18</v>
      </c>
      <c r="L3">
        <v>3</v>
      </c>
      <c r="M3">
        <v>10</v>
      </c>
      <c r="N3">
        <v>7</v>
      </c>
      <c r="O3">
        <v>3</v>
      </c>
      <c r="P3">
        <f t="shared" ref="P3:P23" si="1">O3/D3</f>
        <v>0.142857142857143</v>
      </c>
      <c r="Q3">
        <v>109</v>
      </c>
    </row>
    <row r="4" spans="2:17">
      <c r="B4">
        <v>2001</v>
      </c>
      <c r="C4">
        <v>113</v>
      </c>
      <c r="D4">
        <v>35</v>
      </c>
      <c r="E4">
        <v>7</v>
      </c>
      <c r="F4">
        <v>23</v>
      </c>
      <c r="G4">
        <f t="shared" si="0"/>
        <v>30</v>
      </c>
      <c r="H4">
        <v>0</v>
      </c>
      <c r="I4">
        <v>63</v>
      </c>
      <c r="J4">
        <v>301</v>
      </c>
      <c r="K4">
        <v>31</v>
      </c>
      <c r="L4">
        <v>6</v>
      </c>
      <c r="M4">
        <v>0</v>
      </c>
      <c r="N4">
        <v>10</v>
      </c>
      <c r="O4">
        <v>7</v>
      </c>
      <c r="P4">
        <f t="shared" si="1"/>
        <v>0.2</v>
      </c>
      <c r="Q4">
        <v>147</v>
      </c>
    </row>
    <row r="5" spans="1:17">
      <c r="A5">
        <v>2002</v>
      </c>
      <c r="B5">
        <v>2002</v>
      </c>
      <c r="C5">
        <v>134</v>
      </c>
      <c r="D5">
        <v>31</v>
      </c>
      <c r="E5">
        <v>14</v>
      </c>
      <c r="F5">
        <v>15</v>
      </c>
      <c r="G5">
        <f t="shared" si="0"/>
        <v>29</v>
      </c>
      <c r="H5">
        <v>8</v>
      </c>
      <c r="I5">
        <v>97</v>
      </c>
      <c r="J5">
        <v>465</v>
      </c>
      <c r="K5">
        <v>27</v>
      </c>
      <c r="L5">
        <v>8</v>
      </c>
      <c r="M5">
        <v>26</v>
      </c>
      <c r="N5">
        <v>9</v>
      </c>
      <c r="O5">
        <v>4</v>
      </c>
      <c r="P5">
        <f t="shared" si="1"/>
        <v>0.129032258064516</v>
      </c>
      <c r="Q5">
        <v>632</v>
      </c>
    </row>
    <row r="6" spans="2:17">
      <c r="B6">
        <v>2003</v>
      </c>
      <c r="C6">
        <v>114</v>
      </c>
      <c r="D6">
        <v>35</v>
      </c>
      <c r="E6">
        <v>6</v>
      </c>
      <c r="F6">
        <v>29</v>
      </c>
      <c r="G6">
        <f t="shared" si="0"/>
        <v>35</v>
      </c>
      <c r="H6">
        <v>3</v>
      </c>
      <c r="I6">
        <v>90</v>
      </c>
      <c r="J6">
        <v>300</v>
      </c>
      <c r="K6">
        <v>30</v>
      </c>
      <c r="L6">
        <v>3</v>
      </c>
      <c r="M6">
        <v>12</v>
      </c>
      <c r="N6">
        <v>9</v>
      </c>
      <c r="O6">
        <v>13</v>
      </c>
      <c r="P6">
        <f t="shared" si="1"/>
        <v>0.371428571428571</v>
      </c>
      <c r="Q6">
        <v>269</v>
      </c>
    </row>
    <row r="7" spans="1:17">
      <c r="A7">
        <v>2004</v>
      </c>
      <c r="B7">
        <v>2004</v>
      </c>
      <c r="C7">
        <v>89</v>
      </c>
      <c r="D7">
        <v>31</v>
      </c>
      <c r="E7">
        <v>9</v>
      </c>
      <c r="F7">
        <v>21</v>
      </c>
      <c r="G7">
        <f t="shared" si="0"/>
        <v>30</v>
      </c>
      <c r="H7">
        <v>12</v>
      </c>
      <c r="I7">
        <v>80</v>
      </c>
      <c r="J7">
        <v>318</v>
      </c>
      <c r="K7">
        <v>31</v>
      </c>
      <c r="L7">
        <v>4</v>
      </c>
      <c r="M7">
        <v>15</v>
      </c>
      <c r="N7">
        <v>6</v>
      </c>
      <c r="O7">
        <v>15</v>
      </c>
      <c r="P7">
        <f t="shared" si="1"/>
        <v>0.483870967741935</v>
      </c>
      <c r="Q7">
        <v>319</v>
      </c>
    </row>
    <row r="8" spans="2:17">
      <c r="B8">
        <v>2005</v>
      </c>
      <c r="C8">
        <v>133</v>
      </c>
      <c r="D8">
        <v>48</v>
      </c>
      <c r="E8">
        <v>8</v>
      </c>
      <c r="F8">
        <v>38</v>
      </c>
      <c r="G8">
        <f t="shared" si="0"/>
        <v>46</v>
      </c>
      <c r="H8">
        <v>3</v>
      </c>
      <c r="I8">
        <v>150</v>
      </c>
      <c r="J8">
        <v>348</v>
      </c>
      <c r="K8">
        <v>48</v>
      </c>
      <c r="L8">
        <v>2</v>
      </c>
      <c r="M8">
        <v>8</v>
      </c>
      <c r="N8">
        <v>6</v>
      </c>
      <c r="O8">
        <v>30</v>
      </c>
      <c r="P8">
        <f t="shared" si="1"/>
        <v>0.625</v>
      </c>
      <c r="Q8">
        <v>525</v>
      </c>
    </row>
    <row r="9" spans="1:17">
      <c r="A9">
        <v>2006</v>
      </c>
      <c r="B9">
        <v>2006</v>
      </c>
      <c r="C9">
        <v>135</v>
      </c>
      <c r="D9">
        <v>45</v>
      </c>
      <c r="E9">
        <v>10</v>
      </c>
      <c r="F9">
        <v>28</v>
      </c>
      <c r="G9">
        <f t="shared" si="0"/>
        <v>38</v>
      </c>
      <c r="H9">
        <v>2</v>
      </c>
      <c r="I9">
        <v>138</v>
      </c>
      <c r="J9">
        <v>358</v>
      </c>
      <c r="K9">
        <v>41</v>
      </c>
      <c r="L9">
        <v>1</v>
      </c>
      <c r="M9">
        <v>21</v>
      </c>
      <c r="N9">
        <v>8</v>
      </c>
      <c r="O9">
        <v>31</v>
      </c>
      <c r="P9">
        <f t="shared" si="1"/>
        <v>0.688888888888889</v>
      </c>
      <c r="Q9">
        <v>305</v>
      </c>
    </row>
    <row r="10" spans="2:17">
      <c r="B10">
        <v>2007</v>
      </c>
      <c r="C10">
        <v>285</v>
      </c>
      <c r="D10">
        <v>86</v>
      </c>
      <c r="E10">
        <v>16</v>
      </c>
      <c r="F10">
        <v>61</v>
      </c>
      <c r="G10">
        <f t="shared" si="0"/>
        <v>77</v>
      </c>
      <c r="H10">
        <v>4</v>
      </c>
      <c r="I10">
        <v>239</v>
      </c>
      <c r="J10">
        <v>897</v>
      </c>
      <c r="K10">
        <v>80</v>
      </c>
      <c r="L10">
        <v>4</v>
      </c>
      <c r="M10">
        <v>19</v>
      </c>
      <c r="N10">
        <v>11</v>
      </c>
      <c r="O10">
        <v>59</v>
      </c>
      <c r="P10">
        <f t="shared" si="1"/>
        <v>0.686046511627907</v>
      </c>
      <c r="Q10">
        <v>683</v>
      </c>
    </row>
    <row r="11" spans="1:17">
      <c r="A11">
        <v>2008</v>
      </c>
      <c r="B11">
        <v>2008</v>
      </c>
      <c r="C11">
        <v>234</v>
      </c>
      <c r="D11">
        <v>74</v>
      </c>
      <c r="E11">
        <v>21</v>
      </c>
      <c r="F11">
        <v>48</v>
      </c>
      <c r="G11">
        <f t="shared" si="0"/>
        <v>69</v>
      </c>
      <c r="H11">
        <v>11</v>
      </c>
      <c r="I11">
        <v>298</v>
      </c>
      <c r="J11">
        <v>493</v>
      </c>
      <c r="K11">
        <v>72</v>
      </c>
      <c r="L11">
        <v>3</v>
      </c>
      <c r="M11">
        <v>15</v>
      </c>
      <c r="N11">
        <v>10</v>
      </c>
      <c r="O11">
        <v>54</v>
      </c>
      <c r="P11">
        <f t="shared" si="1"/>
        <v>0.72972972972973</v>
      </c>
      <c r="Q11">
        <v>730</v>
      </c>
    </row>
    <row r="12" spans="2:17">
      <c r="B12">
        <v>2009</v>
      </c>
      <c r="C12">
        <v>281</v>
      </c>
      <c r="D12">
        <v>97</v>
      </c>
      <c r="E12">
        <v>31</v>
      </c>
      <c r="F12">
        <v>60</v>
      </c>
      <c r="G12">
        <f t="shared" si="0"/>
        <v>91</v>
      </c>
      <c r="H12">
        <v>14</v>
      </c>
      <c r="I12">
        <v>364</v>
      </c>
      <c r="J12">
        <v>725</v>
      </c>
      <c r="K12">
        <v>96</v>
      </c>
      <c r="L12">
        <v>3</v>
      </c>
      <c r="M12">
        <v>17</v>
      </c>
      <c r="N12">
        <v>10</v>
      </c>
      <c r="O12">
        <v>79</v>
      </c>
      <c r="P12">
        <f t="shared" si="1"/>
        <v>0.814432989690722</v>
      </c>
      <c r="Q12">
        <v>663</v>
      </c>
    </row>
    <row r="13" spans="1:17">
      <c r="A13">
        <v>2010</v>
      </c>
      <c r="B13">
        <v>2010</v>
      </c>
      <c r="C13">
        <v>237</v>
      </c>
      <c r="D13">
        <v>91</v>
      </c>
      <c r="E13">
        <v>32</v>
      </c>
      <c r="F13">
        <v>48</v>
      </c>
      <c r="G13">
        <f t="shared" si="0"/>
        <v>80</v>
      </c>
      <c r="H13">
        <v>49</v>
      </c>
      <c r="I13">
        <v>292</v>
      </c>
      <c r="J13">
        <v>624</v>
      </c>
      <c r="K13">
        <v>90</v>
      </c>
      <c r="L13">
        <v>4</v>
      </c>
      <c r="M13">
        <v>20</v>
      </c>
      <c r="N13">
        <v>12</v>
      </c>
      <c r="O13">
        <v>65</v>
      </c>
      <c r="P13">
        <f t="shared" si="1"/>
        <v>0.714285714285714</v>
      </c>
      <c r="Q13">
        <v>663</v>
      </c>
    </row>
    <row r="14" spans="2:17">
      <c r="B14">
        <v>2011</v>
      </c>
      <c r="C14">
        <v>259</v>
      </c>
      <c r="D14">
        <v>114</v>
      </c>
      <c r="E14">
        <v>22</v>
      </c>
      <c r="F14">
        <v>81</v>
      </c>
      <c r="G14">
        <f t="shared" si="0"/>
        <v>103</v>
      </c>
      <c r="H14">
        <v>72</v>
      </c>
      <c r="I14">
        <v>395</v>
      </c>
      <c r="J14">
        <v>923</v>
      </c>
      <c r="K14">
        <v>113</v>
      </c>
      <c r="L14">
        <v>7</v>
      </c>
      <c r="M14">
        <v>25</v>
      </c>
      <c r="N14">
        <v>8</v>
      </c>
      <c r="O14">
        <v>96</v>
      </c>
      <c r="P14">
        <f t="shared" si="1"/>
        <v>0.842105263157895</v>
      </c>
      <c r="Q14">
        <v>782</v>
      </c>
    </row>
    <row r="15" spans="1:17">
      <c r="A15">
        <v>2012</v>
      </c>
      <c r="B15">
        <v>2012</v>
      </c>
      <c r="C15">
        <v>490</v>
      </c>
      <c r="D15">
        <v>211</v>
      </c>
      <c r="E15">
        <v>45</v>
      </c>
      <c r="F15">
        <v>155</v>
      </c>
      <c r="G15">
        <f t="shared" si="0"/>
        <v>200</v>
      </c>
      <c r="H15">
        <v>201</v>
      </c>
      <c r="I15">
        <v>748</v>
      </c>
      <c r="J15">
        <v>1251</v>
      </c>
      <c r="K15">
        <v>203</v>
      </c>
      <c r="L15">
        <v>9</v>
      </c>
      <c r="M15">
        <v>51</v>
      </c>
      <c r="N15">
        <v>10</v>
      </c>
      <c r="O15">
        <v>183</v>
      </c>
      <c r="P15">
        <f t="shared" si="1"/>
        <v>0.867298578199052</v>
      </c>
      <c r="Q15">
        <v>1427</v>
      </c>
    </row>
    <row r="16" spans="2:17">
      <c r="B16">
        <v>2013</v>
      </c>
      <c r="C16">
        <v>679</v>
      </c>
      <c r="D16">
        <v>308</v>
      </c>
      <c r="E16">
        <v>76</v>
      </c>
      <c r="F16">
        <v>210</v>
      </c>
      <c r="G16">
        <f t="shared" si="0"/>
        <v>286</v>
      </c>
      <c r="H16">
        <v>298</v>
      </c>
      <c r="I16">
        <v>1110</v>
      </c>
      <c r="J16">
        <v>1875</v>
      </c>
      <c r="K16">
        <v>297</v>
      </c>
      <c r="L16">
        <v>6</v>
      </c>
      <c r="M16">
        <v>71</v>
      </c>
      <c r="N16">
        <v>11</v>
      </c>
      <c r="O16">
        <v>287</v>
      </c>
      <c r="P16">
        <f t="shared" si="1"/>
        <v>0.931818181818182</v>
      </c>
      <c r="Q16">
        <v>1680</v>
      </c>
    </row>
    <row r="17" spans="1:17">
      <c r="A17">
        <v>2014</v>
      </c>
      <c r="B17">
        <v>2014</v>
      </c>
      <c r="C17">
        <v>774</v>
      </c>
      <c r="D17">
        <v>368</v>
      </c>
      <c r="E17">
        <v>93</v>
      </c>
      <c r="F17">
        <v>249</v>
      </c>
      <c r="G17">
        <f t="shared" si="0"/>
        <v>342</v>
      </c>
      <c r="H17">
        <v>267</v>
      </c>
      <c r="I17">
        <v>1223</v>
      </c>
      <c r="J17">
        <v>1856</v>
      </c>
      <c r="K17">
        <v>360</v>
      </c>
      <c r="L17">
        <v>9</v>
      </c>
      <c r="M17">
        <v>102</v>
      </c>
      <c r="N17">
        <v>6</v>
      </c>
      <c r="O17">
        <v>351</v>
      </c>
      <c r="P17">
        <f t="shared" si="1"/>
        <v>0.953804347826087</v>
      </c>
      <c r="Q17">
        <v>1699</v>
      </c>
    </row>
    <row r="18" spans="2:17">
      <c r="B18">
        <v>2015</v>
      </c>
      <c r="C18">
        <v>1307</v>
      </c>
      <c r="D18">
        <v>601</v>
      </c>
      <c r="E18">
        <v>110</v>
      </c>
      <c r="F18">
        <v>454</v>
      </c>
      <c r="G18">
        <f t="shared" si="0"/>
        <v>564</v>
      </c>
      <c r="H18">
        <v>389</v>
      </c>
      <c r="I18">
        <v>1797</v>
      </c>
      <c r="J18">
        <v>2731</v>
      </c>
      <c r="K18">
        <v>594</v>
      </c>
      <c r="L18">
        <v>14</v>
      </c>
      <c r="M18">
        <v>80</v>
      </c>
      <c r="N18">
        <v>12</v>
      </c>
      <c r="O18">
        <v>567</v>
      </c>
      <c r="P18">
        <f t="shared" si="1"/>
        <v>0.94342762063228</v>
      </c>
      <c r="Q18">
        <v>2267</v>
      </c>
    </row>
    <row r="19" spans="1:17">
      <c r="A19">
        <v>2016</v>
      </c>
      <c r="B19">
        <v>2016</v>
      </c>
      <c r="C19">
        <v>1795</v>
      </c>
      <c r="D19">
        <v>683</v>
      </c>
      <c r="E19">
        <v>114</v>
      </c>
      <c r="F19">
        <v>544</v>
      </c>
      <c r="G19">
        <f t="shared" si="0"/>
        <v>658</v>
      </c>
      <c r="H19">
        <v>457</v>
      </c>
      <c r="I19">
        <v>1996</v>
      </c>
      <c r="J19">
        <v>3815</v>
      </c>
      <c r="K19">
        <v>674</v>
      </c>
      <c r="L19">
        <v>17</v>
      </c>
      <c r="M19">
        <v>90</v>
      </c>
      <c r="N19">
        <v>15</v>
      </c>
      <c r="O19">
        <v>654</v>
      </c>
      <c r="P19">
        <f t="shared" si="1"/>
        <v>0.957540263543192</v>
      </c>
      <c r="Q19">
        <v>1480</v>
      </c>
    </row>
    <row r="20" spans="2:17">
      <c r="B20">
        <v>2017</v>
      </c>
      <c r="C20">
        <v>2788</v>
      </c>
      <c r="D20">
        <v>805</v>
      </c>
      <c r="E20">
        <v>73</v>
      </c>
      <c r="F20">
        <v>696</v>
      </c>
      <c r="G20">
        <f t="shared" si="0"/>
        <v>769</v>
      </c>
      <c r="H20">
        <v>335</v>
      </c>
      <c r="I20">
        <v>2353</v>
      </c>
      <c r="J20">
        <v>4817</v>
      </c>
      <c r="K20">
        <v>784</v>
      </c>
      <c r="L20">
        <v>17</v>
      </c>
      <c r="M20">
        <v>35</v>
      </c>
      <c r="N20">
        <v>15</v>
      </c>
      <c r="O20">
        <v>781</v>
      </c>
      <c r="P20">
        <f t="shared" si="1"/>
        <v>0.970186335403727</v>
      </c>
      <c r="Q20">
        <v>1764</v>
      </c>
    </row>
    <row r="21" spans="1:17">
      <c r="A21">
        <v>2018</v>
      </c>
      <c r="B21">
        <v>2018</v>
      </c>
      <c r="C21">
        <v>3000</v>
      </c>
      <c r="D21">
        <v>730</v>
      </c>
      <c r="E21">
        <v>83</v>
      </c>
      <c r="F21">
        <v>612</v>
      </c>
      <c r="G21">
        <f t="shared" si="0"/>
        <v>695</v>
      </c>
      <c r="H21">
        <v>506</v>
      </c>
      <c r="I21">
        <v>2481</v>
      </c>
      <c r="J21">
        <v>4887</v>
      </c>
      <c r="K21">
        <v>723</v>
      </c>
      <c r="L21">
        <v>19</v>
      </c>
      <c r="M21">
        <v>49</v>
      </c>
      <c r="N21">
        <v>14</v>
      </c>
      <c r="O21">
        <v>697</v>
      </c>
      <c r="P21">
        <f t="shared" si="1"/>
        <v>0.954794520547945</v>
      </c>
      <c r="Q21">
        <v>823</v>
      </c>
    </row>
    <row r="22" spans="2:17">
      <c r="B22">
        <v>2019</v>
      </c>
      <c r="C22">
        <v>1891</v>
      </c>
      <c r="D22">
        <v>486</v>
      </c>
      <c r="E22">
        <v>61</v>
      </c>
      <c r="F22">
        <v>386</v>
      </c>
      <c r="G22">
        <f t="shared" si="0"/>
        <v>447</v>
      </c>
      <c r="H22">
        <v>362</v>
      </c>
      <c r="I22">
        <v>1953</v>
      </c>
      <c r="J22">
        <v>3595</v>
      </c>
      <c r="K22">
        <v>477</v>
      </c>
      <c r="L22">
        <v>19</v>
      </c>
      <c r="M22">
        <v>28</v>
      </c>
      <c r="N22">
        <v>11</v>
      </c>
      <c r="O22">
        <v>456</v>
      </c>
      <c r="P22">
        <f t="shared" si="1"/>
        <v>0.938271604938272</v>
      </c>
      <c r="Q22">
        <v>323</v>
      </c>
    </row>
    <row r="23" spans="1:17">
      <c r="A23">
        <v>2020</v>
      </c>
      <c r="B23">
        <v>2020</v>
      </c>
      <c r="C23">
        <v>1645</v>
      </c>
      <c r="D23">
        <v>399</v>
      </c>
      <c r="E23">
        <v>70</v>
      </c>
      <c r="F23">
        <v>282</v>
      </c>
      <c r="G23">
        <f t="shared" si="0"/>
        <v>352</v>
      </c>
      <c r="H23">
        <v>268</v>
      </c>
      <c r="I23">
        <v>1884</v>
      </c>
      <c r="J23">
        <v>3172</v>
      </c>
      <c r="K23">
        <v>388</v>
      </c>
      <c r="L23">
        <v>16</v>
      </c>
      <c r="M23">
        <v>23</v>
      </c>
      <c r="N23">
        <v>11</v>
      </c>
      <c r="O23">
        <v>369</v>
      </c>
      <c r="P23">
        <f t="shared" si="1"/>
        <v>0.924812030075188</v>
      </c>
      <c r="Q23">
        <v>54</v>
      </c>
    </row>
    <row r="25" spans="1:17">
      <c r="A25" s="5" t="s">
        <v>20</v>
      </c>
      <c r="C25">
        <f>MAX(C3:C23)</f>
        <v>3000</v>
      </c>
      <c r="D25">
        <f>MAX(D3:D23)</f>
        <v>805</v>
      </c>
      <c r="E25">
        <f t="shared" ref="E25:Q25" si="2">MAX(E3:E23)</f>
        <v>114</v>
      </c>
      <c r="F25">
        <f t="shared" si="2"/>
        <v>696</v>
      </c>
      <c r="G25">
        <f t="shared" si="2"/>
        <v>769</v>
      </c>
      <c r="H25">
        <f t="shared" si="2"/>
        <v>506</v>
      </c>
      <c r="I25">
        <f t="shared" si="2"/>
        <v>2481</v>
      </c>
      <c r="J25">
        <f t="shared" si="2"/>
        <v>4887</v>
      </c>
      <c r="K25">
        <f t="shared" si="2"/>
        <v>784</v>
      </c>
      <c r="L25">
        <f t="shared" si="2"/>
        <v>19</v>
      </c>
      <c r="M25">
        <f t="shared" si="2"/>
        <v>102</v>
      </c>
      <c r="N25">
        <f t="shared" si="2"/>
        <v>15</v>
      </c>
      <c r="O25">
        <f t="shared" si="2"/>
        <v>781</v>
      </c>
      <c r="P25">
        <f t="shared" si="2"/>
        <v>0.970186335403727</v>
      </c>
      <c r="Q25">
        <f t="shared" si="2"/>
        <v>2267</v>
      </c>
    </row>
    <row r="26" spans="1:17">
      <c r="A26" s="5" t="s">
        <v>21</v>
      </c>
      <c r="C26">
        <f>MIN(C3:C23)</f>
        <v>80</v>
      </c>
      <c r="D26">
        <f t="shared" ref="D26:Q26" si="3">MIN(D3:D23)</f>
        <v>21</v>
      </c>
      <c r="E26">
        <f t="shared" si="3"/>
        <v>6</v>
      </c>
      <c r="F26">
        <f t="shared" si="3"/>
        <v>14</v>
      </c>
      <c r="G26">
        <f t="shared" si="3"/>
        <v>21</v>
      </c>
      <c r="H26">
        <f t="shared" si="3"/>
        <v>0</v>
      </c>
      <c r="I26">
        <f t="shared" si="3"/>
        <v>46</v>
      </c>
      <c r="J26">
        <f t="shared" si="3"/>
        <v>191</v>
      </c>
      <c r="K26">
        <f t="shared" si="3"/>
        <v>18</v>
      </c>
      <c r="L26">
        <f t="shared" si="3"/>
        <v>1</v>
      </c>
      <c r="M26">
        <f t="shared" si="3"/>
        <v>0</v>
      </c>
      <c r="N26">
        <f t="shared" si="3"/>
        <v>6</v>
      </c>
      <c r="O26">
        <f t="shared" si="3"/>
        <v>3</v>
      </c>
      <c r="P26">
        <f t="shared" si="3"/>
        <v>0.129032258064516</v>
      </c>
      <c r="Q26">
        <f t="shared" si="3"/>
        <v>54</v>
      </c>
    </row>
    <row r="27" spans="1:17">
      <c r="A27" s="5" t="s">
        <v>22</v>
      </c>
      <c r="C27">
        <f>C25-C26</f>
        <v>2920</v>
      </c>
      <c r="D27">
        <f t="shared" ref="D27:Q27" si="4">D25-D26</f>
        <v>784</v>
      </c>
      <c r="E27">
        <f t="shared" si="4"/>
        <v>108</v>
      </c>
      <c r="F27">
        <f t="shared" si="4"/>
        <v>682</v>
      </c>
      <c r="G27">
        <f t="shared" si="4"/>
        <v>748</v>
      </c>
      <c r="H27">
        <f t="shared" si="4"/>
        <v>506</v>
      </c>
      <c r="I27">
        <f t="shared" si="4"/>
        <v>2435</v>
      </c>
      <c r="J27">
        <f t="shared" si="4"/>
        <v>4696</v>
      </c>
      <c r="K27">
        <f t="shared" si="4"/>
        <v>766</v>
      </c>
      <c r="L27">
        <f t="shared" si="4"/>
        <v>18</v>
      </c>
      <c r="M27">
        <f t="shared" si="4"/>
        <v>102</v>
      </c>
      <c r="N27">
        <f t="shared" si="4"/>
        <v>9</v>
      </c>
      <c r="O27">
        <f t="shared" si="4"/>
        <v>778</v>
      </c>
      <c r="P27">
        <f t="shared" si="4"/>
        <v>0.841154077339211</v>
      </c>
      <c r="Q27">
        <f t="shared" si="4"/>
        <v>2213</v>
      </c>
    </row>
    <row r="28" spans="1:13">
      <c r="A28" s="5"/>
      <c r="C28" s="2" t="s">
        <v>23</v>
      </c>
      <c r="D28" s="3" t="s">
        <v>1</v>
      </c>
      <c r="E28" s="3"/>
      <c r="F28" s="3"/>
      <c r="G28" s="4" t="s">
        <v>2</v>
      </c>
      <c r="H28" s="4"/>
      <c r="I28" s="4"/>
      <c r="J28" s="4"/>
      <c r="K28" s="7" t="s">
        <v>3</v>
      </c>
      <c r="L28" s="7"/>
      <c r="M28" s="7"/>
    </row>
    <row r="29" spans="3:13">
      <c r="C29" s="5" t="s">
        <v>24</v>
      </c>
      <c r="D29" s="5" t="s">
        <v>9</v>
      </c>
      <c r="E29" s="5" t="s">
        <v>10</v>
      </c>
      <c r="F29" s="5" t="s">
        <v>11</v>
      </c>
      <c r="G29" s="5" t="s">
        <v>12</v>
      </c>
      <c r="H29" s="5" t="s">
        <v>25</v>
      </c>
      <c r="I29" s="5" t="s">
        <v>14</v>
      </c>
      <c r="J29" s="5" t="s">
        <v>15</v>
      </c>
      <c r="K29" s="5" t="s">
        <v>26</v>
      </c>
      <c r="L29" s="5" t="s">
        <v>27</v>
      </c>
      <c r="M29" s="5" t="s">
        <v>19</v>
      </c>
    </row>
    <row r="30" spans="1:13">
      <c r="A30" s="5"/>
      <c r="B30">
        <v>2000</v>
      </c>
      <c r="C30">
        <v>80</v>
      </c>
      <c r="D30">
        <v>21</v>
      </c>
      <c r="E30">
        <v>4</v>
      </c>
      <c r="F30">
        <v>46</v>
      </c>
      <c r="G30">
        <v>191</v>
      </c>
      <c r="H30">
        <v>18</v>
      </c>
      <c r="I30">
        <v>3</v>
      </c>
      <c r="J30">
        <v>10</v>
      </c>
      <c r="K30">
        <v>7</v>
      </c>
      <c r="L30" s="1">
        <v>0.142857142857143</v>
      </c>
      <c r="M30">
        <v>109</v>
      </c>
    </row>
    <row r="31" spans="2:13">
      <c r="B31">
        <v>2001</v>
      </c>
      <c r="C31">
        <v>113</v>
      </c>
      <c r="D31">
        <v>30</v>
      </c>
      <c r="E31">
        <v>0</v>
      </c>
      <c r="F31">
        <v>63</v>
      </c>
      <c r="G31">
        <v>301</v>
      </c>
      <c r="H31">
        <v>31</v>
      </c>
      <c r="I31">
        <v>6</v>
      </c>
      <c r="J31">
        <v>0</v>
      </c>
      <c r="K31">
        <v>10</v>
      </c>
      <c r="L31" s="1">
        <v>0.2</v>
      </c>
      <c r="M31">
        <v>147</v>
      </c>
    </row>
    <row r="32" spans="2:13">
      <c r="B32">
        <v>2002</v>
      </c>
      <c r="C32">
        <v>134</v>
      </c>
      <c r="D32">
        <v>29</v>
      </c>
      <c r="E32">
        <v>8</v>
      </c>
      <c r="F32">
        <v>97</v>
      </c>
      <c r="G32">
        <v>465</v>
      </c>
      <c r="H32">
        <v>27</v>
      </c>
      <c r="I32">
        <v>8</v>
      </c>
      <c r="J32">
        <v>26</v>
      </c>
      <c r="K32">
        <v>9</v>
      </c>
      <c r="L32" s="1">
        <v>0.129032258064516</v>
      </c>
      <c r="M32">
        <v>632</v>
      </c>
    </row>
    <row r="33" spans="2:13">
      <c r="B33">
        <v>2003</v>
      </c>
      <c r="C33">
        <v>114</v>
      </c>
      <c r="D33">
        <v>35</v>
      </c>
      <c r="E33">
        <v>3</v>
      </c>
      <c r="F33">
        <v>90</v>
      </c>
      <c r="G33">
        <v>300</v>
      </c>
      <c r="H33">
        <v>30</v>
      </c>
      <c r="I33">
        <v>3</v>
      </c>
      <c r="J33">
        <v>12</v>
      </c>
      <c r="K33">
        <v>9</v>
      </c>
      <c r="L33" s="1">
        <v>0.371428571428571</v>
      </c>
      <c r="M33">
        <v>269</v>
      </c>
    </row>
    <row r="34" spans="2:13">
      <c r="B34">
        <v>2004</v>
      </c>
      <c r="C34">
        <v>89</v>
      </c>
      <c r="D34">
        <v>30</v>
      </c>
      <c r="E34">
        <v>12</v>
      </c>
      <c r="F34">
        <v>80</v>
      </c>
      <c r="G34">
        <v>318</v>
      </c>
      <c r="H34">
        <v>31</v>
      </c>
      <c r="I34">
        <v>4</v>
      </c>
      <c r="J34">
        <v>15</v>
      </c>
      <c r="K34">
        <v>6</v>
      </c>
      <c r="L34" s="1">
        <v>0.483870967741935</v>
      </c>
      <c r="M34">
        <v>319</v>
      </c>
    </row>
    <row r="35" spans="2:13">
      <c r="B35">
        <v>2005</v>
      </c>
      <c r="C35">
        <v>133</v>
      </c>
      <c r="D35">
        <v>46</v>
      </c>
      <c r="E35">
        <v>3</v>
      </c>
      <c r="F35">
        <v>150</v>
      </c>
      <c r="G35">
        <v>348</v>
      </c>
      <c r="H35">
        <v>48</v>
      </c>
      <c r="I35">
        <v>2</v>
      </c>
      <c r="J35">
        <v>8</v>
      </c>
      <c r="K35">
        <v>6</v>
      </c>
      <c r="L35" s="1">
        <v>0.625</v>
      </c>
      <c r="M35">
        <v>525</v>
      </c>
    </row>
    <row r="36" spans="2:13">
      <c r="B36">
        <v>2006</v>
      </c>
      <c r="C36">
        <v>135</v>
      </c>
      <c r="D36">
        <v>38</v>
      </c>
      <c r="E36">
        <v>2</v>
      </c>
      <c r="F36">
        <v>138</v>
      </c>
      <c r="G36">
        <v>358</v>
      </c>
      <c r="H36">
        <v>41</v>
      </c>
      <c r="I36">
        <v>1</v>
      </c>
      <c r="J36">
        <v>21</v>
      </c>
      <c r="K36">
        <v>8</v>
      </c>
      <c r="L36" s="1">
        <v>0.688888888888889</v>
      </c>
      <c r="M36">
        <v>305</v>
      </c>
    </row>
    <row r="37" spans="2:13">
      <c r="B37">
        <v>2007</v>
      </c>
      <c r="C37">
        <v>285</v>
      </c>
      <c r="D37">
        <v>77</v>
      </c>
      <c r="E37">
        <v>4</v>
      </c>
      <c r="F37">
        <v>239</v>
      </c>
      <c r="G37">
        <v>897</v>
      </c>
      <c r="H37">
        <v>80</v>
      </c>
      <c r="I37">
        <v>4</v>
      </c>
      <c r="J37">
        <v>19</v>
      </c>
      <c r="K37">
        <v>11</v>
      </c>
      <c r="L37" s="1">
        <v>0.686046511627907</v>
      </c>
      <c r="M37">
        <v>683</v>
      </c>
    </row>
    <row r="38" spans="2:13">
      <c r="B38">
        <v>2008</v>
      </c>
      <c r="C38">
        <v>234</v>
      </c>
      <c r="D38">
        <v>69</v>
      </c>
      <c r="E38">
        <v>11</v>
      </c>
      <c r="F38">
        <v>298</v>
      </c>
      <c r="G38">
        <v>493</v>
      </c>
      <c r="H38">
        <v>72</v>
      </c>
      <c r="I38">
        <v>3</v>
      </c>
      <c r="J38">
        <v>15</v>
      </c>
      <c r="K38">
        <v>10</v>
      </c>
      <c r="L38" s="1">
        <v>0.72972972972973</v>
      </c>
      <c r="M38">
        <v>730</v>
      </c>
    </row>
    <row r="39" spans="2:13">
      <c r="B39">
        <v>2009</v>
      </c>
      <c r="C39">
        <v>281</v>
      </c>
      <c r="D39">
        <v>91</v>
      </c>
      <c r="E39">
        <v>14</v>
      </c>
      <c r="F39">
        <v>364</v>
      </c>
      <c r="G39">
        <v>725</v>
      </c>
      <c r="H39">
        <v>96</v>
      </c>
      <c r="I39">
        <v>3</v>
      </c>
      <c r="J39">
        <v>17</v>
      </c>
      <c r="K39">
        <v>10</v>
      </c>
      <c r="L39" s="1">
        <v>0.814432989690722</v>
      </c>
      <c r="M39">
        <v>663</v>
      </c>
    </row>
    <row r="40" spans="2:13">
      <c r="B40">
        <v>2010</v>
      </c>
      <c r="C40">
        <v>237</v>
      </c>
      <c r="D40">
        <v>80</v>
      </c>
      <c r="E40">
        <v>49</v>
      </c>
      <c r="F40">
        <v>292</v>
      </c>
      <c r="G40">
        <v>624</v>
      </c>
      <c r="H40">
        <v>90</v>
      </c>
      <c r="I40">
        <v>4</v>
      </c>
      <c r="J40">
        <v>20</v>
      </c>
      <c r="K40">
        <v>12</v>
      </c>
      <c r="L40" s="1">
        <v>0.714285714285714</v>
      </c>
      <c r="M40">
        <v>663</v>
      </c>
    </row>
    <row r="41" spans="2:13">
      <c r="B41">
        <v>2011</v>
      </c>
      <c r="C41">
        <v>259</v>
      </c>
      <c r="D41">
        <v>103</v>
      </c>
      <c r="E41">
        <v>72</v>
      </c>
      <c r="F41">
        <v>395</v>
      </c>
      <c r="G41">
        <v>923</v>
      </c>
      <c r="H41">
        <v>113</v>
      </c>
      <c r="I41">
        <v>7</v>
      </c>
      <c r="J41">
        <v>25</v>
      </c>
      <c r="K41">
        <v>8</v>
      </c>
      <c r="L41" s="1">
        <v>0.842105263157895</v>
      </c>
      <c r="M41">
        <v>782</v>
      </c>
    </row>
    <row r="42" spans="2:13">
      <c r="B42">
        <v>2012</v>
      </c>
      <c r="C42">
        <v>490</v>
      </c>
      <c r="D42">
        <v>200</v>
      </c>
      <c r="E42">
        <v>201</v>
      </c>
      <c r="F42">
        <v>748</v>
      </c>
      <c r="G42">
        <v>1251</v>
      </c>
      <c r="H42">
        <v>203</v>
      </c>
      <c r="I42">
        <v>9</v>
      </c>
      <c r="J42">
        <v>51</v>
      </c>
      <c r="K42">
        <v>10</v>
      </c>
      <c r="L42" s="1">
        <v>0.867298578199052</v>
      </c>
      <c r="M42">
        <v>1427</v>
      </c>
    </row>
    <row r="43" spans="2:13">
      <c r="B43">
        <v>2013</v>
      </c>
      <c r="C43">
        <v>679</v>
      </c>
      <c r="D43">
        <v>286</v>
      </c>
      <c r="E43">
        <v>298</v>
      </c>
      <c r="F43">
        <v>1110</v>
      </c>
      <c r="G43">
        <v>1875</v>
      </c>
      <c r="H43">
        <v>297</v>
      </c>
      <c r="I43">
        <v>6</v>
      </c>
      <c r="J43">
        <v>71</v>
      </c>
      <c r="K43">
        <v>11</v>
      </c>
      <c r="L43" s="1">
        <v>0.931818181818182</v>
      </c>
      <c r="M43">
        <v>1680</v>
      </c>
    </row>
    <row r="44" spans="2:13">
      <c r="B44">
        <v>2014</v>
      </c>
      <c r="C44">
        <v>774</v>
      </c>
      <c r="D44">
        <v>342</v>
      </c>
      <c r="E44">
        <v>267</v>
      </c>
      <c r="F44">
        <v>1223</v>
      </c>
      <c r="G44">
        <v>1856</v>
      </c>
      <c r="H44">
        <v>360</v>
      </c>
      <c r="I44">
        <v>9</v>
      </c>
      <c r="J44">
        <v>102</v>
      </c>
      <c r="K44">
        <v>6</v>
      </c>
      <c r="L44" s="1">
        <v>0.953804347826087</v>
      </c>
      <c r="M44">
        <v>1699</v>
      </c>
    </row>
    <row r="45" spans="2:13">
      <c r="B45">
        <v>2015</v>
      </c>
      <c r="C45">
        <v>1307</v>
      </c>
      <c r="D45">
        <v>564</v>
      </c>
      <c r="E45">
        <v>389</v>
      </c>
      <c r="F45">
        <v>1797</v>
      </c>
      <c r="G45">
        <v>2731</v>
      </c>
      <c r="H45">
        <v>594</v>
      </c>
      <c r="I45">
        <v>14</v>
      </c>
      <c r="J45">
        <v>80</v>
      </c>
      <c r="K45">
        <v>12</v>
      </c>
      <c r="L45" s="1">
        <v>0.94342762063228</v>
      </c>
      <c r="M45">
        <v>2267</v>
      </c>
    </row>
    <row r="46" spans="2:13">
      <c r="B46">
        <v>2016</v>
      </c>
      <c r="C46">
        <v>1795</v>
      </c>
      <c r="D46">
        <v>658</v>
      </c>
      <c r="E46">
        <v>457</v>
      </c>
      <c r="F46">
        <v>1996</v>
      </c>
      <c r="G46">
        <v>3815</v>
      </c>
      <c r="H46">
        <v>674</v>
      </c>
      <c r="I46">
        <v>17</v>
      </c>
      <c r="J46">
        <v>90</v>
      </c>
      <c r="K46">
        <v>15</v>
      </c>
      <c r="L46" s="1">
        <v>0.957540263543192</v>
      </c>
      <c r="M46">
        <v>1480</v>
      </c>
    </row>
    <row r="47" spans="2:13">
      <c r="B47">
        <v>2017</v>
      </c>
      <c r="C47">
        <v>2788</v>
      </c>
      <c r="D47">
        <v>769</v>
      </c>
      <c r="E47">
        <v>335</v>
      </c>
      <c r="F47">
        <v>2353</v>
      </c>
      <c r="G47">
        <v>4817</v>
      </c>
      <c r="H47">
        <v>784</v>
      </c>
      <c r="I47">
        <v>17</v>
      </c>
      <c r="J47">
        <v>35</v>
      </c>
      <c r="K47">
        <v>15</v>
      </c>
      <c r="L47" s="1">
        <v>0.970186335403727</v>
      </c>
      <c r="M47">
        <v>1764</v>
      </c>
    </row>
    <row r="48" spans="2:13">
      <c r="B48">
        <v>2018</v>
      </c>
      <c r="C48">
        <v>3000</v>
      </c>
      <c r="D48">
        <v>695</v>
      </c>
      <c r="E48">
        <v>506</v>
      </c>
      <c r="F48">
        <v>2481</v>
      </c>
      <c r="G48">
        <v>4887</v>
      </c>
      <c r="H48">
        <v>723</v>
      </c>
      <c r="I48">
        <v>19</v>
      </c>
      <c r="J48">
        <v>49</v>
      </c>
      <c r="K48">
        <v>14</v>
      </c>
      <c r="L48" s="1">
        <v>0.954794520547945</v>
      </c>
      <c r="M48">
        <v>823</v>
      </c>
    </row>
    <row r="49" spans="2:13">
      <c r="B49">
        <v>2019</v>
      </c>
      <c r="C49">
        <v>1891</v>
      </c>
      <c r="D49">
        <v>447</v>
      </c>
      <c r="E49">
        <v>362</v>
      </c>
      <c r="F49">
        <v>1953</v>
      </c>
      <c r="G49">
        <v>3595</v>
      </c>
      <c r="H49">
        <v>477</v>
      </c>
      <c r="I49">
        <v>19</v>
      </c>
      <c r="J49">
        <v>28</v>
      </c>
      <c r="K49">
        <v>11</v>
      </c>
      <c r="L49" s="1">
        <v>0.938271604938272</v>
      </c>
      <c r="M49">
        <v>323</v>
      </c>
    </row>
    <row r="50" spans="2:13">
      <c r="B50">
        <v>2020</v>
      </c>
      <c r="C50">
        <v>1645</v>
      </c>
      <c r="D50">
        <v>352</v>
      </c>
      <c r="E50">
        <v>268</v>
      </c>
      <c r="F50">
        <v>1884</v>
      </c>
      <c r="G50">
        <v>3172</v>
      </c>
      <c r="H50">
        <v>388</v>
      </c>
      <c r="I50">
        <v>16</v>
      </c>
      <c r="J50">
        <v>23</v>
      </c>
      <c r="K50">
        <v>11</v>
      </c>
      <c r="L50" s="1">
        <v>0.924812030075188</v>
      </c>
      <c r="M50">
        <v>54</v>
      </c>
    </row>
    <row r="51" spans="3:13">
      <c r="C51" s="2" t="s">
        <v>23</v>
      </c>
      <c r="D51" s="3" t="s">
        <v>1</v>
      </c>
      <c r="E51" s="3"/>
      <c r="F51" s="3"/>
      <c r="G51" s="4" t="s">
        <v>2</v>
      </c>
      <c r="H51" s="4"/>
      <c r="I51" s="4"/>
      <c r="J51" s="4"/>
      <c r="K51" s="7" t="s">
        <v>3</v>
      </c>
      <c r="L51" s="7"/>
      <c r="M51" s="7"/>
    </row>
    <row r="52" spans="1:13">
      <c r="A52" s="5" t="s">
        <v>28</v>
      </c>
      <c r="C52" s="5" t="s">
        <v>24</v>
      </c>
      <c r="D52" s="5" t="s">
        <v>9</v>
      </c>
      <c r="E52" s="5" t="s">
        <v>10</v>
      </c>
      <c r="F52" s="5" t="s">
        <v>11</v>
      </c>
      <c r="G52" s="5" t="s">
        <v>12</v>
      </c>
      <c r="H52" s="5" t="s">
        <v>25</v>
      </c>
      <c r="I52" s="5" t="s">
        <v>14</v>
      </c>
      <c r="J52" s="5" t="s">
        <v>15</v>
      </c>
      <c r="K52" s="5" t="s">
        <v>26</v>
      </c>
      <c r="L52" s="5" t="s">
        <v>27</v>
      </c>
      <c r="M52" s="5" t="s">
        <v>19</v>
      </c>
    </row>
    <row r="53" spans="2:13">
      <c r="B53">
        <v>2000</v>
      </c>
      <c r="C53">
        <v>-0.76782</v>
      </c>
      <c r="D53">
        <v>-0.85795</v>
      </c>
      <c r="E53">
        <v>-0.8519</v>
      </c>
      <c r="F53">
        <v>-0.92347</v>
      </c>
      <c r="G53">
        <v>-0.90736</v>
      </c>
      <c r="H53">
        <v>-0.87801</v>
      </c>
      <c r="I53">
        <v>-0.8653</v>
      </c>
      <c r="J53">
        <v>-0.83916</v>
      </c>
      <c r="K53">
        <v>-1.13204</v>
      </c>
      <c r="L53">
        <v>-2.00023</v>
      </c>
      <c r="M53">
        <v>-1.12564</v>
      </c>
    </row>
    <row r="54" spans="2:13">
      <c r="B54">
        <v>2001</v>
      </c>
      <c r="C54">
        <v>-0.73182</v>
      </c>
      <c r="D54">
        <v>-0.82209</v>
      </c>
      <c r="E54">
        <v>-0.8744</v>
      </c>
      <c r="F54">
        <v>-0.90388</v>
      </c>
      <c r="G54">
        <v>-0.83734</v>
      </c>
      <c r="H54">
        <v>-0.82806</v>
      </c>
      <c r="I54">
        <v>-0.37418</v>
      </c>
      <c r="J54">
        <v>-1.18674</v>
      </c>
      <c r="K54">
        <v>-0.01769</v>
      </c>
      <c r="L54">
        <v>-1.79801</v>
      </c>
      <c r="M54">
        <v>-1.06597</v>
      </c>
    </row>
    <row r="55" spans="2:13">
      <c r="B55">
        <v>2002</v>
      </c>
      <c r="C55">
        <v>-0.70892</v>
      </c>
      <c r="D55">
        <v>-0.82607</v>
      </c>
      <c r="E55">
        <v>-0.8294</v>
      </c>
      <c r="F55">
        <v>-0.86471</v>
      </c>
      <c r="G55">
        <v>-0.73293</v>
      </c>
      <c r="H55">
        <v>-0.84343</v>
      </c>
      <c r="I55">
        <v>-0.04677</v>
      </c>
      <c r="J55">
        <v>-0.28303</v>
      </c>
      <c r="K55">
        <v>-0.38914</v>
      </c>
      <c r="L55">
        <v>-2.04916</v>
      </c>
      <c r="M55">
        <v>-0.30446</v>
      </c>
    </row>
    <row r="56" spans="2:13">
      <c r="B56">
        <v>2003</v>
      </c>
      <c r="C56">
        <v>-0.73073</v>
      </c>
      <c r="D56">
        <v>-0.80216</v>
      </c>
      <c r="E56">
        <v>-0.85752</v>
      </c>
      <c r="F56">
        <v>-0.87277</v>
      </c>
      <c r="G56">
        <v>-0.83797</v>
      </c>
      <c r="H56">
        <v>-0.8319</v>
      </c>
      <c r="I56">
        <v>-0.8653</v>
      </c>
      <c r="J56">
        <v>-0.76964</v>
      </c>
      <c r="K56">
        <v>-0.38914</v>
      </c>
      <c r="L56">
        <v>-1.19135</v>
      </c>
      <c r="M56">
        <v>-0.87442</v>
      </c>
    </row>
    <row r="57" spans="2:13">
      <c r="B57">
        <v>2004</v>
      </c>
      <c r="C57">
        <v>-0.758</v>
      </c>
      <c r="D57">
        <v>-0.82209</v>
      </c>
      <c r="E57">
        <v>-0.80691</v>
      </c>
      <c r="F57">
        <v>-0.88429</v>
      </c>
      <c r="G57">
        <v>-0.82651</v>
      </c>
      <c r="H57">
        <v>-0.82806</v>
      </c>
      <c r="I57">
        <v>-0.70159</v>
      </c>
      <c r="J57">
        <v>-0.66537</v>
      </c>
      <c r="K57">
        <v>-1.50349</v>
      </c>
      <c r="L57">
        <v>-0.79344</v>
      </c>
      <c r="M57">
        <v>-0.79591</v>
      </c>
    </row>
    <row r="58" spans="2:13">
      <c r="B58">
        <v>2005</v>
      </c>
      <c r="C58">
        <v>-0.71001</v>
      </c>
      <c r="D58">
        <v>-0.75832</v>
      </c>
      <c r="E58">
        <v>-0.85752</v>
      </c>
      <c r="F58">
        <v>-0.80364</v>
      </c>
      <c r="G58">
        <v>-0.80741</v>
      </c>
      <c r="H58">
        <v>-0.76275</v>
      </c>
      <c r="I58">
        <v>-1.029</v>
      </c>
      <c r="J58">
        <v>-0.90868</v>
      </c>
      <c r="K58">
        <v>-1.50349</v>
      </c>
      <c r="L58">
        <v>-0.294</v>
      </c>
      <c r="M58">
        <v>-0.47246</v>
      </c>
    </row>
    <row r="59" spans="2:13">
      <c r="B59">
        <v>2006</v>
      </c>
      <c r="C59">
        <v>-0.70783</v>
      </c>
      <c r="D59">
        <v>-0.7902</v>
      </c>
      <c r="E59">
        <v>-0.86315</v>
      </c>
      <c r="F59">
        <v>-0.81747</v>
      </c>
      <c r="G59">
        <v>-0.80105</v>
      </c>
      <c r="H59">
        <v>-0.78964</v>
      </c>
      <c r="I59">
        <v>-1.19271</v>
      </c>
      <c r="J59">
        <v>-0.45682</v>
      </c>
      <c r="K59">
        <v>-0.76059</v>
      </c>
      <c r="L59">
        <v>-0.06791</v>
      </c>
      <c r="M59">
        <v>-0.81789</v>
      </c>
    </row>
    <row r="60" spans="2:13">
      <c r="B60">
        <v>2007</v>
      </c>
      <c r="C60">
        <v>-0.54422</v>
      </c>
      <c r="D60">
        <v>-0.63478</v>
      </c>
      <c r="E60">
        <v>-0.8519</v>
      </c>
      <c r="F60">
        <v>-0.70109</v>
      </c>
      <c r="G60">
        <v>-0.45791</v>
      </c>
      <c r="H60">
        <v>-0.6398</v>
      </c>
      <c r="I60">
        <v>-0.70159</v>
      </c>
      <c r="J60">
        <v>-0.52634</v>
      </c>
      <c r="K60">
        <v>0.35376</v>
      </c>
      <c r="L60">
        <v>-0.07797</v>
      </c>
      <c r="M60">
        <v>-0.22438</v>
      </c>
    </row>
    <row r="61" spans="2:13">
      <c r="B61">
        <v>2008</v>
      </c>
      <c r="C61">
        <v>-0.59985</v>
      </c>
      <c r="D61">
        <v>-0.66666</v>
      </c>
      <c r="E61">
        <v>-0.81253</v>
      </c>
      <c r="F61">
        <v>-0.63311</v>
      </c>
      <c r="G61">
        <v>-0.71511</v>
      </c>
      <c r="H61">
        <v>-0.67054</v>
      </c>
      <c r="I61">
        <v>-0.8653</v>
      </c>
      <c r="J61">
        <v>-0.66537</v>
      </c>
      <c r="K61">
        <v>-0.01769</v>
      </c>
      <c r="L61">
        <v>0.07662</v>
      </c>
      <c r="M61">
        <v>-0.15058</v>
      </c>
    </row>
    <row r="62" spans="2:13">
      <c r="B62">
        <v>2009</v>
      </c>
      <c r="C62">
        <v>-0.54858</v>
      </c>
      <c r="D62">
        <v>-0.57899</v>
      </c>
      <c r="E62">
        <v>-0.79566</v>
      </c>
      <c r="F62">
        <v>-0.55707</v>
      </c>
      <c r="G62">
        <v>-0.56741</v>
      </c>
      <c r="H62">
        <v>-0.57833</v>
      </c>
      <c r="I62">
        <v>-0.8653</v>
      </c>
      <c r="J62">
        <v>-0.59585</v>
      </c>
      <c r="K62">
        <v>-0.01769</v>
      </c>
      <c r="L62">
        <v>0.37638</v>
      </c>
      <c r="M62">
        <v>-0.25578</v>
      </c>
    </row>
    <row r="63" spans="2:13">
      <c r="B63">
        <v>2010</v>
      </c>
      <c r="C63">
        <v>-0.59657</v>
      </c>
      <c r="D63">
        <v>-0.62283</v>
      </c>
      <c r="E63">
        <v>-0.59882</v>
      </c>
      <c r="F63">
        <v>-0.64003</v>
      </c>
      <c r="G63">
        <v>-0.63171</v>
      </c>
      <c r="H63">
        <v>-0.60138</v>
      </c>
      <c r="I63">
        <v>-0.70159</v>
      </c>
      <c r="J63">
        <v>-0.49158</v>
      </c>
      <c r="K63">
        <v>0.72522</v>
      </c>
      <c r="L63">
        <v>0.02197</v>
      </c>
      <c r="M63">
        <v>-0.25578</v>
      </c>
    </row>
    <row r="64" spans="2:13">
      <c r="B64">
        <v>2011</v>
      </c>
      <c r="C64">
        <v>-0.57258</v>
      </c>
      <c r="D64">
        <v>-0.53117</v>
      </c>
      <c r="E64">
        <v>-0.46947</v>
      </c>
      <c r="F64">
        <v>-0.52135</v>
      </c>
      <c r="G64">
        <v>-0.44136</v>
      </c>
      <c r="H64">
        <v>-0.51301</v>
      </c>
      <c r="I64">
        <v>-0.21048</v>
      </c>
      <c r="J64">
        <v>-0.31779</v>
      </c>
      <c r="K64">
        <v>-0.76059</v>
      </c>
      <c r="L64">
        <v>0.4743</v>
      </c>
      <c r="M64">
        <v>-0.06894</v>
      </c>
    </row>
    <row r="65" spans="2:13">
      <c r="B65">
        <v>2012</v>
      </c>
      <c r="C65">
        <v>-0.32062</v>
      </c>
      <c r="D65">
        <v>-0.1446</v>
      </c>
      <c r="E65">
        <v>0.25603</v>
      </c>
      <c r="F65">
        <v>-0.11462</v>
      </c>
      <c r="G65">
        <v>-0.23255</v>
      </c>
      <c r="H65">
        <v>-0.16722</v>
      </c>
      <c r="I65">
        <v>0.11693</v>
      </c>
      <c r="J65">
        <v>0.58592</v>
      </c>
      <c r="K65">
        <v>-0.01769</v>
      </c>
      <c r="L65">
        <v>0.56346</v>
      </c>
      <c r="M65">
        <v>0.9438</v>
      </c>
    </row>
    <row r="66" spans="2:13">
      <c r="B66">
        <v>2013</v>
      </c>
      <c r="C66">
        <v>-0.11447</v>
      </c>
      <c r="D66">
        <v>0.19812</v>
      </c>
      <c r="E66">
        <v>0.80155</v>
      </c>
      <c r="F66">
        <v>0.30248</v>
      </c>
      <c r="G66">
        <v>0.1647</v>
      </c>
      <c r="H66">
        <v>0.19393</v>
      </c>
      <c r="I66">
        <v>-0.37418</v>
      </c>
      <c r="J66">
        <v>1.28108</v>
      </c>
      <c r="K66">
        <v>0.35376</v>
      </c>
      <c r="L66">
        <v>0.79179</v>
      </c>
      <c r="M66">
        <v>1.34104</v>
      </c>
    </row>
    <row r="67" spans="2:13">
      <c r="B67">
        <v>2014</v>
      </c>
      <c r="C67">
        <v>-0.01086</v>
      </c>
      <c r="D67">
        <v>0.42129</v>
      </c>
      <c r="E67">
        <v>0.62721</v>
      </c>
      <c r="F67">
        <v>0.43268</v>
      </c>
      <c r="G67">
        <v>0.15261</v>
      </c>
      <c r="H67">
        <v>0.43599</v>
      </c>
      <c r="I67">
        <v>0.11693</v>
      </c>
      <c r="J67">
        <v>2.35859</v>
      </c>
      <c r="K67">
        <v>-1.50349</v>
      </c>
      <c r="L67">
        <v>0.86959</v>
      </c>
      <c r="M67">
        <v>1.37088</v>
      </c>
    </row>
    <row r="68" spans="2:13">
      <c r="B68">
        <v>2015</v>
      </c>
      <c r="C68">
        <v>0.5705</v>
      </c>
      <c r="D68">
        <v>1.306</v>
      </c>
      <c r="E68">
        <v>1.31333</v>
      </c>
      <c r="F68">
        <v>1.09405</v>
      </c>
      <c r="G68">
        <v>0.70965</v>
      </c>
      <c r="H68">
        <v>1.33503</v>
      </c>
      <c r="I68">
        <v>0.93546</v>
      </c>
      <c r="J68">
        <v>1.59391</v>
      </c>
      <c r="K68">
        <v>0.72522</v>
      </c>
      <c r="L68">
        <v>0.83287</v>
      </c>
      <c r="M68">
        <v>2.26271</v>
      </c>
    </row>
    <row r="69" spans="2:13">
      <c r="B69">
        <v>2016</v>
      </c>
      <c r="C69">
        <v>1.10277</v>
      </c>
      <c r="D69">
        <v>1.68061</v>
      </c>
      <c r="E69">
        <v>1.69576</v>
      </c>
      <c r="F69">
        <v>1.32334</v>
      </c>
      <c r="G69">
        <v>1.39974</v>
      </c>
      <c r="H69">
        <v>1.6424</v>
      </c>
      <c r="I69">
        <v>1.42657</v>
      </c>
      <c r="J69">
        <v>1.94149</v>
      </c>
      <c r="K69">
        <v>1.83957</v>
      </c>
      <c r="L69">
        <v>0.88281</v>
      </c>
      <c r="M69">
        <v>1.02702</v>
      </c>
    </row>
    <row r="70" spans="2:13">
      <c r="B70">
        <v>2017</v>
      </c>
      <c r="C70">
        <v>2.18586</v>
      </c>
      <c r="D70">
        <v>2.12296</v>
      </c>
      <c r="E70">
        <v>1.00964</v>
      </c>
      <c r="F70">
        <v>1.73468</v>
      </c>
      <c r="G70">
        <v>2.03764</v>
      </c>
      <c r="H70">
        <v>2.06503</v>
      </c>
      <c r="I70">
        <v>1.42657</v>
      </c>
      <c r="J70">
        <v>0.02979</v>
      </c>
      <c r="K70">
        <v>1.83957</v>
      </c>
      <c r="L70">
        <v>0.92756</v>
      </c>
      <c r="M70">
        <v>1.47294</v>
      </c>
    </row>
    <row r="71" spans="2:13">
      <c r="B71">
        <v>2018</v>
      </c>
      <c r="C71">
        <v>2.41709</v>
      </c>
      <c r="D71">
        <v>1.82806</v>
      </c>
      <c r="E71">
        <v>1.97134</v>
      </c>
      <c r="F71">
        <v>1.88216</v>
      </c>
      <c r="G71">
        <v>2.0822</v>
      </c>
      <c r="H71">
        <v>1.83066</v>
      </c>
      <c r="I71">
        <v>1.75398</v>
      </c>
      <c r="J71">
        <v>0.51641</v>
      </c>
      <c r="K71">
        <v>1.46812</v>
      </c>
      <c r="L71">
        <v>0.8731</v>
      </c>
      <c r="M71">
        <v>-0.00456</v>
      </c>
    </row>
    <row r="72" spans="2:13">
      <c r="B72">
        <v>2019</v>
      </c>
      <c r="C72">
        <v>1.20748</v>
      </c>
      <c r="D72">
        <v>0.83973</v>
      </c>
      <c r="E72">
        <v>1.16149</v>
      </c>
      <c r="F72">
        <v>1.2738</v>
      </c>
      <c r="G72">
        <v>1.25969</v>
      </c>
      <c r="H72">
        <v>0.88551</v>
      </c>
      <c r="I72">
        <v>1.75398</v>
      </c>
      <c r="J72">
        <v>-0.21351</v>
      </c>
      <c r="K72">
        <v>0.35376</v>
      </c>
      <c r="L72">
        <v>0.81462</v>
      </c>
      <c r="M72">
        <v>-0.78963</v>
      </c>
    </row>
    <row r="73" spans="2:13">
      <c r="B73">
        <v>2020</v>
      </c>
      <c r="C73">
        <v>0.93916</v>
      </c>
      <c r="D73">
        <v>0.46114</v>
      </c>
      <c r="E73">
        <v>0.63283</v>
      </c>
      <c r="F73">
        <v>1.19429</v>
      </c>
      <c r="G73">
        <v>0.9904</v>
      </c>
      <c r="H73">
        <v>0.54356</v>
      </c>
      <c r="I73">
        <v>1.26287</v>
      </c>
      <c r="J73">
        <v>-0.3873</v>
      </c>
      <c r="K73">
        <v>0.35376</v>
      </c>
      <c r="L73">
        <v>0.76699</v>
      </c>
      <c r="M73">
        <v>-1.21199</v>
      </c>
    </row>
    <row r="75" spans="3:4">
      <c r="C75" s="5" t="s">
        <v>29</v>
      </c>
      <c r="D75" s="5" t="s">
        <v>30</v>
      </c>
    </row>
    <row r="76" spans="1:6">
      <c r="A76" s="5" t="s">
        <v>31</v>
      </c>
      <c r="B76" s="5" t="s">
        <v>32</v>
      </c>
      <c r="C76" s="5">
        <v>0.937</v>
      </c>
      <c r="D76" s="5">
        <v>-0.308</v>
      </c>
      <c r="F76">
        <v>2000</v>
      </c>
    </row>
    <row r="77" spans="2:4">
      <c r="B77" s="5" t="s">
        <v>33</v>
      </c>
      <c r="C77" s="5">
        <v>0.988</v>
      </c>
      <c r="D77" s="5">
        <v>-0.043</v>
      </c>
    </row>
    <row r="78" spans="2:6">
      <c r="B78" s="5" t="s">
        <v>34</v>
      </c>
      <c r="C78" s="5">
        <v>0.971</v>
      </c>
      <c r="D78" s="5">
        <v>0.05</v>
      </c>
      <c r="F78">
        <v>2002</v>
      </c>
    </row>
    <row r="79" spans="2:4">
      <c r="B79" s="5" t="s">
        <v>35</v>
      </c>
      <c r="C79" s="5">
        <v>0.983</v>
      </c>
      <c r="D79" s="5">
        <v>-0.121</v>
      </c>
    </row>
    <row r="80" spans="2:6">
      <c r="B80" s="5" t="s">
        <v>36</v>
      </c>
      <c r="C80" s="5">
        <v>0.972</v>
      </c>
      <c r="D80" s="5">
        <v>-0.212</v>
      </c>
      <c r="F80">
        <v>2004</v>
      </c>
    </row>
    <row r="81" spans="2:4">
      <c r="B81" s="5" t="s">
        <v>37</v>
      </c>
      <c r="C81" s="5">
        <v>0.99</v>
      </c>
      <c r="D81" s="5">
        <v>-0.047</v>
      </c>
    </row>
    <row r="82" spans="2:6">
      <c r="B82" s="5" t="s">
        <v>38</v>
      </c>
      <c r="C82" s="5">
        <v>0.912</v>
      </c>
      <c r="D82" s="5">
        <v>-0.267</v>
      </c>
      <c r="F82">
        <v>2006</v>
      </c>
    </row>
    <row r="83" spans="2:4">
      <c r="B83" s="5" t="s">
        <v>39</v>
      </c>
      <c r="C83" s="5">
        <v>0.686</v>
      </c>
      <c r="D83" s="5">
        <v>0.658</v>
      </c>
    </row>
    <row r="84" spans="2:6">
      <c r="B84" s="5" t="s">
        <v>40</v>
      </c>
      <c r="C84" s="5">
        <v>0.752</v>
      </c>
      <c r="D84" s="5">
        <v>-0.267</v>
      </c>
      <c r="F84">
        <v>2008</v>
      </c>
    </row>
    <row r="85" spans="2:4">
      <c r="B85" s="5" t="s">
        <v>41</v>
      </c>
      <c r="C85" s="5">
        <v>0.76</v>
      </c>
      <c r="D85" s="5">
        <v>0.276</v>
      </c>
    </row>
    <row r="86" spans="2:6">
      <c r="B86" s="5" t="s">
        <v>42</v>
      </c>
      <c r="C86" s="5">
        <v>0.632</v>
      </c>
      <c r="D86" s="5">
        <v>0.693</v>
      </c>
      <c r="F86">
        <v>2010</v>
      </c>
    </row>
    <row r="88" spans="1:6">
      <c r="A88" s="5" t="s">
        <v>43</v>
      </c>
      <c r="C88">
        <v>8.233</v>
      </c>
      <c r="D88">
        <v>1.293</v>
      </c>
      <c r="F88">
        <v>2012</v>
      </c>
    </row>
    <row r="90" spans="1:6">
      <c r="A90" s="5" t="s">
        <v>44</v>
      </c>
      <c r="B90" s="5" t="s">
        <v>32</v>
      </c>
      <c r="C90">
        <f>C76/SQRT(C$88)</f>
        <v>0.326558154620775</v>
      </c>
      <c r="D90">
        <f>D76/SQRT(D$88)</f>
        <v>-0.270864103790722</v>
      </c>
      <c r="F90">
        <v>2014</v>
      </c>
    </row>
    <row r="91" spans="2:4">
      <c r="B91" s="5" t="s">
        <v>33</v>
      </c>
      <c r="C91">
        <f t="shared" ref="C91:D100" si="5">C77/SQRT(C$88)</f>
        <v>0.344332397828522</v>
      </c>
      <c r="D91">
        <f t="shared" si="5"/>
        <v>-0.0378154430616917</v>
      </c>
    </row>
    <row r="92" spans="2:6">
      <c r="B92" s="5" t="s">
        <v>34</v>
      </c>
      <c r="C92">
        <f t="shared" si="5"/>
        <v>0.338407650092607</v>
      </c>
      <c r="D92">
        <f t="shared" si="5"/>
        <v>0.0439714454205718</v>
      </c>
      <c r="F92">
        <v>2016</v>
      </c>
    </row>
    <row r="93" spans="2:4">
      <c r="B93" s="5" t="s">
        <v>35</v>
      </c>
      <c r="C93">
        <f t="shared" si="5"/>
        <v>0.342589824965018</v>
      </c>
      <c r="D93">
        <f t="shared" si="5"/>
        <v>-0.106410897917784</v>
      </c>
    </row>
    <row r="94" spans="2:6">
      <c r="B94" s="5" t="s">
        <v>36</v>
      </c>
      <c r="C94">
        <f t="shared" si="5"/>
        <v>0.338756164665307</v>
      </c>
      <c r="D94">
        <f t="shared" si="5"/>
        <v>-0.186438928583224</v>
      </c>
      <c r="F94">
        <v>2018</v>
      </c>
    </row>
    <row r="95" spans="2:4">
      <c r="B95" s="5" t="s">
        <v>37</v>
      </c>
      <c r="C95">
        <f t="shared" si="5"/>
        <v>0.345029426973924</v>
      </c>
      <c r="D95">
        <f t="shared" si="5"/>
        <v>-0.0413331586953375</v>
      </c>
    </row>
    <row r="96" spans="2:6">
      <c r="B96" s="5" t="s">
        <v>38</v>
      </c>
      <c r="C96">
        <f t="shared" si="5"/>
        <v>0.317845290303251</v>
      </c>
      <c r="D96">
        <f t="shared" si="5"/>
        <v>-0.234807518545853</v>
      </c>
      <c r="F96">
        <v>2020</v>
      </c>
    </row>
    <row r="97" spans="2:4">
      <c r="B97" s="5" t="s">
        <v>39</v>
      </c>
      <c r="C97">
        <f t="shared" si="5"/>
        <v>0.23908099687284</v>
      </c>
      <c r="D97">
        <f t="shared" si="5"/>
        <v>0.578664221734725</v>
      </c>
    </row>
    <row r="98" spans="2:4">
      <c r="B98" s="5" t="s">
        <v>40</v>
      </c>
      <c r="C98">
        <f t="shared" si="5"/>
        <v>0.262082958671102</v>
      </c>
      <c r="D98">
        <f t="shared" si="5"/>
        <v>-0.234807518545853</v>
      </c>
    </row>
    <row r="99" spans="2:9">
      <c r="B99" s="5" t="s">
        <v>41</v>
      </c>
      <c r="C99">
        <f t="shared" si="5"/>
        <v>0.26487107525271</v>
      </c>
      <c r="D99">
        <f t="shared" si="5"/>
        <v>0.242722378721556</v>
      </c>
      <c r="E99" s="6" t="s">
        <v>45</v>
      </c>
      <c r="F99" s="6" t="s">
        <v>0</v>
      </c>
      <c r="G99" s="6" t="s">
        <v>1</v>
      </c>
      <c r="H99" s="6" t="s">
        <v>2</v>
      </c>
      <c r="I99" s="6" t="s">
        <v>3</v>
      </c>
    </row>
    <row r="100" spans="2:9">
      <c r="B100" s="5" t="s">
        <v>42</v>
      </c>
      <c r="C100">
        <f t="shared" si="5"/>
        <v>0.22026120994699</v>
      </c>
      <c r="D100">
        <f t="shared" si="5"/>
        <v>0.609444233529125</v>
      </c>
      <c r="E100">
        <v>2000</v>
      </c>
      <c r="F100">
        <f>C$114*C30</f>
        <v>6.72846215929031</v>
      </c>
      <c r="G100">
        <f>C$115*D30+C$116*E30+C$117*F30</f>
        <v>6.92498459364483</v>
      </c>
      <c r="H100">
        <f>C$118*G30+C$119*H30+C$120*I30+C$121*J30</f>
        <v>20.4785427135954</v>
      </c>
      <c r="I100">
        <f>C$122*K30+C$123*L30+C$124*M30</f>
        <v>10.5171824196384</v>
      </c>
    </row>
    <row r="101" spans="1:9">
      <c r="A101" s="5" t="s">
        <v>46</v>
      </c>
      <c r="C101">
        <v>77.571</v>
      </c>
      <c r="D101">
        <v>11.754</v>
      </c>
      <c r="E101">
        <v>2001</v>
      </c>
      <c r="F101">
        <f t="shared" ref="F101:F120" si="6">C$114*C31</f>
        <v>9.50395279999756</v>
      </c>
      <c r="G101">
        <f t="shared" ref="G101:G120" si="7">C$115*D31+C$116*E31+C$117*F31</f>
        <v>9.05095257912102</v>
      </c>
      <c r="H101">
        <f t="shared" ref="H101:H120" si="8">C$118*G31+C$119*H31+C$120*I31+C$121*J31</f>
        <v>31.1241358091561</v>
      </c>
      <c r="I101">
        <f t="shared" ref="I101:I120" si="9">C$122*K31+C$123*L31+C$124*M31</f>
        <v>14.2217153021466</v>
      </c>
    </row>
    <row r="102" spans="1:9">
      <c r="A102" s="5" t="s">
        <v>47</v>
      </c>
      <c r="B102" s="5" t="s">
        <v>32</v>
      </c>
      <c r="C102">
        <f>($C$101*C90+$D$101*D90)/($C$101+$D$101)</f>
        <v>0.247945210592018</v>
      </c>
      <c r="E102">
        <v>2002</v>
      </c>
      <c r="F102">
        <f t="shared" si="6"/>
        <v>11.2701741168113</v>
      </c>
      <c r="G102">
        <f t="shared" si="7"/>
        <v>13.0341420924443</v>
      </c>
      <c r="H102">
        <f t="shared" si="8"/>
        <v>48.3945847959714</v>
      </c>
      <c r="I102">
        <f t="shared" si="9"/>
        <v>58.8106533531871</v>
      </c>
    </row>
    <row r="103" spans="2:9">
      <c r="B103" s="5" t="s">
        <v>33</v>
      </c>
      <c r="C103">
        <f t="shared" ref="C103:C112" si="10">($C$101*C91+$D$101*D91)/($C$101+$D$101)</f>
        <v>0.294046747430274</v>
      </c>
      <c r="E103">
        <v>2003</v>
      </c>
      <c r="F103">
        <f t="shared" si="6"/>
        <v>9.58805857698869</v>
      </c>
      <c r="G103">
        <f t="shared" si="7"/>
        <v>12.4511777310256</v>
      </c>
      <c r="H103">
        <f t="shared" si="8"/>
        <v>31.8385082294856</v>
      </c>
      <c r="I103">
        <f t="shared" si="9"/>
        <v>25.4047823497653</v>
      </c>
    </row>
    <row r="104" spans="2:9">
      <c r="B104" s="5" t="s">
        <v>34</v>
      </c>
      <c r="C104">
        <f t="shared" si="10"/>
        <v>0.299663702152891</v>
      </c>
      <c r="E104">
        <v>2004</v>
      </c>
      <c r="F104">
        <f t="shared" si="6"/>
        <v>7.48541415221047</v>
      </c>
      <c r="G104">
        <f t="shared" si="7"/>
        <v>11.9056134245209</v>
      </c>
      <c r="H104">
        <f t="shared" si="8"/>
        <v>33.9566315645134</v>
      </c>
      <c r="I104">
        <f t="shared" si="9"/>
        <v>29.8189331199516</v>
      </c>
    </row>
    <row r="105" spans="2:9">
      <c r="B105" s="5" t="s">
        <v>35</v>
      </c>
      <c r="C105">
        <f t="shared" si="10"/>
        <v>0.283507210951422</v>
      </c>
      <c r="E105">
        <v>2005</v>
      </c>
      <c r="F105">
        <f t="shared" si="6"/>
        <v>11.1860683398201</v>
      </c>
      <c r="G105">
        <f t="shared" si="7"/>
        <v>19.3184891960124</v>
      </c>
      <c r="H105">
        <f t="shared" si="8"/>
        <v>37.5570288422921</v>
      </c>
      <c r="I105">
        <f t="shared" si="9"/>
        <v>48.8012986058083</v>
      </c>
    </row>
    <row r="106" spans="2:9">
      <c r="B106" s="5" t="s">
        <v>36</v>
      </c>
      <c r="C106">
        <f t="shared" si="10"/>
        <v>0.269647369523486</v>
      </c>
      <c r="E106">
        <v>2006</v>
      </c>
      <c r="F106">
        <f t="shared" si="6"/>
        <v>11.3542798938024</v>
      </c>
      <c r="G106">
        <f t="shared" si="7"/>
        <v>17.2648628334769</v>
      </c>
      <c r="H106">
        <f t="shared" si="8"/>
        <v>38.9413427769454</v>
      </c>
      <c r="I106">
        <f t="shared" si="9"/>
        <v>28.6813840857587</v>
      </c>
    </row>
    <row r="107" spans="2:9">
      <c r="B107" s="5" t="s">
        <v>37</v>
      </c>
      <c r="C107">
        <f t="shared" si="10"/>
        <v>0.294189171368478</v>
      </c>
      <c r="E107">
        <v>2007</v>
      </c>
      <c r="F107">
        <f t="shared" si="6"/>
        <v>23.9701464424717</v>
      </c>
      <c r="G107">
        <f t="shared" si="7"/>
        <v>31.0712238657071</v>
      </c>
      <c r="H107">
        <f t="shared" si="8"/>
        <v>92.1910968410549</v>
      </c>
      <c r="I107">
        <f t="shared" si="9"/>
        <v>63.6900065986822</v>
      </c>
    </row>
    <row r="108" spans="2:9">
      <c r="B108" s="5" t="s">
        <v>38</v>
      </c>
      <c r="C108">
        <f t="shared" si="10"/>
        <v>0.245123419436054</v>
      </c>
      <c r="E108">
        <v>2008</v>
      </c>
      <c r="F108">
        <f t="shared" si="6"/>
        <v>19.6807518159242</v>
      </c>
      <c r="G108">
        <f t="shared" si="7"/>
        <v>36.6587766812521</v>
      </c>
      <c r="H108">
        <f t="shared" si="8"/>
        <v>53.9717583832416</v>
      </c>
      <c r="I108">
        <f t="shared" si="9"/>
        <v>67.9552327043677</v>
      </c>
    </row>
    <row r="109" spans="2:9">
      <c r="B109" s="5" t="s">
        <v>39</v>
      </c>
      <c r="C109">
        <f t="shared" si="10"/>
        <v>0.28376570132318</v>
      </c>
      <c r="E109">
        <v>2009</v>
      </c>
      <c r="F109">
        <f t="shared" si="6"/>
        <v>23.6337233345072</v>
      </c>
      <c r="G109">
        <f t="shared" si="7"/>
        <v>45.5052320131876</v>
      </c>
      <c r="H109">
        <f t="shared" si="8"/>
        <v>77.7797199164093</v>
      </c>
      <c r="I109">
        <f t="shared" si="9"/>
        <v>61.792961879171</v>
      </c>
    </row>
    <row r="110" spans="2:9">
      <c r="B110" s="5" t="s">
        <v>40</v>
      </c>
      <c r="C110">
        <f t="shared" si="10"/>
        <v>0.196698680258473</v>
      </c>
      <c r="E110">
        <v>2010</v>
      </c>
      <c r="F110">
        <f t="shared" si="6"/>
        <v>19.9330691468975</v>
      </c>
      <c r="G110">
        <f t="shared" si="7"/>
        <v>41.04161919258</v>
      </c>
      <c r="H110">
        <f t="shared" si="8"/>
        <v>68.3146780159246</v>
      </c>
      <c r="I110">
        <f t="shared" si="9"/>
        <v>61.9175076992164</v>
      </c>
    </row>
    <row r="111" spans="2:9">
      <c r="B111" s="5" t="s">
        <v>41</v>
      </c>
      <c r="C111">
        <f t="shared" si="10"/>
        <v>0.261956596898081</v>
      </c>
      <c r="E111">
        <v>2011</v>
      </c>
      <c r="F111">
        <f t="shared" si="6"/>
        <v>21.7833962407024</v>
      </c>
      <c r="G111">
        <f t="shared" si="7"/>
        <v>55.5790494964242</v>
      </c>
      <c r="H111">
        <f t="shared" si="8"/>
        <v>98.6893777447517</v>
      </c>
      <c r="I111">
        <f t="shared" si="9"/>
        <v>72.6202729741891</v>
      </c>
    </row>
    <row r="112" spans="2:9">
      <c r="B112" s="5" t="s">
        <v>42</v>
      </c>
      <c r="C112">
        <f t="shared" si="10"/>
        <v>0.271472598239007</v>
      </c>
      <c r="E112">
        <v>2012</v>
      </c>
      <c r="F112">
        <f t="shared" si="6"/>
        <v>41.2118307256531</v>
      </c>
      <c r="G112">
        <f t="shared" si="7"/>
        <v>112.314553776723</v>
      </c>
      <c r="H112">
        <f t="shared" si="8"/>
        <v>140.340949750833</v>
      </c>
      <c r="I112">
        <f t="shared" si="9"/>
        <v>132.151767538865</v>
      </c>
    </row>
    <row r="113" spans="5:9">
      <c r="E113">
        <v>2013</v>
      </c>
      <c r="F113">
        <f t="shared" si="6"/>
        <v>57.1078225769765</v>
      </c>
      <c r="G113">
        <f t="shared" si="7"/>
        <v>165.565617548624</v>
      </c>
      <c r="H113">
        <f t="shared" si="8"/>
        <v>208.472756582905</v>
      </c>
      <c r="I113">
        <f t="shared" si="9"/>
        <v>155.522114861055</v>
      </c>
    </row>
    <row r="114" spans="1:9">
      <c r="A114" s="5" t="s">
        <v>48</v>
      </c>
      <c r="B114" s="5" t="s">
        <v>32</v>
      </c>
      <c r="C114">
        <f>C102/(SUM($C$102:$C$112))</f>
        <v>0.0841057769911289</v>
      </c>
      <c r="E114">
        <v>2014</v>
      </c>
      <c r="F114">
        <f t="shared" si="6"/>
        <v>65.0978713911337</v>
      </c>
      <c r="G114">
        <f t="shared" si="7"/>
        <v>178.867225307029</v>
      </c>
      <c r="H114">
        <f t="shared" si="8"/>
        <v>216.255184357386</v>
      </c>
      <c r="I114">
        <f t="shared" si="9"/>
        <v>156.940100654785</v>
      </c>
    </row>
    <row r="115" spans="2:9">
      <c r="B115" s="5" t="s">
        <v>33</v>
      </c>
      <c r="C115">
        <f t="shared" ref="C115:C124" si="11">C103/(SUM($C$102:$C$112))</f>
        <v>0.0997439317552746</v>
      </c>
      <c r="E115">
        <v>2015</v>
      </c>
      <c r="F115">
        <f t="shared" si="6"/>
        <v>109.926250527405</v>
      </c>
      <c r="G115">
        <f t="shared" si="7"/>
        <v>268.612481793652</v>
      </c>
      <c r="H115">
        <f t="shared" si="8"/>
        <v>317.938636752783</v>
      </c>
      <c r="I115">
        <f t="shared" si="9"/>
        <v>209.644661320863</v>
      </c>
    </row>
    <row r="116" spans="2:9">
      <c r="B116" s="5" t="s">
        <v>34</v>
      </c>
      <c r="C116">
        <f t="shared" si="11"/>
        <v>0.101649265357572</v>
      </c>
      <c r="E116">
        <v>2016</v>
      </c>
      <c r="F116">
        <f t="shared" si="6"/>
        <v>150.969869699076</v>
      </c>
      <c r="G116">
        <f t="shared" si="7"/>
        <v>304.038153338297</v>
      </c>
      <c r="H116">
        <f t="shared" si="8"/>
        <v>426.284678741872</v>
      </c>
      <c r="I116">
        <f t="shared" si="9"/>
        <v>137.373984236869</v>
      </c>
    </row>
    <row r="117" spans="2:9">
      <c r="B117" s="5" t="s">
        <v>35</v>
      </c>
      <c r="C117">
        <f t="shared" si="11"/>
        <v>0.0961688035946473</v>
      </c>
      <c r="E117">
        <v>2017</v>
      </c>
      <c r="F117">
        <f t="shared" si="6"/>
        <v>234.486906251267</v>
      </c>
      <c r="G117">
        <f t="shared" si="7"/>
        <v>337.040782272798</v>
      </c>
      <c r="H117">
        <f t="shared" si="8"/>
        <v>523.618044575505</v>
      </c>
      <c r="I117">
        <f t="shared" si="9"/>
        <v>163.527682163401</v>
      </c>
    </row>
    <row r="118" spans="2:9">
      <c r="B118" s="5" t="s">
        <v>36</v>
      </c>
      <c r="C118">
        <f t="shared" si="11"/>
        <v>0.0914673910144765</v>
      </c>
      <c r="E118">
        <v>2018</v>
      </c>
      <c r="F118">
        <f t="shared" si="6"/>
        <v>252.317330973387</v>
      </c>
      <c r="G118">
        <f t="shared" si="7"/>
        <v>359.351362559167</v>
      </c>
      <c r="H118">
        <f t="shared" si="8"/>
        <v>525.447323088207</v>
      </c>
      <c r="I118">
        <f t="shared" si="9"/>
        <v>76.8061683679563</v>
      </c>
    </row>
    <row r="119" spans="2:9">
      <c r="B119" s="5" t="s">
        <v>37</v>
      </c>
      <c r="C119">
        <f t="shared" si="11"/>
        <v>0.0997922435413994</v>
      </c>
      <c r="E119">
        <v>2019</v>
      </c>
      <c r="F119">
        <f t="shared" si="6"/>
        <v>159.044024290225</v>
      </c>
      <c r="G119">
        <f t="shared" si="7"/>
        <v>269.200244974395</v>
      </c>
      <c r="H119">
        <f t="shared" si="8"/>
        <v>380.701175771756</v>
      </c>
      <c r="I119">
        <f t="shared" si="9"/>
        <v>30.5612685536111</v>
      </c>
    </row>
    <row r="120" spans="2:9">
      <c r="B120" s="5" t="s">
        <v>38</v>
      </c>
      <c r="C120">
        <f t="shared" si="11"/>
        <v>0.0831485940025472</v>
      </c>
      <c r="E120">
        <v>2020</v>
      </c>
      <c r="F120">
        <f t="shared" si="6"/>
        <v>138.354003150407</v>
      </c>
      <c r="G120">
        <f t="shared" si="7"/>
        <v>243.533893066002</v>
      </c>
      <c r="H120">
        <f t="shared" si="8"/>
        <v>332.398231483402</v>
      </c>
      <c r="I120">
        <f t="shared" si="9"/>
        <v>5.78879627420137</v>
      </c>
    </row>
    <row r="121" spans="2:3">
      <c r="B121" s="5" t="s">
        <v>39</v>
      </c>
      <c r="C121">
        <f t="shared" si="11"/>
        <v>0.0962564864077557</v>
      </c>
    </row>
    <row r="122" spans="2:3">
      <c r="B122" s="5" t="s">
        <v>40</v>
      </c>
      <c r="C122">
        <f t="shared" si="11"/>
        <v>0.0667223831295941</v>
      </c>
    </row>
    <row r="123" spans="2:3">
      <c r="B123" s="5" t="s">
        <v>41</v>
      </c>
      <c r="C123">
        <f t="shared" si="11"/>
        <v>0.0888585952818335</v>
      </c>
    </row>
    <row r="124" spans="2:3">
      <c r="B124" s="5" t="s">
        <v>42</v>
      </c>
      <c r="C124">
        <f t="shared" si="11"/>
        <v>0.0920865289237707</v>
      </c>
    </row>
    <row r="125" spans="4:7">
      <c r="D125" s="5" t="s">
        <v>49</v>
      </c>
      <c r="E125" s="5" t="s">
        <v>50</v>
      </c>
      <c r="F125" s="5" t="s">
        <v>48</v>
      </c>
      <c r="G125" s="5" t="s">
        <v>51</v>
      </c>
    </row>
    <row r="126" ht="27.6" spans="1:6">
      <c r="A126" s="11" t="s">
        <v>52</v>
      </c>
      <c r="B126">
        <v>2000</v>
      </c>
      <c r="C126">
        <f>C$114*C30/C53+C$115*D30/D53+C$116*E30/E53+C$117*F30/F53+C$118*G30/G53+C$119*H30/H53+C$120*I30/I53+C$121*J30/J53+C$122*K30/K53+C$123*L30/L53+C$124*M30/M53</f>
        <v>-48.5432929692862</v>
      </c>
      <c r="D126">
        <f>ABS(C126)</f>
        <v>48.5432929692862</v>
      </c>
      <c r="E126">
        <f>SUM(D$126:D126)</f>
        <v>48.5432929692862</v>
      </c>
      <c r="F126">
        <f>E126/E$146</f>
        <v>0.00154206193938602</v>
      </c>
    </row>
    <row r="127" spans="2:6">
      <c r="B127">
        <v>2001</v>
      </c>
      <c r="C127">
        <f t="shared" ref="C127:C146" si="12">C$114*C31/C54+C$115*D31/D54+C$116*E31/E54+C$117*F31/F54+C$118*G31/G54+C$119*H31/H54+C$120*I31/I54+C$121*J31/J54+C$122*K31/K54+C$123*L31/L54+C$124*M31/M54</f>
        <v>-111.705109804916</v>
      </c>
      <c r="D127">
        <f t="shared" ref="D127:D146" si="13">ABS(C127)</f>
        <v>111.705109804916</v>
      </c>
      <c r="E127">
        <f>SUM(D$126:D127)</f>
        <v>160.248402774202</v>
      </c>
      <c r="F127">
        <f t="shared" ref="F127:F146" si="14">E127/E$146</f>
        <v>0.00509056859661021</v>
      </c>
    </row>
    <row r="128" spans="2:6">
      <c r="B128">
        <v>2002</v>
      </c>
      <c r="C128">
        <f t="shared" si="12"/>
        <v>-308.160235136439</v>
      </c>
      <c r="D128">
        <f t="shared" si="13"/>
        <v>308.160235136439</v>
      </c>
      <c r="E128">
        <f>SUM(D$126:D128)</f>
        <v>468.408637910641</v>
      </c>
      <c r="F128">
        <f t="shared" si="14"/>
        <v>0.0148798132227795</v>
      </c>
    </row>
    <row r="129" spans="2:6">
      <c r="B129">
        <v>2003</v>
      </c>
      <c r="C129">
        <f t="shared" si="12"/>
        <v>-95.7793037300159</v>
      </c>
      <c r="D129">
        <f t="shared" si="13"/>
        <v>95.7793037300159</v>
      </c>
      <c r="E129">
        <f>SUM(D$126:D129)</f>
        <v>564.187941640657</v>
      </c>
      <c r="F129">
        <f t="shared" si="14"/>
        <v>0.0179224090136419</v>
      </c>
    </row>
    <row r="130" spans="2:6">
      <c r="B130">
        <v>2004</v>
      </c>
      <c r="C130">
        <f t="shared" si="12"/>
        <v>-102.52772172281</v>
      </c>
      <c r="D130">
        <f t="shared" si="13"/>
        <v>102.52772172281</v>
      </c>
      <c r="E130">
        <f>SUM(D$126:D130)</f>
        <v>666.715663363467</v>
      </c>
      <c r="F130">
        <f t="shared" si="14"/>
        <v>0.0211793800127198</v>
      </c>
    </row>
    <row r="131" spans="2:6">
      <c r="B131">
        <v>2005</v>
      </c>
      <c r="C131">
        <f t="shared" si="12"/>
        <v>-189.60525706907</v>
      </c>
      <c r="D131">
        <f t="shared" si="13"/>
        <v>189.60525706907</v>
      </c>
      <c r="E131">
        <f>SUM(D$126:D131)</f>
        <v>856.320920432537</v>
      </c>
      <c r="F131">
        <f t="shared" si="14"/>
        <v>0.0272025200295849</v>
      </c>
    </row>
    <row r="132" spans="2:6">
      <c r="B132">
        <v>2006</v>
      </c>
      <c r="C132">
        <f t="shared" si="12"/>
        <v>-123.805020700884</v>
      </c>
      <c r="D132">
        <f t="shared" si="13"/>
        <v>123.805020700884</v>
      </c>
      <c r="E132">
        <f>SUM(D$126:D132)</f>
        <v>980.125941133421</v>
      </c>
      <c r="F132">
        <f t="shared" si="14"/>
        <v>0.0311354013536542</v>
      </c>
    </row>
    <row r="133" spans="2:6">
      <c r="B133">
        <v>2007</v>
      </c>
      <c r="C133">
        <f t="shared" si="12"/>
        <v>-564.020599044201</v>
      </c>
      <c r="D133">
        <f t="shared" si="13"/>
        <v>564.020599044201</v>
      </c>
      <c r="E133">
        <f>SUM(D$126:D133)</f>
        <v>1544.14654017762</v>
      </c>
      <c r="F133">
        <f t="shared" si="14"/>
        <v>0.0490524944393266</v>
      </c>
    </row>
    <row r="134" spans="2:6">
      <c r="B134">
        <v>2008</v>
      </c>
      <c r="C134">
        <f t="shared" si="12"/>
        <v>-649.306225670282</v>
      </c>
      <c r="D134">
        <f t="shared" si="13"/>
        <v>649.306225670282</v>
      </c>
      <c r="E134">
        <f>SUM(D$126:D134)</f>
        <v>2193.4527658479</v>
      </c>
      <c r="F134">
        <f t="shared" si="14"/>
        <v>0.069678833452752</v>
      </c>
    </row>
    <row r="135" spans="2:6">
      <c r="B135">
        <v>2009</v>
      </c>
      <c r="C135">
        <f t="shared" si="12"/>
        <v>-536.076344205843</v>
      </c>
      <c r="D135">
        <f t="shared" si="13"/>
        <v>536.076344205843</v>
      </c>
      <c r="E135">
        <f>SUM(D$126:D135)</f>
        <v>2729.52911005375</v>
      </c>
      <c r="F135">
        <f t="shared" si="14"/>
        <v>0.0867082287912196</v>
      </c>
    </row>
    <row r="136" spans="2:6">
      <c r="B136">
        <v>2010</v>
      </c>
      <c r="C136">
        <f t="shared" si="12"/>
        <v>-442.794815688606</v>
      </c>
      <c r="D136">
        <f t="shared" si="13"/>
        <v>442.794815688606</v>
      </c>
      <c r="E136">
        <f>SUM(D$126:D136)</f>
        <v>3172.32392574235</v>
      </c>
      <c r="F136">
        <f t="shared" si="14"/>
        <v>0.100774374502902</v>
      </c>
    </row>
    <row r="137" spans="2:6">
      <c r="B137">
        <v>2011</v>
      </c>
      <c r="C137">
        <f t="shared" si="12"/>
        <v>-1414.53811218739</v>
      </c>
      <c r="D137">
        <f t="shared" si="13"/>
        <v>1414.53811218739</v>
      </c>
      <c r="E137">
        <f>SUM(D$126:D137)</f>
        <v>4586.86203792975</v>
      </c>
      <c r="F137">
        <f t="shared" si="14"/>
        <v>0.145709632314836</v>
      </c>
    </row>
    <row r="138" spans="2:6">
      <c r="B138">
        <v>2012</v>
      </c>
      <c r="C138">
        <f t="shared" si="12"/>
        <v>-1311.04694100606</v>
      </c>
      <c r="D138">
        <f t="shared" si="13"/>
        <v>1311.04694100606</v>
      </c>
      <c r="E138">
        <f>SUM(D$126:D138)</f>
        <v>5897.90897893581</v>
      </c>
      <c r="F138">
        <f t="shared" si="14"/>
        <v>0.187357313483748</v>
      </c>
    </row>
    <row r="139" spans="2:6">
      <c r="B139">
        <v>2013</v>
      </c>
      <c r="C139">
        <f t="shared" si="12"/>
        <v>1351.46489508584</v>
      </c>
      <c r="D139">
        <f t="shared" si="13"/>
        <v>1351.46489508584</v>
      </c>
      <c r="E139">
        <f>SUM(D$126:D139)</f>
        <v>7249.37387402164</v>
      </c>
      <c r="F139">
        <f t="shared" si="14"/>
        <v>0.230288941102145</v>
      </c>
    </row>
    <row r="140" spans="2:6">
      <c r="B140">
        <v>2014</v>
      </c>
      <c r="C140">
        <f t="shared" si="12"/>
        <v>-4278.88730282607</v>
      </c>
      <c r="D140">
        <f t="shared" si="13"/>
        <v>4278.88730282607</v>
      </c>
      <c r="E140">
        <f>SUM(D$126:D140)</f>
        <v>11528.2611768477</v>
      </c>
      <c r="F140">
        <f t="shared" si="14"/>
        <v>0.366215221521255</v>
      </c>
    </row>
    <row r="141" spans="2:6">
      <c r="B141">
        <v>2015</v>
      </c>
      <c r="C141">
        <f t="shared" si="12"/>
        <v>919.769171869672</v>
      </c>
      <c r="D141">
        <f t="shared" si="13"/>
        <v>919.769171869672</v>
      </c>
      <c r="E141">
        <f>SUM(D$126:D141)</f>
        <v>12448.0303487174</v>
      </c>
      <c r="F141">
        <f t="shared" si="14"/>
        <v>0.395433285360851</v>
      </c>
    </row>
    <row r="142" spans="2:6">
      <c r="B142">
        <v>2016</v>
      </c>
      <c r="C142">
        <f t="shared" si="12"/>
        <v>777.441695623725</v>
      </c>
      <c r="D142">
        <f t="shared" si="13"/>
        <v>777.441695623725</v>
      </c>
      <c r="E142">
        <f>SUM(D$126:D142)</f>
        <v>13225.4720443411</v>
      </c>
      <c r="F142">
        <f t="shared" si="14"/>
        <v>0.420130069933574</v>
      </c>
    </row>
    <row r="143" spans="2:6">
      <c r="B143">
        <v>2017</v>
      </c>
      <c r="C143">
        <f t="shared" si="12"/>
        <v>786.698306124549</v>
      </c>
      <c r="D143">
        <f t="shared" si="13"/>
        <v>786.698306124549</v>
      </c>
      <c r="E143">
        <f>SUM(D$126:D143)</f>
        <v>14012.1703504657</v>
      </c>
      <c r="F143">
        <f t="shared" si="14"/>
        <v>0.445120906802051</v>
      </c>
    </row>
    <row r="144" spans="2:6">
      <c r="B144">
        <v>2018</v>
      </c>
      <c r="C144">
        <f t="shared" si="12"/>
        <v>-16059.9785500925</v>
      </c>
      <c r="D144">
        <f t="shared" si="13"/>
        <v>16059.9785500925</v>
      </c>
      <c r="E144">
        <f>SUM(D$126:D144)</f>
        <v>30072.1489005582</v>
      </c>
      <c r="F144">
        <f t="shared" si="14"/>
        <v>0.955293994670707</v>
      </c>
    </row>
    <row r="145" spans="2:6">
      <c r="B145">
        <v>2019</v>
      </c>
      <c r="C145">
        <f t="shared" si="12"/>
        <v>631.516731765598</v>
      </c>
      <c r="D145">
        <f t="shared" si="13"/>
        <v>631.516731765598</v>
      </c>
      <c r="E145">
        <f>SUM(D$126:D145)</f>
        <v>30703.6656323238</v>
      </c>
      <c r="F145">
        <f t="shared" si="14"/>
        <v>0.97535521953976</v>
      </c>
    </row>
    <row r="146" spans="2:6">
      <c r="B146">
        <v>2020</v>
      </c>
      <c r="C146">
        <f t="shared" si="12"/>
        <v>775.804633711084</v>
      </c>
      <c r="D146">
        <f t="shared" si="13"/>
        <v>775.804633711084</v>
      </c>
      <c r="E146">
        <f>SUM(D$126:D146)</f>
        <v>31479.4702660349</v>
      </c>
      <c r="F146">
        <f t="shared" si="14"/>
        <v>1</v>
      </c>
    </row>
    <row r="147" spans="4:10">
      <c r="D147" s="5" t="s">
        <v>50</v>
      </c>
      <c r="E147" s="5" t="s">
        <v>51</v>
      </c>
      <c r="F147" t="s">
        <v>53</v>
      </c>
      <c r="G147" t="s">
        <v>54</v>
      </c>
      <c r="H147">
        <v>1000</v>
      </c>
      <c r="I147" s="5" t="s">
        <v>55</v>
      </c>
      <c r="J147" s="5" t="s">
        <v>56</v>
      </c>
    </row>
    <row r="148" spans="1:10">
      <c r="A148" s="5" t="s">
        <v>57</v>
      </c>
      <c r="B148">
        <v>2000</v>
      </c>
      <c r="C148" s="1">
        <f>C$114*C30+C$115*D30+C$116*E30+C$117*F30+C$118*G30+C$119*H30+C$120*I30+C$121*J30+C$122*K30+C$123*L30+C$124*M30</f>
        <v>44.649171886169</v>
      </c>
      <c r="D148" s="8">
        <f>SUM(C$148:C148)</f>
        <v>44.649171886169</v>
      </c>
      <c r="E148" s="12">
        <f>D148/D$168</f>
        <v>0.00483205336235484</v>
      </c>
      <c r="F148" s="13">
        <f>E148*100</f>
        <v>0.483205336235484</v>
      </c>
      <c r="G148">
        <v>0.0958</v>
      </c>
      <c r="H148">
        <f>G148*1000</f>
        <v>95.8</v>
      </c>
      <c r="I148">
        <f>(D148-H148)^2</f>
        <v>2616.40721673069</v>
      </c>
      <c r="J148">
        <f>(D148-D$170)^2</f>
        <v>7302661.62487616</v>
      </c>
    </row>
    <row r="149" spans="2:10">
      <c r="B149">
        <v>2001</v>
      </c>
      <c r="C149" s="1">
        <f t="shared" ref="C149:C168" si="15">C$114*C31+C$115*D31+C$116*E31+C$117*F31+C$118*G31+C$119*H31+C$120*I31+C$121*J31+C$122*K31+C$123*L31+C$124*M31</f>
        <v>63.9007564904213</v>
      </c>
      <c r="D149" s="8">
        <f>SUM(C$148:C149)</f>
        <v>108.54992837659</v>
      </c>
      <c r="E149" s="12">
        <f t="shared" ref="E149:E168" si="16">D149/D$168</f>
        <v>0.0117475649432585</v>
      </c>
      <c r="F149" s="13">
        <f t="shared" ref="F149:F170" si="17">E149*100</f>
        <v>1.17475649432585</v>
      </c>
      <c r="G149">
        <v>0.1258</v>
      </c>
      <c r="H149">
        <f t="shared" ref="H149:H168" si="18">G149*1000</f>
        <v>125.8</v>
      </c>
      <c r="I149">
        <f t="shared" ref="I149:I168" si="19">(D149-H149)^2</f>
        <v>297.564971012767</v>
      </c>
      <c r="J149">
        <f t="shared" ref="J149:J168" si="20">(D149-D$170)^2</f>
        <v>6961381.31450897</v>
      </c>
    </row>
    <row r="150" spans="2:10">
      <c r="B150">
        <v>2002</v>
      </c>
      <c r="C150" s="1">
        <f t="shared" si="15"/>
        <v>131.509554358414</v>
      </c>
      <c r="D150" s="8">
        <f>SUM(C$148:C150)</f>
        <v>240.059482735004</v>
      </c>
      <c r="E150" s="12">
        <f t="shared" si="16"/>
        <v>0.0259798823071603</v>
      </c>
      <c r="F150" s="13">
        <f t="shared" si="17"/>
        <v>2.59798823071603</v>
      </c>
      <c r="G150">
        <v>0.1652</v>
      </c>
      <c r="H150">
        <f t="shared" si="18"/>
        <v>165.2</v>
      </c>
      <c r="I150">
        <f t="shared" si="19"/>
        <v>5603.9421553524</v>
      </c>
      <c r="J150">
        <f t="shared" si="20"/>
        <v>6284715.15859995</v>
      </c>
    </row>
    <row r="151" spans="2:10">
      <c r="B151">
        <v>2003</v>
      </c>
      <c r="C151" s="1">
        <f t="shared" si="15"/>
        <v>79.2825268872652</v>
      </c>
      <c r="D151" s="8">
        <f>SUM(C$148:C151)</f>
        <v>319.34200962227</v>
      </c>
      <c r="E151" s="12">
        <f t="shared" si="16"/>
        <v>0.0345600504141588</v>
      </c>
      <c r="F151" s="13">
        <f t="shared" si="17"/>
        <v>3.45600504141588</v>
      </c>
      <c r="G151">
        <v>0.2168</v>
      </c>
      <c r="H151">
        <f t="shared" si="18"/>
        <v>216.8</v>
      </c>
      <c r="I151">
        <f t="shared" si="19"/>
        <v>10514.8637373736</v>
      </c>
      <c r="J151">
        <f t="shared" si="20"/>
        <v>5893488.84555179</v>
      </c>
    </row>
    <row r="152" spans="2:10">
      <c r="B152">
        <v>2004</v>
      </c>
      <c r="C152" s="1">
        <f t="shared" si="15"/>
        <v>83.1665922611964</v>
      </c>
      <c r="D152" s="8">
        <f>SUM(C$148:C152)</f>
        <v>402.508601883466</v>
      </c>
      <c r="E152" s="12">
        <f t="shared" si="16"/>
        <v>0.0435605625131479</v>
      </c>
      <c r="F152" s="13">
        <f t="shared" si="17"/>
        <v>4.35605625131479</v>
      </c>
      <c r="G152">
        <v>0.2841</v>
      </c>
      <c r="H152">
        <f t="shared" si="18"/>
        <v>284.1</v>
      </c>
      <c r="I152">
        <f t="shared" si="19"/>
        <v>14020.5969999971</v>
      </c>
      <c r="J152">
        <f t="shared" si="20"/>
        <v>5496606.62411498</v>
      </c>
    </row>
    <row r="153" spans="2:10">
      <c r="B153">
        <v>2005</v>
      </c>
      <c r="C153" s="1">
        <f t="shared" si="15"/>
        <v>116.862884983933</v>
      </c>
      <c r="D153" s="8">
        <f>SUM(C$148:C153)</f>
        <v>519.371486867399</v>
      </c>
      <c r="E153" s="12">
        <f t="shared" si="16"/>
        <v>0.0562077779589516</v>
      </c>
      <c r="F153" s="13">
        <f t="shared" si="17"/>
        <v>5.62077779589516</v>
      </c>
      <c r="G153">
        <v>0.3718</v>
      </c>
      <c r="H153">
        <f t="shared" si="18"/>
        <v>371.8</v>
      </c>
      <c r="I153">
        <f t="shared" si="19"/>
        <v>21777.3437362549</v>
      </c>
      <c r="J153">
        <f t="shared" si="20"/>
        <v>4962297.16024689</v>
      </c>
    </row>
    <row r="154" spans="2:10">
      <c r="B154">
        <v>2006</v>
      </c>
      <c r="C154" s="1">
        <f t="shared" si="15"/>
        <v>96.2418695899834</v>
      </c>
      <c r="D154" s="8">
        <f>SUM(C$148:C154)</f>
        <v>615.613356457382</v>
      </c>
      <c r="E154" s="12">
        <f t="shared" si="16"/>
        <v>0.066623331706224</v>
      </c>
      <c r="F154" s="13">
        <f t="shared" si="17"/>
        <v>6.6623331706224</v>
      </c>
      <c r="G154">
        <v>0.4858</v>
      </c>
      <c r="H154">
        <f t="shared" si="18"/>
        <v>485.8</v>
      </c>
      <c r="I154">
        <f t="shared" si="19"/>
        <v>16851.5075147314</v>
      </c>
      <c r="J154">
        <f t="shared" si="20"/>
        <v>4542778.75863194</v>
      </c>
    </row>
    <row r="155" spans="2:10">
      <c r="B155">
        <v>2007</v>
      </c>
      <c r="C155" s="1">
        <f t="shared" si="15"/>
        <v>210.922473747916</v>
      </c>
      <c r="D155" s="8">
        <f>SUM(C$148:C155)</f>
        <v>826.535830205298</v>
      </c>
      <c r="E155" s="12">
        <f t="shared" si="16"/>
        <v>0.0894499286041059</v>
      </c>
      <c r="F155" s="13">
        <f t="shared" si="17"/>
        <v>8.94499286041059</v>
      </c>
      <c r="G155">
        <v>0.6334</v>
      </c>
      <c r="H155">
        <f t="shared" si="18"/>
        <v>633.4</v>
      </c>
      <c r="I155">
        <f t="shared" si="19"/>
        <v>37301.4489090899</v>
      </c>
      <c r="J155">
        <f t="shared" si="20"/>
        <v>3688155.35692445</v>
      </c>
    </row>
    <row r="156" spans="2:10">
      <c r="B156">
        <v>2008</v>
      </c>
      <c r="C156" s="1">
        <f t="shared" si="15"/>
        <v>178.266519584786</v>
      </c>
      <c r="D156" s="8">
        <f>SUM(C$148:C156)</f>
        <v>1004.80234979008</v>
      </c>
      <c r="E156" s="12">
        <f t="shared" si="16"/>
        <v>0.108742410389682</v>
      </c>
      <c r="F156" s="13">
        <f t="shared" si="17"/>
        <v>10.8742410389682</v>
      </c>
      <c r="G156">
        <v>0.8234</v>
      </c>
      <c r="H156">
        <f t="shared" si="18"/>
        <v>823.4</v>
      </c>
      <c r="I156">
        <f t="shared" si="19"/>
        <v>32906.812509364</v>
      </c>
      <c r="J156">
        <f t="shared" si="20"/>
        <v>3035227.91324073</v>
      </c>
    </row>
    <row r="157" spans="2:10">
      <c r="B157">
        <v>2009</v>
      </c>
      <c r="C157" s="1">
        <f t="shared" si="15"/>
        <v>208.711637143275</v>
      </c>
      <c r="D157" s="8">
        <f>SUM(C$148:C157)</f>
        <v>1213.51398693336</v>
      </c>
      <c r="E157" s="12">
        <f t="shared" si="16"/>
        <v>0.13132974460927</v>
      </c>
      <c r="F157" s="13">
        <f t="shared" si="17"/>
        <v>13.132974460927</v>
      </c>
      <c r="G157">
        <v>1.0664</v>
      </c>
      <c r="H157">
        <f t="shared" si="18"/>
        <v>1066.4</v>
      </c>
      <c r="I157">
        <f t="shared" si="19"/>
        <v>21642.5251514286</v>
      </c>
      <c r="J157">
        <f t="shared" si="20"/>
        <v>2351557.57682005</v>
      </c>
    </row>
    <row r="158" spans="2:10">
      <c r="B158">
        <v>2010</v>
      </c>
      <c r="C158" s="1">
        <f t="shared" si="15"/>
        <v>191.206874054619</v>
      </c>
      <c r="D158" s="8">
        <f>SUM(C$148:C158)</f>
        <v>1404.72086098798</v>
      </c>
      <c r="E158" s="12">
        <f t="shared" si="16"/>
        <v>0.15202266632877</v>
      </c>
      <c r="F158" s="13">
        <f t="shared" si="17"/>
        <v>15.202266632877</v>
      </c>
      <c r="G158">
        <v>1.3746</v>
      </c>
      <c r="H158">
        <f t="shared" si="18"/>
        <v>1374.6</v>
      </c>
      <c r="I158">
        <f t="shared" si="19"/>
        <v>907.266266657078</v>
      </c>
      <c r="J158">
        <f t="shared" si="20"/>
        <v>1801694.22671349</v>
      </c>
    </row>
    <row r="159" spans="2:10">
      <c r="B159">
        <v>2011</v>
      </c>
      <c r="C159" s="1">
        <f t="shared" si="15"/>
        <v>248.672096456067</v>
      </c>
      <c r="D159" s="8">
        <f>SUM(C$148:C159)</f>
        <v>1653.39295744405</v>
      </c>
      <c r="E159" s="12">
        <f t="shared" si="16"/>
        <v>0.178934628836558</v>
      </c>
      <c r="F159" s="13">
        <f t="shared" si="17"/>
        <v>17.8934628836558</v>
      </c>
      <c r="G159">
        <v>1.7614</v>
      </c>
      <c r="H159">
        <f t="shared" si="18"/>
        <v>1761.4</v>
      </c>
      <c r="I159">
        <f t="shared" si="19"/>
        <v>11665.5212416839</v>
      </c>
      <c r="J159">
        <f t="shared" si="20"/>
        <v>1195960.83435839</v>
      </c>
    </row>
    <row r="160" spans="2:10">
      <c r="B160">
        <v>2012</v>
      </c>
      <c r="C160" s="1">
        <f t="shared" si="15"/>
        <v>426.019101792074</v>
      </c>
      <c r="D160" s="8">
        <f>SUM(C$148:C160)</f>
        <v>2079.41205923612</v>
      </c>
      <c r="E160" s="12">
        <f t="shared" si="16"/>
        <v>0.225039560827009</v>
      </c>
      <c r="F160" s="13">
        <f t="shared" si="17"/>
        <v>22.5039560827009</v>
      </c>
      <c r="G160">
        <v>2.2403</v>
      </c>
      <c r="H160">
        <f t="shared" si="18"/>
        <v>2240.3</v>
      </c>
      <c r="I160">
        <f t="shared" si="19"/>
        <v>25884.9294832419</v>
      </c>
      <c r="J160">
        <f t="shared" si="20"/>
        <v>445664.17895501</v>
      </c>
    </row>
    <row r="161" spans="2:10">
      <c r="B161">
        <v>2013</v>
      </c>
      <c r="C161" s="1">
        <f t="shared" si="15"/>
        <v>586.66831156956</v>
      </c>
      <c r="D161" s="8">
        <f>SUM(C$148:C161)</f>
        <v>2666.08037080568</v>
      </c>
      <c r="E161" s="12">
        <f t="shared" si="16"/>
        <v>0.288530381994621</v>
      </c>
      <c r="F161" s="13">
        <f t="shared" si="17"/>
        <v>28.8530381994621</v>
      </c>
      <c r="G161">
        <v>2.8236</v>
      </c>
      <c r="H161">
        <f t="shared" si="18"/>
        <v>2823.6</v>
      </c>
      <c r="I161">
        <f t="shared" si="19"/>
        <v>24812.4335815163</v>
      </c>
      <c r="J161">
        <f t="shared" si="20"/>
        <v>6546.83738062185</v>
      </c>
    </row>
    <row r="162" spans="2:10">
      <c r="B162">
        <v>2014</v>
      </c>
      <c r="C162" s="1">
        <f t="shared" si="15"/>
        <v>617.160381710335</v>
      </c>
      <c r="D162" s="8">
        <f>SUM(C$148:C162)</f>
        <v>3283.24075251601</v>
      </c>
      <c r="E162" s="12">
        <f t="shared" si="16"/>
        <v>0.355321136930871</v>
      </c>
      <c r="F162" s="13">
        <f t="shared" si="17"/>
        <v>35.5321136930871</v>
      </c>
      <c r="G162">
        <v>3.5199</v>
      </c>
      <c r="H162">
        <f t="shared" si="18"/>
        <v>3519.9</v>
      </c>
      <c r="I162">
        <f t="shared" si="19"/>
        <v>56007.5994196865</v>
      </c>
      <c r="J162">
        <f t="shared" si="20"/>
        <v>287561.759328036</v>
      </c>
    </row>
    <row r="163" spans="2:10">
      <c r="B163">
        <v>2015</v>
      </c>
      <c r="C163" s="1">
        <f t="shared" si="15"/>
        <v>906.122030394703</v>
      </c>
      <c r="D163" s="8">
        <f>SUM(C$148:C163)</f>
        <v>4189.36278291072</v>
      </c>
      <c r="E163" s="12">
        <f t="shared" si="16"/>
        <v>0.453384097982761</v>
      </c>
      <c r="F163" s="13">
        <f t="shared" si="17"/>
        <v>45.3384097982761</v>
      </c>
      <c r="G163">
        <v>4.3315</v>
      </c>
      <c r="H163">
        <f t="shared" si="18"/>
        <v>4331.5</v>
      </c>
      <c r="I163">
        <f t="shared" si="19"/>
        <v>20202.9884818862</v>
      </c>
      <c r="J163">
        <f t="shared" si="20"/>
        <v>2080430.87912787</v>
      </c>
    </row>
    <row r="164" spans="2:10">
      <c r="B164">
        <v>2016</v>
      </c>
      <c r="C164" s="1">
        <f t="shared" si="15"/>
        <v>1018.66668601611</v>
      </c>
      <c r="D164" s="8">
        <f>SUM(C$148:C164)</f>
        <v>5208.02946892683</v>
      </c>
      <c r="E164" s="12">
        <f t="shared" si="16"/>
        <v>0.563626944094937</v>
      </c>
      <c r="F164" s="13">
        <f t="shared" si="17"/>
        <v>56.3626944094937</v>
      </c>
      <c r="G164">
        <v>5.2513</v>
      </c>
      <c r="H164">
        <f t="shared" si="18"/>
        <v>5251.3</v>
      </c>
      <c r="I164">
        <f t="shared" si="19"/>
        <v>1872.338859354</v>
      </c>
      <c r="J164">
        <f t="shared" si="20"/>
        <v>6056700.99359515</v>
      </c>
    </row>
    <row r="165" spans="2:10">
      <c r="B165">
        <v>2017</v>
      </c>
      <c r="C165" s="1">
        <f t="shared" si="15"/>
        <v>1258.67341526297</v>
      </c>
      <c r="D165" s="8">
        <f>SUM(C$148:C165)</f>
        <v>6466.7028841898</v>
      </c>
      <c r="E165" s="12">
        <f t="shared" si="16"/>
        <v>0.699843963390028</v>
      </c>
      <c r="F165" s="13">
        <f t="shared" si="17"/>
        <v>69.9843963390028</v>
      </c>
      <c r="G165">
        <v>6.2616</v>
      </c>
      <c r="H165">
        <f t="shared" si="18"/>
        <v>6261.6</v>
      </c>
      <c r="I165">
        <f t="shared" si="19"/>
        <v>42067.1931029758</v>
      </c>
      <c r="J165">
        <f t="shared" si="20"/>
        <v>13836242.3664813</v>
      </c>
    </row>
    <row r="166" spans="2:10">
      <c r="B166">
        <v>2018</v>
      </c>
      <c r="C166" s="1">
        <f t="shared" si="15"/>
        <v>1213.92218498872</v>
      </c>
      <c r="D166" s="8">
        <f>SUM(C$148:C166)</f>
        <v>7680.62506917852</v>
      </c>
      <c r="E166" s="12">
        <f t="shared" si="16"/>
        <v>0.831217884289755</v>
      </c>
      <c r="F166" s="13">
        <f t="shared" si="17"/>
        <v>83.1217884289755</v>
      </c>
      <c r="G166">
        <v>7.3335</v>
      </c>
      <c r="H166">
        <f t="shared" si="18"/>
        <v>7333.5</v>
      </c>
      <c r="I166">
        <f t="shared" si="19"/>
        <v>120495.813652192</v>
      </c>
      <c r="J166">
        <f t="shared" si="20"/>
        <v>24340726.3807531</v>
      </c>
    </row>
    <row r="167" spans="2:10">
      <c r="B167">
        <v>2019</v>
      </c>
      <c r="C167" s="1">
        <f t="shared" si="15"/>
        <v>839.506713589987</v>
      </c>
      <c r="D167" s="8">
        <f>SUM(C$148:C167)</f>
        <v>8520.13178276851</v>
      </c>
      <c r="E167" s="12">
        <f t="shared" si="16"/>
        <v>0.922071556748987</v>
      </c>
      <c r="F167" s="13">
        <f t="shared" si="17"/>
        <v>92.2071556748987</v>
      </c>
      <c r="G167">
        <v>8.4299</v>
      </c>
      <c r="H167">
        <f t="shared" si="18"/>
        <v>8429.9</v>
      </c>
      <c r="I167">
        <f t="shared" si="19"/>
        <v>8141.77462158311</v>
      </c>
      <c r="J167">
        <f t="shared" si="20"/>
        <v>33329132.5597336</v>
      </c>
    </row>
    <row r="168" spans="2:12">
      <c r="B168">
        <v>2020</v>
      </c>
      <c r="C168" s="1">
        <f t="shared" si="15"/>
        <v>720.074923974011</v>
      </c>
      <c r="D168" s="8">
        <f>SUM(C$148:C168)</f>
        <v>9240.20670674252</v>
      </c>
      <c r="E168" s="12">
        <f t="shared" si="16"/>
        <v>1</v>
      </c>
      <c r="F168" s="13">
        <f t="shared" si="17"/>
        <v>100</v>
      </c>
      <c r="G168">
        <v>9.5102</v>
      </c>
      <c r="H168">
        <f t="shared" si="18"/>
        <v>9510.2</v>
      </c>
      <c r="I168">
        <f t="shared" si="19"/>
        <v>72896.3784040202</v>
      </c>
      <c r="J168">
        <f t="shared" si="20"/>
        <v>42161825.5400717</v>
      </c>
      <c r="L168" s="5" t="s">
        <v>58</v>
      </c>
    </row>
    <row r="169" spans="6:12">
      <c r="F169">
        <f t="shared" si="17"/>
        <v>0</v>
      </c>
      <c r="I169">
        <f>SUM(I148:I168)</f>
        <v>548487.250016133</v>
      </c>
      <c r="J169">
        <f>SUM(J148:J168)</f>
        <v>176061356.890014</v>
      </c>
      <c r="K169">
        <f>I169/J169</f>
        <v>0.00311531877127798</v>
      </c>
      <c r="L169">
        <f>1-K169</f>
        <v>0.996884681228722</v>
      </c>
    </row>
    <row r="170" spans="4:6">
      <c r="D170">
        <v>2746.9929</v>
      </c>
      <c r="F170">
        <f t="shared" si="17"/>
        <v>0</v>
      </c>
    </row>
  </sheetData>
  <mergeCells count="9">
    <mergeCell ref="D1:I1"/>
    <mergeCell ref="J1:M1"/>
    <mergeCell ref="N1:Q1"/>
    <mergeCell ref="D28:F28"/>
    <mergeCell ref="G28:J28"/>
    <mergeCell ref="K28:M28"/>
    <mergeCell ref="D51:F51"/>
    <mergeCell ref="G51:J51"/>
    <mergeCell ref="K51:M5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1"/>
  <sheetViews>
    <sheetView topLeftCell="A28" workbookViewId="0">
      <selection activeCell="H102" sqref="H102"/>
    </sheetView>
  </sheetViews>
  <sheetFormatPr defaultColWidth="9" defaultRowHeight="13.8"/>
  <cols>
    <col min="2" max="2" width="24.3796296296296" customWidth="1"/>
    <col min="3" max="3" width="16.5" customWidth="1"/>
    <col min="4" max="4" width="17.6296296296296" customWidth="1"/>
    <col min="5" max="5" width="14.1296296296296" customWidth="1"/>
    <col min="8" max="8" width="13.8796296296296" customWidth="1"/>
    <col min="9" max="9" width="18.1296296296296" style="1" customWidth="1"/>
    <col min="10" max="10" width="19.75" customWidth="1"/>
    <col min="11" max="11" width="20.8796296296296" customWidth="1"/>
    <col min="12" max="12" width="27.25" customWidth="1"/>
    <col min="15" max="15" width="23.3796296296296" customWidth="1"/>
  </cols>
  <sheetData>
    <row r="1" spans="2:15">
      <c r="B1" s="2" t="s">
        <v>23</v>
      </c>
      <c r="C1" s="3" t="s">
        <v>1</v>
      </c>
      <c r="D1" s="3"/>
      <c r="E1" s="3"/>
      <c r="F1" s="4" t="s">
        <v>2</v>
      </c>
      <c r="G1" s="4"/>
      <c r="H1" s="4"/>
      <c r="I1" s="4"/>
      <c r="J1" s="7" t="s">
        <v>3</v>
      </c>
      <c r="K1" s="7"/>
      <c r="L1" s="7"/>
      <c r="N1">
        <v>2000</v>
      </c>
      <c r="O1">
        <v>44.649171886169</v>
      </c>
    </row>
    <row r="2" spans="2:15">
      <c r="B2" s="5" t="s">
        <v>24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25</v>
      </c>
      <c r="H2" s="5" t="s">
        <v>14</v>
      </c>
      <c r="I2" s="8" t="s">
        <v>15</v>
      </c>
      <c r="J2" s="5" t="s">
        <v>26</v>
      </c>
      <c r="K2" s="5" t="s">
        <v>27</v>
      </c>
      <c r="L2" s="5" t="s">
        <v>19</v>
      </c>
      <c r="N2">
        <v>2001</v>
      </c>
      <c r="O2">
        <v>63.9007564904213</v>
      </c>
    </row>
    <row r="3" spans="1:15">
      <c r="A3">
        <v>2000</v>
      </c>
      <c r="B3">
        <v>80</v>
      </c>
      <c r="C3">
        <v>21</v>
      </c>
      <c r="D3">
        <v>4</v>
      </c>
      <c r="E3">
        <v>46</v>
      </c>
      <c r="F3">
        <v>191</v>
      </c>
      <c r="G3">
        <v>18</v>
      </c>
      <c r="H3">
        <v>3</v>
      </c>
      <c r="I3" s="1">
        <v>10</v>
      </c>
      <c r="J3">
        <v>7</v>
      </c>
      <c r="K3" s="1">
        <v>0.142857142857143</v>
      </c>
      <c r="L3">
        <v>109</v>
      </c>
      <c r="N3">
        <v>2002</v>
      </c>
      <c r="O3">
        <v>131.509554358414</v>
      </c>
    </row>
    <row r="4" spans="1:15">
      <c r="A4">
        <v>2001</v>
      </c>
      <c r="B4">
        <v>113</v>
      </c>
      <c r="C4">
        <v>30</v>
      </c>
      <c r="D4">
        <v>0</v>
      </c>
      <c r="E4">
        <v>63</v>
      </c>
      <c r="F4">
        <v>301</v>
      </c>
      <c r="G4">
        <v>31</v>
      </c>
      <c r="H4">
        <v>6</v>
      </c>
      <c r="I4" s="1">
        <v>0</v>
      </c>
      <c r="J4">
        <v>10</v>
      </c>
      <c r="K4" s="1">
        <v>0.2</v>
      </c>
      <c r="L4">
        <v>147</v>
      </c>
      <c r="N4">
        <v>2003</v>
      </c>
      <c r="O4">
        <v>79.2825268872652</v>
      </c>
    </row>
    <row r="5" spans="1:15">
      <c r="A5">
        <v>2002</v>
      </c>
      <c r="B5">
        <v>134</v>
      </c>
      <c r="C5">
        <v>29</v>
      </c>
      <c r="D5">
        <v>8</v>
      </c>
      <c r="E5">
        <v>97</v>
      </c>
      <c r="F5">
        <v>465</v>
      </c>
      <c r="G5">
        <v>27</v>
      </c>
      <c r="H5">
        <v>8</v>
      </c>
      <c r="I5" s="1">
        <v>26</v>
      </c>
      <c r="J5">
        <v>9</v>
      </c>
      <c r="K5" s="1">
        <v>0.129032258064516</v>
      </c>
      <c r="L5">
        <v>632</v>
      </c>
      <c r="N5">
        <v>2004</v>
      </c>
      <c r="O5">
        <v>83.1665922611964</v>
      </c>
    </row>
    <row r="6" spans="1:15">
      <c r="A6">
        <v>2003</v>
      </c>
      <c r="B6">
        <v>114</v>
      </c>
      <c r="C6">
        <v>35</v>
      </c>
      <c r="D6">
        <v>3</v>
      </c>
      <c r="E6">
        <v>90</v>
      </c>
      <c r="F6">
        <v>300</v>
      </c>
      <c r="G6">
        <v>30</v>
      </c>
      <c r="H6">
        <v>3</v>
      </c>
      <c r="I6" s="1">
        <v>12</v>
      </c>
      <c r="J6">
        <v>9</v>
      </c>
      <c r="K6" s="1">
        <v>0.371428571428571</v>
      </c>
      <c r="L6">
        <v>269</v>
      </c>
      <c r="N6">
        <v>2005</v>
      </c>
      <c r="O6">
        <v>116.862884983933</v>
      </c>
    </row>
    <row r="7" spans="1:15">
      <c r="A7">
        <v>2004</v>
      </c>
      <c r="B7">
        <v>89</v>
      </c>
      <c r="C7">
        <v>30</v>
      </c>
      <c r="D7">
        <v>12</v>
      </c>
      <c r="E7">
        <v>80</v>
      </c>
      <c r="F7">
        <v>318</v>
      </c>
      <c r="G7">
        <v>31</v>
      </c>
      <c r="H7">
        <v>4</v>
      </c>
      <c r="I7" s="1">
        <v>15</v>
      </c>
      <c r="J7">
        <v>6</v>
      </c>
      <c r="K7" s="1">
        <v>0.483870967741935</v>
      </c>
      <c r="L7">
        <v>319</v>
      </c>
      <c r="N7">
        <v>2006</v>
      </c>
      <c r="O7">
        <v>96.2418695899834</v>
      </c>
    </row>
    <row r="8" spans="1:15">
      <c r="A8">
        <v>2005</v>
      </c>
      <c r="B8">
        <v>133</v>
      </c>
      <c r="C8">
        <v>46</v>
      </c>
      <c r="D8">
        <v>3</v>
      </c>
      <c r="E8">
        <v>150</v>
      </c>
      <c r="F8">
        <v>348</v>
      </c>
      <c r="G8">
        <v>48</v>
      </c>
      <c r="H8">
        <v>2</v>
      </c>
      <c r="I8" s="1">
        <v>8</v>
      </c>
      <c r="J8">
        <v>6</v>
      </c>
      <c r="K8" s="1">
        <v>0.625</v>
      </c>
      <c r="L8">
        <v>525</v>
      </c>
      <c r="N8">
        <v>2007</v>
      </c>
      <c r="O8">
        <v>210.922473747916</v>
      </c>
    </row>
    <row r="9" spans="1:15">
      <c r="A9">
        <v>2006</v>
      </c>
      <c r="B9">
        <v>135</v>
      </c>
      <c r="C9">
        <v>38</v>
      </c>
      <c r="D9">
        <v>2</v>
      </c>
      <c r="E9">
        <v>138</v>
      </c>
      <c r="F9">
        <v>358</v>
      </c>
      <c r="G9">
        <v>41</v>
      </c>
      <c r="H9">
        <v>1</v>
      </c>
      <c r="I9" s="1">
        <v>21</v>
      </c>
      <c r="J9">
        <v>8</v>
      </c>
      <c r="K9" s="1">
        <v>0.688888888888889</v>
      </c>
      <c r="L9">
        <v>305</v>
      </c>
      <c r="N9">
        <v>2008</v>
      </c>
      <c r="O9">
        <v>178.266519584786</v>
      </c>
    </row>
    <row r="10" spans="1:15">
      <c r="A10">
        <v>2007</v>
      </c>
      <c r="B10">
        <v>285</v>
      </c>
      <c r="C10">
        <v>77</v>
      </c>
      <c r="D10">
        <v>4</v>
      </c>
      <c r="E10">
        <v>239</v>
      </c>
      <c r="F10">
        <v>897</v>
      </c>
      <c r="G10">
        <v>80</v>
      </c>
      <c r="H10">
        <v>4</v>
      </c>
      <c r="I10" s="1">
        <v>19</v>
      </c>
      <c r="J10">
        <v>11</v>
      </c>
      <c r="K10" s="1">
        <v>0.686046511627907</v>
      </c>
      <c r="L10">
        <v>683</v>
      </c>
      <c r="N10">
        <v>2009</v>
      </c>
      <c r="O10">
        <v>208.711637143275</v>
      </c>
    </row>
    <row r="11" spans="1:15">
      <c r="A11">
        <v>2008</v>
      </c>
      <c r="B11">
        <v>234</v>
      </c>
      <c r="C11">
        <v>69</v>
      </c>
      <c r="D11">
        <v>11</v>
      </c>
      <c r="E11">
        <v>298</v>
      </c>
      <c r="F11">
        <v>493</v>
      </c>
      <c r="G11">
        <v>72</v>
      </c>
      <c r="H11">
        <v>3</v>
      </c>
      <c r="I11" s="1">
        <v>15</v>
      </c>
      <c r="J11">
        <v>10</v>
      </c>
      <c r="K11" s="1">
        <v>0.72972972972973</v>
      </c>
      <c r="L11">
        <v>730</v>
      </c>
      <c r="N11">
        <v>2010</v>
      </c>
      <c r="O11">
        <v>191.206874054619</v>
      </c>
    </row>
    <row r="12" spans="1:15">
      <c r="A12">
        <v>2009</v>
      </c>
      <c r="B12">
        <v>281</v>
      </c>
      <c r="C12">
        <v>91</v>
      </c>
      <c r="D12">
        <v>14</v>
      </c>
      <c r="E12">
        <v>364</v>
      </c>
      <c r="F12">
        <v>725</v>
      </c>
      <c r="G12">
        <v>96</v>
      </c>
      <c r="H12">
        <v>3</v>
      </c>
      <c r="I12" s="1">
        <v>17</v>
      </c>
      <c r="J12">
        <v>10</v>
      </c>
      <c r="K12" s="1">
        <v>0.814432989690722</v>
      </c>
      <c r="L12">
        <v>663</v>
      </c>
      <c r="N12">
        <v>2011</v>
      </c>
      <c r="O12">
        <v>248.672096456067</v>
      </c>
    </row>
    <row r="13" spans="1:15">
      <c r="A13">
        <v>2010</v>
      </c>
      <c r="B13">
        <v>237</v>
      </c>
      <c r="C13">
        <v>80</v>
      </c>
      <c r="D13">
        <v>49</v>
      </c>
      <c r="E13">
        <v>292</v>
      </c>
      <c r="F13">
        <v>624</v>
      </c>
      <c r="G13">
        <v>90</v>
      </c>
      <c r="H13">
        <v>4</v>
      </c>
      <c r="I13" s="1">
        <v>20</v>
      </c>
      <c r="J13">
        <v>12</v>
      </c>
      <c r="K13" s="1">
        <v>0.714285714285714</v>
      </c>
      <c r="L13">
        <v>663</v>
      </c>
      <c r="N13">
        <v>2012</v>
      </c>
      <c r="O13">
        <v>426.019101792074</v>
      </c>
    </row>
    <row r="14" spans="1:15">
      <c r="A14">
        <v>2011</v>
      </c>
      <c r="B14">
        <v>259</v>
      </c>
      <c r="C14">
        <v>103</v>
      </c>
      <c r="D14">
        <v>72</v>
      </c>
      <c r="E14">
        <v>395</v>
      </c>
      <c r="F14">
        <v>923</v>
      </c>
      <c r="G14">
        <v>113</v>
      </c>
      <c r="H14">
        <v>7</v>
      </c>
      <c r="I14" s="1">
        <v>25</v>
      </c>
      <c r="J14">
        <v>8</v>
      </c>
      <c r="K14" s="1">
        <v>0.842105263157895</v>
      </c>
      <c r="L14">
        <v>782</v>
      </c>
      <c r="N14">
        <v>2013</v>
      </c>
      <c r="O14">
        <v>586.66831156956</v>
      </c>
    </row>
    <row r="15" spans="1:15">
      <c r="A15">
        <v>2012</v>
      </c>
      <c r="B15">
        <v>490</v>
      </c>
      <c r="C15">
        <v>200</v>
      </c>
      <c r="D15">
        <v>201</v>
      </c>
      <c r="E15">
        <v>748</v>
      </c>
      <c r="F15">
        <v>1251</v>
      </c>
      <c r="G15">
        <v>203</v>
      </c>
      <c r="H15">
        <v>9</v>
      </c>
      <c r="I15" s="1">
        <v>51</v>
      </c>
      <c r="J15">
        <v>10</v>
      </c>
      <c r="K15" s="1">
        <v>0.867298578199052</v>
      </c>
      <c r="L15">
        <v>1427</v>
      </c>
      <c r="N15">
        <v>2014</v>
      </c>
      <c r="O15">
        <v>617.160381710335</v>
      </c>
    </row>
    <row r="16" spans="1:15">
      <c r="A16">
        <v>2013</v>
      </c>
      <c r="B16">
        <v>679</v>
      </c>
      <c r="C16">
        <v>286</v>
      </c>
      <c r="D16">
        <v>298</v>
      </c>
      <c r="E16">
        <v>1110</v>
      </c>
      <c r="F16">
        <v>1875</v>
      </c>
      <c r="G16">
        <v>297</v>
      </c>
      <c r="H16">
        <v>6</v>
      </c>
      <c r="I16" s="1">
        <v>71</v>
      </c>
      <c r="J16">
        <v>11</v>
      </c>
      <c r="K16" s="1">
        <v>0.931818181818182</v>
      </c>
      <c r="L16">
        <v>1680</v>
      </c>
      <c r="N16">
        <v>2015</v>
      </c>
      <c r="O16">
        <v>906.122030394703</v>
      </c>
    </row>
    <row r="17" spans="1:15">
      <c r="A17">
        <v>2014</v>
      </c>
      <c r="B17">
        <v>774</v>
      </c>
      <c r="C17">
        <v>342</v>
      </c>
      <c r="D17">
        <v>267</v>
      </c>
      <c r="E17">
        <v>1223</v>
      </c>
      <c r="F17">
        <v>1856</v>
      </c>
      <c r="G17">
        <v>360</v>
      </c>
      <c r="H17">
        <v>9</v>
      </c>
      <c r="I17" s="1">
        <v>102</v>
      </c>
      <c r="J17">
        <v>6</v>
      </c>
      <c r="K17" s="1">
        <v>0.953804347826087</v>
      </c>
      <c r="L17">
        <v>1699</v>
      </c>
      <c r="N17">
        <v>2016</v>
      </c>
      <c r="O17">
        <v>1018.66668601611</v>
      </c>
    </row>
    <row r="18" spans="1:15">
      <c r="A18">
        <v>2015</v>
      </c>
      <c r="B18">
        <v>1307</v>
      </c>
      <c r="C18">
        <v>564</v>
      </c>
      <c r="D18">
        <v>389</v>
      </c>
      <c r="E18">
        <v>1797</v>
      </c>
      <c r="F18">
        <v>2731</v>
      </c>
      <c r="G18">
        <v>594</v>
      </c>
      <c r="H18">
        <v>14</v>
      </c>
      <c r="I18" s="1">
        <v>80</v>
      </c>
      <c r="J18">
        <v>12</v>
      </c>
      <c r="K18" s="1">
        <v>0.94342762063228</v>
      </c>
      <c r="L18">
        <v>2267</v>
      </c>
      <c r="N18">
        <v>2017</v>
      </c>
      <c r="O18">
        <v>1258.67341526297</v>
      </c>
    </row>
    <row r="19" spans="1:15">
      <c r="A19">
        <v>2016</v>
      </c>
      <c r="B19">
        <v>1795</v>
      </c>
      <c r="C19">
        <v>658</v>
      </c>
      <c r="D19">
        <v>457</v>
      </c>
      <c r="E19">
        <v>1996</v>
      </c>
      <c r="F19">
        <v>3815</v>
      </c>
      <c r="G19">
        <v>674</v>
      </c>
      <c r="H19">
        <v>17</v>
      </c>
      <c r="I19" s="1">
        <v>90</v>
      </c>
      <c r="J19">
        <v>15</v>
      </c>
      <c r="K19" s="1">
        <v>0.957540263543192</v>
      </c>
      <c r="L19">
        <v>1480</v>
      </c>
      <c r="N19">
        <v>2018</v>
      </c>
      <c r="O19">
        <v>1213.92218498872</v>
      </c>
    </row>
    <row r="20" spans="1:15">
      <c r="A20">
        <v>2017</v>
      </c>
      <c r="B20">
        <v>2788</v>
      </c>
      <c r="C20">
        <v>769</v>
      </c>
      <c r="D20">
        <v>335</v>
      </c>
      <c r="E20">
        <v>2353</v>
      </c>
      <c r="F20">
        <v>4817</v>
      </c>
      <c r="G20">
        <v>784</v>
      </c>
      <c r="H20">
        <v>17</v>
      </c>
      <c r="I20" s="1">
        <v>35</v>
      </c>
      <c r="J20">
        <v>15</v>
      </c>
      <c r="K20" s="1">
        <v>0.970186335403727</v>
      </c>
      <c r="L20">
        <v>1764</v>
      </c>
      <c r="N20">
        <v>2019</v>
      </c>
      <c r="O20">
        <v>839.506713589987</v>
      </c>
    </row>
    <row r="21" spans="1:15">
      <c r="A21">
        <v>2018</v>
      </c>
      <c r="B21">
        <v>3000</v>
      </c>
      <c r="C21">
        <v>695</v>
      </c>
      <c r="D21">
        <v>506</v>
      </c>
      <c r="E21">
        <v>2481</v>
      </c>
      <c r="F21">
        <v>4887</v>
      </c>
      <c r="G21">
        <v>723</v>
      </c>
      <c r="H21">
        <v>19</v>
      </c>
      <c r="I21" s="1">
        <v>49</v>
      </c>
      <c r="J21">
        <v>14</v>
      </c>
      <c r="K21" s="1">
        <v>0.954794520547945</v>
      </c>
      <c r="L21">
        <v>823</v>
      </c>
      <c r="N21">
        <v>2020</v>
      </c>
      <c r="O21">
        <v>720.074923974011</v>
      </c>
    </row>
    <row r="22" spans="1:12">
      <c r="A22">
        <v>2019</v>
      </c>
      <c r="B22">
        <v>1891</v>
      </c>
      <c r="C22">
        <v>447</v>
      </c>
      <c r="D22">
        <v>362</v>
      </c>
      <c r="E22">
        <v>1953</v>
      </c>
      <c r="F22">
        <v>3595</v>
      </c>
      <c r="G22">
        <v>477</v>
      </c>
      <c r="H22">
        <v>19</v>
      </c>
      <c r="I22" s="1">
        <v>28</v>
      </c>
      <c r="J22">
        <v>11</v>
      </c>
      <c r="K22" s="1">
        <v>0.938271604938272</v>
      </c>
      <c r="L22">
        <v>323</v>
      </c>
    </row>
    <row r="23" spans="1:15">
      <c r="A23">
        <v>2020</v>
      </c>
      <c r="B23">
        <v>1645</v>
      </c>
      <c r="C23">
        <v>352</v>
      </c>
      <c r="D23">
        <v>268</v>
      </c>
      <c r="E23">
        <v>1884</v>
      </c>
      <c r="F23">
        <v>3172</v>
      </c>
      <c r="G23">
        <v>388</v>
      </c>
      <c r="H23">
        <v>16</v>
      </c>
      <c r="I23" s="1">
        <v>23</v>
      </c>
      <c r="J23">
        <v>11</v>
      </c>
      <c r="K23" s="1">
        <v>0.924812030075188</v>
      </c>
      <c r="L23">
        <v>54</v>
      </c>
      <c r="N23" s="6" t="s">
        <v>59</v>
      </c>
      <c r="O23">
        <f>MIN(O1:O21)</f>
        <v>44.649171886169</v>
      </c>
    </row>
    <row r="24" spans="14:15">
      <c r="N24" s="6" t="s">
        <v>60</v>
      </c>
      <c r="O24">
        <f>MAX(O1:O21)</f>
        <v>1258.67341526297</v>
      </c>
    </row>
    <row r="25" spans="1:15">
      <c r="A25" s="6" t="s">
        <v>59</v>
      </c>
      <c r="B25">
        <f>MIN(B3:B23)</f>
        <v>80</v>
      </c>
      <c r="C25">
        <f t="shared" ref="C25:L25" si="0">MIN(C3:C23)</f>
        <v>21</v>
      </c>
      <c r="D25">
        <f t="shared" si="0"/>
        <v>0</v>
      </c>
      <c r="E25">
        <f t="shared" si="0"/>
        <v>46</v>
      </c>
      <c r="F25">
        <f t="shared" si="0"/>
        <v>191</v>
      </c>
      <c r="G25">
        <f t="shared" si="0"/>
        <v>18</v>
      </c>
      <c r="H25">
        <f t="shared" si="0"/>
        <v>1</v>
      </c>
      <c r="I25" s="1">
        <f t="shared" si="0"/>
        <v>0</v>
      </c>
      <c r="J25">
        <f t="shared" si="0"/>
        <v>6</v>
      </c>
      <c r="K25">
        <f t="shared" si="0"/>
        <v>0.129032258064516</v>
      </c>
      <c r="L25">
        <f t="shared" si="0"/>
        <v>54</v>
      </c>
      <c r="N25" s="6" t="s">
        <v>61</v>
      </c>
      <c r="O25">
        <f>O24-O23</f>
        <v>1214.0242433768</v>
      </c>
    </row>
    <row r="26" spans="1:12">
      <c r="A26" s="6" t="s">
        <v>62</v>
      </c>
      <c r="B26">
        <f>MAX(B3:B23)</f>
        <v>3000</v>
      </c>
      <c r="C26">
        <f t="shared" ref="C26:L26" si="1">MAX(C3:C23)</f>
        <v>769</v>
      </c>
      <c r="D26">
        <f t="shared" si="1"/>
        <v>506</v>
      </c>
      <c r="E26">
        <f t="shared" si="1"/>
        <v>2481</v>
      </c>
      <c r="F26">
        <f t="shared" si="1"/>
        <v>4887</v>
      </c>
      <c r="G26">
        <f t="shared" si="1"/>
        <v>784</v>
      </c>
      <c r="H26">
        <f t="shared" si="1"/>
        <v>19</v>
      </c>
      <c r="I26" s="1">
        <f t="shared" si="1"/>
        <v>102</v>
      </c>
      <c r="J26">
        <f t="shared" si="1"/>
        <v>15</v>
      </c>
      <c r="K26">
        <f t="shared" si="1"/>
        <v>0.970186335403727</v>
      </c>
      <c r="L26">
        <f t="shared" si="1"/>
        <v>2267</v>
      </c>
    </row>
    <row r="27" spans="1:17">
      <c r="A27" s="6" t="s">
        <v>63</v>
      </c>
      <c r="B27">
        <f>B26-B25</f>
        <v>2920</v>
      </c>
      <c r="C27">
        <f t="shared" ref="C27:L27" si="2">C26-C25</f>
        <v>748</v>
      </c>
      <c r="D27">
        <f t="shared" si="2"/>
        <v>506</v>
      </c>
      <c r="E27">
        <f t="shared" si="2"/>
        <v>2435</v>
      </c>
      <c r="F27">
        <f t="shared" si="2"/>
        <v>4696</v>
      </c>
      <c r="G27">
        <f t="shared" si="2"/>
        <v>766</v>
      </c>
      <c r="H27">
        <f t="shared" si="2"/>
        <v>18</v>
      </c>
      <c r="I27" s="1">
        <f t="shared" si="2"/>
        <v>102</v>
      </c>
      <c r="J27">
        <f t="shared" si="2"/>
        <v>9</v>
      </c>
      <c r="K27">
        <f t="shared" si="2"/>
        <v>0.841154077339211</v>
      </c>
      <c r="L27">
        <f t="shared" si="2"/>
        <v>2213</v>
      </c>
      <c r="N27">
        <v>2000</v>
      </c>
      <c r="O27">
        <f>(O1-O$23)/O$25</f>
        <v>0</v>
      </c>
      <c r="Q27">
        <v>2000</v>
      </c>
    </row>
    <row r="28" spans="14:15">
      <c r="N28">
        <v>2001</v>
      </c>
      <c r="O28">
        <f t="shared" ref="O28:O47" si="3">(O2-O$23)/O$25</f>
        <v>0.0158576607586551</v>
      </c>
    </row>
    <row r="29" spans="1:17">
      <c r="A29" s="6" t="s">
        <v>64</v>
      </c>
      <c r="N29">
        <v>2002</v>
      </c>
      <c r="O29">
        <f t="shared" si="3"/>
        <v>0.0715474859304649</v>
      </c>
      <c r="Q29">
        <v>2002</v>
      </c>
    </row>
    <row r="30" spans="2:15">
      <c r="B30" s="2" t="s">
        <v>23</v>
      </c>
      <c r="C30" s="3" t="s">
        <v>1</v>
      </c>
      <c r="D30" s="3"/>
      <c r="E30" s="3"/>
      <c r="F30" s="4" t="s">
        <v>2</v>
      </c>
      <c r="G30" s="4"/>
      <c r="H30" s="4"/>
      <c r="I30" s="4"/>
      <c r="J30" s="7" t="s">
        <v>3</v>
      </c>
      <c r="K30" s="7"/>
      <c r="L30" s="7"/>
      <c r="N30">
        <v>2003</v>
      </c>
      <c r="O30">
        <f t="shared" si="3"/>
        <v>0.0285277293184556</v>
      </c>
    </row>
    <row r="31" spans="2:17">
      <c r="B31" s="5" t="s">
        <v>24</v>
      </c>
      <c r="C31" s="5" t="s">
        <v>9</v>
      </c>
      <c r="D31" s="5" t="s">
        <v>10</v>
      </c>
      <c r="E31" s="5" t="s">
        <v>11</v>
      </c>
      <c r="F31" s="5" t="s">
        <v>12</v>
      </c>
      <c r="G31" s="5" t="s">
        <v>25</v>
      </c>
      <c r="H31" s="5" t="s">
        <v>14</v>
      </c>
      <c r="I31" s="8" t="s">
        <v>15</v>
      </c>
      <c r="J31" s="5" t="s">
        <v>26</v>
      </c>
      <c r="K31" s="5" t="s">
        <v>27</v>
      </c>
      <c r="L31" s="5" t="s">
        <v>19</v>
      </c>
      <c r="N31">
        <v>2004</v>
      </c>
      <c r="O31">
        <f t="shared" si="3"/>
        <v>0.0317270602997939</v>
      </c>
      <c r="Q31">
        <v>2004</v>
      </c>
    </row>
    <row r="32" spans="1:15">
      <c r="A32">
        <v>2000</v>
      </c>
      <c r="B32">
        <f>(B3-$B$25)/$B$27</f>
        <v>0</v>
      </c>
      <c r="C32">
        <f>(C3-C$25)/C$27</f>
        <v>0</v>
      </c>
      <c r="D32">
        <f>(D3-$D$25)/$D$27</f>
        <v>0.00790513833992095</v>
      </c>
      <c r="E32">
        <f>(E3-$E$25)/$E$27</f>
        <v>0</v>
      </c>
      <c r="F32">
        <f>(F3-$F$25)/$F$27</f>
        <v>0</v>
      </c>
      <c r="G32">
        <f>(G3-$G$25)/$G$27</f>
        <v>0</v>
      </c>
      <c r="H32">
        <f>(H3-$H$25)/$H$27</f>
        <v>0.111111111111111</v>
      </c>
      <c r="I32" s="1">
        <f>(I3-$I$25)/$I$27</f>
        <v>0.0980392156862745</v>
      </c>
      <c r="J32">
        <f>(J3-$J$25)/$J$27</f>
        <v>0.111111111111111</v>
      </c>
      <c r="K32">
        <f>(K3-$K$25)/$K$27</f>
        <v>0.0164356152636848</v>
      </c>
      <c r="L32">
        <f>(L3-$L$25)/$L$27</f>
        <v>0.0248531405332128</v>
      </c>
      <c r="N32">
        <v>2005</v>
      </c>
      <c r="O32">
        <f t="shared" si="3"/>
        <v>0.0594829250665555</v>
      </c>
    </row>
    <row r="33" spans="1:17">
      <c r="A33">
        <v>2001</v>
      </c>
      <c r="B33">
        <f t="shared" ref="B33:B52" si="4">(B4-$B$25)/$B$27</f>
        <v>0.0113013698630137</v>
      </c>
      <c r="C33">
        <f t="shared" ref="C33:C52" si="5">(C4-$C$25)/$C$27</f>
        <v>0.0120320855614973</v>
      </c>
      <c r="D33">
        <f t="shared" ref="D33:D52" si="6">(D4-$D$25)/$D$27</f>
        <v>0</v>
      </c>
      <c r="E33">
        <f t="shared" ref="E33:E52" si="7">(E4-$E$25)/$E$27</f>
        <v>0.00698151950718686</v>
      </c>
      <c r="F33">
        <f t="shared" ref="F33:F52" si="8">(F4-$F$25)/$F$27</f>
        <v>0.0234241908006814</v>
      </c>
      <c r="G33">
        <f t="shared" ref="G33:G52" si="9">(G4-$G$25)/$G$27</f>
        <v>0.0169712793733681</v>
      </c>
      <c r="H33">
        <f t="shared" ref="H33:H52" si="10">(H4-$H$25)/$H$27</f>
        <v>0.277777777777778</v>
      </c>
      <c r="I33" s="1">
        <f t="shared" ref="I33:I52" si="11">(I4-$I$25)/$I$27</f>
        <v>0</v>
      </c>
      <c r="J33">
        <f t="shared" ref="J33:J52" si="12">(J4-$J$25)/$J$27</f>
        <v>0.444444444444444</v>
      </c>
      <c r="K33">
        <f t="shared" ref="K33:K52" si="13">(K4-$K$25)/$K$27</f>
        <v>0.0843694916869136</v>
      </c>
      <c r="L33">
        <f t="shared" ref="L33:L52" si="14">(L4-$L$25)/$L$27</f>
        <v>0.0420244012652508</v>
      </c>
      <c r="N33">
        <v>2006</v>
      </c>
      <c r="O33">
        <f t="shared" si="3"/>
        <v>0.0424972548820851</v>
      </c>
      <c r="Q33">
        <v>2006</v>
      </c>
    </row>
    <row r="34" spans="1:15">
      <c r="A34">
        <v>2002</v>
      </c>
      <c r="B34">
        <f t="shared" si="4"/>
        <v>0.0184931506849315</v>
      </c>
      <c r="C34">
        <f t="shared" si="5"/>
        <v>0.0106951871657754</v>
      </c>
      <c r="D34">
        <f t="shared" si="6"/>
        <v>0.0158102766798419</v>
      </c>
      <c r="E34">
        <f t="shared" si="7"/>
        <v>0.0209445585215606</v>
      </c>
      <c r="F34">
        <f t="shared" si="8"/>
        <v>0.0583475298126065</v>
      </c>
      <c r="G34">
        <f t="shared" si="9"/>
        <v>0.0117493472584856</v>
      </c>
      <c r="H34">
        <f t="shared" si="10"/>
        <v>0.388888888888889</v>
      </c>
      <c r="I34" s="1">
        <f t="shared" si="11"/>
        <v>0.254901960784314</v>
      </c>
      <c r="J34">
        <f t="shared" si="12"/>
        <v>0.333333333333333</v>
      </c>
      <c r="K34">
        <f t="shared" si="13"/>
        <v>0</v>
      </c>
      <c r="L34">
        <f t="shared" si="14"/>
        <v>0.261183913239946</v>
      </c>
      <c r="N34">
        <v>2007</v>
      </c>
      <c r="O34">
        <f t="shared" si="3"/>
        <v>0.136960446028045</v>
      </c>
    </row>
    <row r="35" spans="1:17">
      <c r="A35">
        <v>2003</v>
      </c>
      <c r="B35">
        <f t="shared" si="4"/>
        <v>0.0116438356164384</v>
      </c>
      <c r="C35">
        <f t="shared" si="5"/>
        <v>0.018716577540107</v>
      </c>
      <c r="D35">
        <f t="shared" si="6"/>
        <v>0.00592885375494071</v>
      </c>
      <c r="E35">
        <f t="shared" si="7"/>
        <v>0.0180698151950719</v>
      </c>
      <c r="F35">
        <f t="shared" si="8"/>
        <v>0.0232112436115843</v>
      </c>
      <c r="G35">
        <f t="shared" si="9"/>
        <v>0.0156657963446475</v>
      </c>
      <c r="H35">
        <f t="shared" si="10"/>
        <v>0.111111111111111</v>
      </c>
      <c r="I35" s="1">
        <f t="shared" si="11"/>
        <v>0.117647058823529</v>
      </c>
      <c r="J35">
        <f t="shared" si="12"/>
        <v>0.333333333333333</v>
      </c>
      <c r="K35">
        <f t="shared" si="13"/>
        <v>0.2881711209566</v>
      </c>
      <c r="L35">
        <f t="shared" si="14"/>
        <v>0.0971531857207411</v>
      </c>
      <c r="N35">
        <v>2008</v>
      </c>
      <c r="O35">
        <f t="shared" si="3"/>
        <v>0.110061515186024</v>
      </c>
      <c r="Q35">
        <v>2008</v>
      </c>
    </row>
    <row r="36" spans="1:15">
      <c r="A36">
        <v>2004</v>
      </c>
      <c r="B36">
        <f t="shared" si="4"/>
        <v>0.00308219178082192</v>
      </c>
      <c r="C36">
        <f t="shared" si="5"/>
        <v>0.0120320855614973</v>
      </c>
      <c r="D36">
        <f t="shared" si="6"/>
        <v>0.0237154150197628</v>
      </c>
      <c r="E36">
        <f t="shared" si="7"/>
        <v>0.0139630390143737</v>
      </c>
      <c r="F36">
        <f t="shared" si="8"/>
        <v>0.0270442930153322</v>
      </c>
      <c r="G36">
        <f t="shared" si="9"/>
        <v>0.0169712793733681</v>
      </c>
      <c r="H36">
        <f t="shared" si="10"/>
        <v>0.166666666666667</v>
      </c>
      <c r="I36" s="1">
        <f t="shared" si="11"/>
        <v>0.147058823529412</v>
      </c>
      <c r="J36">
        <f t="shared" si="12"/>
        <v>0</v>
      </c>
      <c r="K36">
        <f t="shared" si="13"/>
        <v>0.421847458434567</v>
      </c>
      <c r="L36">
        <f t="shared" si="14"/>
        <v>0.119746949841844</v>
      </c>
      <c r="N36">
        <v>2009</v>
      </c>
      <c r="O36">
        <f t="shared" si="3"/>
        <v>0.135139364927975</v>
      </c>
    </row>
    <row r="37" spans="1:17">
      <c r="A37">
        <v>2005</v>
      </c>
      <c r="B37">
        <f t="shared" si="4"/>
        <v>0.0181506849315068</v>
      </c>
      <c r="C37">
        <f t="shared" si="5"/>
        <v>0.0334224598930481</v>
      </c>
      <c r="D37">
        <f t="shared" si="6"/>
        <v>0.00592885375494071</v>
      </c>
      <c r="E37">
        <f t="shared" si="7"/>
        <v>0.0427104722792608</v>
      </c>
      <c r="F37">
        <f t="shared" si="8"/>
        <v>0.0334327086882453</v>
      </c>
      <c r="G37">
        <f t="shared" si="9"/>
        <v>0.0391644908616188</v>
      </c>
      <c r="H37">
        <f t="shared" si="10"/>
        <v>0.0555555555555556</v>
      </c>
      <c r="I37" s="1">
        <f t="shared" si="11"/>
        <v>0.0784313725490196</v>
      </c>
      <c r="J37">
        <f t="shared" si="12"/>
        <v>0</v>
      </c>
      <c r="K37">
        <f t="shared" si="13"/>
        <v>0.589627697584679</v>
      </c>
      <c r="L37">
        <f t="shared" si="14"/>
        <v>0.212833258020786</v>
      </c>
      <c r="N37">
        <v>2010</v>
      </c>
      <c r="O37">
        <f t="shared" si="3"/>
        <v>0.120720572894657</v>
      </c>
      <c r="Q37">
        <v>2010</v>
      </c>
    </row>
    <row r="38" spans="1:15">
      <c r="A38">
        <v>2006</v>
      </c>
      <c r="B38">
        <f t="shared" si="4"/>
        <v>0.0188356164383562</v>
      </c>
      <c r="C38">
        <f t="shared" si="5"/>
        <v>0.0227272727272727</v>
      </c>
      <c r="D38">
        <f t="shared" si="6"/>
        <v>0.00395256916996047</v>
      </c>
      <c r="E38">
        <f t="shared" si="7"/>
        <v>0.037782340862423</v>
      </c>
      <c r="F38">
        <f t="shared" si="8"/>
        <v>0.0355621805792164</v>
      </c>
      <c r="G38">
        <f t="shared" si="9"/>
        <v>0.0300261096605744</v>
      </c>
      <c r="H38">
        <f t="shared" si="10"/>
        <v>0</v>
      </c>
      <c r="I38" s="1">
        <f t="shared" si="11"/>
        <v>0.205882352941176</v>
      </c>
      <c r="J38">
        <f t="shared" si="12"/>
        <v>0.222222222222222</v>
      </c>
      <c r="K38">
        <f t="shared" si="13"/>
        <v>0.665581545530095</v>
      </c>
      <c r="L38">
        <f t="shared" si="14"/>
        <v>0.113420695887935</v>
      </c>
      <c r="N38">
        <v>2011</v>
      </c>
      <c r="O38">
        <f t="shared" si="3"/>
        <v>0.168055066184189</v>
      </c>
    </row>
    <row r="39" spans="1:17">
      <c r="A39">
        <v>2007</v>
      </c>
      <c r="B39">
        <f t="shared" si="4"/>
        <v>0.0702054794520548</v>
      </c>
      <c r="C39">
        <f t="shared" si="5"/>
        <v>0.0748663101604278</v>
      </c>
      <c r="D39">
        <f t="shared" si="6"/>
        <v>0.00790513833992095</v>
      </c>
      <c r="E39">
        <f t="shared" si="7"/>
        <v>0.0792607802874743</v>
      </c>
      <c r="F39">
        <f t="shared" si="8"/>
        <v>0.150340715502555</v>
      </c>
      <c r="G39">
        <f t="shared" si="9"/>
        <v>0.0809399477806789</v>
      </c>
      <c r="H39">
        <f t="shared" si="10"/>
        <v>0.166666666666667</v>
      </c>
      <c r="I39" s="1">
        <f t="shared" si="11"/>
        <v>0.186274509803922</v>
      </c>
      <c r="J39">
        <f t="shared" si="12"/>
        <v>0.555555555555556</v>
      </c>
      <c r="K39">
        <f t="shared" si="13"/>
        <v>0.662202405682169</v>
      </c>
      <c r="L39">
        <f t="shared" si="14"/>
        <v>0.28422955264347</v>
      </c>
      <c r="N39">
        <v>2012</v>
      </c>
      <c r="O39">
        <f t="shared" si="3"/>
        <v>0.314136996840464</v>
      </c>
      <c r="Q39">
        <v>2012</v>
      </c>
    </row>
    <row r="40" spans="1:15">
      <c r="A40">
        <v>2008</v>
      </c>
      <c r="B40">
        <f t="shared" si="4"/>
        <v>0.0527397260273973</v>
      </c>
      <c r="C40">
        <f t="shared" si="5"/>
        <v>0.0641711229946524</v>
      </c>
      <c r="D40">
        <f t="shared" si="6"/>
        <v>0.0217391304347826</v>
      </c>
      <c r="E40">
        <f t="shared" si="7"/>
        <v>0.103490759753593</v>
      </c>
      <c r="F40">
        <f t="shared" si="8"/>
        <v>0.0643100511073254</v>
      </c>
      <c r="G40">
        <f t="shared" si="9"/>
        <v>0.0704960835509138</v>
      </c>
      <c r="H40">
        <f t="shared" si="10"/>
        <v>0.111111111111111</v>
      </c>
      <c r="I40" s="1">
        <f t="shared" si="11"/>
        <v>0.147058823529412</v>
      </c>
      <c r="J40">
        <f t="shared" si="12"/>
        <v>0.444444444444444</v>
      </c>
      <c r="K40">
        <f t="shared" si="13"/>
        <v>0.714134886637388</v>
      </c>
      <c r="L40">
        <f t="shared" si="14"/>
        <v>0.305467690917307</v>
      </c>
      <c r="N40">
        <v>2013</v>
      </c>
      <c r="O40">
        <f t="shared" si="3"/>
        <v>0.446464840088998</v>
      </c>
    </row>
    <row r="41" spans="1:17">
      <c r="A41">
        <v>2009</v>
      </c>
      <c r="B41">
        <f t="shared" si="4"/>
        <v>0.0688356164383562</v>
      </c>
      <c r="C41">
        <f t="shared" si="5"/>
        <v>0.0935828877005348</v>
      </c>
      <c r="D41">
        <f t="shared" si="6"/>
        <v>0.0276679841897233</v>
      </c>
      <c r="E41">
        <f t="shared" si="7"/>
        <v>0.130595482546201</v>
      </c>
      <c r="F41">
        <f t="shared" si="8"/>
        <v>0.113713798977853</v>
      </c>
      <c r="G41">
        <f t="shared" si="9"/>
        <v>0.101827676240209</v>
      </c>
      <c r="H41">
        <f t="shared" si="10"/>
        <v>0.111111111111111</v>
      </c>
      <c r="I41" s="1">
        <f t="shared" si="11"/>
        <v>0.166666666666667</v>
      </c>
      <c r="J41">
        <f t="shared" si="12"/>
        <v>0.444444444444444</v>
      </c>
      <c r="K41">
        <f t="shared" si="13"/>
        <v>0.814833750546994</v>
      </c>
      <c r="L41">
        <f t="shared" si="14"/>
        <v>0.275192046995029</v>
      </c>
      <c r="N41">
        <v>2014</v>
      </c>
      <c r="O41">
        <f t="shared" si="3"/>
        <v>0.471581364991302</v>
      </c>
      <c r="Q41">
        <v>2014</v>
      </c>
    </row>
    <row r="42" spans="1:15">
      <c r="A42">
        <v>2010</v>
      </c>
      <c r="B42">
        <f t="shared" si="4"/>
        <v>0.0537671232876712</v>
      </c>
      <c r="C42">
        <f t="shared" si="5"/>
        <v>0.0788770053475936</v>
      </c>
      <c r="D42">
        <f t="shared" si="6"/>
        <v>0.0968379446640316</v>
      </c>
      <c r="E42">
        <f t="shared" si="7"/>
        <v>0.101026694045175</v>
      </c>
      <c r="F42">
        <f t="shared" si="8"/>
        <v>0.092206132879046</v>
      </c>
      <c r="G42">
        <f t="shared" si="9"/>
        <v>0.0939947780678851</v>
      </c>
      <c r="H42">
        <f t="shared" si="10"/>
        <v>0.166666666666667</v>
      </c>
      <c r="I42" s="1">
        <f t="shared" si="11"/>
        <v>0.196078431372549</v>
      </c>
      <c r="J42">
        <f t="shared" si="12"/>
        <v>0.666666666666667</v>
      </c>
      <c r="K42">
        <f t="shared" si="13"/>
        <v>0.695774379495974</v>
      </c>
      <c r="L42">
        <f t="shared" si="14"/>
        <v>0.275192046995029</v>
      </c>
      <c r="N42">
        <v>2015</v>
      </c>
      <c r="O42">
        <f t="shared" si="3"/>
        <v>0.709601034088373</v>
      </c>
    </row>
    <row r="43" spans="1:17">
      <c r="A43">
        <v>2011</v>
      </c>
      <c r="B43">
        <f t="shared" si="4"/>
        <v>0.0613013698630137</v>
      </c>
      <c r="C43">
        <f t="shared" si="5"/>
        <v>0.109625668449198</v>
      </c>
      <c r="D43">
        <f t="shared" si="6"/>
        <v>0.142292490118577</v>
      </c>
      <c r="E43">
        <f t="shared" si="7"/>
        <v>0.143326488706365</v>
      </c>
      <c r="F43">
        <f t="shared" si="8"/>
        <v>0.15587734241908</v>
      </c>
      <c r="G43">
        <f t="shared" si="9"/>
        <v>0.12402088772846</v>
      </c>
      <c r="H43">
        <f t="shared" si="10"/>
        <v>0.333333333333333</v>
      </c>
      <c r="I43" s="1">
        <f t="shared" si="11"/>
        <v>0.245098039215686</v>
      </c>
      <c r="J43">
        <f t="shared" si="12"/>
        <v>0.222222222222222</v>
      </c>
      <c r="K43">
        <f t="shared" si="13"/>
        <v>0.847731734653197</v>
      </c>
      <c r="L43">
        <f t="shared" si="14"/>
        <v>0.328965205603253</v>
      </c>
      <c r="N43">
        <v>2016</v>
      </c>
      <c r="O43">
        <f t="shared" si="3"/>
        <v>0.802304829943693</v>
      </c>
      <c r="Q43">
        <v>2016</v>
      </c>
    </row>
    <row r="44" spans="1:15">
      <c r="A44">
        <v>2012</v>
      </c>
      <c r="B44">
        <f t="shared" si="4"/>
        <v>0.14041095890411</v>
      </c>
      <c r="C44">
        <f t="shared" si="5"/>
        <v>0.239304812834225</v>
      </c>
      <c r="D44">
        <f t="shared" si="6"/>
        <v>0.397233201581028</v>
      </c>
      <c r="E44">
        <f t="shared" si="7"/>
        <v>0.28829568788501</v>
      </c>
      <c r="F44">
        <f t="shared" si="8"/>
        <v>0.22572402044293</v>
      </c>
      <c r="G44">
        <f t="shared" si="9"/>
        <v>0.241514360313316</v>
      </c>
      <c r="H44">
        <f t="shared" si="10"/>
        <v>0.444444444444444</v>
      </c>
      <c r="I44" s="1">
        <f t="shared" si="11"/>
        <v>0.5</v>
      </c>
      <c r="J44">
        <f t="shared" si="12"/>
        <v>0.444444444444444</v>
      </c>
      <c r="K44">
        <f t="shared" si="13"/>
        <v>0.877682626790402</v>
      </c>
      <c r="L44">
        <f t="shared" si="14"/>
        <v>0.620424762765477</v>
      </c>
      <c r="N44">
        <v>2017</v>
      </c>
      <c r="O44">
        <f t="shared" si="3"/>
        <v>1</v>
      </c>
    </row>
    <row r="45" spans="1:17">
      <c r="A45">
        <v>2013</v>
      </c>
      <c r="B45">
        <f t="shared" si="4"/>
        <v>0.20513698630137</v>
      </c>
      <c r="C45">
        <f t="shared" si="5"/>
        <v>0.35427807486631</v>
      </c>
      <c r="D45">
        <f t="shared" si="6"/>
        <v>0.588932806324111</v>
      </c>
      <c r="E45">
        <f t="shared" si="7"/>
        <v>0.436960985626283</v>
      </c>
      <c r="F45">
        <f t="shared" si="8"/>
        <v>0.358603066439523</v>
      </c>
      <c r="G45">
        <f t="shared" si="9"/>
        <v>0.364229765013055</v>
      </c>
      <c r="H45">
        <f t="shared" si="10"/>
        <v>0.277777777777778</v>
      </c>
      <c r="I45" s="1">
        <f t="shared" si="11"/>
        <v>0.696078431372549</v>
      </c>
      <c r="J45">
        <f t="shared" si="12"/>
        <v>0.555555555555556</v>
      </c>
      <c r="K45">
        <f t="shared" si="13"/>
        <v>0.954386295425312</v>
      </c>
      <c r="L45">
        <f t="shared" si="14"/>
        <v>0.734749209218256</v>
      </c>
      <c r="N45">
        <v>2018</v>
      </c>
      <c r="O45">
        <f t="shared" si="3"/>
        <v>0.963138108222799</v>
      </c>
      <c r="Q45">
        <v>2018</v>
      </c>
    </row>
    <row r="46" spans="1:15">
      <c r="A46">
        <v>2014</v>
      </c>
      <c r="B46">
        <f t="shared" si="4"/>
        <v>0.237671232876712</v>
      </c>
      <c r="C46">
        <f t="shared" si="5"/>
        <v>0.429144385026738</v>
      </c>
      <c r="D46">
        <f t="shared" si="6"/>
        <v>0.527667984189723</v>
      </c>
      <c r="E46">
        <f t="shared" si="7"/>
        <v>0.483367556468172</v>
      </c>
      <c r="F46">
        <f t="shared" si="8"/>
        <v>0.354557069846678</v>
      </c>
      <c r="G46">
        <f t="shared" si="9"/>
        <v>0.446475195822454</v>
      </c>
      <c r="H46">
        <f t="shared" si="10"/>
        <v>0.444444444444444</v>
      </c>
      <c r="I46" s="1">
        <f t="shared" si="11"/>
        <v>1</v>
      </c>
      <c r="J46">
        <f t="shared" si="12"/>
        <v>0</v>
      </c>
      <c r="K46">
        <f t="shared" si="13"/>
        <v>0.98052439140584</v>
      </c>
      <c r="L46">
        <f t="shared" si="14"/>
        <v>0.743334839584275</v>
      </c>
      <c r="N46">
        <v>2019</v>
      </c>
      <c r="O46">
        <f t="shared" si="3"/>
        <v>0.654729546003896</v>
      </c>
    </row>
    <row r="47" spans="1:17">
      <c r="A47">
        <v>2015</v>
      </c>
      <c r="B47">
        <f t="shared" si="4"/>
        <v>0.420205479452055</v>
      </c>
      <c r="C47">
        <f t="shared" si="5"/>
        <v>0.725935828877005</v>
      </c>
      <c r="D47">
        <f t="shared" si="6"/>
        <v>0.768774703557312</v>
      </c>
      <c r="E47">
        <f t="shared" si="7"/>
        <v>0.719096509240246</v>
      </c>
      <c r="F47">
        <f t="shared" si="8"/>
        <v>0.540885860306644</v>
      </c>
      <c r="G47">
        <f t="shared" si="9"/>
        <v>0.751958224543081</v>
      </c>
      <c r="H47">
        <f t="shared" si="10"/>
        <v>0.722222222222222</v>
      </c>
      <c r="I47" s="1">
        <f t="shared" si="11"/>
        <v>0.784313725490196</v>
      </c>
      <c r="J47">
        <f t="shared" si="12"/>
        <v>0.666666666666667</v>
      </c>
      <c r="K47">
        <f t="shared" si="13"/>
        <v>0.968188093605762</v>
      </c>
      <c r="L47">
        <f t="shared" si="14"/>
        <v>1</v>
      </c>
      <c r="N47">
        <v>2020</v>
      </c>
      <c r="O47">
        <f t="shared" si="3"/>
        <v>0.556352771184494</v>
      </c>
      <c r="Q47">
        <v>2020</v>
      </c>
    </row>
    <row r="48" spans="1:12">
      <c r="A48">
        <v>2016</v>
      </c>
      <c r="B48">
        <f t="shared" si="4"/>
        <v>0.587328767123288</v>
      </c>
      <c r="C48">
        <f t="shared" si="5"/>
        <v>0.851604278074866</v>
      </c>
      <c r="D48">
        <f t="shared" si="6"/>
        <v>0.903162055335968</v>
      </c>
      <c r="E48">
        <f t="shared" si="7"/>
        <v>0.80082135523614</v>
      </c>
      <c r="F48">
        <f t="shared" si="8"/>
        <v>0.771720613287905</v>
      </c>
      <c r="G48">
        <f t="shared" si="9"/>
        <v>0.856396866840731</v>
      </c>
      <c r="H48">
        <f t="shared" si="10"/>
        <v>0.888888888888889</v>
      </c>
      <c r="I48" s="1">
        <f t="shared" si="11"/>
        <v>0.882352941176471</v>
      </c>
      <c r="J48">
        <f t="shared" si="12"/>
        <v>1</v>
      </c>
      <c r="K48">
        <f t="shared" si="13"/>
        <v>0.984965808047275</v>
      </c>
      <c r="L48">
        <f t="shared" si="14"/>
        <v>0.644374152733845</v>
      </c>
    </row>
    <row r="49" spans="1:12">
      <c r="A49">
        <v>2017</v>
      </c>
      <c r="B49">
        <f t="shared" si="4"/>
        <v>0.927397260273973</v>
      </c>
      <c r="C49">
        <f t="shared" si="5"/>
        <v>1</v>
      </c>
      <c r="D49">
        <f t="shared" si="6"/>
        <v>0.662055335968379</v>
      </c>
      <c r="E49">
        <f t="shared" si="7"/>
        <v>0.947433264887064</v>
      </c>
      <c r="F49">
        <f t="shared" si="8"/>
        <v>0.985093696763203</v>
      </c>
      <c r="G49">
        <f t="shared" si="9"/>
        <v>1</v>
      </c>
      <c r="H49">
        <f t="shared" si="10"/>
        <v>0.888888888888889</v>
      </c>
      <c r="I49" s="1">
        <f t="shared" si="11"/>
        <v>0.343137254901961</v>
      </c>
      <c r="J49">
        <f t="shared" si="12"/>
        <v>1</v>
      </c>
      <c r="K49">
        <f t="shared" si="13"/>
        <v>1</v>
      </c>
      <c r="L49">
        <f t="shared" si="14"/>
        <v>0.772706732941708</v>
      </c>
    </row>
    <row r="50" spans="1:12">
      <c r="A50">
        <v>2018</v>
      </c>
      <c r="B50">
        <f t="shared" si="4"/>
        <v>1</v>
      </c>
      <c r="C50">
        <f t="shared" si="5"/>
        <v>0.901069518716578</v>
      </c>
      <c r="D50">
        <f t="shared" si="6"/>
        <v>1</v>
      </c>
      <c r="E50">
        <f t="shared" si="7"/>
        <v>1</v>
      </c>
      <c r="F50">
        <f t="shared" si="8"/>
        <v>1</v>
      </c>
      <c r="G50">
        <f t="shared" si="9"/>
        <v>0.920365535248042</v>
      </c>
      <c r="H50">
        <f t="shared" si="10"/>
        <v>1</v>
      </c>
      <c r="I50" s="1">
        <f t="shared" si="11"/>
        <v>0.480392156862745</v>
      </c>
      <c r="J50">
        <f t="shared" si="12"/>
        <v>0.888888888888889</v>
      </c>
      <c r="K50">
        <f t="shared" si="13"/>
        <v>0.981701551154016</v>
      </c>
      <c r="L50">
        <f t="shared" si="14"/>
        <v>0.347492092182558</v>
      </c>
    </row>
    <row r="51" spans="1:12">
      <c r="A51">
        <v>2019</v>
      </c>
      <c r="B51">
        <f t="shared" si="4"/>
        <v>0.620205479452055</v>
      </c>
      <c r="C51">
        <f t="shared" si="5"/>
        <v>0.56951871657754</v>
      </c>
      <c r="D51">
        <f t="shared" si="6"/>
        <v>0.715415019762846</v>
      </c>
      <c r="E51">
        <f t="shared" si="7"/>
        <v>0.783162217659138</v>
      </c>
      <c r="F51">
        <f t="shared" si="8"/>
        <v>0.724872231686542</v>
      </c>
      <c r="G51">
        <f t="shared" si="9"/>
        <v>0.599216710182768</v>
      </c>
      <c r="H51">
        <f t="shared" si="10"/>
        <v>1</v>
      </c>
      <c r="I51" s="1">
        <f t="shared" si="11"/>
        <v>0.274509803921569</v>
      </c>
      <c r="J51">
        <f t="shared" si="12"/>
        <v>0.555555555555556</v>
      </c>
      <c r="K51">
        <f t="shared" si="13"/>
        <v>0.962058401278385</v>
      </c>
      <c r="L51">
        <f t="shared" si="14"/>
        <v>0.121554450971532</v>
      </c>
    </row>
    <row r="52" spans="1:12">
      <c r="A52">
        <v>2020</v>
      </c>
      <c r="B52">
        <f t="shared" si="4"/>
        <v>0.535958904109589</v>
      </c>
      <c r="C52">
        <f t="shared" si="5"/>
        <v>0.442513368983957</v>
      </c>
      <c r="D52">
        <f t="shared" si="6"/>
        <v>0.529644268774704</v>
      </c>
      <c r="E52">
        <f t="shared" si="7"/>
        <v>0.75482546201232</v>
      </c>
      <c r="F52">
        <f t="shared" si="8"/>
        <v>0.634795570698467</v>
      </c>
      <c r="G52">
        <f t="shared" si="9"/>
        <v>0.483028720626632</v>
      </c>
      <c r="H52">
        <f t="shared" si="10"/>
        <v>0.833333333333333</v>
      </c>
      <c r="I52" s="1">
        <f t="shared" si="11"/>
        <v>0.225490196078431</v>
      </c>
      <c r="J52">
        <f t="shared" si="12"/>
        <v>0.555555555555556</v>
      </c>
      <c r="K52">
        <f t="shared" si="13"/>
        <v>0.94605708210787</v>
      </c>
      <c r="L52">
        <f t="shared" si="14"/>
        <v>0</v>
      </c>
    </row>
    <row r="55" spans="1:3">
      <c r="A55">
        <v>0</v>
      </c>
      <c r="C55">
        <f>SUM(C32:E32)</f>
        <v>0.00790513833992095</v>
      </c>
    </row>
    <row r="56" spans="1:1">
      <c r="A56">
        <v>1</v>
      </c>
    </row>
    <row r="57" spans="1:1">
      <c r="A57">
        <v>2</v>
      </c>
    </row>
    <row r="58" spans="1:1">
      <c r="A58">
        <v>3</v>
      </c>
    </row>
    <row r="59" spans="1:1">
      <c r="A59">
        <v>4</v>
      </c>
    </row>
    <row r="60" spans="1:1">
      <c r="A60">
        <v>5</v>
      </c>
    </row>
    <row r="61" spans="1:1">
      <c r="A61">
        <v>6</v>
      </c>
    </row>
    <row r="62" spans="1:1">
      <c r="A62">
        <v>7</v>
      </c>
    </row>
    <row r="63" spans="1:1">
      <c r="A63">
        <v>8</v>
      </c>
    </row>
    <row r="64" spans="1:1">
      <c r="A64">
        <v>9</v>
      </c>
    </row>
    <row r="65" spans="1:1">
      <c r="A65">
        <v>10</v>
      </c>
    </row>
    <row r="66" spans="1:1">
      <c r="A66">
        <v>11</v>
      </c>
    </row>
    <row r="67" spans="1:1">
      <c r="A67">
        <v>12</v>
      </c>
    </row>
    <row r="68" spans="1:1">
      <c r="A68">
        <v>13</v>
      </c>
    </row>
    <row r="69" spans="1:1">
      <c r="A69">
        <v>14</v>
      </c>
    </row>
    <row r="70" spans="1:1">
      <c r="A70">
        <v>15</v>
      </c>
    </row>
    <row r="71" spans="1:1">
      <c r="A71">
        <v>16</v>
      </c>
    </row>
    <row r="72" spans="1:1">
      <c r="A72">
        <v>17</v>
      </c>
    </row>
    <row r="73" spans="1:1">
      <c r="A73">
        <v>18</v>
      </c>
    </row>
    <row r="74" spans="1:1">
      <c r="A74">
        <v>19</v>
      </c>
    </row>
    <row r="75" spans="1:1">
      <c r="A75">
        <v>20</v>
      </c>
    </row>
    <row r="76" spans="1:1">
      <c r="A76">
        <v>21</v>
      </c>
    </row>
    <row r="80" spans="2:12">
      <c r="B80" t="s">
        <v>45</v>
      </c>
      <c r="C80" t="s">
        <v>0</v>
      </c>
      <c r="D80" t="s">
        <v>1</v>
      </c>
      <c r="E80" t="s">
        <v>2</v>
      </c>
      <c r="F80" t="s">
        <v>3</v>
      </c>
      <c r="H80" s="6" t="s">
        <v>65</v>
      </c>
      <c r="I80" s="1" t="s">
        <v>0</v>
      </c>
      <c r="J80" t="s">
        <v>1</v>
      </c>
      <c r="K80" t="s">
        <v>2</v>
      </c>
      <c r="L80" t="s">
        <v>3</v>
      </c>
    </row>
    <row r="81" spans="2:12">
      <c r="B81">
        <v>2000</v>
      </c>
      <c r="C81">
        <v>6.72846215929031</v>
      </c>
      <c r="D81">
        <v>6.92498459364483</v>
      </c>
      <c r="E81">
        <v>20.4785427135954</v>
      </c>
      <c r="F81">
        <v>10.5171824196384</v>
      </c>
      <c r="H81">
        <v>2000</v>
      </c>
      <c r="I81" s="1">
        <f>SUM(C81:C$81)</f>
        <v>6.72846215929031</v>
      </c>
      <c r="J81" s="1">
        <f>SUM(D81:D$81)</f>
        <v>6.92498459364483</v>
      </c>
      <c r="K81" s="1">
        <f>SUM(E81:E$81)</f>
        <v>20.4785427135954</v>
      </c>
      <c r="L81" s="1">
        <f>SUM(F81:F$81)</f>
        <v>10.5171824196384</v>
      </c>
    </row>
    <row r="82" spans="2:12">
      <c r="B82">
        <v>2001</v>
      </c>
      <c r="C82">
        <v>9.50395279999756</v>
      </c>
      <c r="D82">
        <v>9.05095257912102</v>
      </c>
      <c r="E82">
        <v>31.1241358091561</v>
      </c>
      <c r="F82">
        <v>14.2217153021466</v>
      </c>
      <c r="H82">
        <v>2001</v>
      </c>
      <c r="I82" s="1">
        <f>SUM(C$81:C82)</f>
        <v>16.2324149592879</v>
      </c>
      <c r="J82" s="1">
        <f>SUM(D$81:D82)</f>
        <v>15.9759371727658</v>
      </c>
      <c r="K82" s="1">
        <f>SUM(E$81:E82)</f>
        <v>51.6026785227515</v>
      </c>
      <c r="L82" s="1">
        <f>SUM(F$81:F82)</f>
        <v>24.738897721785</v>
      </c>
    </row>
    <row r="83" spans="2:12">
      <c r="B83">
        <v>2002</v>
      </c>
      <c r="C83">
        <v>11.2701741168113</v>
      </c>
      <c r="D83">
        <v>13.0341420924443</v>
      </c>
      <c r="E83">
        <v>48.3945847959714</v>
      </c>
      <c r="F83">
        <v>58.8106533531871</v>
      </c>
      <c r="H83">
        <v>2002</v>
      </c>
      <c r="I83" s="1">
        <f>SUM(C$81:C83)</f>
        <v>27.5025890760991</v>
      </c>
      <c r="J83" s="1">
        <f>SUM(D$81:D83)</f>
        <v>29.0100792652102</v>
      </c>
      <c r="K83" s="1">
        <f>SUM(E$81:E83)</f>
        <v>99.9972633187229</v>
      </c>
      <c r="L83" s="1">
        <f>SUM(F$81:F83)</f>
        <v>83.5495510749721</v>
      </c>
    </row>
    <row r="84" spans="2:12">
      <c r="B84">
        <v>2003</v>
      </c>
      <c r="C84">
        <v>9.58805857698869</v>
      </c>
      <c r="D84">
        <v>12.4511777310256</v>
      </c>
      <c r="E84">
        <v>31.8385082294856</v>
      </c>
      <c r="F84">
        <v>25.4047823497653</v>
      </c>
      <c r="H84">
        <v>2003</v>
      </c>
      <c r="I84" s="1">
        <f>SUM(C$81:C84)</f>
        <v>37.0906476530878</v>
      </c>
      <c r="J84" s="1">
        <f>SUM(D$81:D84)</f>
        <v>41.4612569962358</v>
      </c>
      <c r="K84" s="1">
        <f>SUM(E$81:E84)</f>
        <v>131.835771548208</v>
      </c>
      <c r="L84" s="1">
        <f>SUM(F$81:F84)</f>
        <v>108.954333424737</v>
      </c>
    </row>
    <row r="85" spans="2:12">
      <c r="B85">
        <v>2004</v>
      </c>
      <c r="C85">
        <v>7.48541415221047</v>
      </c>
      <c r="D85">
        <v>11.9056134245209</v>
      </c>
      <c r="E85">
        <v>33.9566315645134</v>
      </c>
      <c r="F85">
        <v>29.8189331199516</v>
      </c>
      <c r="H85">
        <v>2004</v>
      </c>
      <c r="I85" s="1">
        <f>SUM(C$81:C85)</f>
        <v>44.5760618052983</v>
      </c>
      <c r="J85" s="1">
        <f>SUM(D$81:D85)</f>
        <v>53.3668704207566</v>
      </c>
      <c r="K85" s="1">
        <f>SUM(E$81:E85)</f>
        <v>165.792403112722</v>
      </c>
      <c r="L85" s="1">
        <f>SUM(F$81:F85)</f>
        <v>138.773266544689</v>
      </c>
    </row>
    <row r="86" spans="2:12">
      <c r="B86">
        <v>2005</v>
      </c>
      <c r="C86">
        <v>11.1860683398201</v>
      </c>
      <c r="D86">
        <v>19.3184891960124</v>
      </c>
      <c r="E86">
        <v>37.5570288422921</v>
      </c>
      <c r="F86">
        <v>48.8012986058083</v>
      </c>
      <c r="H86">
        <v>2005</v>
      </c>
      <c r="I86" s="1">
        <f>SUM(C$81:C86)</f>
        <v>55.7621301451184</v>
      </c>
      <c r="J86" s="1">
        <f>SUM(D$81:D86)</f>
        <v>72.6853596167691</v>
      </c>
      <c r="K86" s="1">
        <f>SUM(E$81:E86)</f>
        <v>203.349431955014</v>
      </c>
      <c r="L86" s="1">
        <f>SUM(F$81:F86)</f>
        <v>187.574565150497</v>
      </c>
    </row>
    <row r="87" spans="2:12">
      <c r="B87">
        <v>2006</v>
      </c>
      <c r="C87">
        <v>11.3542798938024</v>
      </c>
      <c r="D87">
        <v>17.2648628334769</v>
      </c>
      <c r="E87">
        <v>38.9413427769454</v>
      </c>
      <c r="F87">
        <v>28.6813840857587</v>
      </c>
      <c r="H87">
        <v>2006</v>
      </c>
      <c r="I87" s="1">
        <f>SUM(C$81:C87)</f>
        <v>67.1164100389208</v>
      </c>
      <c r="J87" s="1">
        <f>SUM(D$81:D87)</f>
        <v>89.950222450246</v>
      </c>
      <c r="K87" s="1">
        <f>SUM(E$81:E87)</f>
        <v>242.290774731959</v>
      </c>
      <c r="L87" s="1">
        <f>SUM(F$81:F87)</f>
        <v>216.255949236256</v>
      </c>
    </row>
    <row r="88" spans="2:12">
      <c r="B88">
        <v>2007</v>
      </c>
      <c r="C88">
        <v>23.9701464424717</v>
      </c>
      <c r="D88">
        <v>31.0712238657071</v>
      </c>
      <c r="E88">
        <v>92.1910968410549</v>
      </c>
      <c r="F88">
        <v>63.6900065986822</v>
      </c>
      <c r="H88">
        <v>2007</v>
      </c>
      <c r="I88" s="1">
        <f>SUM(C$81:C88)</f>
        <v>91.0865564813926</v>
      </c>
      <c r="J88" s="1">
        <f>SUM(D$81:D88)</f>
        <v>121.021446315953</v>
      </c>
      <c r="K88" s="1">
        <f>SUM(E$81:E88)</f>
        <v>334.481871573014</v>
      </c>
      <c r="L88" s="1">
        <f>SUM(F$81:F88)</f>
        <v>279.945955834938</v>
      </c>
    </row>
    <row r="89" spans="2:12">
      <c r="B89">
        <v>2008</v>
      </c>
      <c r="C89">
        <v>19.6807518159242</v>
      </c>
      <c r="D89">
        <v>36.6587766812521</v>
      </c>
      <c r="E89">
        <v>53.9717583832416</v>
      </c>
      <c r="F89">
        <v>67.9552327043677</v>
      </c>
      <c r="H89">
        <v>2008</v>
      </c>
      <c r="I89" s="1">
        <f>SUM(C$81:C89)</f>
        <v>110.767308297317</v>
      </c>
      <c r="J89" s="1">
        <f>SUM(D$81:D89)</f>
        <v>157.680222997205</v>
      </c>
      <c r="K89" s="1">
        <f>SUM(E$81:E89)</f>
        <v>388.453629956256</v>
      </c>
      <c r="L89" s="1">
        <f>SUM(F$81:F89)</f>
        <v>347.901188539306</v>
      </c>
    </row>
    <row r="90" spans="2:12">
      <c r="B90">
        <v>2009</v>
      </c>
      <c r="C90">
        <v>23.6337233345072</v>
      </c>
      <c r="D90">
        <v>45.5052320131876</v>
      </c>
      <c r="E90">
        <v>77.7797199164093</v>
      </c>
      <c r="F90">
        <v>61.792961879171</v>
      </c>
      <c r="H90">
        <v>2009</v>
      </c>
      <c r="I90" s="1">
        <f>SUM(C$81:C90)</f>
        <v>134.401031631824</v>
      </c>
      <c r="J90" s="1">
        <f>SUM(D$81:D90)</f>
        <v>203.185455010393</v>
      </c>
      <c r="K90" s="1">
        <f>SUM(E$81:E90)</f>
        <v>466.233349872665</v>
      </c>
      <c r="L90" s="1">
        <f>SUM(F$81:F90)</f>
        <v>409.694150418477</v>
      </c>
    </row>
    <row r="91" spans="2:12">
      <c r="B91">
        <v>2010</v>
      </c>
      <c r="C91">
        <v>19.9330691468975</v>
      </c>
      <c r="D91">
        <v>41.04161919258</v>
      </c>
      <c r="E91">
        <v>68.3146780159246</v>
      </c>
      <c r="F91">
        <v>61.9175076992164</v>
      </c>
      <c r="H91">
        <v>2010</v>
      </c>
      <c r="I91" s="1">
        <f>SUM(C$81:C91)</f>
        <v>154.334100778721</v>
      </c>
      <c r="J91" s="1">
        <f>SUM(D$81:D91)</f>
        <v>244.227074202973</v>
      </c>
      <c r="K91" s="1">
        <f>SUM(E$81:E91)</f>
        <v>534.54802788859</v>
      </c>
      <c r="L91" s="1">
        <f>SUM(F$81:F91)</f>
        <v>471.611658117693</v>
      </c>
    </row>
    <row r="92" spans="2:12">
      <c r="B92">
        <v>2011</v>
      </c>
      <c r="C92">
        <v>21.7833962407024</v>
      </c>
      <c r="D92">
        <v>55.5790494964242</v>
      </c>
      <c r="E92">
        <v>98.6893777447517</v>
      </c>
      <c r="F92">
        <v>72.6202729741891</v>
      </c>
      <c r="H92">
        <v>2011</v>
      </c>
      <c r="I92" s="1">
        <f>SUM(C$81:C92)</f>
        <v>176.117497019424</v>
      </c>
      <c r="J92" s="1">
        <f>SUM(D$81:D92)</f>
        <v>299.806123699397</v>
      </c>
      <c r="K92" s="1">
        <f>SUM(E$81:E92)</f>
        <v>633.237405633341</v>
      </c>
      <c r="L92" s="1">
        <f>SUM(F$81:F92)</f>
        <v>544.231931091882</v>
      </c>
    </row>
    <row r="93" spans="2:12">
      <c r="B93">
        <v>2012</v>
      </c>
      <c r="C93">
        <v>41.2118307256531</v>
      </c>
      <c r="D93">
        <v>112.314553776723</v>
      </c>
      <c r="E93">
        <v>140.340949750833</v>
      </c>
      <c r="F93">
        <v>132.151767538865</v>
      </c>
      <c r="H93">
        <v>2012</v>
      </c>
      <c r="I93" s="1">
        <f>SUM(C$81:C93)</f>
        <v>217.329327745077</v>
      </c>
      <c r="J93" s="1">
        <f>SUM(D$81:D93)</f>
        <v>412.12067747612</v>
      </c>
      <c r="K93" s="1">
        <f>SUM(E$81:E93)</f>
        <v>773.578355384174</v>
      </c>
      <c r="L93" s="1">
        <f>SUM(F$81:F93)</f>
        <v>676.383698630748</v>
      </c>
    </row>
    <row r="94" spans="2:12">
      <c r="B94">
        <v>2013</v>
      </c>
      <c r="C94">
        <v>57.1078225769765</v>
      </c>
      <c r="D94">
        <v>165.565617548624</v>
      </c>
      <c r="E94">
        <v>208.472756582905</v>
      </c>
      <c r="F94">
        <v>155.522114861055</v>
      </c>
      <c r="H94">
        <v>2013</v>
      </c>
      <c r="I94" s="1">
        <f>SUM(C$81:C94)</f>
        <v>274.437150322054</v>
      </c>
      <c r="J94" s="1">
        <f>SUM(D$81:D94)</f>
        <v>577.686295024744</v>
      </c>
      <c r="K94" s="1">
        <f>SUM(E$81:E94)</f>
        <v>982.051111967079</v>
      </c>
      <c r="L94" s="1">
        <f>SUM(F$81:F94)</f>
        <v>831.905813491803</v>
      </c>
    </row>
    <row r="95" spans="2:12">
      <c r="B95">
        <v>2014</v>
      </c>
      <c r="C95">
        <v>65.0978713911337</v>
      </c>
      <c r="D95">
        <v>178.867225307029</v>
      </c>
      <c r="E95">
        <v>216.255184357386</v>
      </c>
      <c r="F95">
        <v>156.940100654785</v>
      </c>
      <c r="H95">
        <v>2014</v>
      </c>
      <c r="I95" s="1">
        <f>SUM(C$81:C95)</f>
        <v>339.535021713187</v>
      </c>
      <c r="J95" s="1">
        <f>SUM(D$81:D95)</f>
        <v>756.553520331773</v>
      </c>
      <c r="K95" s="1">
        <f>SUM(E$81:E95)</f>
        <v>1198.30629632447</v>
      </c>
      <c r="L95" s="1">
        <f>SUM(F$81:F95)</f>
        <v>988.845914146588</v>
      </c>
    </row>
    <row r="96" spans="2:12">
      <c r="B96">
        <v>2015</v>
      </c>
      <c r="C96">
        <v>109.926250527405</v>
      </c>
      <c r="D96">
        <v>268.612481793652</v>
      </c>
      <c r="E96">
        <v>317.938636752783</v>
      </c>
      <c r="F96">
        <v>209.644661320863</v>
      </c>
      <c r="H96">
        <v>2015</v>
      </c>
      <c r="I96" s="1">
        <f>SUM(C$81:C96)</f>
        <v>449.461272240593</v>
      </c>
      <c r="J96" s="1">
        <f>SUM(D$81:D96)</f>
        <v>1025.16600212542</v>
      </c>
      <c r="K96" s="1">
        <f>SUM(E$81:E96)</f>
        <v>1516.24493307725</v>
      </c>
      <c r="L96" s="1">
        <f>SUM(F$81:F96)</f>
        <v>1198.49057546745</v>
      </c>
    </row>
    <row r="97" spans="2:12">
      <c r="B97">
        <v>2016</v>
      </c>
      <c r="C97">
        <v>150.969869699076</v>
      </c>
      <c r="D97">
        <v>304.038153338297</v>
      </c>
      <c r="E97">
        <v>426.284678741872</v>
      </c>
      <c r="F97">
        <v>137.373984236869</v>
      </c>
      <c r="H97">
        <v>2016</v>
      </c>
      <c r="I97" s="1">
        <f>SUM(C$81:C97)</f>
        <v>600.431141939669</v>
      </c>
      <c r="J97" s="1">
        <f>SUM(D$81:D97)</f>
        <v>1329.20415546372</v>
      </c>
      <c r="K97" s="1">
        <f>SUM(E$81:E97)</f>
        <v>1942.52961181912</v>
      </c>
      <c r="L97" s="1">
        <f>SUM(F$81:F97)</f>
        <v>1335.86455970432</v>
      </c>
    </row>
    <row r="98" spans="2:12">
      <c r="B98">
        <v>2017</v>
      </c>
      <c r="C98">
        <v>234.486906251267</v>
      </c>
      <c r="D98">
        <v>337.040782272798</v>
      </c>
      <c r="E98">
        <v>523.618044575505</v>
      </c>
      <c r="F98">
        <v>163.527682163401</v>
      </c>
      <c r="H98">
        <v>2017</v>
      </c>
      <c r="I98" s="1">
        <f>SUM(C$81:C98)</f>
        <v>834.918048190936</v>
      </c>
      <c r="J98" s="1">
        <f>SUM(D$81:D98)</f>
        <v>1666.24493773652</v>
      </c>
      <c r="K98" s="1">
        <f>SUM(E$81:E98)</f>
        <v>2466.14765639463</v>
      </c>
      <c r="L98" s="1">
        <f>SUM(F$81:F98)</f>
        <v>1499.39224186772</v>
      </c>
    </row>
    <row r="99" spans="2:12">
      <c r="B99">
        <v>2018</v>
      </c>
      <c r="C99">
        <v>252.317330973387</v>
      </c>
      <c r="D99">
        <v>359.351362559167</v>
      </c>
      <c r="E99">
        <v>525.447323088207</v>
      </c>
      <c r="F99">
        <v>76.8061683679563</v>
      </c>
      <c r="H99">
        <v>2018</v>
      </c>
      <c r="I99" s="1">
        <f>SUM(C$81:C99)</f>
        <v>1087.23537916432</v>
      </c>
      <c r="J99" s="1">
        <f>SUM(D$81:D99)</f>
        <v>2025.59630029569</v>
      </c>
      <c r="K99" s="1">
        <f>SUM(E$81:E99)</f>
        <v>2991.59497948283</v>
      </c>
      <c r="L99" s="1">
        <f>SUM(F$81:F99)</f>
        <v>1576.19841023568</v>
      </c>
    </row>
    <row r="100" spans="2:12">
      <c r="B100">
        <v>2019</v>
      </c>
      <c r="C100">
        <v>159.044024290225</v>
      </c>
      <c r="D100">
        <v>269.200244974395</v>
      </c>
      <c r="E100">
        <v>380.701175771756</v>
      </c>
      <c r="F100">
        <v>30.5612685536111</v>
      </c>
      <c r="H100">
        <v>2019</v>
      </c>
      <c r="I100" s="1">
        <f>SUM(C$81:C100)</f>
        <v>1246.27940345455</v>
      </c>
      <c r="J100" s="1">
        <f>SUM(D$81:D100)</f>
        <v>2294.79654527008</v>
      </c>
      <c r="K100" s="1">
        <f>SUM(E$81:E100)</f>
        <v>3372.29615525459</v>
      </c>
      <c r="L100" s="1">
        <f>SUM(F$81:F100)</f>
        <v>1606.75967878929</v>
      </c>
    </row>
    <row r="101" spans="2:12">
      <c r="B101">
        <v>2020</v>
      </c>
      <c r="C101">
        <v>138.354003150407</v>
      </c>
      <c r="D101">
        <v>243.533893066002</v>
      </c>
      <c r="E101">
        <v>332.398231483402</v>
      </c>
      <c r="F101">
        <v>5.78879627420137</v>
      </c>
      <c r="H101">
        <v>2020</v>
      </c>
      <c r="I101" s="1">
        <f>SUM(C$81:C101)</f>
        <v>1384.63340660495</v>
      </c>
      <c r="J101" s="1">
        <f>SUM(D$81:D101)</f>
        <v>2538.33043833608</v>
      </c>
      <c r="K101" s="1">
        <f>SUM(E$81:E101)</f>
        <v>3704.69438673799</v>
      </c>
      <c r="L101" s="1">
        <f>SUM(F$81:F101)</f>
        <v>1612.54847506349</v>
      </c>
    </row>
  </sheetData>
  <mergeCells count="6">
    <mergeCell ref="C1:E1"/>
    <mergeCell ref="F1:I1"/>
    <mergeCell ref="J1:L1"/>
    <mergeCell ref="C30:E30"/>
    <mergeCell ref="F30:I30"/>
    <mergeCell ref="J30:L30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新表里的数据分析</vt:lpstr>
      <vt:lpstr>数据标准化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 青葱</cp:lastModifiedBy>
  <dcterms:created xsi:type="dcterms:W3CDTF">2021-10-07T07:41:00Z</dcterms:created>
  <dcterms:modified xsi:type="dcterms:W3CDTF">2021-12-21T06:30:35Z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4870861BB3FE47B7A90DBF2DE429D32D</vt:lpwstr>
  </property>
</Properties>
</file>