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asee\Desktop\"/>
    </mc:Choice>
  </mc:AlternateContent>
  <bookViews>
    <workbookView xWindow="0" yWindow="0" windowWidth="28125" windowHeight="12465" activeTab="2"/>
  </bookViews>
  <sheets>
    <sheet name="新表" sheetId="3" r:id="rId1"/>
    <sheet name="新表里的数据分析" sheetId="10" r:id="rId2"/>
    <sheet name="数据标准化" sheetId="11" r:id="rId3"/>
  </sheets>
  <calcPr calcId="162913"/>
</workbook>
</file>

<file path=xl/calcChain.xml><?xml version="1.0" encoding="utf-8"?>
<calcChain xmlns="http://schemas.openxmlformats.org/spreadsheetml/2006/main">
  <c r="L82" i="11" l="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K81" i="11"/>
  <c r="L81" i="11"/>
  <c r="J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81" i="11"/>
  <c r="I101" i="10" l="1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00" i="10"/>
  <c r="G12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00" i="10"/>
  <c r="C55" i="11"/>
  <c r="O28" i="11" l="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27" i="11"/>
  <c r="O25" i="11"/>
  <c r="O24" i="11"/>
  <c r="O23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32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32" i="11"/>
  <c r="C27" i="11"/>
  <c r="D27" i="11"/>
  <c r="E27" i="11"/>
  <c r="F27" i="11"/>
  <c r="G27" i="11"/>
  <c r="H27" i="11"/>
  <c r="I27" i="11"/>
  <c r="J27" i="11"/>
  <c r="K27" i="11"/>
  <c r="L27" i="11"/>
  <c r="C26" i="11"/>
  <c r="D26" i="11"/>
  <c r="E26" i="11"/>
  <c r="F26" i="11"/>
  <c r="G26" i="11"/>
  <c r="H26" i="11"/>
  <c r="I26" i="11"/>
  <c r="J26" i="11"/>
  <c r="K26" i="11"/>
  <c r="L26" i="11"/>
  <c r="C25" i="11"/>
  <c r="D25" i="11"/>
  <c r="E25" i="11"/>
  <c r="F25" i="11"/>
  <c r="G25" i="11"/>
  <c r="H25" i="11"/>
  <c r="I25" i="11"/>
  <c r="J25" i="11"/>
  <c r="K25" i="11"/>
  <c r="L25" i="11"/>
  <c r="B27" i="11"/>
  <c r="B26" i="11"/>
  <c r="B25" i="11"/>
  <c r="F170" i="10"/>
  <c r="F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C112" i="10"/>
  <c r="C108" i="10"/>
  <c r="D100" i="10"/>
  <c r="C100" i="10"/>
  <c r="D99" i="10"/>
  <c r="C99" i="10"/>
  <c r="C111" i="10" s="1"/>
  <c r="D98" i="10"/>
  <c r="C98" i="10"/>
  <c r="C110" i="10" s="1"/>
  <c r="D97" i="10"/>
  <c r="C97" i="10"/>
  <c r="C109" i="10" s="1"/>
  <c r="D96" i="10"/>
  <c r="C96" i="10"/>
  <c r="D95" i="10"/>
  <c r="C95" i="10"/>
  <c r="C107" i="10" s="1"/>
  <c r="D94" i="10"/>
  <c r="C94" i="10"/>
  <c r="C106" i="10" s="1"/>
  <c r="D93" i="10"/>
  <c r="C93" i="10"/>
  <c r="C105" i="10" s="1"/>
  <c r="D92" i="10"/>
  <c r="C92" i="10"/>
  <c r="C104" i="10" s="1"/>
  <c r="D91" i="10"/>
  <c r="C91" i="10"/>
  <c r="C103" i="10" s="1"/>
  <c r="D90" i="10"/>
  <c r="C90" i="10"/>
  <c r="Q26" i="10"/>
  <c r="O26" i="10"/>
  <c r="N26" i="10"/>
  <c r="M26" i="10"/>
  <c r="L26" i="10"/>
  <c r="K26" i="10"/>
  <c r="J26" i="10"/>
  <c r="I26" i="10"/>
  <c r="H26" i="10"/>
  <c r="F26" i="10"/>
  <c r="E26" i="10"/>
  <c r="D26" i="10"/>
  <c r="C26" i="10"/>
  <c r="Q25" i="10"/>
  <c r="Q27" i="10" s="1"/>
  <c r="O25" i="10"/>
  <c r="O27" i="10" s="1"/>
  <c r="N25" i="10"/>
  <c r="N27" i="10" s="1"/>
  <c r="M25" i="10"/>
  <c r="M27" i="10" s="1"/>
  <c r="L25" i="10"/>
  <c r="L27" i="10" s="1"/>
  <c r="K25" i="10"/>
  <c r="K27" i="10" s="1"/>
  <c r="J25" i="10"/>
  <c r="J27" i="10" s="1"/>
  <c r="I25" i="10"/>
  <c r="I27" i="10" s="1"/>
  <c r="H25" i="10"/>
  <c r="H27" i="10" s="1"/>
  <c r="F25" i="10"/>
  <c r="F27" i="10" s="1"/>
  <c r="E25" i="10"/>
  <c r="E27" i="10" s="1"/>
  <c r="D25" i="10"/>
  <c r="D27" i="10" s="1"/>
  <c r="C25" i="10"/>
  <c r="C27" i="10" s="1"/>
  <c r="P23" i="10"/>
  <c r="G23" i="10"/>
  <c r="P22" i="10"/>
  <c r="G22" i="10"/>
  <c r="P21" i="10"/>
  <c r="G21" i="10"/>
  <c r="P20" i="10"/>
  <c r="G20" i="10"/>
  <c r="P19" i="10"/>
  <c r="G19" i="10"/>
  <c r="P18" i="10"/>
  <c r="G18" i="10"/>
  <c r="P17" i="10"/>
  <c r="G17" i="10"/>
  <c r="P16" i="10"/>
  <c r="G16" i="10"/>
  <c r="P15" i="10"/>
  <c r="G15" i="10"/>
  <c r="P14" i="10"/>
  <c r="G14" i="10"/>
  <c r="P13" i="10"/>
  <c r="G13" i="10"/>
  <c r="P12" i="10"/>
  <c r="G12" i="10"/>
  <c r="P11" i="10"/>
  <c r="G11" i="10"/>
  <c r="P10" i="10"/>
  <c r="G10" i="10"/>
  <c r="P9" i="10"/>
  <c r="G9" i="10"/>
  <c r="P8" i="10"/>
  <c r="G8" i="10"/>
  <c r="P7" i="10"/>
  <c r="G7" i="10"/>
  <c r="P6" i="10"/>
  <c r="G6" i="10"/>
  <c r="P5" i="10"/>
  <c r="G5" i="10"/>
  <c r="P4" i="10"/>
  <c r="G4" i="10"/>
  <c r="P3" i="10"/>
  <c r="P25" i="10" s="1"/>
  <c r="G3" i="10"/>
  <c r="G25" i="10" s="1"/>
  <c r="P23" i="3"/>
  <c r="G23" i="3"/>
  <c r="P22" i="3"/>
  <c r="G22" i="3"/>
  <c r="P21" i="3"/>
  <c r="G21" i="3"/>
  <c r="P20" i="3"/>
  <c r="G20" i="3"/>
  <c r="P19" i="3"/>
  <c r="G19" i="3"/>
  <c r="P18" i="3"/>
  <c r="G18" i="3"/>
  <c r="P17" i="3"/>
  <c r="G17" i="3"/>
  <c r="P16" i="3"/>
  <c r="G16" i="3"/>
  <c r="P15" i="3"/>
  <c r="G15" i="3"/>
  <c r="P14" i="3"/>
  <c r="G14" i="3"/>
  <c r="P13" i="3"/>
  <c r="G13" i="3"/>
  <c r="P12" i="3"/>
  <c r="G12" i="3"/>
  <c r="P11" i="3"/>
  <c r="G11" i="3"/>
  <c r="P10" i="3"/>
  <c r="G10" i="3"/>
  <c r="P9" i="3"/>
  <c r="G9" i="3"/>
  <c r="P8" i="3"/>
  <c r="G8" i="3"/>
  <c r="P7" i="3"/>
  <c r="G7" i="3"/>
  <c r="P6" i="3"/>
  <c r="G6" i="3"/>
  <c r="P5" i="3"/>
  <c r="G5" i="3"/>
  <c r="P4" i="3"/>
  <c r="G4" i="3"/>
  <c r="P3" i="3"/>
  <c r="G3" i="3"/>
  <c r="C121" i="10" l="1"/>
  <c r="C118" i="10"/>
  <c r="G26" i="10"/>
  <c r="G27" i="10" s="1"/>
  <c r="P26" i="10"/>
  <c r="P27" i="10" s="1"/>
  <c r="C102" i="10"/>
  <c r="C114" i="10" s="1"/>
  <c r="C117" i="10" l="1"/>
  <c r="C122" i="10"/>
  <c r="C123" i="10"/>
  <c r="C148" i="10"/>
  <c r="C146" i="10"/>
  <c r="D146" i="10" s="1"/>
  <c r="C119" i="10"/>
  <c r="C115" i="10"/>
  <c r="C157" i="10" s="1"/>
  <c r="C124" i="10"/>
  <c r="C165" i="10" s="1"/>
  <c r="C120" i="10"/>
  <c r="C116" i="10"/>
  <c r="C151" i="10" l="1"/>
  <c r="D168" i="10" s="1"/>
  <c r="C161" i="10"/>
  <c r="C159" i="10"/>
  <c r="C155" i="10"/>
  <c r="C133" i="10"/>
  <c r="D133" i="10" s="1"/>
  <c r="D148" i="10"/>
  <c r="C153" i="10"/>
  <c r="C127" i="10"/>
  <c r="D127" i="10" s="1"/>
  <c r="C154" i="10"/>
  <c r="C128" i="10"/>
  <c r="D128" i="10" s="1"/>
  <c r="C132" i="10"/>
  <c r="D132" i="10" s="1"/>
  <c r="C162" i="10"/>
  <c r="C164" i="10"/>
  <c r="C156" i="10"/>
  <c r="C163" i="10"/>
  <c r="C126" i="10"/>
  <c r="D126" i="10" s="1"/>
  <c r="C137" i="10"/>
  <c r="D137" i="10" s="1"/>
  <c r="C150" i="10"/>
  <c r="C131" i="10"/>
  <c r="D131" i="10" s="1"/>
  <c r="C134" i="10"/>
  <c r="D134" i="10" s="1"/>
  <c r="C135" i="10"/>
  <c r="D135" i="10" s="1"/>
  <c r="C136" i="10"/>
  <c r="D136" i="10" s="1"/>
  <c r="C145" i="10"/>
  <c r="D145" i="10" s="1"/>
  <c r="C166" i="10"/>
  <c r="C130" i="10"/>
  <c r="D130" i="10" s="1"/>
  <c r="C141" i="10"/>
  <c r="D141" i="10" s="1"/>
  <c r="C158" i="10"/>
  <c r="C140" i="10"/>
  <c r="D140" i="10" s="1"/>
  <c r="C129" i="10"/>
  <c r="D129" i="10" s="1"/>
  <c r="C160" i="10"/>
  <c r="C167" i="10"/>
  <c r="C138" i="10"/>
  <c r="D138" i="10" s="1"/>
  <c r="C139" i="10"/>
  <c r="D139" i="10" s="1"/>
  <c r="C152" i="10"/>
  <c r="C149" i="10"/>
  <c r="D160" i="10" s="1"/>
  <c r="C142" i="10"/>
  <c r="D142" i="10" s="1"/>
  <c r="C143" i="10"/>
  <c r="D143" i="10" s="1"/>
  <c r="C144" i="10"/>
  <c r="D144" i="10" s="1"/>
  <c r="C168" i="10"/>
  <c r="J160" i="10" l="1"/>
  <c r="I160" i="10"/>
  <c r="E160" i="10"/>
  <c r="F160" i="10" s="1"/>
  <c r="J168" i="10"/>
  <c r="I168" i="10"/>
  <c r="E168" i="10"/>
  <c r="F168" i="10" s="1"/>
  <c r="D161" i="10"/>
  <c r="D156" i="10"/>
  <c r="D149" i="10"/>
  <c r="D151" i="10"/>
  <c r="D164" i="10"/>
  <c r="D154" i="10"/>
  <c r="D159" i="10"/>
  <c r="D155" i="10"/>
  <c r="D157" i="10"/>
  <c r="D167" i="10"/>
  <c r="D163" i="10"/>
  <c r="D165" i="10"/>
  <c r="D158" i="10"/>
  <c r="D162" i="10"/>
  <c r="D150" i="10"/>
  <c r="D152" i="10"/>
  <c r="D166" i="10"/>
  <c r="E146" i="10"/>
  <c r="F146" i="10" s="1"/>
  <c r="E144" i="10"/>
  <c r="E142" i="10"/>
  <c r="F142" i="10" s="1"/>
  <c r="E140" i="10"/>
  <c r="E138" i="10"/>
  <c r="E136" i="10"/>
  <c r="E134" i="10"/>
  <c r="E132" i="10"/>
  <c r="E130" i="10"/>
  <c r="E128" i="10"/>
  <c r="E126" i="10"/>
  <c r="F126" i="10" s="1"/>
  <c r="E145" i="10"/>
  <c r="E141" i="10"/>
  <c r="E137" i="10"/>
  <c r="E133" i="10"/>
  <c r="E129" i="10"/>
  <c r="E143" i="10"/>
  <c r="F143" i="10" s="1"/>
  <c r="E139" i="10"/>
  <c r="E135" i="10"/>
  <c r="F135" i="10" s="1"/>
  <c r="E131" i="10"/>
  <c r="E127" i="10"/>
  <c r="D153" i="10"/>
  <c r="E148" i="10"/>
  <c r="F148" i="10" s="1"/>
  <c r="J148" i="10"/>
  <c r="I148" i="10"/>
  <c r="I167" i="10" l="1"/>
  <c r="E167" i="10"/>
  <c r="F167" i="10" s="1"/>
  <c r="J167" i="10"/>
  <c r="E156" i="10"/>
  <c r="F156" i="10" s="1"/>
  <c r="J156" i="10"/>
  <c r="I156" i="10"/>
  <c r="F129" i="10"/>
  <c r="F132" i="10"/>
  <c r="J166" i="10"/>
  <c r="I166" i="10"/>
  <c r="E166" i="10"/>
  <c r="F166" i="10" s="1"/>
  <c r="E157" i="10"/>
  <c r="F157" i="10" s="1"/>
  <c r="J157" i="10"/>
  <c r="I157" i="10"/>
  <c r="J161" i="10"/>
  <c r="E161" i="10"/>
  <c r="F161" i="10" s="1"/>
  <c r="I161" i="10"/>
  <c r="F130" i="10"/>
  <c r="F133" i="10"/>
  <c r="F134" i="10"/>
  <c r="J152" i="10"/>
  <c r="I152" i="10"/>
  <c r="E152" i="10"/>
  <c r="F152" i="10" s="1"/>
  <c r="J155" i="10"/>
  <c r="I155" i="10"/>
  <c r="E155" i="10"/>
  <c r="F155" i="10" s="1"/>
  <c r="J153" i="10"/>
  <c r="E153" i="10"/>
  <c r="F153" i="10" s="1"/>
  <c r="I153" i="10"/>
  <c r="F137" i="10"/>
  <c r="F136" i="10"/>
  <c r="E150" i="10"/>
  <c r="F150" i="10" s="1"/>
  <c r="J150" i="10"/>
  <c r="I150" i="10"/>
  <c r="I159" i="10"/>
  <c r="E159" i="10"/>
  <c r="F159" i="10" s="1"/>
  <c r="J159" i="10"/>
  <c r="F127" i="10"/>
  <c r="F141" i="10"/>
  <c r="F138" i="10"/>
  <c r="I162" i="10"/>
  <c r="E162" i="10"/>
  <c r="F162" i="10" s="1"/>
  <c r="J162" i="10"/>
  <c r="I154" i="10"/>
  <c r="J154" i="10"/>
  <c r="E154" i="10"/>
  <c r="F154" i="10" s="1"/>
  <c r="F131" i="10"/>
  <c r="F145" i="10"/>
  <c r="F140" i="10"/>
  <c r="J158" i="10"/>
  <c r="I158" i="10"/>
  <c r="E158" i="10"/>
  <c r="F158" i="10" s="1"/>
  <c r="E164" i="10"/>
  <c r="F164" i="10" s="1"/>
  <c r="J164" i="10"/>
  <c r="I164" i="10"/>
  <c r="E165" i="10"/>
  <c r="F165" i="10" s="1"/>
  <c r="J165" i="10"/>
  <c r="I165" i="10"/>
  <c r="I151" i="10"/>
  <c r="E151" i="10"/>
  <c r="F151" i="10" s="1"/>
  <c r="J151" i="10"/>
  <c r="F139" i="10"/>
  <c r="F128" i="10"/>
  <c r="F144" i="10"/>
  <c r="J163" i="10"/>
  <c r="I163" i="10"/>
  <c r="E163" i="10"/>
  <c r="F163" i="10" s="1"/>
  <c r="E149" i="10"/>
  <c r="F149" i="10" s="1"/>
  <c r="J149" i="10"/>
  <c r="J169" i="10" s="1"/>
  <c r="I149" i="10"/>
  <c r="I169" i="10" s="1"/>
  <c r="K169" i="10" s="1"/>
  <c r="L169" i="10" s="1"/>
</calcChain>
</file>

<file path=xl/sharedStrings.xml><?xml version="1.0" encoding="utf-8"?>
<sst xmlns="http://schemas.openxmlformats.org/spreadsheetml/2006/main" count="205" uniqueCount="78">
  <si>
    <t>专利被引次数</t>
  </si>
  <si>
    <t>载荷数</t>
  </si>
  <si>
    <t>主成分特征根</t>
  </si>
  <si>
    <t>线性组合中的系数</t>
  </si>
  <si>
    <t>综合得分模型中的系数</t>
  </si>
  <si>
    <t>归一化</t>
  </si>
  <si>
    <t>技术应用广度</t>
  </si>
  <si>
    <t>技术先进性</t>
  </si>
  <si>
    <t>技术竞争潜力</t>
  </si>
  <si>
    <t>技术影响力</t>
  </si>
  <si>
    <t>间隔年</t>
  </si>
  <si>
    <t>IPC分类号数量</t>
  </si>
  <si>
    <t>专利公开数量</t>
  </si>
  <si>
    <t>发明授权专利数量（real）</t>
  </si>
  <si>
    <t>发明申请专利数量</t>
  </si>
  <si>
    <t>发明专利数量</t>
  </si>
  <si>
    <t>引用科学论文数量</t>
  </si>
  <si>
    <t>发明人次数量</t>
  </si>
  <si>
    <t>权利要求数量</t>
  </si>
  <si>
    <t>同族专利数量（扩展）</t>
  </si>
  <si>
    <t>PCT国际专利申请数量</t>
  </si>
  <si>
    <t>专利许可与转让次数</t>
  </si>
  <si>
    <t>专利布局国家数</t>
  </si>
  <si>
    <t>中国专利数量</t>
  </si>
  <si>
    <t>专利分布集中性（中国）</t>
  </si>
  <si>
    <t>符合</t>
  </si>
  <si>
    <t>符号</t>
  </si>
  <si>
    <t>符合，就选择这个作为地域保护范围吧</t>
  </si>
  <si>
    <t>存疑</t>
  </si>
  <si>
    <t>去掉</t>
  </si>
  <si>
    <r>
      <rPr>
        <sz val="11"/>
        <color theme="1"/>
        <rFont val="等线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AX</t>
    </r>
  </si>
  <si>
    <r>
      <rPr>
        <sz val="11"/>
        <color theme="1"/>
        <rFont val="等线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IN</t>
    </r>
  </si>
  <si>
    <r>
      <rPr>
        <sz val="11"/>
        <color theme="1"/>
        <rFont val="等线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AX-MIN</t>
    </r>
  </si>
  <si>
    <t>专利应用广度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</si>
  <si>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PC分类号数量</t>
    </r>
  </si>
  <si>
    <t>同族专利数量</t>
  </si>
  <si>
    <t>专利布局国家数量</t>
  </si>
  <si>
    <t>专利分布集中性</t>
  </si>
  <si>
    <t>Z-score数据标准化</t>
  </si>
  <si>
    <r>
      <rPr>
        <sz val="11"/>
        <color theme="1"/>
        <rFont val="等线"/>
        <charset val="134"/>
        <scheme val="minor"/>
      </rPr>
      <t>第一主成分F</t>
    </r>
    <r>
      <rPr>
        <sz val="11"/>
        <color theme="1"/>
        <rFont val="等线"/>
        <charset val="134"/>
        <scheme val="minor"/>
      </rPr>
      <t>1</t>
    </r>
  </si>
  <si>
    <r>
      <rPr>
        <sz val="11"/>
        <color theme="1"/>
        <rFont val="等线"/>
        <charset val="134"/>
        <scheme val="minor"/>
      </rPr>
      <t>第二主成分F</t>
    </r>
    <r>
      <rPr>
        <sz val="11"/>
        <color theme="1"/>
        <rFont val="等线"/>
        <charset val="134"/>
        <scheme val="minor"/>
      </rPr>
      <t>2</t>
    </r>
  </si>
  <si>
    <r>
      <rPr>
        <sz val="11"/>
        <color theme="1"/>
        <rFont val="等线"/>
        <charset val="134"/>
        <scheme val="minor"/>
      </rPr>
      <t>X</t>
    </r>
    <r>
      <rPr>
        <sz val="11"/>
        <color theme="1"/>
        <rFont val="等线"/>
        <charset val="134"/>
        <scheme val="minor"/>
      </rPr>
      <t>1</t>
    </r>
  </si>
  <si>
    <r>
      <rPr>
        <sz val="11"/>
        <color theme="1"/>
        <rFont val="等线"/>
        <charset val="134"/>
        <scheme val="minor"/>
      </rPr>
      <t>X</t>
    </r>
    <r>
      <rPr>
        <sz val="11"/>
        <color theme="1"/>
        <rFont val="等线"/>
        <charset val="134"/>
        <scheme val="minor"/>
      </rPr>
      <t>2</t>
    </r>
  </si>
  <si>
    <r>
      <rPr>
        <sz val="11"/>
        <color theme="1"/>
        <rFont val="等线"/>
        <charset val="134"/>
        <scheme val="minor"/>
      </rPr>
      <t>X</t>
    </r>
    <r>
      <rPr>
        <sz val="11"/>
        <color theme="1"/>
        <rFont val="等线"/>
        <charset val="134"/>
        <scheme val="minor"/>
      </rPr>
      <t>3</t>
    </r>
  </si>
  <si>
    <r>
      <rPr>
        <sz val="11"/>
        <color theme="1"/>
        <rFont val="等线"/>
        <charset val="134"/>
        <scheme val="minor"/>
      </rPr>
      <t>X</t>
    </r>
    <r>
      <rPr>
        <sz val="11"/>
        <color theme="1"/>
        <rFont val="等线"/>
        <charset val="134"/>
        <scheme val="minor"/>
      </rPr>
      <t>4</t>
    </r>
  </si>
  <si>
    <r>
      <rPr>
        <sz val="11"/>
        <color theme="1"/>
        <rFont val="等线"/>
        <charset val="134"/>
        <scheme val="minor"/>
      </rPr>
      <t>X</t>
    </r>
    <r>
      <rPr>
        <sz val="11"/>
        <color theme="1"/>
        <rFont val="等线"/>
        <charset val="134"/>
        <scheme val="minor"/>
      </rPr>
      <t>5</t>
    </r>
  </si>
  <si>
    <r>
      <rPr>
        <sz val="11"/>
        <color theme="1"/>
        <rFont val="等线"/>
        <charset val="134"/>
        <scheme val="minor"/>
      </rPr>
      <t>X</t>
    </r>
    <r>
      <rPr>
        <sz val="11"/>
        <color theme="1"/>
        <rFont val="等线"/>
        <charset val="134"/>
        <scheme val="minor"/>
      </rPr>
      <t>6</t>
    </r>
  </si>
  <si>
    <r>
      <rPr>
        <sz val="11"/>
        <color theme="1"/>
        <rFont val="等线"/>
        <charset val="134"/>
        <scheme val="minor"/>
      </rPr>
      <t>X</t>
    </r>
    <r>
      <rPr>
        <sz val="11"/>
        <color theme="1"/>
        <rFont val="等线"/>
        <charset val="134"/>
        <scheme val="minor"/>
      </rPr>
      <t>7</t>
    </r>
  </si>
  <si>
    <r>
      <rPr>
        <sz val="11"/>
        <color theme="1"/>
        <rFont val="等线"/>
        <charset val="134"/>
        <scheme val="minor"/>
      </rPr>
      <t>X</t>
    </r>
    <r>
      <rPr>
        <sz val="11"/>
        <color theme="1"/>
        <rFont val="等线"/>
        <charset val="134"/>
        <scheme val="minor"/>
      </rPr>
      <t>8</t>
    </r>
  </si>
  <si>
    <r>
      <rPr>
        <sz val="11"/>
        <color theme="1"/>
        <rFont val="等线"/>
        <charset val="134"/>
        <scheme val="minor"/>
      </rPr>
      <t>X</t>
    </r>
    <r>
      <rPr>
        <sz val="11"/>
        <color theme="1"/>
        <rFont val="等线"/>
        <charset val="134"/>
        <scheme val="minor"/>
      </rPr>
      <t>9</t>
    </r>
  </si>
  <si>
    <r>
      <rPr>
        <sz val="11"/>
        <color theme="1"/>
        <rFont val="等线"/>
        <charset val="134"/>
        <scheme val="minor"/>
      </rPr>
      <t>X</t>
    </r>
    <r>
      <rPr>
        <sz val="11"/>
        <color theme="1"/>
        <rFont val="等线"/>
        <charset val="134"/>
        <scheme val="minor"/>
      </rPr>
      <t>10</t>
    </r>
  </si>
  <si>
    <r>
      <rPr>
        <sz val="11"/>
        <color theme="1"/>
        <rFont val="等线"/>
        <charset val="134"/>
        <scheme val="minor"/>
      </rPr>
      <t>X</t>
    </r>
    <r>
      <rPr>
        <sz val="11"/>
        <color theme="1"/>
        <rFont val="等线"/>
        <charset val="134"/>
        <scheme val="minor"/>
      </rPr>
      <t>11</t>
    </r>
  </si>
  <si>
    <t>主成分方差贡献率%</t>
  </si>
  <si>
    <t>绝对值</t>
  </si>
  <si>
    <t>累积值</t>
  </si>
  <si>
    <t>相对成熟度值</t>
  </si>
  <si>
    <t>技术成熟度值
权重值*实际值/标准值</t>
  </si>
  <si>
    <t>%</t>
  </si>
  <si>
    <t>曲线拟合值</t>
  </si>
  <si>
    <r>
      <rPr>
        <sz val="11"/>
        <color theme="1"/>
        <rFont val="等线"/>
        <charset val="134"/>
        <scheme val="minor"/>
      </rPr>
      <t>（原始值-拟合值）</t>
    </r>
    <r>
      <rPr>
        <sz val="11"/>
        <color theme="1"/>
        <rFont val="等线"/>
        <charset val="134"/>
        <scheme val="minor"/>
      </rPr>
      <t>^2</t>
    </r>
  </si>
  <si>
    <t>（原始值-均值）^2</t>
  </si>
  <si>
    <t>权重值*实际值</t>
  </si>
  <si>
    <t>R方</t>
  </si>
  <si>
    <t>min</t>
    <phoneticPr fontId="3" type="noConversion"/>
  </si>
  <si>
    <t>max</t>
    <phoneticPr fontId="3" type="noConversion"/>
  </si>
  <si>
    <t>max-min</t>
    <phoneticPr fontId="3" type="noConversion"/>
  </si>
  <si>
    <t>标准化</t>
    <phoneticPr fontId="3" type="noConversion"/>
  </si>
  <si>
    <t>min</t>
    <phoneticPr fontId="3" type="noConversion"/>
  </si>
  <si>
    <r>
      <t>m</t>
    </r>
    <r>
      <rPr>
        <sz val="11"/>
        <color theme="1"/>
        <rFont val="等线"/>
        <family val="3"/>
        <charset val="134"/>
        <scheme val="minor"/>
      </rPr>
      <t>ax</t>
    </r>
    <phoneticPr fontId="3" type="noConversion"/>
  </si>
  <si>
    <r>
      <t>m</t>
    </r>
    <r>
      <rPr>
        <sz val="11"/>
        <color theme="1"/>
        <rFont val="等线"/>
        <family val="3"/>
        <charset val="134"/>
        <scheme val="minor"/>
      </rPr>
      <t>ax-min</t>
    </r>
    <phoneticPr fontId="3" type="noConversion"/>
  </si>
  <si>
    <t>四个维度的技术成熟度值</t>
    <phoneticPr fontId="3" type="noConversion"/>
  </si>
  <si>
    <t>技术应用广度</t>
    <phoneticPr fontId="3" type="noConversion"/>
  </si>
  <si>
    <t>技术先进性</t>
    <phoneticPr fontId="3" type="noConversion"/>
  </si>
  <si>
    <t>技术竞争潜力</t>
    <phoneticPr fontId="3" type="noConversion"/>
  </si>
  <si>
    <t>技术影响力</t>
    <phoneticPr fontId="3" type="noConversion"/>
  </si>
  <si>
    <t>发明授权专利数量</t>
    <phoneticPr fontId="3" type="noConversion"/>
  </si>
  <si>
    <t>四个维度的技术成熟度值</t>
  </si>
  <si>
    <t>指标累积值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</si>
</sst>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_ "/>
    <numFmt numFmtId="177" formatCode="0.00_ "/>
    <numFmt numFmtId="178" formatCode="0.00000_ "/>
  </numFmts>
  <fonts count="5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2" fillId="5" borderId="0" xfId="0" applyFont="1" applyFill="1">
      <alignment vertical="center"/>
    </xf>
    <xf numFmtId="0" fontId="1" fillId="0" borderId="0" xfId="0" applyFont="1" applyAlignment="1">
      <alignment vertical="center" wrapText="1"/>
    </xf>
    <xf numFmtId="176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2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新表里的数据分析!$L$30:$L$50</c:f>
              <c:numCache>
                <c:formatCode>0.0000_ </c:formatCode>
                <c:ptCount val="21"/>
                <c:pt idx="0">
                  <c:v>0.14285714285714299</c:v>
                </c:pt>
                <c:pt idx="1">
                  <c:v>0.2</c:v>
                </c:pt>
                <c:pt idx="2">
                  <c:v>0.12903225806451599</c:v>
                </c:pt>
                <c:pt idx="3">
                  <c:v>0.371428571428571</c:v>
                </c:pt>
                <c:pt idx="4">
                  <c:v>0.483870967741935</c:v>
                </c:pt>
                <c:pt idx="5">
                  <c:v>0.625</c:v>
                </c:pt>
                <c:pt idx="6">
                  <c:v>0.68888888888888899</c:v>
                </c:pt>
                <c:pt idx="7">
                  <c:v>0.68604651162790697</c:v>
                </c:pt>
                <c:pt idx="8">
                  <c:v>0.72972972972973005</c:v>
                </c:pt>
                <c:pt idx="9">
                  <c:v>0.81443298969072198</c:v>
                </c:pt>
                <c:pt idx="10">
                  <c:v>0.71428571428571397</c:v>
                </c:pt>
                <c:pt idx="11">
                  <c:v>0.84210526315789502</c:v>
                </c:pt>
                <c:pt idx="12">
                  <c:v>0.86729857819905198</c:v>
                </c:pt>
                <c:pt idx="13">
                  <c:v>0.93181818181818199</c:v>
                </c:pt>
                <c:pt idx="14">
                  <c:v>0.95380434782608703</c:v>
                </c:pt>
                <c:pt idx="15">
                  <c:v>0.94342762063228003</c:v>
                </c:pt>
                <c:pt idx="16">
                  <c:v>0.95754026354319199</c:v>
                </c:pt>
                <c:pt idx="17">
                  <c:v>0.97018633540372701</c:v>
                </c:pt>
                <c:pt idx="18">
                  <c:v>0.954794520547945</c:v>
                </c:pt>
                <c:pt idx="19">
                  <c:v>0.938271604938272</c:v>
                </c:pt>
                <c:pt idx="20">
                  <c:v>0.92481203007518797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7-40E4-80C4-3F2651BC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586239"/>
        <c:axId val="1008421647"/>
      </c:lineChart>
      <c:catAx>
        <c:axId val="101658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8421647"/>
        <c:crosses val="autoZero"/>
        <c:auto val="1"/>
        <c:lblAlgn val="ctr"/>
        <c:lblOffset val="100"/>
        <c:noMultiLvlLbl val="0"/>
      </c:catAx>
      <c:valAx>
        <c:axId val="10084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658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5849948359343173E-2"/>
          <c:y val="0.12322741360979134"/>
          <c:w val="0.96415005164065681"/>
          <c:h val="0.78898355883536697"/>
        </c:manualLayout>
      </c:layout>
      <c:lineChart>
        <c:grouping val="standard"/>
        <c:varyColors val="0"/>
        <c:ser>
          <c:idx val="0"/>
          <c:order val="0"/>
          <c:tx>
            <c:v>专利布局国家数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数据标准化!$Q$27:$Q$47</c:f>
              <c:numCache>
                <c:formatCode>General</c:formatCode>
                <c:ptCount val="21"/>
                <c:pt idx="0">
                  <c:v>2000</c:v>
                </c:pt>
                <c:pt idx="2">
                  <c:v>2002</c:v>
                </c:pt>
                <c:pt idx="4">
                  <c:v>2004</c:v>
                </c:pt>
                <c:pt idx="6">
                  <c:v>2006</c:v>
                </c:pt>
                <c:pt idx="8">
                  <c:v>2008</c:v>
                </c:pt>
                <c:pt idx="10">
                  <c:v>2010</c:v>
                </c:pt>
                <c:pt idx="12">
                  <c:v>2012</c:v>
                </c:pt>
                <c:pt idx="14">
                  <c:v>2014</c:v>
                </c:pt>
                <c:pt idx="16">
                  <c:v>2016</c:v>
                </c:pt>
                <c:pt idx="18">
                  <c:v>2018</c:v>
                </c:pt>
                <c:pt idx="20">
                  <c:v>2020</c:v>
                </c:pt>
              </c:numCache>
            </c:numRef>
          </c:cat>
          <c:val>
            <c:numRef>
              <c:f>数据标准化!$C$32:$C$52</c:f>
              <c:numCache>
                <c:formatCode>General</c:formatCode>
                <c:ptCount val="21"/>
                <c:pt idx="0">
                  <c:v>0</c:v>
                </c:pt>
                <c:pt idx="1">
                  <c:v>1.2032085561497326E-2</c:v>
                </c:pt>
                <c:pt idx="2">
                  <c:v>1.06951871657754E-2</c:v>
                </c:pt>
                <c:pt idx="3">
                  <c:v>1.871657754010695E-2</c:v>
                </c:pt>
                <c:pt idx="4">
                  <c:v>1.2032085561497326E-2</c:v>
                </c:pt>
                <c:pt idx="5">
                  <c:v>3.342245989304813E-2</c:v>
                </c:pt>
                <c:pt idx="6">
                  <c:v>2.2727272727272728E-2</c:v>
                </c:pt>
                <c:pt idx="7">
                  <c:v>7.4866310160427801E-2</c:v>
                </c:pt>
                <c:pt idx="8">
                  <c:v>6.4171122994652413E-2</c:v>
                </c:pt>
                <c:pt idx="9">
                  <c:v>9.3582887700534759E-2</c:v>
                </c:pt>
                <c:pt idx="10">
                  <c:v>7.8877005347593579E-2</c:v>
                </c:pt>
                <c:pt idx="11">
                  <c:v>0.10962566844919786</c:v>
                </c:pt>
                <c:pt idx="12">
                  <c:v>0.23930481283422461</c:v>
                </c:pt>
                <c:pt idx="13">
                  <c:v>0.35427807486631013</c:v>
                </c:pt>
                <c:pt idx="14">
                  <c:v>0.42914438502673796</c:v>
                </c:pt>
                <c:pt idx="15">
                  <c:v>0.72593582887700536</c:v>
                </c:pt>
                <c:pt idx="16">
                  <c:v>0.85160427807486627</c:v>
                </c:pt>
                <c:pt idx="17">
                  <c:v>1</c:v>
                </c:pt>
                <c:pt idx="18">
                  <c:v>0.90106951871657759</c:v>
                </c:pt>
                <c:pt idx="19">
                  <c:v>0.56951871657754005</c:v>
                </c:pt>
                <c:pt idx="20">
                  <c:v>0.44251336898395721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E-4E22-8D02-1DDC5082EC29}"/>
            </c:ext>
          </c:extLst>
        </c:ser>
        <c:ser>
          <c:idx val="2"/>
          <c:order val="1"/>
          <c:tx>
            <c:v>专利分布集中性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数据标准化!$K$32:$K$52</c:f>
              <c:numCache>
                <c:formatCode>General</c:formatCode>
                <c:ptCount val="21"/>
                <c:pt idx="0">
                  <c:v>1.6435615263684752E-2</c:v>
                </c:pt>
                <c:pt idx="1">
                  <c:v>8.4369491686913586E-2</c:v>
                </c:pt>
                <c:pt idx="2">
                  <c:v>0</c:v>
                </c:pt>
                <c:pt idx="3">
                  <c:v>0.28817112095659997</c:v>
                </c:pt>
                <c:pt idx="4">
                  <c:v>0.42184745843456661</c:v>
                </c:pt>
                <c:pt idx="5">
                  <c:v>0.58962769758467903</c:v>
                </c:pt>
                <c:pt idx="6">
                  <c:v>0.66558154553009485</c:v>
                </c:pt>
                <c:pt idx="7">
                  <c:v>0.66220240568216926</c:v>
                </c:pt>
                <c:pt idx="8">
                  <c:v>0.71413488663738789</c:v>
                </c:pt>
                <c:pt idx="9">
                  <c:v>0.81483375054699447</c:v>
                </c:pt>
                <c:pt idx="10">
                  <c:v>0.69577437949597387</c:v>
                </c:pt>
                <c:pt idx="11">
                  <c:v>0.84773173465319729</c:v>
                </c:pt>
                <c:pt idx="12">
                  <c:v>0.87768262679040232</c:v>
                </c:pt>
                <c:pt idx="13">
                  <c:v>0.95438629542531206</c:v>
                </c:pt>
                <c:pt idx="14">
                  <c:v>0.98052439140584036</c:v>
                </c:pt>
                <c:pt idx="15">
                  <c:v>0.96818809360576152</c:v>
                </c:pt>
                <c:pt idx="16">
                  <c:v>0.98496580804727496</c:v>
                </c:pt>
                <c:pt idx="17">
                  <c:v>1</c:v>
                </c:pt>
                <c:pt idx="18">
                  <c:v>0.98170155115401647</c:v>
                </c:pt>
                <c:pt idx="19">
                  <c:v>0.9620584012783846</c:v>
                </c:pt>
                <c:pt idx="20">
                  <c:v>0.94605708210787043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E-4E22-8D02-1DDC5082EC29}"/>
            </c:ext>
          </c:extLst>
        </c:ser>
        <c:ser>
          <c:idx val="3"/>
          <c:order val="2"/>
          <c:tx>
            <c:strRef>
              <c:f>数据标准化!$H$31</c:f>
              <c:strCache>
                <c:ptCount val="1"/>
                <c:pt idx="0">
                  <c:v>PCT国际专利申请数量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数据标准化!$H$32:$H$52</c:f>
              <c:numCache>
                <c:formatCode>General</c:formatCode>
                <c:ptCount val="21"/>
                <c:pt idx="0">
                  <c:v>0.1111111111111111</c:v>
                </c:pt>
                <c:pt idx="1">
                  <c:v>0.27777777777777779</c:v>
                </c:pt>
                <c:pt idx="2">
                  <c:v>0.3888888888888889</c:v>
                </c:pt>
                <c:pt idx="3">
                  <c:v>0.1111111111111111</c:v>
                </c:pt>
                <c:pt idx="4">
                  <c:v>0.16666666666666666</c:v>
                </c:pt>
                <c:pt idx="5">
                  <c:v>5.5555555555555552E-2</c:v>
                </c:pt>
                <c:pt idx="6">
                  <c:v>0</c:v>
                </c:pt>
                <c:pt idx="7">
                  <c:v>0.16666666666666666</c:v>
                </c:pt>
                <c:pt idx="8">
                  <c:v>0.1111111111111111</c:v>
                </c:pt>
                <c:pt idx="9">
                  <c:v>0.1111111111111111</c:v>
                </c:pt>
                <c:pt idx="10">
                  <c:v>0.16666666666666666</c:v>
                </c:pt>
                <c:pt idx="11">
                  <c:v>0.33333333333333331</c:v>
                </c:pt>
                <c:pt idx="12">
                  <c:v>0.44444444444444442</c:v>
                </c:pt>
                <c:pt idx="13">
                  <c:v>0.27777777777777779</c:v>
                </c:pt>
                <c:pt idx="14">
                  <c:v>0.44444444444444442</c:v>
                </c:pt>
                <c:pt idx="15">
                  <c:v>0.72222222222222221</c:v>
                </c:pt>
                <c:pt idx="16">
                  <c:v>0.88888888888888884</c:v>
                </c:pt>
                <c:pt idx="17">
                  <c:v>0.88888888888888884</c:v>
                </c:pt>
                <c:pt idx="18">
                  <c:v>1</c:v>
                </c:pt>
                <c:pt idx="19">
                  <c:v>1</c:v>
                </c:pt>
                <c:pt idx="20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2E-4E22-8D02-1DDC5082EC29}"/>
            </c:ext>
          </c:extLst>
        </c:ser>
        <c:ser>
          <c:idx val="4"/>
          <c:order val="3"/>
          <c:tx>
            <c:v>技术成熟度年度值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数据标准化!$O$27:$O$47</c:f>
              <c:numCache>
                <c:formatCode>General</c:formatCode>
                <c:ptCount val="21"/>
                <c:pt idx="0">
                  <c:v>0</c:v>
                </c:pt>
                <c:pt idx="1">
                  <c:v>1.5857660758655134E-2</c:v>
                </c:pt>
                <c:pt idx="2">
                  <c:v>7.1547485930464894E-2</c:v>
                </c:pt>
                <c:pt idx="3">
                  <c:v>2.8527729318455597E-2</c:v>
                </c:pt>
                <c:pt idx="4">
                  <c:v>3.1727060299793872E-2</c:v>
                </c:pt>
                <c:pt idx="5">
                  <c:v>5.9482925066555468E-2</c:v>
                </c:pt>
                <c:pt idx="6">
                  <c:v>4.249725488208507E-2</c:v>
                </c:pt>
                <c:pt idx="7">
                  <c:v>0.13696044602804516</c:v>
                </c:pt>
                <c:pt idx="8">
                  <c:v>0.11006151518602351</c:v>
                </c:pt>
                <c:pt idx="9">
                  <c:v>0.13513936492797468</c:v>
                </c:pt>
                <c:pt idx="10">
                  <c:v>0.12072057289465653</c:v>
                </c:pt>
                <c:pt idx="11">
                  <c:v>0.16805506618418878</c:v>
                </c:pt>
                <c:pt idx="12">
                  <c:v>0.31413699684046392</c:v>
                </c:pt>
                <c:pt idx="13">
                  <c:v>0.44646484008899778</c:v>
                </c:pt>
                <c:pt idx="14">
                  <c:v>0.47158136499130243</c:v>
                </c:pt>
                <c:pt idx="15">
                  <c:v>0.70960103408837272</c:v>
                </c:pt>
                <c:pt idx="16">
                  <c:v>0.80230482994369257</c:v>
                </c:pt>
                <c:pt idx="17">
                  <c:v>1</c:v>
                </c:pt>
                <c:pt idx="18">
                  <c:v>0.96313810822279855</c:v>
                </c:pt>
                <c:pt idx="19">
                  <c:v>0.65472954600389643</c:v>
                </c:pt>
                <c:pt idx="20">
                  <c:v>0.55635277118449367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2E-4E22-8D02-1DDC5082EC29}"/>
            </c:ext>
          </c:extLst>
        </c:ser>
        <c:ser>
          <c:idx val="1"/>
          <c:order val="4"/>
          <c:tx>
            <c:strRef>
              <c:f>数据标准化!$I$31</c:f>
              <c:strCache>
                <c:ptCount val="1"/>
                <c:pt idx="0">
                  <c:v>专利许可与转让次数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数据标准化!$I$32:$I$52</c:f>
              <c:numCache>
                <c:formatCode>0.0000_ </c:formatCode>
                <c:ptCount val="21"/>
                <c:pt idx="0">
                  <c:v>9.8039215686274508E-2</c:v>
                </c:pt>
                <c:pt idx="1">
                  <c:v>0</c:v>
                </c:pt>
                <c:pt idx="2">
                  <c:v>0.25490196078431371</c:v>
                </c:pt>
                <c:pt idx="3">
                  <c:v>0.11764705882352941</c:v>
                </c:pt>
                <c:pt idx="4">
                  <c:v>0.14705882352941177</c:v>
                </c:pt>
                <c:pt idx="5">
                  <c:v>7.8431372549019607E-2</c:v>
                </c:pt>
                <c:pt idx="6">
                  <c:v>0.20588235294117646</c:v>
                </c:pt>
                <c:pt idx="7">
                  <c:v>0.18627450980392157</c:v>
                </c:pt>
                <c:pt idx="8">
                  <c:v>0.14705882352941177</c:v>
                </c:pt>
                <c:pt idx="9">
                  <c:v>0.16666666666666666</c:v>
                </c:pt>
                <c:pt idx="10">
                  <c:v>0.19607843137254902</c:v>
                </c:pt>
                <c:pt idx="11">
                  <c:v>0.24509803921568626</c:v>
                </c:pt>
                <c:pt idx="12">
                  <c:v>0.5</c:v>
                </c:pt>
                <c:pt idx="13">
                  <c:v>0.69607843137254899</c:v>
                </c:pt>
                <c:pt idx="14">
                  <c:v>1</c:v>
                </c:pt>
                <c:pt idx="15">
                  <c:v>0.78431372549019607</c:v>
                </c:pt>
                <c:pt idx="16">
                  <c:v>0.88235294117647056</c:v>
                </c:pt>
                <c:pt idx="17">
                  <c:v>0.34313725490196079</c:v>
                </c:pt>
                <c:pt idx="18">
                  <c:v>0.48039215686274511</c:v>
                </c:pt>
                <c:pt idx="19">
                  <c:v>0.27450980392156865</c:v>
                </c:pt>
                <c:pt idx="20">
                  <c:v>0.22549019607843138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C-4B79-9EC2-21CA04027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643216"/>
        <c:axId val="747636560"/>
      </c:lineChart>
      <c:catAx>
        <c:axId val="7476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636560"/>
        <c:crosses val="autoZero"/>
        <c:auto val="1"/>
        <c:lblAlgn val="ctr"/>
        <c:lblOffset val="100"/>
        <c:noMultiLvlLbl val="0"/>
      </c:catAx>
      <c:valAx>
        <c:axId val="7476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6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62872586471246E-2"/>
          <c:y val="0.95379786430805735"/>
          <c:w val="0.73852472648839684"/>
          <c:h val="3.5243231582353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1038225</xdr:colOff>
      <xdr:row>27</xdr:row>
      <xdr:rowOff>38100</xdr:rowOff>
    </xdr:from>
    <xdr:to>
      <xdr:col>20</xdr:col>
      <xdr:colOff>504825</xdr:colOff>
      <xdr:row>42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228601</xdr:colOff>
      <xdr:row>7</xdr:row>
      <xdr:rowOff>0</xdr:rowOff>
    </xdr:from>
    <xdr:to>
      <xdr:col>33</xdr:col>
      <xdr:colOff>123826</xdr:colOff>
      <xdr:row>45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0.32241</cdr:x>
      <cdr:y>0.00775</cdr:y>
    </cdr:from>
    <cdr:to>
      <cdr:x>0.3239</cdr:x>
      <cdr:y>0.85581</cdr:y>
    </cdr:to>
    <cdr:cxnSp macro="">
      <cdr:nvCxnSpPr>
        <cdr:cNvPr id="3" name="直接连接符 2"/>
        <cdr:cNvCxnSpPr/>
      </cdr:nvCxnSpPr>
      <cdr:spPr>
        <a:xfrm xmlns:a="http://schemas.openxmlformats.org/drawingml/2006/main" flipH="1" flipV="1">
          <a:off x="4124325" y="47626"/>
          <a:ext cx="19050" cy="52101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0.55771</cdr:x>
      <cdr:y>0.00465</cdr:y>
    </cdr:from>
    <cdr:to>
      <cdr:x>0.5592</cdr:x>
      <cdr:y>0.86512</cdr:y>
    </cdr:to>
    <cdr:cxnSp macro="">
      <cdr:nvCxnSpPr>
        <cdr:cNvPr id="5" name="直接连接符 4"/>
        <cdr:cNvCxnSpPr/>
      </cdr:nvCxnSpPr>
      <cdr:spPr>
        <a:xfrm xmlns:a="http://schemas.openxmlformats.org/drawingml/2006/main" flipV="1">
          <a:off x="7134225" y="28576"/>
          <a:ext cx="19050" cy="52863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0.82949</cdr:x>
      <cdr:y>0.00465</cdr:y>
    </cdr:from>
    <cdr:to>
      <cdr:x>0.83172</cdr:x>
      <cdr:y>0.85891</cdr:y>
    </cdr:to>
    <cdr:cxnSp macro="">
      <cdr:nvCxnSpPr>
        <cdr:cNvPr id="7" name="直接连接符 6"/>
        <cdr:cNvCxnSpPr/>
      </cdr:nvCxnSpPr>
      <cdr:spPr>
        <a:xfrm xmlns:a="http://schemas.openxmlformats.org/drawingml/2006/main" flipV="1">
          <a:off x="10610850" y="28576"/>
          <a:ext cx="28575" cy="52482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zoomScale="115" zoomScaleNormal="115" workbookViewId="0">
      <pane ySplit="2" topLeftCell="A3" activePane="bottomLeft" state="frozen"/>
      <selection pane="bottomLeft" activeCell="C12" sqref="C12"/>
    </sheetView>
  </sheetViews>
  <sheetFormatPr defaultColWidth="9" defaultRowHeight="14.25" x14ac:dyDescent="0.2"/>
  <cols>
    <col min="3" max="3" width="30.75" customWidth="1"/>
    <col min="4" max="7" width="28.875" customWidth="1"/>
    <col min="8" max="9" width="22.625" customWidth="1"/>
    <col min="10" max="10" width="23" customWidth="1"/>
    <col min="11" max="15" width="22.375" customWidth="1"/>
    <col min="16" max="16" width="27.75" customWidth="1"/>
    <col min="17" max="17" width="18.125" customWidth="1"/>
  </cols>
  <sheetData>
    <row r="1" spans="1:17" x14ac:dyDescent="0.2">
      <c r="C1" s="3" t="s">
        <v>6</v>
      </c>
      <c r="D1" s="12" t="s">
        <v>7</v>
      </c>
      <c r="E1" s="12"/>
      <c r="F1" s="12"/>
      <c r="G1" s="12"/>
      <c r="H1" s="12"/>
      <c r="I1" s="12"/>
      <c r="J1" s="13" t="s">
        <v>8</v>
      </c>
      <c r="K1" s="13"/>
      <c r="L1" s="13"/>
      <c r="M1" s="13"/>
      <c r="N1" s="14" t="s">
        <v>9</v>
      </c>
      <c r="O1" s="14"/>
      <c r="P1" s="15"/>
      <c r="Q1" s="15"/>
    </row>
    <row r="2" spans="1:17" x14ac:dyDescent="0.2">
      <c r="A2" s="4" t="s">
        <v>10</v>
      </c>
      <c r="C2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s="4" t="s">
        <v>23</v>
      </c>
      <c r="P2" s="4" t="s">
        <v>24</v>
      </c>
      <c r="Q2" t="s">
        <v>0</v>
      </c>
    </row>
    <row r="3" spans="1:17" ht="13.5" customHeight="1" x14ac:dyDescent="0.2">
      <c r="A3">
        <v>2000</v>
      </c>
      <c r="B3">
        <v>2000</v>
      </c>
      <c r="C3">
        <v>80</v>
      </c>
      <c r="D3">
        <v>21</v>
      </c>
      <c r="E3">
        <v>7</v>
      </c>
      <c r="F3">
        <v>14</v>
      </c>
      <c r="G3">
        <f>E3+F3</f>
        <v>21</v>
      </c>
      <c r="H3">
        <v>4</v>
      </c>
      <c r="I3">
        <v>46</v>
      </c>
      <c r="J3">
        <v>191</v>
      </c>
      <c r="K3">
        <v>18</v>
      </c>
      <c r="L3">
        <v>3</v>
      </c>
      <c r="M3">
        <v>10</v>
      </c>
      <c r="N3">
        <v>7</v>
      </c>
      <c r="O3">
        <v>3</v>
      </c>
      <c r="P3">
        <f>O3/D3</f>
        <v>0.14285714285714285</v>
      </c>
      <c r="Q3">
        <v>109</v>
      </c>
    </row>
    <row r="4" spans="1:17" ht="12.75" customHeight="1" x14ac:dyDescent="0.2">
      <c r="B4">
        <v>2001</v>
      </c>
      <c r="C4">
        <v>113</v>
      </c>
      <c r="D4">
        <v>35</v>
      </c>
      <c r="E4">
        <v>7</v>
      </c>
      <c r="F4">
        <v>23</v>
      </c>
      <c r="G4">
        <f t="shared" ref="G4:G23" si="0">E4+F4</f>
        <v>30</v>
      </c>
      <c r="H4">
        <v>0</v>
      </c>
      <c r="I4">
        <v>63</v>
      </c>
      <c r="J4">
        <v>301</v>
      </c>
      <c r="K4">
        <v>31</v>
      </c>
      <c r="L4">
        <v>6</v>
      </c>
      <c r="M4">
        <v>0</v>
      </c>
      <c r="N4">
        <v>10</v>
      </c>
      <c r="O4">
        <v>7</v>
      </c>
      <c r="P4">
        <f t="shared" ref="P4:P23" si="1">O4/D4</f>
        <v>0.2</v>
      </c>
      <c r="Q4">
        <v>147</v>
      </c>
    </row>
    <row r="5" spans="1:17" x14ac:dyDescent="0.2">
      <c r="A5">
        <v>2002</v>
      </c>
      <c r="B5">
        <v>2002</v>
      </c>
      <c r="C5">
        <v>134</v>
      </c>
      <c r="D5">
        <v>31</v>
      </c>
      <c r="E5">
        <v>14</v>
      </c>
      <c r="F5">
        <v>15</v>
      </c>
      <c r="G5">
        <f t="shared" si="0"/>
        <v>29</v>
      </c>
      <c r="H5">
        <v>8</v>
      </c>
      <c r="I5">
        <v>97</v>
      </c>
      <c r="J5">
        <v>465</v>
      </c>
      <c r="K5">
        <v>27</v>
      </c>
      <c r="L5">
        <v>8</v>
      </c>
      <c r="M5">
        <v>26</v>
      </c>
      <c r="N5">
        <v>9</v>
      </c>
      <c r="O5">
        <v>4</v>
      </c>
      <c r="P5">
        <f t="shared" si="1"/>
        <v>0.12903225806451613</v>
      </c>
      <c r="Q5">
        <v>632</v>
      </c>
    </row>
    <row r="6" spans="1:17" x14ac:dyDescent="0.2">
      <c r="B6">
        <v>2003</v>
      </c>
      <c r="C6">
        <v>114</v>
      </c>
      <c r="D6">
        <v>35</v>
      </c>
      <c r="E6">
        <v>6</v>
      </c>
      <c r="F6">
        <v>29</v>
      </c>
      <c r="G6">
        <f t="shared" si="0"/>
        <v>35</v>
      </c>
      <c r="H6">
        <v>3</v>
      </c>
      <c r="I6">
        <v>90</v>
      </c>
      <c r="J6">
        <v>300</v>
      </c>
      <c r="K6">
        <v>30</v>
      </c>
      <c r="L6">
        <v>3</v>
      </c>
      <c r="M6">
        <v>12</v>
      </c>
      <c r="N6">
        <v>9</v>
      </c>
      <c r="O6">
        <v>13</v>
      </c>
      <c r="P6">
        <f t="shared" si="1"/>
        <v>0.37142857142857144</v>
      </c>
      <c r="Q6">
        <v>269</v>
      </c>
    </row>
    <row r="7" spans="1:17" x14ac:dyDescent="0.2">
      <c r="A7">
        <v>2004</v>
      </c>
      <c r="B7">
        <v>2004</v>
      </c>
      <c r="C7">
        <v>89</v>
      </c>
      <c r="D7">
        <v>31</v>
      </c>
      <c r="E7">
        <v>9</v>
      </c>
      <c r="F7">
        <v>21</v>
      </c>
      <c r="G7">
        <f t="shared" si="0"/>
        <v>30</v>
      </c>
      <c r="H7">
        <v>12</v>
      </c>
      <c r="I7">
        <v>80</v>
      </c>
      <c r="J7">
        <v>318</v>
      </c>
      <c r="K7">
        <v>31</v>
      </c>
      <c r="L7">
        <v>4</v>
      </c>
      <c r="M7">
        <v>15</v>
      </c>
      <c r="N7">
        <v>6</v>
      </c>
      <c r="O7">
        <v>15</v>
      </c>
      <c r="P7">
        <f t="shared" si="1"/>
        <v>0.4838709677419355</v>
      </c>
      <c r="Q7">
        <v>319</v>
      </c>
    </row>
    <row r="8" spans="1:17" x14ac:dyDescent="0.2">
      <c r="B8">
        <v>2005</v>
      </c>
      <c r="C8">
        <v>133</v>
      </c>
      <c r="D8">
        <v>48</v>
      </c>
      <c r="E8">
        <v>8</v>
      </c>
      <c r="F8">
        <v>38</v>
      </c>
      <c r="G8">
        <f t="shared" si="0"/>
        <v>46</v>
      </c>
      <c r="H8">
        <v>3</v>
      </c>
      <c r="I8">
        <v>150</v>
      </c>
      <c r="J8">
        <v>348</v>
      </c>
      <c r="K8">
        <v>48</v>
      </c>
      <c r="L8">
        <v>2</v>
      </c>
      <c r="M8">
        <v>8</v>
      </c>
      <c r="N8">
        <v>6</v>
      </c>
      <c r="O8">
        <v>30</v>
      </c>
      <c r="P8">
        <f t="shared" si="1"/>
        <v>0.625</v>
      </c>
      <c r="Q8">
        <v>525</v>
      </c>
    </row>
    <row r="9" spans="1:17" ht="13.5" customHeight="1" x14ac:dyDescent="0.2">
      <c r="A9">
        <v>2006</v>
      </c>
      <c r="B9">
        <v>2006</v>
      </c>
      <c r="C9">
        <v>135</v>
      </c>
      <c r="D9">
        <v>45</v>
      </c>
      <c r="E9">
        <v>10</v>
      </c>
      <c r="F9">
        <v>28</v>
      </c>
      <c r="G9">
        <f t="shared" si="0"/>
        <v>38</v>
      </c>
      <c r="H9">
        <v>2</v>
      </c>
      <c r="I9">
        <v>138</v>
      </c>
      <c r="J9">
        <v>358</v>
      </c>
      <c r="K9">
        <v>41</v>
      </c>
      <c r="L9">
        <v>1</v>
      </c>
      <c r="M9">
        <v>21</v>
      </c>
      <c r="N9">
        <v>8</v>
      </c>
      <c r="O9">
        <v>31</v>
      </c>
      <c r="P9">
        <f t="shared" si="1"/>
        <v>0.68888888888888888</v>
      </c>
      <c r="Q9">
        <v>305</v>
      </c>
    </row>
    <row r="10" spans="1:17" x14ac:dyDescent="0.2">
      <c r="B10">
        <v>2007</v>
      </c>
      <c r="C10">
        <v>285</v>
      </c>
      <c r="D10">
        <v>86</v>
      </c>
      <c r="E10">
        <v>16</v>
      </c>
      <c r="F10">
        <v>61</v>
      </c>
      <c r="G10">
        <f t="shared" si="0"/>
        <v>77</v>
      </c>
      <c r="H10">
        <v>4</v>
      </c>
      <c r="I10">
        <v>239</v>
      </c>
      <c r="J10">
        <v>897</v>
      </c>
      <c r="K10">
        <v>80</v>
      </c>
      <c r="L10">
        <v>4</v>
      </c>
      <c r="M10">
        <v>19</v>
      </c>
      <c r="N10">
        <v>11</v>
      </c>
      <c r="O10">
        <v>59</v>
      </c>
      <c r="P10">
        <f t="shared" si="1"/>
        <v>0.68604651162790697</v>
      </c>
      <c r="Q10">
        <v>683</v>
      </c>
    </row>
    <row r="11" spans="1:17" x14ac:dyDescent="0.2">
      <c r="A11">
        <v>2008</v>
      </c>
      <c r="B11">
        <v>2008</v>
      </c>
      <c r="C11">
        <v>234</v>
      </c>
      <c r="D11">
        <v>74</v>
      </c>
      <c r="E11">
        <v>21</v>
      </c>
      <c r="F11">
        <v>48</v>
      </c>
      <c r="G11">
        <f t="shared" si="0"/>
        <v>69</v>
      </c>
      <c r="H11">
        <v>11</v>
      </c>
      <c r="I11">
        <v>298</v>
      </c>
      <c r="J11">
        <v>493</v>
      </c>
      <c r="K11">
        <v>72</v>
      </c>
      <c r="L11">
        <v>3</v>
      </c>
      <c r="M11">
        <v>15</v>
      </c>
      <c r="N11">
        <v>10</v>
      </c>
      <c r="O11">
        <v>54</v>
      </c>
      <c r="P11">
        <f t="shared" si="1"/>
        <v>0.72972972972972971</v>
      </c>
      <c r="Q11">
        <v>730</v>
      </c>
    </row>
    <row r="12" spans="1:17" x14ac:dyDescent="0.2">
      <c r="B12">
        <v>2009</v>
      </c>
      <c r="C12">
        <v>281</v>
      </c>
      <c r="D12">
        <v>97</v>
      </c>
      <c r="E12">
        <v>31</v>
      </c>
      <c r="F12">
        <v>60</v>
      </c>
      <c r="G12">
        <f t="shared" si="0"/>
        <v>91</v>
      </c>
      <c r="H12">
        <v>14</v>
      </c>
      <c r="I12">
        <v>364</v>
      </c>
      <c r="J12">
        <v>725</v>
      </c>
      <c r="K12">
        <v>96</v>
      </c>
      <c r="L12">
        <v>3</v>
      </c>
      <c r="M12">
        <v>17</v>
      </c>
      <c r="N12">
        <v>10</v>
      </c>
      <c r="O12">
        <v>79</v>
      </c>
      <c r="P12">
        <f t="shared" si="1"/>
        <v>0.81443298969072164</v>
      </c>
      <c r="Q12">
        <v>663</v>
      </c>
    </row>
    <row r="13" spans="1:17" x14ac:dyDescent="0.2">
      <c r="A13">
        <v>2010</v>
      </c>
      <c r="B13">
        <v>2010</v>
      </c>
      <c r="C13">
        <v>237</v>
      </c>
      <c r="D13">
        <v>91</v>
      </c>
      <c r="E13">
        <v>32</v>
      </c>
      <c r="F13">
        <v>48</v>
      </c>
      <c r="G13">
        <f t="shared" si="0"/>
        <v>80</v>
      </c>
      <c r="H13">
        <v>49</v>
      </c>
      <c r="I13">
        <v>292</v>
      </c>
      <c r="J13">
        <v>624</v>
      </c>
      <c r="K13">
        <v>90</v>
      </c>
      <c r="L13">
        <v>4</v>
      </c>
      <c r="M13">
        <v>20</v>
      </c>
      <c r="N13">
        <v>12</v>
      </c>
      <c r="O13">
        <v>65</v>
      </c>
      <c r="P13">
        <f t="shared" si="1"/>
        <v>0.7142857142857143</v>
      </c>
      <c r="Q13">
        <v>663</v>
      </c>
    </row>
    <row r="14" spans="1:17" x14ac:dyDescent="0.2">
      <c r="B14">
        <v>2011</v>
      </c>
      <c r="C14">
        <v>259</v>
      </c>
      <c r="D14">
        <v>114</v>
      </c>
      <c r="E14">
        <v>22</v>
      </c>
      <c r="F14">
        <v>81</v>
      </c>
      <c r="G14">
        <f t="shared" si="0"/>
        <v>103</v>
      </c>
      <c r="H14">
        <v>72</v>
      </c>
      <c r="I14">
        <v>395</v>
      </c>
      <c r="J14">
        <v>923</v>
      </c>
      <c r="K14">
        <v>113</v>
      </c>
      <c r="L14">
        <v>7</v>
      </c>
      <c r="M14">
        <v>25</v>
      </c>
      <c r="N14">
        <v>8</v>
      </c>
      <c r="O14">
        <v>96</v>
      </c>
      <c r="P14">
        <f t="shared" si="1"/>
        <v>0.84210526315789469</v>
      </c>
      <c r="Q14">
        <v>782</v>
      </c>
    </row>
    <row r="15" spans="1:17" x14ac:dyDescent="0.2">
      <c r="A15">
        <v>2012</v>
      </c>
      <c r="B15">
        <v>2012</v>
      </c>
      <c r="C15">
        <v>490</v>
      </c>
      <c r="D15">
        <v>211</v>
      </c>
      <c r="E15">
        <v>45</v>
      </c>
      <c r="F15">
        <v>155</v>
      </c>
      <c r="G15">
        <f t="shared" si="0"/>
        <v>200</v>
      </c>
      <c r="H15">
        <v>201</v>
      </c>
      <c r="I15">
        <v>748</v>
      </c>
      <c r="J15">
        <v>1251</v>
      </c>
      <c r="K15">
        <v>203</v>
      </c>
      <c r="L15">
        <v>9</v>
      </c>
      <c r="M15">
        <v>51</v>
      </c>
      <c r="N15">
        <v>10</v>
      </c>
      <c r="O15">
        <v>183</v>
      </c>
      <c r="P15">
        <f t="shared" si="1"/>
        <v>0.86729857819905209</v>
      </c>
      <c r="Q15">
        <v>1427</v>
      </c>
    </row>
    <row r="16" spans="1:17" x14ac:dyDescent="0.2">
      <c r="B16">
        <v>2013</v>
      </c>
      <c r="C16">
        <v>679</v>
      </c>
      <c r="D16">
        <v>308</v>
      </c>
      <c r="E16">
        <v>76</v>
      </c>
      <c r="F16">
        <v>210</v>
      </c>
      <c r="G16">
        <f t="shared" si="0"/>
        <v>286</v>
      </c>
      <c r="H16">
        <v>298</v>
      </c>
      <c r="I16">
        <v>1110</v>
      </c>
      <c r="J16">
        <v>1875</v>
      </c>
      <c r="K16">
        <v>297</v>
      </c>
      <c r="L16">
        <v>6</v>
      </c>
      <c r="M16">
        <v>71</v>
      </c>
      <c r="N16">
        <v>11</v>
      </c>
      <c r="O16">
        <v>287</v>
      </c>
      <c r="P16">
        <f t="shared" si="1"/>
        <v>0.93181818181818177</v>
      </c>
      <c r="Q16">
        <v>1680</v>
      </c>
    </row>
    <row r="17" spans="1:17" x14ac:dyDescent="0.2">
      <c r="A17">
        <v>2014</v>
      </c>
      <c r="B17">
        <v>2014</v>
      </c>
      <c r="C17">
        <v>774</v>
      </c>
      <c r="D17">
        <v>368</v>
      </c>
      <c r="E17">
        <v>93</v>
      </c>
      <c r="F17">
        <v>249</v>
      </c>
      <c r="G17">
        <f t="shared" si="0"/>
        <v>342</v>
      </c>
      <c r="H17">
        <v>267</v>
      </c>
      <c r="I17">
        <v>1223</v>
      </c>
      <c r="J17">
        <v>1856</v>
      </c>
      <c r="K17">
        <v>360</v>
      </c>
      <c r="L17">
        <v>9</v>
      </c>
      <c r="M17">
        <v>102</v>
      </c>
      <c r="N17">
        <v>6</v>
      </c>
      <c r="O17">
        <v>351</v>
      </c>
      <c r="P17">
        <f t="shared" si="1"/>
        <v>0.95380434782608692</v>
      </c>
      <c r="Q17">
        <v>1699</v>
      </c>
    </row>
    <row r="18" spans="1:17" x14ac:dyDescent="0.2">
      <c r="B18">
        <v>2015</v>
      </c>
      <c r="C18">
        <v>1307</v>
      </c>
      <c r="D18">
        <v>601</v>
      </c>
      <c r="E18">
        <v>110</v>
      </c>
      <c r="F18">
        <v>454</v>
      </c>
      <c r="G18">
        <f t="shared" si="0"/>
        <v>564</v>
      </c>
      <c r="H18">
        <v>389</v>
      </c>
      <c r="I18">
        <v>1797</v>
      </c>
      <c r="J18">
        <v>2731</v>
      </c>
      <c r="K18">
        <v>594</v>
      </c>
      <c r="L18">
        <v>14</v>
      </c>
      <c r="M18">
        <v>80</v>
      </c>
      <c r="N18">
        <v>12</v>
      </c>
      <c r="O18">
        <v>567</v>
      </c>
      <c r="P18">
        <f t="shared" si="1"/>
        <v>0.94342762063227958</v>
      </c>
      <c r="Q18">
        <v>2267</v>
      </c>
    </row>
    <row r="19" spans="1:17" x14ac:dyDescent="0.2">
      <c r="A19">
        <v>2016</v>
      </c>
      <c r="B19">
        <v>2016</v>
      </c>
      <c r="C19">
        <v>1795</v>
      </c>
      <c r="D19">
        <v>683</v>
      </c>
      <c r="E19">
        <v>114</v>
      </c>
      <c r="F19">
        <v>544</v>
      </c>
      <c r="G19">
        <f t="shared" si="0"/>
        <v>658</v>
      </c>
      <c r="H19">
        <v>457</v>
      </c>
      <c r="I19">
        <v>1996</v>
      </c>
      <c r="J19">
        <v>3815</v>
      </c>
      <c r="K19">
        <v>674</v>
      </c>
      <c r="L19">
        <v>17</v>
      </c>
      <c r="M19">
        <v>90</v>
      </c>
      <c r="N19">
        <v>15</v>
      </c>
      <c r="O19">
        <v>654</v>
      </c>
      <c r="P19">
        <f t="shared" si="1"/>
        <v>0.95754026354319177</v>
      </c>
      <c r="Q19">
        <v>1480</v>
      </c>
    </row>
    <row r="20" spans="1:17" x14ac:dyDescent="0.2">
      <c r="B20">
        <v>2017</v>
      </c>
      <c r="C20">
        <v>2788</v>
      </c>
      <c r="D20">
        <v>805</v>
      </c>
      <c r="E20">
        <v>73</v>
      </c>
      <c r="F20">
        <v>696</v>
      </c>
      <c r="G20">
        <f t="shared" si="0"/>
        <v>769</v>
      </c>
      <c r="H20">
        <v>335</v>
      </c>
      <c r="I20">
        <v>2353</v>
      </c>
      <c r="J20">
        <v>4817</v>
      </c>
      <c r="K20">
        <v>784</v>
      </c>
      <c r="L20">
        <v>17</v>
      </c>
      <c r="M20">
        <v>35</v>
      </c>
      <c r="N20">
        <v>15</v>
      </c>
      <c r="O20">
        <v>781</v>
      </c>
      <c r="P20">
        <f t="shared" si="1"/>
        <v>0.97018633540372667</v>
      </c>
      <c r="Q20">
        <v>1764</v>
      </c>
    </row>
    <row r="21" spans="1:17" x14ac:dyDescent="0.2">
      <c r="A21">
        <v>2018</v>
      </c>
      <c r="B21">
        <v>2018</v>
      </c>
      <c r="C21">
        <v>3000</v>
      </c>
      <c r="D21">
        <v>730</v>
      </c>
      <c r="E21">
        <v>83</v>
      </c>
      <c r="F21">
        <v>612</v>
      </c>
      <c r="G21">
        <f t="shared" si="0"/>
        <v>695</v>
      </c>
      <c r="H21">
        <v>506</v>
      </c>
      <c r="I21">
        <v>2481</v>
      </c>
      <c r="J21">
        <v>4887</v>
      </c>
      <c r="K21">
        <v>723</v>
      </c>
      <c r="L21">
        <v>19</v>
      </c>
      <c r="M21">
        <v>49</v>
      </c>
      <c r="N21">
        <v>14</v>
      </c>
      <c r="O21">
        <v>697</v>
      </c>
      <c r="P21">
        <f t="shared" si="1"/>
        <v>0.95479452054794522</v>
      </c>
      <c r="Q21">
        <v>823</v>
      </c>
    </row>
    <row r="22" spans="1:17" x14ac:dyDescent="0.2">
      <c r="B22">
        <v>2019</v>
      </c>
      <c r="C22">
        <v>1891</v>
      </c>
      <c r="D22">
        <v>486</v>
      </c>
      <c r="E22">
        <v>61</v>
      </c>
      <c r="F22">
        <v>386</v>
      </c>
      <c r="G22">
        <f t="shared" si="0"/>
        <v>447</v>
      </c>
      <c r="H22">
        <v>362</v>
      </c>
      <c r="I22">
        <v>1953</v>
      </c>
      <c r="J22">
        <v>3595</v>
      </c>
      <c r="K22">
        <v>477</v>
      </c>
      <c r="L22">
        <v>19</v>
      </c>
      <c r="M22">
        <v>28</v>
      </c>
      <c r="N22">
        <v>11</v>
      </c>
      <c r="O22">
        <v>456</v>
      </c>
      <c r="P22">
        <f t="shared" si="1"/>
        <v>0.93827160493827155</v>
      </c>
      <c r="Q22">
        <v>323</v>
      </c>
    </row>
    <row r="23" spans="1:17" x14ac:dyDescent="0.2">
      <c r="A23">
        <v>2020</v>
      </c>
      <c r="B23">
        <v>2020</v>
      </c>
      <c r="C23">
        <v>1645</v>
      </c>
      <c r="D23">
        <v>399</v>
      </c>
      <c r="E23">
        <v>70</v>
      </c>
      <c r="F23">
        <v>282</v>
      </c>
      <c r="G23">
        <f t="shared" si="0"/>
        <v>352</v>
      </c>
      <c r="H23">
        <v>268</v>
      </c>
      <c r="I23">
        <v>1884</v>
      </c>
      <c r="J23">
        <v>3172</v>
      </c>
      <c r="K23">
        <v>388</v>
      </c>
      <c r="L23">
        <v>16</v>
      </c>
      <c r="M23">
        <v>23</v>
      </c>
      <c r="N23">
        <v>11</v>
      </c>
      <c r="O23">
        <v>369</v>
      </c>
      <c r="P23">
        <f t="shared" si="1"/>
        <v>0.92481203007518797</v>
      </c>
      <c r="Q23">
        <v>54</v>
      </c>
    </row>
    <row r="25" spans="1:17" ht="28.5" x14ac:dyDescent="0.2">
      <c r="C25" t="s">
        <v>25</v>
      </c>
      <c r="D25" t="s">
        <v>25</v>
      </c>
      <c r="G25" s="4" t="s">
        <v>25</v>
      </c>
      <c r="H25" t="s">
        <v>25</v>
      </c>
      <c r="I25" t="s">
        <v>25</v>
      </c>
      <c r="J25" t="s">
        <v>26</v>
      </c>
      <c r="L25" s="9" t="s">
        <v>27</v>
      </c>
      <c r="M25" s="9" t="s">
        <v>25</v>
      </c>
      <c r="N25" s="4" t="s">
        <v>25</v>
      </c>
      <c r="P25" t="s">
        <v>25</v>
      </c>
      <c r="Q25" t="s">
        <v>25</v>
      </c>
    </row>
    <row r="26" spans="1:17" x14ac:dyDescent="0.2">
      <c r="I26" t="s">
        <v>28</v>
      </c>
      <c r="K26" s="4" t="s">
        <v>25</v>
      </c>
    </row>
    <row r="27" spans="1:17" x14ac:dyDescent="0.2">
      <c r="I27" t="s">
        <v>29</v>
      </c>
      <c r="K27" s="9"/>
    </row>
  </sheetData>
  <mergeCells count="3">
    <mergeCell ref="D1:I1"/>
    <mergeCell ref="J1:M1"/>
    <mergeCell ref="N1:Q1"/>
  </mergeCells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0"/>
  <sheetViews>
    <sheetView topLeftCell="B97" workbookViewId="0">
      <selection activeCell="F100" sqref="F100:F120"/>
    </sheetView>
  </sheetViews>
  <sheetFormatPr defaultColWidth="9" defaultRowHeight="14.25" x14ac:dyDescent="0.2"/>
  <cols>
    <col min="1" max="1" width="20.625" customWidth="1"/>
    <col min="2" max="2" width="8.375" customWidth="1"/>
    <col min="3" max="3" width="30.625" customWidth="1"/>
    <col min="4" max="4" width="21.125" customWidth="1"/>
    <col min="5" max="5" width="24.375" customWidth="1"/>
    <col min="6" max="6" width="24.125" customWidth="1"/>
    <col min="7" max="7" width="28.25" customWidth="1"/>
    <col min="8" max="8" width="22.875" customWidth="1"/>
    <col min="9" max="9" width="18.375" customWidth="1"/>
    <col min="10" max="10" width="19.5" customWidth="1"/>
    <col min="11" max="11" width="17.625" customWidth="1"/>
    <col min="12" max="12" width="29.5" customWidth="1"/>
    <col min="13" max="13" width="19.75" customWidth="1"/>
    <col min="14" max="14" width="15.75" customWidth="1"/>
    <col min="15" max="15" width="15.125" customWidth="1"/>
    <col min="16" max="16" width="15.875" customWidth="1"/>
  </cols>
  <sheetData>
    <row r="1" spans="1:17" x14ac:dyDescent="0.2">
      <c r="C1" s="3" t="s">
        <v>6</v>
      </c>
      <c r="D1" s="12" t="s">
        <v>7</v>
      </c>
      <c r="E1" s="12"/>
      <c r="F1" s="12"/>
      <c r="G1" s="12"/>
      <c r="H1" s="12"/>
      <c r="I1" s="12"/>
      <c r="J1" s="13" t="s">
        <v>8</v>
      </c>
      <c r="K1" s="13"/>
      <c r="L1" s="13"/>
      <c r="M1" s="13"/>
      <c r="N1" s="14" t="s">
        <v>9</v>
      </c>
      <c r="O1" s="14"/>
      <c r="P1" s="15"/>
      <c r="Q1" s="15"/>
    </row>
    <row r="2" spans="1:17" x14ac:dyDescent="0.2">
      <c r="A2" s="4" t="s">
        <v>10</v>
      </c>
      <c r="C2" t="s">
        <v>11</v>
      </c>
      <c r="D2" s="4" t="s">
        <v>12</v>
      </c>
      <c r="E2" s="11" t="s">
        <v>75</v>
      </c>
      <c r="F2" s="4" t="s">
        <v>14</v>
      </c>
      <c r="G2" s="4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s="4" t="s">
        <v>23</v>
      </c>
      <c r="P2" s="4" t="s">
        <v>24</v>
      </c>
      <c r="Q2" t="s">
        <v>0</v>
      </c>
    </row>
    <row r="3" spans="1:17" x14ac:dyDescent="0.2">
      <c r="A3">
        <v>2000</v>
      </c>
      <c r="B3">
        <v>2000</v>
      </c>
      <c r="C3">
        <v>80</v>
      </c>
      <c r="D3">
        <v>21</v>
      </c>
      <c r="E3">
        <v>7</v>
      </c>
      <c r="F3">
        <v>14</v>
      </c>
      <c r="G3">
        <f t="shared" ref="G3:G23" si="0">E3+F3</f>
        <v>21</v>
      </c>
      <c r="H3">
        <v>4</v>
      </c>
      <c r="I3">
        <v>46</v>
      </c>
      <c r="J3">
        <v>191</v>
      </c>
      <c r="K3">
        <v>18</v>
      </c>
      <c r="L3">
        <v>3</v>
      </c>
      <c r="M3">
        <v>10</v>
      </c>
      <c r="N3">
        <v>7</v>
      </c>
      <c r="O3">
        <v>3</v>
      </c>
      <c r="P3">
        <f t="shared" ref="P3:P23" si="1">O3/D3</f>
        <v>0.14285714285714285</v>
      </c>
      <c r="Q3">
        <v>109</v>
      </c>
    </row>
    <row r="4" spans="1:17" x14ac:dyDescent="0.2">
      <c r="B4">
        <v>2001</v>
      </c>
      <c r="C4">
        <v>113</v>
      </c>
      <c r="D4">
        <v>35</v>
      </c>
      <c r="E4">
        <v>7</v>
      </c>
      <c r="F4">
        <v>23</v>
      </c>
      <c r="G4">
        <f t="shared" si="0"/>
        <v>30</v>
      </c>
      <c r="H4">
        <v>0</v>
      </c>
      <c r="I4">
        <v>63</v>
      </c>
      <c r="J4">
        <v>301</v>
      </c>
      <c r="K4">
        <v>31</v>
      </c>
      <c r="L4">
        <v>6</v>
      </c>
      <c r="M4">
        <v>0</v>
      </c>
      <c r="N4">
        <v>10</v>
      </c>
      <c r="O4">
        <v>7</v>
      </c>
      <c r="P4">
        <f t="shared" si="1"/>
        <v>0.2</v>
      </c>
      <c r="Q4">
        <v>147</v>
      </c>
    </row>
    <row r="5" spans="1:17" x14ac:dyDescent="0.2">
      <c r="A5">
        <v>2002</v>
      </c>
      <c r="B5">
        <v>2002</v>
      </c>
      <c r="C5">
        <v>134</v>
      </c>
      <c r="D5">
        <v>31</v>
      </c>
      <c r="E5">
        <v>14</v>
      </c>
      <c r="F5">
        <v>15</v>
      </c>
      <c r="G5">
        <f t="shared" si="0"/>
        <v>29</v>
      </c>
      <c r="H5">
        <v>8</v>
      </c>
      <c r="I5">
        <v>97</v>
      </c>
      <c r="J5">
        <v>465</v>
      </c>
      <c r="K5">
        <v>27</v>
      </c>
      <c r="L5">
        <v>8</v>
      </c>
      <c r="M5">
        <v>26</v>
      </c>
      <c r="N5">
        <v>9</v>
      </c>
      <c r="O5">
        <v>4</v>
      </c>
      <c r="P5">
        <f t="shared" si="1"/>
        <v>0.12903225806451613</v>
      </c>
      <c r="Q5">
        <v>632</v>
      </c>
    </row>
    <row r="6" spans="1:17" x14ac:dyDescent="0.2">
      <c r="B6">
        <v>2003</v>
      </c>
      <c r="C6">
        <v>114</v>
      </c>
      <c r="D6">
        <v>35</v>
      </c>
      <c r="E6">
        <v>6</v>
      </c>
      <c r="F6">
        <v>29</v>
      </c>
      <c r="G6">
        <f t="shared" si="0"/>
        <v>35</v>
      </c>
      <c r="H6">
        <v>3</v>
      </c>
      <c r="I6">
        <v>90</v>
      </c>
      <c r="J6">
        <v>300</v>
      </c>
      <c r="K6">
        <v>30</v>
      </c>
      <c r="L6">
        <v>3</v>
      </c>
      <c r="M6">
        <v>12</v>
      </c>
      <c r="N6">
        <v>9</v>
      </c>
      <c r="O6">
        <v>13</v>
      </c>
      <c r="P6">
        <f t="shared" si="1"/>
        <v>0.37142857142857144</v>
      </c>
      <c r="Q6">
        <v>269</v>
      </c>
    </row>
    <row r="7" spans="1:17" x14ac:dyDescent="0.2">
      <c r="A7">
        <v>2004</v>
      </c>
      <c r="B7">
        <v>2004</v>
      </c>
      <c r="C7">
        <v>89</v>
      </c>
      <c r="D7">
        <v>31</v>
      </c>
      <c r="E7">
        <v>9</v>
      </c>
      <c r="F7">
        <v>21</v>
      </c>
      <c r="G7">
        <f t="shared" si="0"/>
        <v>30</v>
      </c>
      <c r="H7">
        <v>12</v>
      </c>
      <c r="I7">
        <v>80</v>
      </c>
      <c r="J7">
        <v>318</v>
      </c>
      <c r="K7">
        <v>31</v>
      </c>
      <c r="L7">
        <v>4</v>
      </c>
      <c r="M7">
        <v>15</v>
      </c>
      <c r="N7">
        <v>6</v>
      </c>
      <c r="O7">
        <v>15</v>
      </c>
      <c r="P7">
        <f t="shared" si="1"/>
        <v>0.4838709677419355</v>
      </c>
      <c r="Q7">
        <v>319</v>
      </c>
    </row>
    <row r="8" spans="1:17" x14ac:dyDescent="0.2">
      <c r="B8">
        <v>2005</v>
      </c>
      <c r="C8">
        <v>133</v>
      </c>
      <c r="D8">
        <v>48</v>
      </c>
      <c r="E8">
        <v>8</v>
      </c>
      <c r="F8">
        <v>38</v>
      </c>
      <c r="G8">
        <f t="shared" si="0"/>
        <v>46</v>
      </c>
      <c r="H8">
        <v>3</v>
      </c>
      <c r="I8">
        <v>150</v>
      </c>
      <c r="J8">
        <v>348</v>
      </c>
      <c r="K8">
        <v>48</v>
      </c>
      <c r="L8">
        <v>2</v>
      </c>
      <c r="M8">
        <v>8</v>
      </c>
      <c r="N8">
        <v>6</v>
      </c>
      <c r="O8">
        <v>30</v>
      </c>
      <c r="P8">
        <f t="shared" si="1"/>
        <v>0.625</v>
      </c>
      <c r="Q8">
        <v>525</v>
      </c>
    </row>
    <row r="9" spans="1:17" x14ac:dyDescent="0.2">
      <c r="A9">
        <v>2006</v>
      </c>
      <c r="B9">
        <v>2006</v>
      </c>
      <c r="C9">
        <v>135</v>
      </c>
      <c r="D9">
        <v>45</v>
      </c>
      <c r="E9">
        <v>10</v>
      </c>
      <c r="F9">
        <v>28</v>
      </c>
      <c r="G9">
        <f t="shared" si="0"/>
        <v>38</v>
      </c>
      <c r="H9">
        <v>2</v>
      </c>
      <c r="I9">
        <v>138</v>
      </c>
      <c r="J9">
        <v>358</v>
      </c>
      <c r="K9">
        <v>41</v>
      </c>
      <c r="L9">
        <v>1</v>
      </c>
      <c r="M9">
        <v>21</v>
      </c>
      <c r="N9">
        <v>8</v>
      </c>
      <c r="O9">
        <v>31</v>
      </c>
      <c r="P9">
        <f t="shared" si="1"/>
        <v>0.68888888888888888</v>
      </c>
      <c r="Q9">
        <v>305</v>
      </c>
    </row>
    <row r="10" spans="1:17" x14ac:dyDescent="0.2">
      <c r="B10">
        <v>2007</v>
      </c>
      <c r="C10">
        <v>285</v>
      </c>
      <c r="D10">
        <v>86</v>
      </c>
      <c r="E10">
        <v>16</v>
      </c>
      <c r="F10">
        <v>61</v>
      </c>
      <c r="G10">
        <f t="shared" si="0"/>
        <v>77</v>
      </c>
      <c r="H10">
        <v>4</v>
      </c>
      <c r="I10">
        <v>239</v>
      </c>
      <c r="J10">
        <v>897</v>
      </c>
      <c r="K10">
        <v>80</v>
      </c>
      <c r="L10">
        <v>4</v>
      </c>
      <c r="M10">
        <v>19</v>
      </c>
      <c r="N10">
        <v>11</v>
      </c>
      <c r="O10">
        <v>59</v>
      </c>
      <c r="P10">
        <f t="shared" si="1"/>
        <v>0.68604651162790697</v>
      </c>
      <c r="Q10">
        <v>683</v>
      </c>
    </row>
    <row r="11" spans="1:17" x14ac:dyDescent="0.2">
      <c r="A11">
        <v>2008</v>
      </c>
      <c r="B11">
        <v>2008</v>
      </c>
      <c r="C11">
        <v>234</v>
      </c>
      <c r="D11">
        <v>74</v>
      </c>
      <c r="E11">
        <v>21</v>
      </c>
      <c r="F11">
        <v>48</v>
      </c>
      <c r="G11">
        <f t="shared" si="0"/>
        <v>69</v>
      </c>
      <c r="H11">
        <v>11</v>
      </c>
      <c r="I11">
        <v>298</v>
      </c>
      <c r="J11">
        <v>493</v>
      </c>
      <c r="K11">
        <v>72</v>
      </c>
      <c r="L11">
        <v>3</v>
      </c>
      <c r="M11">
        <v>15</v>
      </c>
      <c r="N11">
        <v>10</v>
      </c>
      <c r="O11">
        <v>54</v>
      </c>
      <c r="P11">
        <f t="shared" si="1"/>
        <v>0.72972972972972971</v>
      </c>
      <c r="Q11">
        <v>730</v>
      </c>
    </row>
    <row r="12" spans="1:17" x14ac:dyDescent="0.2">
      <c r="B12">
        <v>2009</v>
      </c>
      <c r="C12">
        <v>281</v>
      </c>
      <c r="D12">
        <v>97</v>
      </c>
      <c r="E12">
        <v>31</v>
      </c>
      <c r="F12">
        <v>60</v>
      </c>
      <c r="G12">
        <f t="shared" si="0"/>
        <v>91</v>
      </c>
      <c r="H12">
        <v>14</v>
      </c>
      <c r="I12">
        <v>364</v>
      </c>
      <c r="J12">
        <v>725</v>
      </c>
      <c r="K12">
        <v>96</v>
      </c>
      <c r="L12">
        <v>3</v>
      </c>
      <c r="M12">
        <v>17</v>
      </c>
      <c r="N12">
        <v>10</v>
      </c>
      <c r="O12">
        <v>79</v>
      </c>
      <c r="P12">
        <f t="shared" si="1"/>
        <v>0.81443298969072164</v>
      </c>
      <c r="Q12">
        <v>663</v>
      </c>
    </row>
    <row r="13" spans="1:17" x14ac:dyDescent="0.2">
      <c r="A13">
        <v>2010</v>
      </c>
      <c r="B13">
        <v>2010</v>
      </c>
      <c r="C13">
        <v>237</v>
      </c>
      <c r="D13">
        <v>91</v>
      </c>
      <c r="E13">
        <v>32</v>
      </c>
      <c r="F13">
        <v>48</v>
      </c>
      <c r="G13">
        <f t="shared" si="0"/>
        <v>80</v>
      </c>
      <c r="H13">
        <v>49</v>
      </c>
      <c r="I13">
        <v>292</v>
      </c>
      <c r="J13">
        <v>624</v>
      </c>
      <c r="K13">
        <v>90</v>
      </c>
      <c r="L13">
        <v>4</v>
      </c>
      <c r="M13">
        <v>20</v>
      </c>
      <c r="N13">
        <v>12</v>
      </c>
      <c r="O13">
        <v>65</v>
      </c>
      <c r="P13">
        <f t="shared" si="1"/>
        <v>0.7142857142857143</v>
      </c>
      <c r="Q13">
        <v>663</v>
      </c>
    </row>
    <row r="14" spans="1:17" x14ac:dyDescent="0.2">
      <c r="B14">
        <v>2011</v>
      </c>
      <c r="C14">
        <v>259</v>
      </c>
      <c r="D14">
        <v>114</v>
      </c>
      <c r="E14">
        <v>22</v>
      </c>
      <c r="F14">
        <v>81</v>
      </c>
      <c r="G14">
        <f t="shared" si="0"/>
        <v>103</v>
      </c>
      <c r="H14">
        <v>72</v>
      </c>
      <c r="I14">
        <v>395</v>
      </c>
      <c r="J14">
        <v>923</v>
      </c>
      <c r="K14">
        <v>113</v>
      </c>
      <c r="L14">
        <v>7</v>
      </c>
      <c r="M14">
        <v>25</v>
      </c>
      <c r="N14">
        <v>8</v>
      </c>
      <c r="O14">
        <v>96</v>
      </c>
      <c r="P14">
        <f t="shared" si="1"/>
        <v>0.84210526315789469</v>
      </c>
      <c r="Q14">
        <v>782</v>
      </c>
    </row>
    <row r="15" spans="1:17" x14ac:dyDescent="0.2">
      <c r="A15">
        <v>2012</v>
      </c>
      <c r="B15">
        <v>2012</v>
      </c>
      <c r="C15">
        <v>490</v>
      </c>
      <c r="D15">
        <v>211</v>
      </c>
      <c r="E15">
        <v>45</v>
      </c>
      <c r="F15">
        <v>155</v>
      </c>
      <c r="G15">
        <f t="shared" si="0"/>
        <v>200</v>
      </c>
      <c r="H15">
        <v>201</v>
      </c>
      <c r="I15">
        <v>748</v>
      </c>
      <c r="J15">
        <v>1251</v>
      </c>
      <c r="K15">
        <v>203</v>
      </c>
      <c r="L15">
        <v>9</v>
      </c>
      <c r="M15">
        <v>51</v>
      </c>
      <c r="N15">
        <v>10</v>
      </c>
      <c r="O15">
        <v>183</v>
      </c>
      <c r="P15">
        <f t="shared" si="1"/>
        <v>0.86729857819905209</v>
      </c>
      <c r="Q15">
        <v>1427</v>
      </c>
    </row>
    <row r="16" spans="1:17" x14ac:dyDescent="0.2">
      <c r="B16">
        <v>2013</v>
      </c>
      <c r="C16">
        <v>679</v>
      </c>
      <c r="D16">
        <v>308</v>
      </c>
      <c r="E16">
        <v>76</v>
      </c>
      <c r="F16">
        <v>210</v>
      </c>
      <c r="G16">
        <f t="shared" si="0"/>
        <v>286</v>
      </c>
      <c r="H16">
        <v>298</v>
      </c>
      <c r="I16">
        <v>1110</v>
      </c>
      <c r="J16">
        <v>1875</v>
      </c>
      <c r="K16">
        <v>297</v>
      </c>
      <c r="L16">
        <v>6</v>
      </c>
      <c r="M16">
        <v>71</v>
      </c>
      <c r="N16">
        <v>11</v>
      </c>
      <c r="O16">
        <v>287</v>
      </c>
      <c r="P16">
        <f t="shared" si="1"/>
        <v>0.93181818181818177</v>
      </c>
      <c r="Q16">
        <v>1680</v>
      </c>
    </row>
    <row r="17" spans="1:17" x14ac:dyDescent="0.2">
      <c r="A17">
        <v>2014</v>
      </c>
      <c r="B17">
        <v>2014</v>
      </c>
      <c r="C17">
        <v>774</v>
      </c>
      <c r="D17">
        <v>368</v>
      </c>
      <c r="E17">
        <v>93</v>
      </c>
      <c r="F17">
        <v>249</v>
      </c>
      <c r="G17">
        <f t="shared" si="0"/>
        <v>342</v>
      </c>
      <c r="H17">
        <v>267</v>
      </c>
      <c r="I17">
        <v>1223</v>
      </c>
      <c r="J17">
        <v>1856</v>
      </c>
      <c r="K17">
        <v>360</v>
      </c>
      <c r="L17">
        <v>9</v>
      </c>
      <c r="M17">
        <v>102</v>
      </c>
      <c r="N17">
        <v>6</v>
      </c>
      <c r="O17">
        <v>351</v>
      </c>
      <c r="P17">
        <f t="shared" si="1"/>
        <v>0.95380434782608692</v>
      </c>
      <c r="Q17">
        <v>1699</v>
      </c>
    </row>
    <row r="18" spans="1:17" x14ac:dyDescent="0.2">
      <c r="B18">
        <v>2015</v>
      </c>
      <c r="C18">
        <v>1307</v>
      </c>
      <c r="D18">
        <v>601</v>
      </c>
      <c r="E18">
        <v>110</v>
      </c>
      <c r="F18">
        <v>454</v>
      </c>
      <c r="G18">
        <f t="shared" si="0"/>
        <v>564</v>
      </c>
      <c r="H18">
        <v>389</v>
      </c>
      <c r="I18">
        <v>1797</v>
      </c>
      <c r="J18">
        <v>2731</v>
      </c>
      <c r="K18">
        <v>594</v>
      </c>
      <c r="L18">
        <v>14</v>
      </c>
      <c r="M18">
        <v>80</v>
      </c>
      <c r="N18">
        <v>12</v>
      </c>
      <c r="O18">
        <v>567</v>
      </c>
      <c r="P18">
        <f t="shared" si="1"/>
        <v>0.94342762063227958</v>
      </c>
      <c r="Q18">
        <v>2267</v>
      </c>
    </row>
    <row r="19" spans="1:17" x14ac:dyDescent="0.2">
      <c r="A19">
        <v>2016</v>
      </c>
      <c r="B19">
        <v>2016</v>
      </c>
      <c r="C19">
        <v>1795</v>
      </c>
      <c r="D19">
        <v>683</v>
      </c>
      <c r="E19">
        <v>114</v>
      </c>
      <c r="F19">
        <v>544</v>
      </c>
      <c r="G19">
        <f t="shared" si="0"/>
        <v>658</v>
      </c>
      <c r="H19">
        <v>457</v>
      </c>
      <c r="I19">
        <v>1996</v>
      </c>
      <c r="J19">
        <v>3815</v>
      </c>
      <c r="K19">
        <v>674</v>
      </c>
      <c r="L19">
        <v>17</v>
      </c>
      <c r="M19">
        <v>90</v>
      </c>
      <c r="N19">
        <v>15</v>
      </c>
      <c r="O19">
        <v>654</v>
      </c>
      <c r="P19">
        <f t="shared" si="1"/>
        <v>0.95754026354319177</v>
      </c>
      <c r="Q19">
        <v>1480</v>
      </c>
    </row>
    <row r="20" spans="1:17" x14ac:dyDescent="0.2">
      <c r="B20">
        <v>2017</v>
      </c>
      <c r="C20">
        <v>2788</v>
      </c>
      <c r="D20">
        <v>805</v>
      </c>
      <c r="E20">
        <v>73</v>
      </c>
      <c r="F20">
        <v>696</v>
      </c>
      <c r="G20">
        <f t="shared" si="0"/>
        <v>769</v>
      </c>
      <c r="H20">
        <v>335</v>
      </c>
      <c r="I20">
        <v>2353</v>
      </c>
      <c r="J20">
        <v>4817</v>
      </c>
      <c r="K20">
        <v>784</v>
      </c>
      <c r="L20">
        <v>17</v>
      </c>
      <c r="M20">
        <v>35</v>
      </c>
      <c r="N20">
        <v>15</v>
      </c>
      <c r="O20">
        <v>781</v>
      </c>
      <c r="P20">
        <f t="shared" si="1"/>
        <v>0.97018633540372667</v>
      </c>
      <c r="Q20">
        <v>1764</v>
      </c>
    </row>
    <row r="21" spans="1:17" x14ac:dyDescent="0.2">
      <c r="A21">
        <v>2018</v>
      </c>
      <c r="B21">
        <v>2018</v>
      </c>
      <c r="C21">
        <v>3000</v>
      </c>
      <c r="D21">
        <v>730</v>
      </c>
      <c r="E21">
        <v>83</v>
      </c>
      <c r="F21">
        <v>612</v>
      </c>
      <c r="G21">
        <f t="shared" si="0"/>
        <v>695</v>
      </c>
      <c r="H21">
        <v>506</v>
      </c>
      <c r="I21">
        <v>2481</v>
      </c>
      <c r="J21">
        <v>4887</v>
      </c>
      <c r="K21">
        <v>723</v>
      </c>
      <c r="L21">
        <v>19</v>
      </c>
      <c r="M21">
        <v>49</v>
      </c>
      <c r="N21">
        <v>14</v>
      </c>
      <c r="O21">
        <v>697</v>
      </c>
      <c r="P21">
        <f t="shared" si="1"/>
        <v>0.95479452054794522</v>
      </c>
      <c r="Q21">
        <v>823</v>
      </c>
    </row>
    <row r="22" spans="1:17" x14ac:dyDescent="0.2">
      <c r="B22">
        <v>2019</v>
      </c>
      <c r="C22">
        <v>1891</v>
      </c>
      <c r="D22">
        <v>486</v>
      </c>
      <c r="E22">
        <v>61</v>
      </c>
      <c r="F22">
        <v>386</v>
      </c>
      <c r="G22">
        <f t="shared" si="0"/>
        <v>447</v>
      </c>
      <c r="H22">
        <v>362</v>
      </c>
      <c r="I22">
        <v>1953</v>
      </c>
      <c r="J22">
        <v>3595</v>
      </c>
      <c r="K22">
        <v>477</v>
      </c>
      <c r="L22">
        <v>19</v>
      </c>
      <c r="M22">
        <v>28</v>
      </c>
      <c r="N22">
        <v>11</v>
      </c>
      <c r="O22">
        <v>456</v>
      </c>
      <c r="P22">
        <f t="shared" si="1"/>
        <v>0.93827160493827155</v>
      </c>
      <c r="Q22">
        <v>323</v>
      </c>
    </row>
    <row r="23" spans="1:17" x14ac:dyDescent="0.2">
      <c r="A23">
        <v>2020</v>
      </c>
      <c r="B23">
        <v>2020</v>
      </c>
      <c r="C23">
        <v>1645</v>
      </c>
      <c r="D23">
        <v>399</v>
      </c>
      <c r="E23">
        <v>70</v>
      </c>
      <c r="F23">
        <v>282</v>
      </c>
      <c r="G23">
        <f t="shared" si="0"/>
        <v>352</v>
      </c>
      <c r="H23">
        <v>268</v>
      </c>
      <c r="I23">
        <v>1884</v>
      </c>
      <c r="J23">
        <v>3172</v>
      </c>
      <c r="K23">
        <v>388</v>
      </c>
      <c r="L23">
        <v>16</v>
      </c>
      <c r="M23">
        <v>23</v>
      </c>
      <c r="N23">
        <v>11</v>
      </c>
      <c r="O23">
        <v>369</v>
      </c>
      <c r="P23">
        <f t="shared" si="1"/>
        <v>0.92481203007518797</v>
      </c>
      <c r="Q23">
        <v>54</v>
      </c>
    </row>
    <row r="25" spans="1:17" x14ac:dyDescent="0.2">
      <c r="A25" s="4" t="s">
        <v>30</v>
      </c>
      <c r="C25">
        <f>MAX(C3:C23)</f>
        <v>3000</v>
      </c>
      <c r="D25">
        <f>MAX(D3:D23)</f>
        <v>805</v>
      </c>
      <c r="E25">
        <f t="shared" ref="E25:Q25" si="2">MAX(E3:E23)</f>
        <v>114</v>
      </c>
      <c r="F25">
        <f t="shared" si="2"/>
        <v>696</v>
      </c>
      <c r="G25">
        <f t="shared" si="2"/>
        <v>769</v>
      </c>
      <c r="H25">
        <f t="shared" si="2"/>
        <v>506</v>
      </c>
      <c r="I25">
        <f t="shared" si="2"/>
        <v>2481</v>
      </c>
      <c r="J25">
        <f t="shared" si="2"/>
        <v>4887</v>
      </c>
      <c r="K25">
        <f t="shared" si="2"/>
        <v>784</v>
      </c>
      <c r="L25">
        <f t="shared" si="2"/>
        <v>19</v>
      </c>
      <c r="M25">
        <f t="shared" si="2"/>
        <v>102</v>
      </c>
      <c r="N25">
        <f t="shared" si="2"/>
        <v>15</v>
      </c>
      <c r="O25">
        <f t="shared" si="2"/>
        <v>781</v>
      </c>
      <c r="P25">
        <f t="shared" si="2"/>
        <v>0.97018633540372667</v>
      </c>
      <c r="Q25">
        <f t="shared" si="2"/>
        <v>2267</v>
      </c>
    </row>
    <row r="26" spans="1:17" x14ac:dyDescent="0.2">
      <c r="A26" s="4" t="s">
        <v>31</v>
      </c>
      <c r="C26">
        <f>MIN(C3:C23)</f>
        <v>80</v>
      </c>
      <c r="D26">
        <f t="shared" ref="D26:Q26" si="3">MIN(D3:D23)</f>
        <v>21</v>
      </c>
      <c r="E26">
        <f t="shared" si="3"/>
        <v>6</v>
      </c>
      <c r="F26">
        <f t="shared" si="3"/>
        <v>14</v>
      </c>
      <c r="G26">
        <f t="shared" si="3"/>
        <v>21</v>
      </c>
      <c r="H26">
        <f t="shared" si="3"/>
        <v>0</v>
      </c>
      <c r="I26">
        <f t="shared" si="3"/>
        <v>46</v>
      </c>
      <c r="J26">
        <f t="shared" si="3"/>
        <v>191</v>
      </c>
      <c r="K26">
        <f t="shared" si="3"/>
        <v>18</v>
      </c>
      <c r="L26">
        <f t="shared" si="3"/>
        <v>1</v>
      </c>
      <c r="M26">
        <f t="shared" si="3"/>
        <v>0</v>
      </c>
      <c r="N26">
        <f t="shared" si="3"/>
        <v>6</v>
      </c>
      <c r="O26">
        <f t="shared" si="3"/>
        <v>3</v>
      </c>
      <c r="P26">
        <f t="shared" si="3"/>
        <v>0.12903225806451613</v>
      </c>
      <c r="Q26">
        <f t="shared" si="3"/>
        <v>54</v>
      </c>
    </row>
    <row r="27" spans="1:17" x14ac:dyDescent="0.2">
      <c r="A27" s="4" t="s">
        <v>32</v>
      </c>
      <c r="C27">
        <f>C25-C26</f>
        <v>2920</v>
      </c>
      <c r="D27">
        <f t="shared" ref="D27:Q27" si="4">D25-D26</f>
        <v>784</v>
      </c>
      <c r="E27">
        <f t="shared" si="4"/>
        <v>108</v>
      </c>
      <c r="F27">
        <f t="shared" si="4"/>
        <v>682</v>
      </c>
      <c r="G27">
        <f t="shared" si="4"/>
        <v>748</v>
      </c>
      <c r="H27">
        <f t="shared" si="4"/>
        <v>506</v>
      </c>
      <c r="I27">
        <f t="shared" si="4"/>
        <v>2435</v>
      </c>
      <c r="J27">
        <f t="shared" si="4"/>
        <v>4696</v>
      </c>
      <c r="K27">
        <f t="shared" si="4"/>
        <v>766</v>
      </c>
      <c r="L27">
        <f t="shared" si="4"/>
        <v>18</v>
      </c>
      <c r="M27">
        <f t="shared" si="4"/>
        <v>102</v>
      </c>
      <c r="N27">
        <f t="shared" si="4"/>
        <v>9</v>
      </c>
      <c r="O27">
        <f t="shared" si="4"/>
        <v>778</v>
      </c>
      <c r="P27">
        <f t="shared" si="4"/>
        <v>0.84115407733921055</v>
      </c>
      <c r="Q27">
        <f t="shared" si="4"/>
        <v>2213</v>
      </c>
    </row>
    <row r="28" spans="1:17" x14ac:dyDescent="0.2">
      <c r="A28" s="4"/>
      <c r="C28" s="5" t="s">
        <v>33</v>
      </c>
      <c r="D28" s="14" t="s">
        <v>7</v>
      </c>
      <c r="E28" s="14"/>
      <c r="F28" s="14"/>
      <c r="G28" s="16" t="s">
        <v>8</v>
      </c>
      <c r="H28" s="16"/>
      <c r="I28" s="16"/>
      <c r="J28" s="16"/>
      <c r="K28" s="13" t="s">
        <v>9</v>
      </c>
      <c r="L28" s="13"/>
      <c r="M28" s="13"/>
    </row>
    <row r="29" spans="1:17" x14ac:dyDescent="0.2">
      <c r="C29" s="4" t="s">
        <v>34</v>
      </c>
      <c r="D29" s="4" t="s">
        <v>15</v>
      </c>
      <c r="E29" s="4" t="s">
        <v>16</v>
      </c>
      <c r="F29" s="4" t="s">
        <v>17</v>
      </c>
      <c r="G29" s="4" t="s">
        <v>18</v>
      </c>
      <c r="H29" s="4" t="s">
        <v>35</v>
      </c>
      <c r="I29" s="4" t="s">
        <v>20</v>
      </c>
      <c r="J29" s="4" t="s">
        <v>21</v>
      </c>
      <c r="K29" s="4" t="s">
        <v>36</v>
      </c>
      <c r="L29" s="4" t="s">
        <v>37</v>
      </c>
      <c r="M29" s="4" t="s">
        <v>0</v>
      </c>
    </row>
    <row r="30" spans="1:17" x14ac:dyDescent="0.2">
      <c r="A30" s="4"/>
      <c r="B30">
        <v>2000</v>
      </c>
      <c r="C30">
        <v>80</v>
      </c>
      <c r="D30">
        <v>21</v>
      </c>
      <c r="E30">
        <v>4</v>
      </c>
      <c r="F30">
        <v>46</v>
      </c>
      <c r="G30">
        <v>191</v>
      </c>
      <c r="H30">
        <v>18</v>
      </c>
      <c r="I30">
        <v>3</v>
      </c>
      <c r="J30">
        <v>10</v>
      </c>
      <c r="K30">
        <v>7</v>
      </c>
      <c r="L30" s="1">
        <v>0.14285714285714299</v>
      </c>
      <c r="M30">
        <v>109</v>
      </c>
    </row>
    <row r="31" spans="1:17" x14ac:dyDescent="0.2">
      <c r="B31">
        <v>2001</v>
      </c>
      <c r="C31">
        <v>113</v>
      </c>
      <c r="D31">
        <v>30</v>
      </c>
      <c r="E31">
        <v>0</v>
      </c>
      <c r="F31">
        <v>63</v>
      </c>
      <c r="G31">
        <v>301</v>
      </c>
      <c r="H31">
        <v>31</v>
      </c>
      <c r="I31">
        <v>6</v>
      </c>
      <c r="J31">
        <v>0</v>
      </c>
      <c r="K31">
        <v>10</v>
      </c>
      <c r="L31" s="1">
        <v>0.2</v>
      </c>
      <c r="M31">
        <v>147</v>
      </c>
    </row>
    <row r="32" spans="1:17" x14ac:dyDescent="0.2">
      <c r="B32">
        <v>2002</v>
      </c>
      <c r="C32">
        <v>134</v>
      </c>
      <c r="D32">
        <v>29</v>
      </c>
      <c r="E32">
        <v>8</v>
      </c>
      <c r="F32">
        <v>97</v>
      </c>
      <c r="G32">
        <v>465</v>
      </c>
      <c r="H32">
        <v>27</v>
      </c>
      <c r="I32">
        <v>8</v>
      </c>
      <c r="J32">
        <v>26</v>
      </c>
      <c r="K32">
        <v>9</v>
      </c>
      <c r="L32" s="1">
        <v>0.12903225806451599</v>
      </c>
      <c r="M32">
        <v>632</v>
      </c>
    </row>
    <row r="33" spans="2:13" x14ac:dyDescent="0.2">
      <c r="B33">
        <v>2003</v>
      </c>
      <c r="C33">
        <v>114</v>
      </c>
      <c r="D33">
        <v>35</v>
      </c>
      <c r="E33">
        <v>3</v>
      </c>
      <c r="F33">
        <v>90</v>
      </c>
      <c r="G33">
        <v>300</v>
      </c>
      <c r="H33">
        <v>30</v>
      </c>
      <c r="I33">
        <v>3</v>
      </c>
      <c r="J33">
        <v>12</v>
      </c>
      <c r="K33">
        <v>9</v>
      </c>
      <c r="L33" s="1">
        <v>0.371428571428571</v>
      </c>
      <c r="M33">
        <v>269</v>
      </c>
    </row>
    <row r="34" spans="2:13" x14ac:dyDescent="0.2">
      <c r="B34">
        <v>2004</v>
      </c>
      <c r="C34">
        <v>89</v>
      </c>
      <c r="D34">
        <v>30</v>
      </c>
      <c r="E34">
        <v>12</v>
      </c>
      <c r="F34">
        <v>80</v>
      </c>
      <c r="G34">
        <v>318</v>
      </c>
      <c r="H34">
        <v>31</v>
      </c>
      <c r="I34">
        <v>4</v>
      </c>
      <c r="J34">
        <v>15</v>
      </c>
      <c r="K34">
        <v>6</v>
      </c>
      <c r="L34" s="1">
        <v>0.483870967741935</v>
      </c>
      <c r="M34">
        <v>319</v>
      </c>
    </row>
    <row r="35" spans="2:13" x14ac:dyDescent="0.2">
      <c r="B35">
        <v>2005</v>
      </c>
      <c r="C35">
        <v>133</v>
      </c>
      <c r="D35">
        <v>46</v>
      </c>
      <c r="E35">
        <v>3</v>
      </c>
      <c r="F35">
        <v>150</v>
      </c>
      <c r="G35">
        <v>348</v>
      </c>
      <c r="H35">
        <v>48</v>
      </c>
      <c r="I35">
        <v>2</v>
      </c>
      <c r="J35">
        <v>8</v>
      </c>
      <c r="K35">
        <v>6</v>
      </c>
      <c r="L35" s="1">
        <v>0.625</v>
      </c>
      <c r="M35">
        <v>525</v>
      </c>
    </row>
    <row r="36" spans="2:13" x14ac:dyDescent="0.2">
      <c r="B36">
        <v>2006</v>
      </c>
      <c r="C36">
        <v>135</v>
      </c>
      <c r="D36">
        <v>38</v>
      </c>
      <c r="E36">
        <v>2</v>
      </c>
      <c r="F36">
        <v>138</v>
      </c>
      <c r="G36">
        <v>358</v>
      </c>
      <c r="H36">
        <v>41</v>
      </c>
      <c r="I36">
        <v>1</v>
      </c>
      <c r="J36">
        <v>21</v>
      </c>
      <c r="K36">
        <v>8</v>
      </c>
      <c r="L36" s="1">
        <v>0.68888888888888899</v>
      </c>
      <c r="M36">
        <v>305</v>
      </c>
    </row>
    <row r="37" spans="2:13" x14ac:dyDescent="0.2">
      <c r="B37">
        <v>2007</v>
      </c>
      <c r="C37">
        <v>285</v>
      </c>
      <c r="D37">
        <v>77</v>
      </c>
      <c r="E37">
        <v>4</v>
      </c>
      <c r="F37">
        <v>239</v>
      </c>
      <c r="G37">
        <v>897</v>
      </c>
      <c r="H37">
        <v>80</v>
      </c>
      <c r="I37">
        <v>4</v>
      </c>
      <c r="J37">
        <v>19</v>
      </c>
      <c r="K37">
        <v>11</v>
      </c>
      <c r="L37" s="1">
        <v>0.68604651162790697</v>
      </c>
      <c r="M37">
        <v>683</v>
      </c>
    </row>
    <row r="38" spans="2:13" x14ac:dyDescent="0.2">
      <c r="B38">
        <v>2008</v>
      </c>
      <c r="C38">
        <v>234</v>
      </c>
      <c r="D38">
        <v>69</v>
      </c>
      <c r="E38">
        <v>11</v>
      </c>
      <c r="F38">
        <v>298</v>
      </c>
      <c r="G38">
        <v>493</v>
      </c>
      <c r="H38">
        <v>72</v>
      </c>
      <c r="I38">
        <v>3</v>
      </c>
      <c r="J38">
        <v>15</v>
      </c>
      <c r="K38">
        <v>10</v>
      </c>
      <c r="L38" s="1">
        <v>0.72972972972973005</v>
      </c>
      <c r="M38">
        <v>730</v>
      </c>
    </row>
    <row r="39" spans="2:13" x14ac:dyDescent="0.2">
      <c r="B39">
        <v>2009</v>
      </c>
      <c r="C39">
        <v>281</v>
      </c>
      <c r="D39">
        <v>91</v>
      </c>
      <c r="E39">
        <v>14</v>
      </c>
      <c r="F39">
        <v>364</v>
      </c>
      <c r="G39">
        <v>725</v>
      </c>
      <c r="H39">
        <v>96</v>
      </c>
      <c r="I39">
        <v>3</v>
      </c>
      <c r="J39">
        <v>17</v>
      </c>
      <c r="K39">
        <v>10</v>
      </c>
      <c r="L39" s="1">
        <v>0.81443298969072198</v>
      </c>
      <c r="M39">
        <v>663</v>
      </c>
    </row>
    <row r="40" spans="2:13" x14ac:dyDescent="0.2">
      <c r="B40">
        <v>2010</v>
      </c>
      <c r="C40">
        <v>237</v>
      </c>
      <c r="D40">
        <v>80</v>
      </c>
      <c r="E40">
        <v>49</v>
      </c>
      <c r="F40">
        <v>292</v>
      </c>
      <c r="G40">
        <v>624</v>
      </c>
      <c r="H40">
        <v>90</v>
      </c>
      <c r="I40">
        <v>4</v>
      </c>
      <c r="J40">
        <v>20</v>
      </c>
      <c r="K40">
        <v>12</v>
      </c>
      <c r="L40" s="1">
        <v>0.71428571428571397</v>
      </c>
      <c r="M40">
        <v>663</v>
      </c>
    </row>
    <row r="41" spans="2:13" x14ac:dyDescent="0.2">
      <c r="B41">
        <v>2011</v>
      </c>
      <c r="C41">
        <v>259</v>
      </c>
      <c r="D41">
        <v>103</v>
      </c>
      <c r="E41">
        <v>72</v>
      </c>
      <c r="F41">
        <v>395</v>
      </c>
      <c r="G41">
        <v>923</v>
      </c>
      <c r="H41">
        <v>113</v>
      </c>
      <c r="I41">
        <v>7</v>
      </c>
      <c r="J41">
        <v>25</v>
      </c>
      <c r="K41">
        <v>8</v>
      </c>
      <c r="L41" s="1">
        <v>0.84210526315789502</v>
      </c>
      <c r="M41">
        <v>782</v>
      </c>
    </row>
    <row r="42" spans="2:13" x14ac:dyDescent="0.2">
      <c r="B42">
        <v>2012</v>
      </c>
      <c r="C42">
        <v>490</v>
      </c>
      <c r="D42">
        <v>200</v>
      </c>
      <c r="E42">
        <v>201</v>
      </c>
      <c r="F42">
        <v>748</v>
      </c>
      <c r="G42">
        <v>1251</v>
      </c>
      <c r="H42">
        <v>203</v>
      </c>
      <c r="I42">
        <v>9</v>
      </c>
      <c r="J42">
        <v>51</v>
      </c>
      <c r="K42">
        <v>10</v>
      </c>
      <c r="L42" s="1">
        <v>0.86729857819905198</v>
      </c>
      <c r="M42">
        <v>1427</v>
      </c>
    </row>
    <row r="43" spans="2:13" x14ac:dyDescent="0.2">
      <c r="B43">
        <v>2013</v>
      </c>
      <c r="C43">
        <v>679</v>
      </c>
      <c r="D43">
        <v>286</v>
      </c>
      <c r="E43">
        <v>298</v>
      </c>
      <c r="F43">
        <v>1110</v>
      </c>
      <c r="G43">
        <v>1875</v>
      </c>
      <c r="H43">
        <v>297</v>
      </c>
      <c r="I43">
        <v>6</v>
      </c>
      <c r="J43">
        <v>71</v>
      </c>
      <c r="K43">
        <v>11</v>
      </c>
      <c r="L43" s="1">
        <v>0.93181818181818199</v>
      </c>
      <c r="M43">
        <v>1680</v>
      </c>
    </row>
    <row r="44" spans="2:13" x14ac:dyDescent="0.2">
      <c r="B44">
        <v>2014</v>
      </c>
      <c r="C44">
        <v>774</v>
      </c>
      <c r="D44">
        <v>342</v>
      </c>
      <c r="E44">
        <v>267</v>
      </c>
      <c r="F44">
        <v>1223</v>
      </c>
      <c r="G44">
        <v>1856</v>
      </c>
      <c r="H44">
        <v>360</v>
      </c>
      <c r="I44">
        <v>9</v>
      </c>
      <c r="J44">
        <v>102</v>
      </c>
      <c r="K44">
        <v>6</v>
      </c>
      <c r="L44" s="1">
        <v>0.95380434782608703</v>
      </c>
      <c r="M44">
        <v>1699</v>
      </c>
    </row>
    <row r="45" spans="2:13" x14ac:dyDescent="0.2">
      <c r="B45">
        <v>2015</v>
      </c>
      <c r="C45">
        <v>1307</v>
      </c>
      <c r="D45">
        <v>564</v>
      </c>
      <c r="E45">
        <v>389</v>
      </c>
      <c r="F45">
        <v>1797</v>
      </c>
      <c r="G45">
        <v>2731</v>
      </c>
      <c r="H45">
        <v>594</v>
      </c>
      <c r="I45">
        <v>14</v>
      </c>
      <c r="J45">
        <v>80</v>
      </c>
      <c r="K45">
        <v>12</v>
      </c>
      <c r="L45" s="1">
        <v>0.94342762063228003</v>
      </c>
      <c r="M45">
        <v>2267</v>
      </c>
    </row>
    <row r="46" spans="2:13" x14ac:dyDescent="0.2">
      <c r="B46">
        <v>2016</v>
      </c>
      <c r="C46">
        <v>1795</v>
      </c>
      <c r="D46">
        <v>658</v>
      </c>
      <c r="E46">
        <v>457</v>
      </c>
      <c r="F46">
        <v>1996</v>
      </c>
      <c r="G46">
        <v>3815</v>
      </c>
      <c r="H46">
        <v>674</v>
      </c>
      <c r="I46">
        <v>17</v>
      </c>
      <c r="J46">
        <v>90</v>
      </c>
      <c r="K46">
        <v>15</v>
      </c>
      <c r="L46" s="1">
        <v>0.95754026354319199</v>
      </c>
      <c r="M46">
        <v>1480</v>
      </c>
    </row>
    <row r="47" spans="2:13" x14ac:dyDescent="0.2">
      <c r="B47">
        <v>2017</v>
      </c>
      <c r="C47">
        <v>2788</v>
      </c>
      <c r="D47">
        <v>769</v>
      </c>
      <c r="E47">
        <v>335</v>
      </c>
      <c r="F47">
        <v>2353</v>
      </c>
      <c r="G47">
        <v>4817</v>
      </c>
      <c r="H47">
        <v>784</v>
      </c>
      <c r="I47">
        <v>17</v>
      </c>
      <c r="J47">
        <v>35</v>
      </c>
      <c r="K47">
        <v>15</v>
      </c>
      <c r="L47" s="1">
        <v>0.97018633540372701</v>
      </c>
      <c r="M47">
        <v>1764</v>
      </c>
    </row>
    <row r="48" spans="2:13" x14ac:dyDescent="0.2">
      <c r="B48">
        <v>2018</v>
      </c>
      <c r="C48">
        <v>3000</v>
      </c>
      <c r="D48">
        <v>695</v>
      </c>
      <c r="E48">
        <v>506</v>
      </c>
      <c r="F48">
        <v>2481</v>
      </c>
      <c r="G48">
        <v>4887</v>
      </c>
      <c r="H48">
        <v>723</v>
      </c>
      <c r="I48">
        <v>19</v>
      </c>
      <c r="J48">
        <v>49</v>
      </c>
      <c r="K48">
        <v>14</v>
      </c>
      <c r="L48" s="1">
        <v>0.954794520547945</v>
      </c>
      <c r="M48">
        <v>823</v>
      </c>
    </row>
    <row r="49" spans="1:13" x14ac:dyDescent="0.2">
      <c r="B49">
        <v>2019</v>
      </c>
      <c r="C49">
        <v>1891</v>
      </c>
      <c r="D49">
        <v>447</v>
      </c>
      <c r="E49">
        <v>362</v>
      </c>
      <c r="F49">
        <v>1953</v>
      </c>
      <c r="G49">
        <v>3595</v>
      </c>
      <c r="H49">
        <v>477</v>
      </c>
      <c r="I49">
        <v>19</v>
      </c>
      <c r="J49">
        <v>28</v>
      </c>
      <c r="K49">
        <v>11</v>
      </c>
      <c r="L49" s="1">
        <v>0.938271604938272</v>
      </c>
      <c r="M49">
        <v>323</v>
      </c>
    </row>
    <row r="50" spans="1:13" x14ac:dyDescent="0.2">
      <c r="B50">
        <v>2020</v>
      </c>
      <c r="C50">
        <v>1645</v>
      </c>
      <c r="D50">
        <v>352</v>
      </c>
      <c r="E50">
        <v>268</v>
      </c>
      <c r="F50">
        <v>1884</v>
      </c>
      <c r="G50">
        <v>3172</v>
      </c>
      <c r="H50">
        <v>388</v>
      </c>
      <c r="I50">
        <v>16</v>
      </c>
      <c r="J50">
        <v>23</v>
      </c>
      <c r="K50">
        <v>11</v>
      </c>
      <c r="L50" s="1">
        <v>0.92481203007518797</v>
      </c>
      <c r="M50">
        <v>54</v>
      </c>
    </row>
    <row r="51" spans="1:13" x14ac:dyDescent="0.2">
      <c r="C51" s="5" t="s">
        <v>33</v>
      </c>
      <c r="D51" s="14" t="s">
        <v>7</v>
      </c>
      <c r="E51" s="14"/>
      <c r="F51" s="14"/>
      <c r="G51" s="16" t="s">
        <v>8</v>
      </c>
      <c r="H51" s="16"/>
      <c r="I51" s="16"/>
      <c r="J51" s="16"/>
      <c r="K51" s="13" t="s">
        <v>9</v>
      </c>
      <c r="L51" s="13"/>
      <c r="M51" s="13"/>
    </row>
    <row r="52" spans="1:13" x14ac:dyDescent="0.2">
      <c r="A52" s="4" t="s">
        <v>38</v>
      </c>
      <c r="C52" s="4" t="s">
        <v>34</v>
      </c>
      <c r="D52" s="4" t="s">
        <v>15</v>
      </c>
      <c r="E52" s="4" t="s">
        <v>16</v>
      </c>
      <c r="F52" s="4" t="s">
        <v>17</v>
      </c>
      <c r="G52" s="4" t="s">
        <v>18</v>
      </c>
      <c r="H52" s="4" t="s">
        <v>35</v>
      </c>
      <c r="I52" s="4" t="s">
        <v>20</v>
      </c>
      <c r="J52" s="4" t="s">
        <v>21</v>
      </c>
      <c r="K52" s="4" t="s">
        <v>36</v>
      </c>
      <c r="L52" s="4" t="s">
        <v>37</v>
      </c>
      <c r="M52" s="4" t="s">
        <v>0</v>
      </c>
    </row>
    <row r="53" spans="1:13" x14ac:dyDescent="0.2">
      <c r="B53">
        <v>2000</v>
      </c>
      <c r="C53">
        <v>-0.76781999999999995</v>
      </c>
      <c r="D53">
        <v>-0.85794999999999999</v>
      </c>
      <c r="E53">
        <v>-0.85189999999999999</v>
      </c>
      <c r="F53">
        <v>-0.92347000000000001</v>
      </c>
      <c r="G53">
        <v>-0.90736000000000006</v>
      </c>
      <c r="H53">
        <v>-0.87800999999999996</v>
      </c>
      <c r="I53">
        <v>-0.86529999999999996</v>
      </c>
      <c r="J53">
        <v>-0.83916000000000002</v>
      </c>
      <c r="K53">
        <v>-1.1320399999999999</v>
      </c>
      <c r="L53">
        <v>-2.0002300000000002</v>
      </c>
      <c r="M53">
        <v>-1.12564</v>
      </c>
    </row>
    <row r="54" spans="1:13" x14ac:dyDescent="0.2">
      <c r="B54">
        <v>2001</v>
      </c>
      <c r="C54">
        <v>-0.73182000000000003</v>
      </c>
      <c r="D54">
        <v>-0.82208999999999999</v>
      </c>
      <c r="E54">
        <v>-0.87439999999999996</v>
      </c>
      <c r="F54">
        <v>-0.90388000000000002</v>
      </c>
      <c r="G54">
        <v>-0.83733999999999997</v>
      </c>
      <c r="H54">
        <v>-0.82806000000000002</v>
      </c>
      <c r="I54">
        <v>-0.37418000000000001</v>
      </c>
      <c r="J54">
        <v>-1.1867399999999999</v>
      </c>
      <c r="K54">
        <v>-1.7690000000000001E-2</v>
      </c>
      <c r="L54">
        <v>-1.7980100000000001</v>
      </c>
      <c r="M54">
        <v>-1.0659700000000001</v>
      </c>
    </row>
    <row r="55" spans="1:13" x14ac:dyDescent="0.2">
      <c r="B55">
        <v>2002</v>
      </c>
      <c r="C55">
        <v>-0.70891999999999999</v>
      </c>
      <c r="D55">
        <v>-0.82606999999999997</v>
      </c>
      <c r="E55">
        <v>-0.82940000000000003</v>
      </c>
      <c r="F55">
        <v>-0.86470999999999998</v>
      </c>
      <c r="G55">
        <v>-0.73292999999999997</v>
      </c>
      <c r="H55">
        <v>-0.84343000000000001</v>
      </c>
      <c r="I55">
        <v>-4.6769999999999999E-2</v>
      </c>
      <c r="J55">
        <v>-0.28303</v>
      </c>
      <c r="K55">
        <v>-0.38913999999999999</v>
      </c>
      <c r="L55">
        <v>-2.0491600000000001</v>
      </c>
      <c r="M55">
        <v>-0.30446000000000001</v>
      </c>
    </row>
    <row r="56" spans="1:13" x14ac:dyDescent="0.2">
      <c r="B56">
        <v>2003</v>
      </c>
      <c r="C56">
        <v>-0.73072999999999999</v>
      </c>
      <c r="D56">
        <v>-0.80215999999999998</v>
      </c>
      <c r="E56">
        <v>-0.85751999999999995</v>
      </c>
      <c r="F56">
        <v>-0.87277000000000005</v>
      </c>
      <c r="G56">
        <v>-0.83796999999999999</v>
      </c>
      <c r="H56">
        <v>-0.83189999999999997</v>
      </c>
      <c r="I56">
        <v>-0.86529999999999996</v>
      </c>
      <c r="J56">
        <v>-0.76963999999999999</v>
      </c>
      <c r="K56">
        <v>-0.38913999999999999</v>
      </c>
      <c r="L56">
        <v>-1.1913499999999999</v>
      </c>
      <c r="M56">
        <v>-0.87441999999999998</v>
      </c>
    </row>
    <row r="57" spans="1:13" x14ac:dyDescent="0.2">
      <c r="B57">
        <v>2004</v>
      </c>
      <c r="C57">
        <v>-0.75800000000000001</v>
      </c>
      <c r="D57">
        <v>-0.82208999999999999</v>
      </c>
      <c r="E57">
        <v>-0.80691000000000002</v>
      </c>
      <c r="F57">
        <v>-0.88429000000000002</v>
      </c>
      <c r="G57">
        <v>-0.82650999999999997</v>
      </c>
      <c r="H57">
        <v>-0.82806000000000002</v>
      </c>
      <c r="I57">
        <v>-0.70159000000000005</v>
      </c>
      <c r="J57">
        <v>-0.66537000000000002</v>
      </c>
      <c r="K57">
        <v>-1.50349</v>
      </c>
      <c r="L57">
        <v>-0.79344000000000003</v>
      </c>
      <c r="M57">
        <v>-0.79591000000000001</v>
      </c>
    </row>
    <row r="58" spans="1:13" x14ac:dyDescent="0.2">
      <c r="B58">
        <v>2005</v>
      </c>
      <c r="C58">
        <v>-0.71001000000000003</v>
      </c>
      <c r="D58">
        <v>-0.75831999999999999</v>
      </c>
      <c r="E58">
        <v>-0.85751999999999995</v>
      </c>
      <c r="F58">
        <v>-0.80364000000000002</v>
      </c>
      <c r="G58">
        <v>-0.80740999999999996</v>
      </c>
      <c r="H58">
        <v>-0.76275000000000004</v>
      </c>
      <c r="I58">
        <v>-1.0289999999999999</v>
      </c>
      <c r="J58">
        <v>-0.90868000000000004</v>
      </c>
      <c r="K58">
        <v>-1.50349</v>
      </c>
      <c r="L58">
        <v>-0.29399999999999998</v>
      </c>
      <c r="M58">
        <v>-0.47245999999999999</v>
      </c>
    </row>
    <row r="59" spans="1:13" x14ac:dyDescent="0.2">
      <c r="B59">
        <v>2006</v>
      </c>
      <c r="C59">
        <v>-0.70782999999999996</v>
      </c>
      <c r="D59">
        <v>-0.79020000000000001</v>
      </c>
      <c r="E59">
        <v>-0.86314999999999997</v>
      </c>
      <c r="F59">
        <v>-0.81747000000000003</v>
      </c>
      <c r="G59">
        <v>-0.80105000000000004</v>
      </c>
      <c r="H59">
        <v>-0.78964000000000001</v>
      </c>
      <c r="I59">
        <v>-1.1927099999999999</v>
      </c>
      <c r="J59">
        <v>-0.45682</v>
      </c>
      <c r="K59">
        <v>-0.76058999999999999</v>
      </c>
      <c r="L59">
        <v>-6.7909999999999998E-2</v>
      </c>
      <c r="M59">
        <v>-0.81789000000000001</v>
      </c>
    </row>
    <row r="60" spans="1:13" x14ac:dyDescent="0.2">
      <c r="B60">
        <v>2007</v>
      </c>
      <c r="C60">
        <v>-0.54422000000000004</v>
      </c>
      <c r="D60">
        <v>-0.63478000000000001</v>
      </c>
      <c r="E60">
        <v>-0.85189999999999999</v>
      </c>
      <c r="F60">
        <v>-0.70108999999999999</v>
      </c>
      <c r="G60">
        <v>-0.45790999999999998</v>
      </c>
      <c r="H60">
        <v>-0.63980000000000004</v>
      </c>
      <c r="I60">
        <v>-0.70159000000000005</v>
      </c>
      <c r="J60">
        <v>-0.52634000000000003</v>
      </c>
      <c r="K60">
        <v>0.35376000000000002</v>
      </c>
      <c r="L60">
        <v>-7.7969999999999998E-2</v>
      </c>
      <c r="M60">
        <v>-0.22438</v>
      </c>
    </row>
    <row r="61" spans="1:13" x14ac:dyDescent="0.2">
      <c r="B61">
        <v>2008</v>
      </c>
      <c r="C61">
        <v>-0.59984999999999999</v>
      </c>
      <c r="D61">
        <v>-0.66666000000000003</v>
      </c>
      <c r="E61">
        <v>-0.81252999999999997</v>
      </c>
      <c r="F61">
        <v>-0.63310999999999995</v>
      </c>
      <c r="G61">
        <v>-0.71511000000000002</v>
      </c>
      <c r="H61">
        <v>-0.67054000000000002</v>
      </c>
      <c r="I61">
        <v>-0.86529999999999996</v>
      </c>
      <c r="J61">
        <v>-0.66537000000000002</v>
      </c>
      <c r="K61">
        <v>-1.7690000000000001E-2</v>
      </c>
      <c r="L61">
        <v>7.6619999999999994E-2</v>
      </c>
      <c r="M61">
        <v>-0.15057999999999999</v>
      </c>
    </row>
    <row r="62" spans="1:13" x14ac:dyDescent="0.2">
      <c r="B62">
        <v>2009</v>
      </c>
      <c r="C62">
        <v>-0.54857999999999996</v>
      </c>
      <c r="D62">
        <v>-0.57899</v>
      </c>
      <c r="E62">
        <v>-0.79566000000000003</v>
      </c>
      <c r="F62">
        <v>-0.55706999999999995</v>
      </c>
      <c r="G62">
        <v>-0.56740999999999997</v>
      </c>
      <c r="H62">
        <v>-0.57833000000000001</v>
      </c>
      <c r="I62">
        <v>-0.86529999999999996</v>
      </c>
      <c r="J62">
        <v>-0.59584999999999999</v>
      </c>
      <c r="K62">
        <v>-1.7690000000000001E-2</v>
      </c>
      <c r="L62">
        <v>0.37637999999999999</v>
      </c>
      <c r="M62">
        <v>-0.25578000000000001</v>
      </c>
    </row>
    <row r="63" spans="1:13" x14ac:dyDescent="0.2">
      <c r="B63">
        <v>2010</v>
      </c>
      <c r="C63">
        <v>-0.59657000000000004</v>
      </c>
      <c r="D63">
        <v>-0.62282999999999999</v>
      </c>
      <c r="E63">
        <v>-0.59882000000000002</v>
      </c>
      <c r="F63">
        <v>-0.64002999999999999</v>
      </c>
      <c r="G63">
        <v>-0.63170999999999999</v>
      </c>
      <c r="H63">
        <v>-0.60138000000000003</v>
      </c>
      <c r="I63">
        <v>-0.70159000000000005</v>
      </c>
      <c r="J63">
        <v>-0.49158000000000002</v>
      </c>
      <c r="K63">
        <v>0.72521999999999998</v>
      </c>
      <c r="L63">
        <v>2.197E-2</v>
      </c>
      <c r="M63">
        <v>-0.25578000000000001</v>
      </c>
    </row>
    <row r="64" spans="1:13" x14ac:dyDescent="0.2">
      <c r="B64">
        <v>2011</v>
      </c>
      <c r="C64">
        <v>-0.57257999999999998</v>
      </c>
      <c r="D64">
        <v>-0.53117000000000003</v>
      </c>
      <c r="E64">
        <v>-0.46947</v>
      </c>
      <c r="F64">
        <v>-0.52134999999999998</v>
      </c>
      <c r="G64">
        <v>-0.44135999999999997</v>
      </c>
      <c r="H64">
        <v>-0.51300999999999997</v>
      </c>
      <c r="I64">
        <v>-0.21048</v>
      </c>
      <c r="J64">
        <v>-0.31779000000000002</v>
      </c>
      <c r="K64">
        <v>-0.76058999999999999</v>
      </c>
      <c r="L64">
        <v>0.4743</v>
      </c>
      <c r="M64">
        <v>-6.8940000000000001E-2</v>
      </c>
    </row>
    <row r="65" spans="1:13" x14ac:dyDescent="0.2">
      <c r="B65">
        <v>2012</v>
      </c>
      <c r="C65">
        <v>-0.32062000000000002</v>
      </c>
      <c r="D65">
        <v>-0.14460000000000001</v>
      </c>
      <c r="E65">
        <v>0.25602999999999998</v>
      </c>
      <c r="F65">
        <v>-0.11462</v>
      </c>
      <c r="G65">
        <v>-0.23255000000000001</v>
      </c>
      <c r="H65">
        <v>-0.16722000000000001</v>
      </c>
      <c r="I65">
        <v>0.11693000000000001</v>
      </c>
      <c r="J65">
        <v>0.58592</v>
      </c>
      <c r="K65">
        <v>-1.7690000000000001E-2</v>
      </c>
      <c r="L65">
        <v>0.56345999999999996</v>
      </c>
      <c r="M65">
        <v>0.94379999999999997</v>
      </c>
    </row>
    <row r="66" spans="1:13" x14ac:dyDescent="0.2">
      <c r="B66">
        <v>2013</v>
      </c>
      <c r="C66">
        <v>-0.11447</v>
      </c>
      <c r="D66">
        <v>0.19811999999999999</v>
      </c>
      <c r="E66">
        <v>0.80154999999999998</v>
      </c>
      <c r="F66">
        <v>0.30248000000000003</v>
      </c>
      <c r="G66">
        <v>0.16470000000000001</v>
      </c>
      <c r="H66">
        <v>0.19392999999999999</v>
      </c>
      <c r="I66">
        <v>-0.37418000000000001</v>
      </c>
      <c r="J66">
        <v>1.28108</v>
      </c>
      <c r="K66">
        <v>0.35376000000000002</v>
      </c>
      <c r="L66">
        <v>0.79178999999999999</v>
      </c>
      <c r="M66">
        <v>1.34104</v>
      </c>
    </row>
    <row r="67" spans="1:13" x14ac:dyDescent="0.2">
      <c r="B67">
        <v>2014</v>
      </c>
      <c r="C67">
        <v>-1.086E-2</v>
      </c>
      <c r="D67">
        <v>0.42129</v>
      </c>
      <c r="E67">
        <v>0.62721000000000005</v>
      </c>
      <c r="F67">
        <v>0.43268000000000001</v>
      </c>
      <c r="G67">
        <v>0.15261</v>
      </c>
      <c r="H67">
        <v>0.43598999999999999</v>
      </c>
      <c r="I67">
        <v>0.11693000000000001</v>
      </c>
      <c r="J67">
        <v>2.35859</v>
      </c>
      <c r="K67">
        <v>-1.50349</v>
      </c>
      <c r="L67">
        <v>0.86958999999999997</v>
      </c>
      <c r="M67">
        <v>1.3708800000000001</v>
      </c>
    </row>
    <row r="68" spans="1:13" x14ac:dyDescent="0.2">
      <c r="B68">
        <v>2015</v>
      </c>
      <c r="C68">
        <v>0.57050000000000001</v>
      </c>
      <c r="D68">
        <v>1.306</v>
      </c>
      <c r="E68">
        <v>1.3133300000000001</v>
      </c>
      <c r="F68">
        <v>1.09405</v>
      </c>
      <c r="G68">
        <v>0.70965</v>
      </c>
      <c r="H68">
        <v>1.3350299999999999</v>
      </c>
      <c r="I68">
        <v>0.93545999999999996</v>
      </c>
      <c r="J68">
        <v>1.5939099999999999</v>
      </c>
      <c r="K68">
        <v>0.72521999999999998</v>
      </c>
      <c r="L68">
        <v>0.83287</v>
      </c>
      <c r="M68">
        <v>2.2627100000000002</v>
      </c>
    </row>
    <row r="69" spans="1:13" x14ac:dyDescent="0.2">
      <c r="B69">
        <v>2016</v>
      </c>
      <c r="C69">
        <v>1.10277</v>
      </c>
      <c r="D69">
        <v>1.6806099999999999</v>
      </c>
      <c r="E69">
        <v>1.6957599999999999</v>
      </c>
      <c r="F69">
        <v>1.32334</v>
      </c>
      <c r="G69">
        <v>1.39974</v>
      </c>
      <c r="H69">
        <v>1.6424000000000001</v>
      </c>
      <c r="I69">
        <v>1.4265699999999999</v>
      </c>
      <c r="J69">
        <v>1.9414899999999999</v>
      </c>
      <c r="K69">
        <v>1.8395699999999999</v>
      </c>
      <c r="L69">
        <v>0.88280999999999998</v>
      </c>
      <c r="M69">
        <v>1.02702</v>
      </c>
    </row>
    <row r="70" spans="1:13" x14ac:dyDescent="0.2">
      <c r="B70">
        <v>2017</v>
      </c>
      <c r="C70">
        <v>2.1858599999999999</v>
      </c>
      <c r="D70">
        <v>2.12296</v>
      </c>
      <c r="E70">
        <v>1.0096400000000001</v>
      </c>
      <c r="F70">
        <v>1.73468</v>
      </c>
      <c r="G70">
        <v>2.0376400000000001</v>
      </c>
      <c r="H70">
        <v>2.0650300000000001</v>
      </c>
      <c r="I70">
        <v>1.4265699999999999</v>
      </c>
      <c r="J70">
        <v>2.9790000000000001E-2</v>
      </c>
      <c r="K70">
        <v>1.8395699999999999</v>
      </c>
      <c r="L70">
        <v>0.92756000000000005</v>
      </c>
      <c r="M70">
        <v>1.4729399999999999</v>
      </c>
    </row>
    <row r="71" spans="1:13" x14ac:dyDescent="0.2">
      <c r="B71">
        <v>2018</v>
      </c>
      <c r="C71">
        <v>2.41709</v>
      </c>
      <c r="D71">
        <v>1.82806</v>
      </c>
      <c r="E71">
        <v>1.9713400000000001</v>
      </c>
      <c r="F71">
        <v>1.8821600000000001</v>
      </c>
      <c r="G71">
        <v>2.0821999999999998</v>
      </c>
      <c r="H71">
        <v>1.83066</v>
      </c>
      <c r="I71">
        <v>1.7539800000000001</v>
      </c>
      <c r="J71">
        <v>0.51641000000000004</v>
      </c>
      <c r="K71">
        <v>1.4681200000000001</v>
      </c>
      <c r="L71">
        <v>0.87309999999999999</v>
      </c>
      <c r="M71">
        <v>-4.5599999999999998E-3</v>
      </c>
    </row>
    <row r="72" spans="1:13" x14ac:dyDescent="0.2">
      <c r="B72">
        <v>2019</v>
      </c>
      <c r="C72">
        <v>1.2074800000000001</v>
      </c>
      <c r="D72">
        <v>0.83972999999999998</v>
      </c>
      <c r="E72">
        <v>1.1614899999999999</v>
      </c>
      <c r="F72">
        <v>1.2738</v>
      </c>
      <c r="G72">
        <v>1.25969</v>
      </c>
      <c r="H72">
        <v>0.88551000000000002</v>
      </c>
      <c r="I72">
        <v>1.7539800000000001</v>
      </c>
      <c r="J72">
        <v>-0.21351000000000001</v>
      </c>
      <c r="K72">
        <v>0.35376000000000002</v>
      </c>
      <c r="L72">
        <v>0.81462000000000001</v>
      </c>
      <c r="M72">
        <v>-0.78963000000000005</v>
      </c>
    </row>
    <row r="73" spans="1:13" x14ac:dyDescent="0.2">
      <c r="B73">
        <v>2020</v>
      </c>
      <c r="C73">
        <v>0.93915999999999999</v>
      </c>
      <c r="D73">
        <v>0.46113999999999999</v>
      </c>
      <c r="E73">
        <v>0.63283</v>
      </c>
      <c r="F73">
        <v>1.1942900000000001</v>
      </c>
      <c r="G73">
        <v>0.99039999999999995</v>
      </c>
      <c r="H73">
        <v>0.54356000000000004</v>
      </c>
      <c r="I73">
        <v>1.2628699999999999</v>
      </c>
      <c r="J73">
        <v>-0.38729999999999998</v>
      </c>
      <c r="K73">
        <v>0.35376000000000002</v>
      </c>
      <c r="L73">
        <v>0.76698999999999995</v>
      </c>
      <c r="M73">
        <v>-1.2119899999999999</v>
      </c>
    </row>
    <row r="75" spans="1:13" x14ac:dyDescent="0.2">
      <c r="C75" s="4" t="s">
        <v>39</v>
      </c>
      <c r="D75" s="4" t="s">
        <v>40</v>
      </c>
    </row>
    <row r="76" spans="1:13" x14ac:dyDescent="0.2">
      <c r="A76" s="4" t="s">
        <v>1</v>
      </c>
      <c r="B76" s="4" t="s">
        <v>41</v>
      </c>
      <c r="C76" s="4">
        <v>0.93700000000000006</v>
      </c>
      <c r="D76" s="4">
        <v>-0.308</v>
      </c>
      <c r="F76">
        <v>2000</v>
      </c>
    </row>
    <row r="77" spans="1:13" x14ac:dyDescent="0.2">
      <c r="B77" s="4" t="s">
        <v>42</v>
      </c>
      <c r="C77" s="4">
        <v>0.98799999999999999</v>
      </c>
      <c r="D77" s="4">
        <v>-4.2999999999999997E-2</v>
      </c>
    </row>
    <row r="78" spans="1:13" x14ac:dyDescent="0.2">
      <c r="B78" s="4" t="s">
        <v>43</v>
      </c>
      <c r="C78" s="4">
        <v>0.97099999999999997</v>
      </c>
      <c r="D78" s="4">
        <v>0.05</v>
      </c>
      <c r="F78">
        <v>2002</v>
      </c>
    </row>
    <row r="79" spans="1:13" x14ac:dyDescent="0.2">
      <c r="B79" s="4" t="s">
        <v>44</v>
      </c>
      <c r="C79" s="4">
        <v>0.98299999999999998</v>
      </c>
      <c r="D79" s="4">
        <v>-0.121</v>
      </c>
    </row>
    <row r="80" spans="1:13" x14ac:dyDescent="0.2">
      <c r="B80" s="4" t="s">
        <v>45</v>
      </c>
      <c r="C80" s="4">
        <v>0.97199999999999998</v>
      </c>
      <c r="D80" s="4">
        <v>-0.21199999999999999</v>
      </c>
      <c r="F80">
        <v>2004</v>
      </c>
    </row>
    <row r="81" spans="1:6" x14ac:dyDescent="0.2">
      <c r="B81" s="4" t="s">
        <v>46</v>
      </c>
      <c r="C81" s="4">
        <v>0.99</v>
      </c>
      <c r="D81" s="4">
        <v>-4.7E-2</v>
      </c>
    </row>
    <row r="82" spans="1:6" x14ac:dyDescent="0.2">
      <c r="B82" s="4" t="s">
        <v>47</v>
      </c>
      <c r="C82" s="4">
        <v>0.91200000000000003</v>
      </c>
      <c r="D82" s="4">
        <v>-0.26700000000000002</v>
      </c>
      <c r="F82">
        <v>2006</v>
      </c>
    </row>
    <row r="83" spans="1:6" x14ac:dyDescent="0.2">
      <c r="B83" s="4" t="s">
        <v>48</v>
      </c>
      <c r="C83" s="4">
        <v>0.68600000000000005</v>
      </c>
      <c r="D83" s="4">
        <v>0.65800000000000003</v>
      </c>
    </row>
    <row r="84" spans="1:6" x14ac:dyDescent="0.2">
      <c r="B84" s="4" t="s">
        <v>49</v>
      </c>
      <c r="C84" s="4">
        <v>0.752</v>
      </c>
      <c r="D84" s="4">
        <v>-0.26700000000000002</v>
      </c>
      <c r="F84">
        <v>2008</v>
      </c>
    </row>
    <row r="85" spans="1:6" x14ac:dyDescent="0.2">
      <c r="B85" s="4" t="s">
        <v>50</v>
      </c>
      <c r="C85" s="4">
        <v>0.76</v>
      </c>
      <c r="D85" s="4">
        <v>0.27600000000000002</v>
      </c>
    </row>
    <row r="86" spans="1:6" x14ac:dyDescent="0.2">
      <c r="B86" s="4" t="s">
        <v>51</v>
      </c>
      <c r="C86" s="4">
        <v>0.63200000000000001</v>
      </c>
      <c r="D86" s="4">
        <v>0.69299999999999995</v>
      </c>
      <c r="F86">
        <v>2010</v>
      </c>
    </row>
    <row r="88" spans="1:6" x14ac:dyDescent="0.2">
      <c r="A88" s="4" t="s">
        <v>2</v>
      </c>
      <c r="C88">
        <v>8.2330000000000005</v>
      </c>
      <c r="D88">
        <v>1.2929999999999999</v>
      </c>
      <c r="F88">
        <v>2012</v>
      </c>
    </row>
    <row r="90" spans="1:6" x14ac:dyDescent="0.2">
      <c r="A90" s="4" t="s">
        <v>3</v>
      </c>
      <c r="B90" s="4" t="s">
        <v>41</v>
      </c>
      <c r="C90">
        <f>C76/SQRT(C$88)</f>
        <v>0.32655815462077481</v>
      </c>
      <c r="D90">
        <f>D76/SQRT(D$88)</f>
        <v>-0.27086410379072218</v>
      </c>
      <c r="F90">
        <v>2014</v>
      </c>
    </row>
    <row r="91" spans="1:6" x14ac:dyDescent="0.2">
      <c r="B91" s="4" t="s">
        <v>42</v>
      </c>
      <c r="C91">
        <f t="shared" ref="C91:D100" si="5">C77/SQRT(C$88)</f>
        <v>0.34433239782852243</v>
      </c>
      <c r="D91">
        <f t="shared" si="5"/>
        <v>-3.7815443061691732E-2</v>
      </c>
    </row>
    <row r="92" spans="1:6" x14ac:dyDescent="0.2">
      <c r="B92" s="4" t="s">
        <v>43</v>
      </c>
      <c r="C92">
        <f t="shared" si="5"/>
        <v>0.33840765009260654</v>
      </c>
      <c r="D92">
        <f t="shared" si="5"/>
        <v>4.3971445420571784E-2</v>
      </c>
      <c r="F92">
        <v>2016</v>
      </c>
    </row>
    <row r="93" spans="1:6" x14ac:dyDescent="0.2">
      <c r="B93" s="4" t="s">
        <v>44</v>
      </c>
      <c r="C93">
        <f t="shared" si="5"/>
        <v>0.34258982496501772</v>
      </c>
      <c r="D93">
        <f t="shared" si="5"/>
        <v>-0.10641089791778371</v>
      </c>
    </row>
    <row r="94" spans="1:6" x14ac:dyDescent="0.2">
      <c r="B94" s="4" t="s">
        <v>45</v>
      </c>
      <c r="C94">
        <f t="shared" si="5"/>
        <v>0.33875616466530745</v>
      </c>
      <c r="D94">
        <f t="shared" si="5"/>
        <v>-0.18643892858322436</v>
      </c>
      <c r="F94">
        <v>2018</v>
      </c>
    </row>
    <row r="95" spans="1:6" x14ac:dyDescent="0.2">
      <c r="B95" s="4" t="s">
        <v>46</v>
      </c>
      <c r="C95">
        <f t="shared" si="5"/>
        <v>0.3450294269739243</v>
      </c>
      <c r="D95">
        <f t="shared" si="5"/>
        <v>-4.1333158695337477E-2</v>
      </c>
    </row>
    <row r="96" spans="1:6" x14ac:dyDescent="0.2">
      <c r="B96" s="4" t="s">
        <v>47</v>
      </c>
      <c r="C96">
        <f t="shared" si="5"/>
        <v>0.31784529030325148</v>
      </c>
      <c r="D96">
        <f t="shared" si="5"/>
        <v>-0.23480751854585333</v>
      </c>
      <c r="F96">
        <v>2020</v>
      </c>
    </row>
    <row r="97" spans="1:9" x14ac:dyDescent="0.2">
      <c r="B97" s="4" t="s">
        <v>48</v>
      </c>
      <c r="C97">
        <f t="shared" si="5"/>
        <v>0.23908099687284048</v>
      </c>
      <c r="D97">
        <f t="shared" si="5"/>
        <v>0.57866422173472465</v>
      </c>
    </row>
    <row r="98" spans="1:9" x14ac:dyDescent="0.2">
      <c r="B98" s="4" t="s">
        <v>49</v>
      </c>
      <c r="C98">
        <f t="shared" si="5"/>
        <v>0.2620829586711021</v>
      </c>
      <c r="D98">
        <f t="shared" si="5"/>
        <v>-0.23480751854585333</v>
      </c>
    </row>
    <row r="99" spans="1:9" x14ac:dyDescent="0.2">
      <c r="B99" s="4" t="s">
        <v>50</v>
      </c>
      <c r="C99">
        <f t="shared" si="5"/>
        <v>0.26487107525270953</v>
      </c>
      <c r="D99">
        <f t="shared" si="5"/>
        <v>0.24272237872155625</v>
      </c>
      <c r="E99" s="10" t="s">
        <v>70</v>
      </c>
      <c r="F99" s="10" t="s">
        <v>71</v>
      </c>
      <c r="G99" s="10" t="s">
        <v>72</v>
      </c>
      <c r="H99" s="10" t="s">
        <v>73</v>
      </c>
      <c r="I99" s="10" t="s">
        <v>74</v>
      </c>
    </row>
    <row r="100" spans="1:9" x14ac:dyDescent="0.2">
      <c r="B100" s="4" t="s">
        <v>51</v>
      </c>
      <c r="C100">
        <f t="shared" si="5"/>
        <v>0.22026120994699006</v>
      </c>
      <c r="D100">
        <f t="shared" si="5"/>
        <v>0.6094442335291248</v>
      </c>
      <c r="E100">
        <v>2000</v>
      </c>
      <c r="F100">
        <f>C$114*C30</f>
        <v>6.7284621592903093</v>
      </c>
      <c r="G100">
        <f>C$115*D30+C$116*E30+C$117*F30</f>
        <v>6.9249845936448313</v>
      </c>
      <c r="H100">
        <f>C$118*G30+C$119*H30+C$120*I30+C$121*J30</f>
        <v>20.478542713595395</v>
      </c>
      <c r="I100">
        <f>C$122*K30+C$123*L30+C$124*M30</f>
        <v>10.517182419638424</v>
      </c>
    </row>
    <row r="101" spans="1:9" x14ac:dyDescent="0.2">
      <c r="A101" s="4" t="s">
        <v>52</v>
      </c>
      <c r="C101">
        <v>77.570999999999998</v>
      </c>
      <c r="D101">
        <v>11.754</v>
      </c>
      <c r="E101">
        <v>2001</v>
      </c>
      <c r="F101">
        <f t="shared" ref="F101:F120" si="6">C$114*C31</f>
        <v>9.5039527999975615</v>
      </c>
      <c r="G101">
        <f t="shared" ref="G101:G119" si="7">C$115*D31+C$116*E31+C$117*F31</f>
        <v>9.0509525791210184</v>
      </c>
      <c r="H101">
        <f t="shared" ref="H101:H120" si="8">C$118*G31+C$119*H31+C$120*I31+C$121*J31</f>
        <v>31.12413580915609</v>
      </c>
      <c r="I101">
        <f t="shared" ref="I101:I120" si="9">C$122*K31+C$123*L31+C$124*M31</f>
        <v>14.221715302146597</v>
      </c>
    </row>
    <row r="102" spans="1:9" x14ac:dyDescent="0.2">
      <c r="A102" s="4" t="s">
        <v>4</v>
      </c>
      <c r="B102" s="4" t="s">
        <v>41</v>
      </c>
      <c r="C102">
        <f>($C$101*C90+$D$101*D90)/($C$101+$D$101)</f>
        <v>0.2479452105920176</v>
      </c>
      <c r="E102">
        <v>2002</v>
      </c>
      <c r="F102">
        <f t="shared" si="6"/>
        <v>11.270174116811269</v>
      </c>
      <c r="G102">
        <f t="shared" si="7"/>
        <v>13.034142092444331</v>
      </c>
      <c r="H102">
        <f t="shared" si="8"/>
        <v>48.394584795971376</v>
      </c>
      <c r="I102">
        <f t="shared" si="9"/>
        <v>58.810653353187064</v>
      </c>
    </row>
    <row r="103" spans="1:9" x14ac:dyDescent="0.2">
      <c r="B103" s="4" t="s">
        <v>42</v>
      </c>
      <c r="C103">
        <f t="shared" ref="C103:C112" si="10">($C$101*C91+$D$101*D91)/($C$101+$D$101)</f>
        <v>0.29404674743027359</v>
      </c>
      <c r="E103">
        <v>2003</v>
      </c>
      <c r="F103">
        <f t="shared" si="6"/>
        <v>9.5880585769886899</v>
      </c>
      <c r="G103">
        <f t="shared" si="7"/>
        <v>12.451177731025584</v>
      </c>
      <c r="H103">
        <f t="shared" si="8"/>
        <v>31.838508229485637</v>
      </c>
      <c r="I103">
        <f t="shared" si="9"/>
        <v>25.404782349765341</v>
      </c>
    </row>
    <row r="104" spans="1:9" x14ac:dyDescent="0.2">
      <c r="B104" s="4" t="s">
        <v>43</v>
      </c>
      <c r="C104">
        <f t="shared" si="10"/>
        <v>0.2996637021528909</v>
      </c>
      <c r="E104">
        <v>2004</v>
      </c>
      <c r="F104">
        <f t="shared" si="6"/>
        <v>7.4854141522104687</v>
      </c>
      <c r="G104">
        <f t="shared" si="7"/>
        <v>11.905613424520888</v>
      </c>
      <c r="H104">
        <f t="shared" si="8"/>
        <v>33.956631564513437</v>
      </c>
      <c r="I104">
        <f t="shared" si="9"/>
        <v>29.818933119951616</v>
      </c>
    </row>
    <row r="105" spans="1:9" x14ac:dyDescent="0.2">
      <c r="B105" s="4" t="s">
        <v>44</v>
      </c>
      <c r="C105">
        <f t="shared" si="10"/>
        <v>0.28350721095142184</v>
      </c>
      <c r="E105">
        <v>2005</v>
      </c>
      <c r="F105">
        <f t="shared" si="6"/>
        <v>11.186068339820139</v>
      </c>
      <c r="G105">
        <f t="shared" si="7"/>
        <v>19.318489196012447</v>
      </c>
      <c r="H105">
        <f t="shared" si="8"/>
        <v>37.557028842292134</v>
      </c>
      <c r="I105">
        <f t="shared" si="9"/>
        <v>48.801298605808313</v>
      </c>
    </row>
    <row r="106" spans="1:9" x14ac:dyDescent="0.2">
      <c r="B106" s="4" t="s">
        <v>45</v>
      </c>
      <c r="C106">
        <f t="shared" si="10"/>
        <v>0.2696473695234855</v>
      </c>
      <c r="E106">
        <v>2006</v>
      </c>
      <c r="F106">
        <f t="shared" si="6"/>
        <v>11.354279893802397</v>
      </c>
      <c r="G106">
        <f t="shared" si="7"/>
        <v>17.264862833476908</v>
      </c>
      <c r="H106">
        <f t="shared" si="8"/>
        <v>38.941342776945369</v>
      </c>
      <c r="I106">
        <f t="shared" si="9"/>
        <v>28.68138408575874</v>
      </c>
    </row>
    <row r="107" spans="1:9" x14ac:dyDescent="0.2">
      <c r="B107" s="4" t="s">
        <v>46</v>
      </c>
      <c r="C107">
        <f t="shared" si="10"/>
        <v>0.29418917136847789</v>
      </c>
      <c r="E107">
        <v>2007</v>
      </c>
      <c r="F107">
        <f t="shared" si="6"/>
        <v>23.970146442471727</v>
      </c>
      <c r="G107">
        <f t="shared" si="7"/>
        <v>31.071223865707143</v>
      </c>
      <c r="H107">
        <f t="shared" si="8"/>
        <v>92.191096841054915</v>
      </c>
      <c r="I107">
        <f t="shared" si="9"/>
        <v>63.69000659868216</v>
      </c>
    </row>
    <row r="108" spans="1:9" x14ac:dyDescent="0.2">
      <c r="B108" s="4" t="s">
        <v>47</v>
      </c>
      <c r="C108">
        <f t="shared" si="10"/>
        <v>0.2451234194360544</v>
      </c>
      <c r="E108">
        <v>2008</v>
      </c>
      <c r="F108">
        <f t="shared" si="6"/>
        <v>19.680751815924154</v>
      </c>
      <c r="G108">
        <f t="shared" si="7"/>
        <v>36.658776681252142</v>
      </c>
      <c r="H108">
        <f t="shared" si="8"/>
        <v>53.971758383241649</v>
      </c>
      <c r="I108">
        <f t="shared" si="9"/>
        <v>67.955232704367717</v>
      </c>
    </row>
    <row r="109" spans="1:9" x14ac:dyDescent="0.2">
      <c r="B109" s="4" t="s">
        <v>48</v>
      </c>
      <c r="C109">
        <f t="shared" si="10"/>
        <v>0.28376570132318008</v>
      </c>
      <c r="E109">
        <v>2009</v>
      </c>
      <c r="F109">
        <f t="shared" si="6"/>
        <v>23.633723334507213</v>
      </c>
      <c r="G109">
        <f t="shared" si="7"/>
        <v>45.505232013187623</v>
      </c>
      <c r="H109">
        <f t="shared" si="8"/>
        <v>77.779719916409277</v>
      </c>
      <c r="I109">
        <f t="shared" si="9"/>
        <v>61.792961879170996</v>
      </c>
    </row>
    <row r="110" spans="1:9" x14ac:dyDescent="0.2">
      <c r="B110" s="4" t="s">
        <v>49</v>
      </c>
      <c r="C110">
        <f t="shared" si="10"/>
        <v>0.19669868025847298</v>
      </c>
      <c r="E110">
        <v>2010</v>
      </c>
      <c r="F110">
        <f t="shared" si="6"/>
        <v>19.933069146897541</v>
      </c>
      <c r="G110">
        <f t="shared" si="7"/>
        <v>41.041619192580015</v>
      </c>
      <c r="H110">
        <f t="shared" si="8"/>
        <v>68.314678015924585</v>
      </c>
      <c r="I110">
        <f t="shared" si="9"/>
        <v>61.917507699216394</v>
      </c>
    </row>
    <row r="111" spans="1:9" x14ac:dyDescent="0.2">
      <c r="B111" s="4" t="s">
        <v>50</v>
      </c>
      <c r="C111">
        <f t="shared" si="10"/>
        <v>0.26195659689808121</v>
      </c>
      <c r="E111">
        <v>2011</v>
      </c>
      <c r="F111">
        <f t="shared" si="6"/>
        <v>21.783396240702377</v>
      </c>
      <c r="G111">
        <f t="shared" si="7"/>
        <v>55.579049496424169</v>
      </c>
      <c r="H111">
        <f t="shared" si="8"/>
        <v>98.689377744751653</v>
      </c>
      <c r="I111">
        <f t="shared" si="9"/>
        <v>72.620272974189064</v>
      </c>
    </row>
    <row r="112" spans="1:9" x14ac:dyDescent="0.2">
      <c r="B112" s="4" t="s">
        <v>51</v>
      </c>
      <c r="C112">
        <f t="shared" si="10"/>
        <v>0.27147259823900693</v>
      </c>
      <c r="E112">
        <v>2012</v>
      </c>
      <c r="F112">
        <f t="shared" si="6"/>
        <v>41.211830725653144</v>
      </c>
      <c r="G112">
        <f t="shared" si="7"/>
        <v>112.3145537767231</v>
      </c>
      <c r="H112">
        <f t="shared" si="8"/>
        <v>140.34094975083264</v>
      </c>
      <c r="I112">
        <f t="shared" si="9"/>
        <v>132.15176753886539</v>
      </c>
    </row>
    <row r="113" spans="1:9" x14ac:dyDescent="0.2">
      <c r="E113">
        <v>2013</v>
      </c>
      <c r="F113">
        <f t="shared" si="6"/>
        <v>57.107822576976503</v>
      </c>
      <c r="G113">
        <f t="shared" si="7"/>
        <v>165.56561754862355</v>
      </c>
      <c r="H113">
        <f t="shared" si="8"/>
        <v>208.47275658290496</v>
      </c>
      <c r="I113">
        <f t="shared" si="9"/>
        <v>155.52211486105469</v>
      </c>
    </row>
    <row r="114" spans="1:9" x14ac:dyDescent="0.2">
      <c r="A114" s="4" t="s">
        <v>5</v>
      </c>
      <c r="B114" s="4" t="s">
        <v>41</v>
      </c>
      <c r="C114">
        <f>C102/(SUM($C$102:$C$112))</f>
        <v>8.4105776991128867E-2</v>
      </c>
      <c r="E114">
        <v>2014</v>
      </c>
      <c r="F114">
        <f t="shared" si="6"/>
        <v>65.097871391133737</v>
      </c>
      <c r="G114">
        <f t="shared" si="7"/>
        <v>178.86722530702934</v>
      </c>
      <c r="H114">
        <f t="shared" si="8"/>
        <v>216.25518435738616</v>
      </c>
      <c r="I114">
        <f t="shared" si="9"/>
        <v>156.94010065478548</v>
      </c>
    </row>
    <row r="115" spans="1:9" x14ac:dyDescent="0.2">
      <c r="B115" s="4" t="s">
        <v>42</v>
      </c>
      <c r="C115">
        <f t="shared" ref="C115:C124" si="11">C103/(SUM($C$102:$C$112))</f>
        <v>9.9743931755274573E-2</v>
      </c>
      <c r="E115">
        <v>2015</v>
      </c>
      <c r="F115">
        <f t="shared" si="6"/>
        <v>109.92625052740543</v>
      </c>
      <c r="G115">
        <f t="shared" si="7"/>
        <v>268.61248179365168</v>
      </c>
      <c r="H115">
        <f t="shared" si="8"/>
        <v>317.93863675278266</v>
      </c>
      <c r="I115">
        <f t="shared" si="9"/>
        <v>209.6446613208627</v>
      </c>
    </row>
    <row r="116" spans="1:9" x14ac:dyDescent="0.2">
      <c r="B116" s="4" t="s">
        <v>43</v>
      </c>
      <c r="C116">
        <f t="shared" si="11"/>
        <v>0.10164926535757214</v>
      </c>
      <c r="E116">
        <v>2016</v>
      </c>
      <c r="F116">
        <f t="shared" si="6"/>
        <v>150.96986969907633</v>
      </c>
      <c r="G116">
        <f t="shared" si="7"/>
        <v>304.03815333829721</v>
      </c>
      <c r="H116">
        <f t="shared" si="8"/>
        <v>426.28467874187231</v>
      </c>
      <c r="I116">
        <f t="shared" si="9"/>
        <v>137.37398423686875</v>
      </c>
    </row>
    <row r="117" spans="1:9" x14ac:dyDescent="0.2">
      <c r="B117" s="4" t="s">
        <v>44</v>
      </c>
      <c r="C117">
        <f t="shared" si="11"/>
        <v>9.6168803594647329E-2</v>
      </c>
      <c r="E117">
        <v>2017</v>
      </c>
      <c r="F117">
        <f t="shared" si="6"/>
        <v>234.48690625126727</v>
      </c>
      <c r="G117">
        <f t="shared" si="7"/>
        <v>337.04078227279797</v>
      </c>
      <c r="H117">
        <f t="shared" si="8"/>
        <v>523.61804457550522</v>
      </c>
      <c r="I117">
        <f t="shared" si="9"/>
        <v>163.52768216340098</v>
      </c>
    </row>
    <row r="118" spans="1:9" x14ac:dyDescent="0.2">
      <c r="B118" s="4" t="s">
        <v>45</v>
      </c>
      <c r="C118">
        <f t="shared" si="11"/>
        <v>9.1467391014476485E-2</v>
      </c>
      <c r="E118">
        <v>2018</v>
      </c>
      <c r="F118">
        <f t="shared" si="6"/>
        <v>252.31733097338659</v>
      </c>
      <c r="G118">
        <f t="shared" si="7"/>
        <v>359.35136255916734</v>
      </c>
      <c r="H118">
        <f t="shared" si="8"/>
        <v>525.44732308820676</v>
      </c>
      <c r="I118">
        <f t="shared" si="9"/>
        <v>76.806168367956261</v>
      </c>
    </row>
    <row r="119" spans="1:9" x14ac:dyDescent="0.2">
      <c r="B119" s="4" t="s">
        <v>46</v>
      </c>
      <c r="C119">
        <f t="shared" si="11"/>
        <v>9.9792243541399442E-2</v>
      </c>
      <c r="E119">
        <v>2019</v>
      </c>
      <c r="F119">
        <f t="shared" si="6"/>
        <v>159.04402429022468</v>
      </c>
      <c r="G119">
        <f t="shared" si="7"/>
        <v>269.2002449743951</v>
      </c>
      <c r="H119">
        <f t="shared" si="8"/>
        <v>380.70117577175608</v>
      </c>
      <c r="I119">
        <f t="shared" si="9"/>
        <v>30.561268553611107</v>
      </c>
    </row>
    <row r="120" spans="1:9" x14ac:dyDescent="0.2">
      <c r="B120" s="4" t="s">
        <v>47</v>
      </c>
      <c r="C120">
        <f t="shared" si="11"/>
        <v>8.3148594002547191E-2</v>
      </c>
      <c r="E120">
        <v>2020</v>
      </c>
      <c r="F120">
        <f t="shared" si="6"/>
        <v>138.35400315040698</v>
      </c>
      <c r="G120">
        <f>C$115*D50+C$116*E50+C$117*F50</f>
        <v>243.53389306600155</v>
      </c>
      <c r="H120">
        <f t="shared" si="8"/>
        <v>332.3982314834015</v>
      </c>
      <c r="I120">
        <f t="shared" si="9"/>
        <v>5.7887962742013732</v>
      </c>
    </row>
    <row r="121" spans="1:9" x14ac:dyDescent="0.2">
      <c r="B121" s="4" t="s">
        <v>48</v>
      </c>
      <c r="C121">
        <f t="shared" si="11"/>
        <v>9.6256486407755693E-2</v>
      </c>
    </row>
    <row r="122" spans="1:9" x14ac:dyDescent="0.2">
      <c r="B122" s="4" t="s">
        <v>49</v>
      </c>
      <c r="C122">
        <f t="shared" si="11"/>
        <v>6.6722383129594096E-2</v>
      </c>
    </row>
    <row r="123" spans="1:9" x14ac:dyDescent="0.2">
      <c r="B123" s="4" t="s">
        <v>50</v>
      </c>
      <c r="C123">
        <f t="shared" si="11"/>
        <v>8.8858595281833458E-2</v>
      </c>
    </row>
    <row r="124" spans="1:9" x14ac:dyDescent="0.2">
      <c r="B124" s="4" t="s">
        <v>51</v>
      </c>
      <c r="C124">
        <f t="shared" si="11"/>
        <v>9.2086528923770672E-2</v>
      </c>
    </row>
    <row r="125" spans="1:9" x14ac:dyDescent="0.2">
      <c r="D125" s="4" t="s">
        <v>53</v>
      </c>
      <c r="E125" s="4" t="s">
        <v>54</v>
      </c>
      <c r="F125" s="4" t="s">
        <v>5</v>
      </c>
      <c r="G125" s="4" t="s">
        <v>55</v>
      </c>
    </row>
    <row r="126" spans="1:9" ht="28.5" x14ac:dyDescent="0.2">
      <c r="A126" s="6" t="s">
        <v>56</v>
      </c>
      <c r="B126">
        <v>2000</v>
      </c>
      <c r="C126">
        <f>C$114*C30/C53+C$115*D30/D53+C$116*E30/E53+C$117*F30/F53+C$118*G30/G53+C$119*H30/H53+C$120*I30/I53+C$121*J30/J53+C$122*K30/K53+C$123*L30/L53+C$124*M30/M53</f>
        <v>-48.543292969286156</v>
      </c>
      <c r="D126">
        <f>ABS(C126)</f>
        <v>48.543292969286156</v>
      </c>
      <c r="E126">
        <f>SUM(D$126:D126)</f>
        <v>48.543292969286156</v>
      </c>
      <c r="F126">
        <f>E126/E$146</f>
        <v>1.5420619393860153E-3</v>
      </c>
    </row>
    <row r="127" spans="1:9" x14ac:dyDescent="0.2">
      <c r="B127">
        <v>2001</v>
      </c>
      <c r="C127">
        <f t="shared" ref="C127:C146" si="12">C$114*C31/C54+C$115*D31/D54+C$116*E31/E54+C$117*F31/F54+C$118*G31/G54+C$119*H31/H54+C$120*I31/I54+C$121*J31/J54+C$122*K31/K54+C$123*L31/L54+C$124*M31/M54</f>
        <v>-111.70510980491605</v>
      </c>
      <c r="D127">
        <f t="shared" ref="D127:D146" si="13">ABS(C127)</f>
        <v>111.70510980491605</v>
      </c>
      <c r="E127">
        <f>SUM(D$126:D127)</f>
        <v>160.24840277420219</v>
      </c>
      <c r="F127">
        <f t="shared" ref="F127:F146" si="14">E127/E$146</f>
        <v>5.0905685966102145E-3</v>
      </c>
    </row>
    <row r="128" spans="1:9" x14ac:dyDescent="0.2">
      <c r="B128">
        <v>2002</v>
      </c>
      <c r="C128">
        <f t="shared" si="12"/>
        <v>-308.16023513643864</v>
      </c>
      <c r="D128">
        <f t="shared" si="13"/>
        <v>308.16023513643864</v>
      </c>
      <c r="E128">
        <f>SUM(D$126:D128)</f>
        <v>468.40863791064083</v>
      </c>
      <c r="F128">
        <f t="shared" si="14"/>
        <v>1.4879813222779528E-2</v>
      </c>
    </row>
    <row r="129" spans="2:6" x14ac:dyDescent="0.2">
      <c r="B129">
        <v>2003</v>
      </c>
      <c r="C129">
        <f t="shared" si="12"/>
        <v>-95.779303730015883</v>
      </c>
      <c r="D129">
        <f t="shared" si="13"/>
        <v>95.779303730015883</v>
      </c>
      <c r="E129">
        <f>SUM(D$126:D129)</f>
        <v>564.18794164065673</v>
      </c>
      <c r="F129">
        <f t="shared" si="14"/>
        <v>1.7922409013641928E-2</v>
      </c>
    </row>
    <row r="130" spans="2:6" x14ac:dyDescent="0.2">
      <c r="B130">
        <v>2004</v>
      </c>
      <c r="C130">
        <f t="shared" si="12"/>
        <v>-102.52772172281026</v>
      </c>
      <c r="D130">
        <f t="shared" si="13"/>
        <v>102.52772172281026</v>
      </c>
      <c r="E130">
        <f>SUM(D$126:D130)</f>
        <v>666.715663363467</v>
      </c>
      <c r="F130">
        <f t="shared" si="14"/>
        <v>2.1179380012719816E-2</v>
      </c>
    </row>
    <row r="131" spans="2:6" x14ac:dyDescent="0.2">
      <c r="B131">
        <v>2005</v>
      </c>
      <c r="C131">
        <f t="shared" si="12"/>
        <v>-189.60525706906969</v>
      </c>
      <c r="D131">
        <f t="shared" si="13"/>
        <v>189.60525706906969</v>
      </c>
      <c r="E131">
        <f>SUM(D$126:D131)</f>
        <v>856.3209204325367</v>
      </c>
      <c r="F131">
        <f t="shared" si="14"/>
        <v>2.7202520029584915E-2</v>
      </c>
    </row>
    <row r="132" spans="2:6" x14ac:dyDescent="0.2">
      <c r="B132">
        <v>2006</v>
      </c>
      <c r="C132">
        <f t="shared" si="12"/>
        <v>-123.8050207008841</v>
      </c>
      <c r="D132">
        <f t="shared" si="13"/>
        <v>123.8050207008841</v>
      </c>
      <c r="E132">
        <f>SUM(D$126:D132)</f>
        <v>980.12594113342084</v>
      </c>
      <c r="F132">
        <f t="shared" si="14"/>
        <v>3.1135401353654238E-2</v>
      </c>
    </row>
    <row r="133" spans="2:6" x14ac:dyDescent="0.2">
      <c r="B133">
        <v>2007</v>
      </c>
      <c r="C133">
        <f t="shared" si="12"/>
        <v>-564.02059904420116</v>
      </c>
      <c r="D133">
        <f t="shared" si="13"/>
        <v>564.02059904420116</v>
      </c>
      <c r="E133">
        <f>SUM(D$126:D133)</f>
        <v>1544.146540177622</v>
      </c>
      <c r="F133">
        <f t="shared" si="14"/>
        <v>4.9052494439326563E-2</v>
      </c>
    </row>
    <row r="134" spans="2:6" x14ac:dyDescent="0.2">
      <c r="B134">
        <v>2008</v>
      </c>
      <c r="C134">
        <f t="shared" si="12"/>
        <v>-649.30622567028195</v>
      </c>
      <c r="D134">
        <f t="shared" si="13"/>
        <v>649.30622567028195</v>
      </c>
      <c r="E134">
        <f>SUM(D$126:D134)</f>
        <v>2193.4527658479037</v>
      </c>
      <c r="F134">
        <f t="shared" si="14"/>
        <v>6.9678833452752012E-2</v>
      </c>
    </row>
    <row r="135" spans="2:6" x14ac:dyDescent="0.2">
      <c r="B135">
        <v>2009</v>
      </c>
      <c r="C135">
        <f t="shared" si="12"/>
        <v>-536.07634420584259</v>
      </c>
      <c r="D135">
        <f t="shared" si="13"/>
        <v>536.07634420584259</v>
      </c>
      <c r="E135">
        <f>SUM(D$126:D135)</f>
        <v>2729.5291100537461</v>
      </c>
      <c r="F135">
        <f t="shared" si="14"/>
        <v>8.670822879121956E-2</v>
      </c>
    </row>
    <row r="136" spans="2:6" x14ac:dyDescent="0.2">
      <c r="B136">
        <v>2010</v>
      </c>
      <c r="C136">
        <f t="shared" si="12"/>
        <v>-442.79481568860587</v>
      </c>
      <c r="D136">
        <f t="shared" si="13"/>
        <v>442.79481568860587</v>
      </c>
      <c r="E136">
        <f>SUM(D$126:D136)</f>
        <v>3172.323925742352</v>
      </c>
      <c r="F136">
        <f t="shared" si="14"/>
        <v>0.10077437450290151</v>
      </c>
    </row>
    <row r="137" spans="2:6" x14ac:dyDescent="0.2">
      <c r="B137">
        <v>2011</v>
      </c>
      <c r="C137">
        <f t="shared" si="12"/>
        <v>-1414.5381121873936</v>
      </c>
      <c r="D137">
        <f t="shared" si="13"/>
        <v>1414.5381121873936</v>
      </c>
      <c r="E137">
        <f>SUM(D$126:D137)</f>
        <v>4586.8620379297454</v>
      </c>
      <c r="F137">
        <f t="shared" si="14"/>
        <v>0.14570963231483566</v>
      </c>
    </row>
    <row r="138" spans="2:6" x14ac:dyDescent="0.2">
      <c r="B138">
        <v>2012</v>
      </c>
      <c r="C138">
        <f t="shared" si="12"/>
        <v>-1311.0469410060621</v>
      </c>
      <c r="D138">
        <f t="shared" si="13"/>
        <v>1311.0469410060621</v>
      </c>
      <c r="E138">
        <f>SUM(D$126:D138)</f>
        <v>5897.9089789358077</v>
      </c>
      <c r="F138">
        <f t="shared" si="14"/>
        <v>0.18735731348374754</v>
      </c>
    </row>
    <row r="139" spans="2:6" x14ac:dyDescent="0.2">
      <c r="B139">
        <v>2013</v>
      </c>
      <c r="C139">
        <f t="shared" si="12"/>
        <v>1351.4648950858355</v>
      </c>
      <c r="D139">
        <f t="shared" si="13"/>
        <v>1351.4648950858355</v>
      </c>
      <c r="E139">
        <f>SUM(D$126:D139)</f>
        <v>7249.3738740216431</v>
      </c>
      <c r="F139">
        <f t="shared" si="14"/>
        <v>0.23028894110214534</v>
      </c>
    </row>
    <row r="140" spans="2:6" x14ac:dyDescent="0.2">
      <c r="B140">
        <v>2014</v>
      </c>
      <c r="C140">
        <f t="shared" si="12"/>
        <v>-4278.8873028260705</v>
      </c>
      <c r="D140">
        <f t="shared" si="13"/>
        <v>4278.8873028260705</v>
      </c>
      <c r="E140">
        <f>SUM(D$126:D140)</f>
        <v>11528.261176847715</v>
      </c>
      <c r="F140">
        <f t="shared" si="14"/>
        <v>0.36621522152125463</v>
      </c>
    </row>
    <row r="141" spans="2:6" x14ac:dyDescent="0.2">
      <c r="B141">
        <v>2015</v>
      </c>
      <c r="C141">
        <f t="shared" si="12"/>
        <v>919.76917186967216</v>
      </c>
      <c r="D141">
        <f t="shared" si="13"/>
        <v>919.76917186967216</v>
      </c>
      <c r="E141">
        <f>SUM(D$126:D141)</f>
        <v>12448.030348717386</v>
      </c>
      <c r="F141">
        <f t="shared" si="14"/>
        <v>0.39543328536085065</v>
      </c>
    </row>
    <row r="142" spans="2:6" x14ac:dyDescent="0.2">
      <c r="B142">
        <v>2016</v>
      </c>
      <c r="C142">
        <f t="shared" si="12"/>
        <v>777.44169562372531</v>
      </c>
      <c r="D142">
        <f t="shared" si="13"/>
        <v>777.44169562372531</v>
      </c>
      <c r="E142">
        <f>SUM(D$126:D142)</f>
        <v>13225.472044341112</v>
      </c>
      <c r="F142">
        <f t="shared" si="14"/>
        <v>0.42013006993357438</v>
      </c>
    </row>
    <row r="143" spans="2:6" x14ac:dyDescent="0.2">
      <c r="B143">
        <v>2017</v>
      </c>
      <c r="C143">
        <f t="shared" si="12"/>
        <v>786.69830612454882</v>
      </c>
      <c r="D143">
        <f t="shared" si="13"/>
        <v>786.69830612454882</v>
      </c>
      <c r="E143">
        <f>SUM(D$126:D143)</f>
        <v>14012.17035046566</v>
      </c>
      <c r="F143">
        <f t="shared" si="14"/>
        <v>0.4451209068020513</v>
      </c>
    </row>
    <row r="144" spans="2:6" x14ac:dyDescent="0.2">
      <c r="B144">
        <v>2018</v>
      </c>
      <c r="C144">
        <f t="shared" si="12"/>
        <v>-16059.978550092545</v>
      </c>
      <c r="D144">
        <f t="shared" si="13"/>
        <v>16059.978550092545</v>
      </c>
      <c r="E144">
        <f>SUM(D$126:D144)</f>
        <v>30072.148900558204</v>
      </c>
      <c r="F144">
        <f t="shared" si="14"/>
        <v>0.95529399467070686</v>
      </c>
    </row>
    <row r="145" spans="1:10" x14ac:dyDescent="0.2">
      <c r="B145">
        <v>2019</v>
      </c>
      <c r="C145">
        <f t="shared" si="12"/>
        <v>631.51673176559814</v>
      </c>
      <c r="D145">
        <f t="shared" si="13"/>
        <v>631.51673176559814</v>
      </c>
      <c r="E145">
        <f>SUM(D$126:D145)</f>
        <v>30703.665632323802</v>
      </c>
      <c r="F145">
        <f t="shared" si="14"/>
        <v>0.97535521953976001</v>
      </c>
    </row>
    <row r="146" spans="1:10" x14ac:dyDescent="0.2">
      <c r="B146">
        <v>2020</v>
      </c>
      <c r="C146">
        <f t="shared" si="12"/>
        <v>775.80463371108431</v>
      </c>
      <c r="D146">
        <f t="shared" si="13"/>
        <v>775.80463371108431</v>
      </c>
      <c r="E146">
        <f>SUM(D$126:D146)</f>
        <v>31479.470266034885</v>
      </c>
      <c r="F146">
        <f t="shared" si="14"/>
        <v>1</v>
      </c>
    </row>
    <row r="147" spans="1:10" x14ac:dyDescent="0.2">
      <c r="D147" s="4" t="s">
        <v>54</v>
      </c>
      <c r="E147" s="4" t="s">
        <v>55</v>
      </c>
      <c r="F147" t="s">
        <v>57</v>
      </c>
      <c r="G147" t="s">
        <v>58</v>
      </c>
      <c r="H147">
        <v>1000</v>
      </c>
      <c r="I147" s="4" t="s">
        <v>59</v>
      </c>
      <c r="J147" s="4" t="s">
        <v>60</v>
      </c>
    </row>
    <row r="148" spans="1:10" x14ac:dyDescent="0.2">
      <c r="A148" s="4" t="s">
        <v>61</v>
      </c>
      <c r="B148">
        <v>2000</v>
      </c>
      <c r="C148" s="1">
        <f>C$114*C30+C$115*D30+C$116*E30+C$117*F30+C$118*G30+C$119*H30+C$120*I30+C$121*J30+C$122*K30+C$123*L30+C$124*M30</f>
        <v>44.649171886168958</v>
      </c>
      <c r="D148" s="7">
        <f>SUM(C$148:C148)</f>
        <v>44.649171886168958</v>
      </c>
      <c r="E148" s="8">
        <f>D148/D$168</f>
        <v>4.8320533623548434E-3</v>
      </c>
      <c r="F148" s="2">
        <f>E148*100</f>
        <v>0.48320533623548434</v>
      </c>
      <c r="G148">
        <v>9.5799999999999996E-2</v>
      </c>
      <c r="H148">
        <f>G148*1000</f>
        <v>95.8</v>
      </c>
      <c r="I148">
        <f>(D148-H148)^2</f>
        <v>2616.4072167306877</v>
      </c>
      <c r="J148">
        <f>(D148-D$170)^2</f>
        <v>7302661.6248761602</v>
      </c>
    </row>
    <row r="149" spans="1:10" x14ac:dyDescent="0.2">
      <c r="B149">
        <v>2001</v>
      </c>
      <c r="C149" s="1">
        <f t="shared" ref="C149:C168" si="15">C$114*C31+C$115*D31+C$116*E31+C$117*F31+C$118*G31+C$119*H31+C$120*I31+C$121*J31+C$122*K31+C$123*L31+C$124*M31</f>
        <v>63.900756490421273</v>
      </c>
      <c r="D149" s="7">
        <f>SUM(C$148:C149)</f>
        <v>108.54992837659023</v>
      </c>
      <c r="E149" s="8">
        <f t="shared" ref="E149:E168" si="16">D149/D$168</f>
        <v>1.1747564943258473E-2</v>
      </c>
      <c r="F149" s="2">
        <f t="shared" ref="F149:F170" si="17">E149*100</f>
        <v>1.1747564943258473</v>
      </c>
      <c r="G149">
        <v>0.1258</v>
      </c>
      <c r="H149">
        <f t="shared" ref="H149:H168" si="18">G149*1000</f>
        <v>125.8</v>
      </c>
      <c r="I149">
        <f t="shared" ref="I149:I168" si="19">(D149-H149)^2</f>
        <v>297.56497101276688</v>
      </c>
      <c r="J149">
        <f t="shared" ref="J149:J168" si="20">(D149-D$170)^2</f>
        <v>6961381.3145089699</v>
      </c>
    </row>
    <row r="150" spans="1:10" x14ac:dyDescent="0.2">
      <c r="B150">
        <v>2002</v>
      </c>
      <c r="C150" s="1">
        <f t="shared" si="15"/>
        <v>131.50955435841405</v>
      </c>
      <c r="D150" s="7">
        <f>SUM(C$148:C150)</f>
        <v>240.05948273500428</v>
      </c>
      <c r="E150" s="8">
        <f t="shared" si="16"/>
        <v>2.5979882307160342E-2</v>
      </c>
      <c r="F150" s="2">
        <f t="shared" si="17"/>
        <v>2.5979882307160342</v>
      </c>
      <c r="G150">
        <v>0.16520000000000001</v>
      </c>
      <c r="H150">
        <f t="shared" si="18"/>
        <v>165.20000000000002</v>
      </c>
      <c r="I150">
        <f t="shared" si="19"/>
        <v>5603.9421553524016</v>
      </c>
      <c r="J150">
        <f t="shared" si="20"/>
        <v>6284715.1585999504</v>
      </c>
    </row>
    <row r="151" spans="1:10" x14ac:dyDescent="0.2">
      <c r="B151">
        <v>2003</v>
      </c>
      <c r="C151" s="1">
        <f t="shared" si="15"/>
        <v>79.282526887265249</v>
      </c>
      <c r="D151" s="7">
        <f>SUM(C$148:C151)</f>
        <v>319.34200962226953</v>
      </c>
      <c r="E151" s="8">
        <f t="shared" si="16"/>
        <v>3.4560050414158786E-2</v>
      </c>
      <c r="F151" s="2">
        <f t="shared" si="17"/>
        <v>3.4560050414158785</v>
      </c>
      <c r="G151">
        <v>0.21679999999999999</v>
      </c>
      <c r="H151">
        <f t="shared" si="18"/>
        <v>216.79999999999998</v>
      </c>
      <c r="I151">
        <f t="shared" si="19"/>
        <v>10514.86373737362</v>
      </c>
      <c r="J151">
        <f t="shared" si="20"/>
        <v>5893488.8455517888</v>
      </c>
    </row>
    <row r="152" spans="1:10" x14ac:dyDescent="0.2">
      <c r="B152">
        <v>2004</v>
      </c>
      <c r="C152" s="1">
        <f t="shared" si="15"/>
        <v>83.166592261196413</v>
      </c>
      <c r="D152" s="7">
        <f>SUM(C$148:C152)</f>
        <v>402.50860188346593</v>
      </c>
      <c r="E152" s="8">
        <f t="shared" si="16"/>
        <v>4.3560562513147896E-2</v>
      </c>
      <c r="F152" s="2">
        <f t="shared" si="17"/>
        <v>4.35605625131479</v>
      </c>
      <c r="G152">
        <v>0.28410000000000002</v>
      </c>
      <c r="H152">
        <f t="shared" si="18"/>
        <v>284.10000000000002</v>
      </c>
      <c r="I152">
        <f t="shared" si="19"/>
        <v>14020.596999997126</v>
      </c>
      <c r="J152">
        <f t="shared" si="20"/>
        <v>5496606.6241149781</v>
      </c>
    </row>
    <row r="153" spans="1:10" x14ac:dyDescent="0.2">
      <c r="B153">
        <v>2005</v>
      </c>
      <c r="C153" s="1">
        <f t="shared" si="15"/>
        <v>116.86288498393301</v>
      </c>
      <c r="D153" s="7">
        <f>SUM(C$148:C153)</f>
        <v>519.37148686739897</v>
      </c>
      <c r="E153" s="8">
        <f t="shared" si="16"/>
        <v>5.6207777958951613E-2</v>
      </c>
      <c r="F153" s="2">
        <f t="shared" si="17"/>
        <v>5.6207777958951617</v>
      </c>
      <c r="G153">
        <v>0.37180000000000002</v>
      </c>
      <c r="H153">
        <f t="shared" si="18"/>
        <v>371.8</v>
      </c>
      <c r="I153">
        <f t="shared" si="19"/>
        <v>21777.343736254905</v>
      </c>
      <c r="J153">
        <f t="shared" si="20"/>
        <v>4962297.1602468882</v>
      </c>
    </row>
    <row r="154" spans="1:10" x14ac:dyDescent="0.2">
      <c r="B154">
        <v>2006</v>
      </c>
      <c r="C154" s="1">
        <f t="shared" si="15"/>
        <v>96.241869589983423</v>
      </c>
      <c r="D154" s="7">
        <f>SUM(C$148:C154)</f>
        <v>615.61335645738245</v>
      </c>
      <c r="E154" s="8">
        <f t="shared" si="16"/>
        <v>6.6623331706224004E-2</v>
      </c>
      <c r="F154" s="2">
        <f t="shared" si="17"/>
        <v>6.6623331706224</v>
      </c>
      <c r="G154">
        <v>0.48580000000000001</v>
      </c>
      <c r="H154">
        <f t="shared" si="18"/>
        <v>485.8</v>
      </c>
      <c r="I154">
        <f t="shared" si="19"/>
        <v>16851.507514731435</v>
      </c>
      <c r="J154">
        <f t="shared" si="20"/>
        <v>4542778.7586319372</v>
      </c>
    </row>
    <row r="155" spans="1:10" x14ac:dyDescent="0.2">
      <c r="B155">
        <v>2007</v>
      </c>
      <c r="C155" s="1">
        <f t="shared" si="15"/>
        <v>210.92247374791594</v>
      </c>
      <c r="D155" s="7">
        <f>SUM(C$148:C155)</f>
        <v>826.53583020529845</v>
      </c>
      <c r="E155" s="8">
        <f t="shared" si="16"/>
        <v>8.9449928604105874E-2</v>
      </c>
      <c r="F155" s="2">
        <f t="shared" si="17"/>
        <v>8.9449928604105882</v>
      </c>
      <c r="G155">
        <v>0.63339999999999996</v>
      </c>
      <c r="H155">
        <f t="shared" si="18"/>
        <v>633.4</v>
      </c>
      <c r="I155">
        <f t="shared" si="19"/>
        <v>37301.448909089886</v>
      </c>
      <c r="J155">
        <f t="shared" si="20"/>
        <v>3688155.3569244519</v>
      </c>
    </row>
    <row r="156" spans="1:10" x14ac:dyDescent="0.2">
      <c r="B156">
        <v>2008</v>
      </c>
      <c r="C156" s="1">
        <f t="shared" si="15"/>
        <v>178.26651958478564</v>
      </c>
      <c r="D156" s="7">
        <f>SUM(C$148:C156)</f>
        <v>1004.8023497900841</v>
      </c>
      <c r="E156" s="8">
        <f t="shared" si="16"/>
        <v>0.1087424103896817</v>
      </c>
      <c r="F156" s="2">
        <f t="shared" si="17"/>
        <v>10.874241038968171</v>
      </c>
      <c r="G156">
        <v>0.82340000000000002</v>
      </c>
      <c r="H156">
        <f t="shared" si="18"/>
        <v>823.4</v>
      </c>
      <c r="I156">
        <f t="shared" si="19"/>
        <v>32906.812509364041</v>
      </c>
      <c r="J156">
        <f t="shared" si="20"/>
        <v>3035227.9132407303</v>
      </c>
    </row>
    <row r="157" spans="1:10" x14ac:dyDescent="0.2">
      <c r="B157">
        <v>2009</v>
      </c>
      <c r="C157" s="1">
        <f t="shared" si="15"/>
        <v>208.71163714327508</v>
      </c>
      <c r="D157" s="7">
        <f>SUM(C$148:C157)</f>
        <v>1213.5139869333593</v>
      </c>
      <c r="E157" s="8">
        <f t="shared" si="16"/>
        <v>0.13132974460927008</v>
      </c>
      <c r="F157" s="2">
        <f t="shared" si="17"/>
        <v>13.132974460927008</v>
      </c>
      <c r="G157">
        <v>1.0664</v>
      </c>
      <c r="H157">
        <f t="shared" si="18"/>
        <v>1066.4000000000001</v>
      </c>
      <c r="I157">
        <f t="shared" si="19"/>
        <v>21642.525151428588</v>
      </c>
      <c r="J157">
        <f t="shared" si="20"/>
        <v>2351557.5768200462</v>
      </c>
    </row>
    <row r="158" spans="1:10" x14ac:dyDescent="0.2">
      <c r="B158">
        <v>2010</v>
      </c>
      <c r="C158" s="1">
        <f t="shared" si="15"/>
        <v>191.20687405461854</v>
      </c>
      <c r="D158" s="7">
        <f>SUM(C$148:C158)</f>
        <v>1404.7208609879779</v>
      </c>
      <c r="E158" s="8">
        <f t="shared" si="16"/>
        <v>0.15202266632876971</v>
      </c>
      <c r="F158" s="2">
        <f t="shared" si="17"/>
        <v>15.20226663287697</v>
      </c>
      <c r="G158">
        <v>1.3746</v>
      </c>
      <c r="H158">
        <f t="shared" si="18"/>
        <v>1374.6000000000001</v>
      </c>
      <c r="I158">
        <f t="shared" si="19"/>
        <v>907.26626665707829</v>
      </c>
      <c r="J158">
        <f t="shared" si="20"/>
        <v>1801694.2267134921</v>
      </c>
    </row>
    <row r="159" spans="1:10" x14ac:dyDescent="0.2">
      <c r="B159">
        <v>2011</v>
      </c>
      <c r="C159" s="1">
        <f t="shared" si="15"/>
        <v>248.67209645606727</v>
      </c>
      <c r="D159" s="7">
        <f>SUM(C$148:C159)</f>
        <v>1653.3929574440451</v>
      </c>
      <c r="E159" s="8">
        <f t="shared" si="16"/>
        <v>0.17893462883655786</v>
      </c>
      <c r="F159" s="2">
        <f t="shared" si="17"/>
        <v>17.893462883655786</v>
      </c>
      <c r="G159">
        <v>1.7614000000000001</v>
      </c>
      <c r="H159">
        <f t="shared" si="18"/>
        <v>1761.4</v>
      </c>
      <c r="I159">
        <f t="shared" si="19"/>
        <v>11665.521241683868</v>
      </c>
      <c r="J159">
        <f t="shared" si="20"/>
        <v>1195960.8343583883</v>
      </c>
    </row>
    <row r="160" spans="1:10" x14ac:dyDescent="0.2">
      <c r="B160">
        <v>2012</v>
      </c>
      <c r="C160" s="1">
        <f t="shared" si="15"/>
        <v>426.01910179207431</v>
      </c>
      <c r="D160" s="7">
        <f>SUM(C$148:C160)</f>
        <v>2079.4120592361196</v>
      </c>
      <c r="E160" s="8">
        <f t="shared" si="16"/>
        <v>0.22503956082700902</v>
      </c>
      <c r="F160" s="2">
        <f t="shared" si="17"/>
        <v>22.503956082700903</v>
      </c>
      <c r="G160">
        <v>2.2403</v>
      </c>
      <c r="H160">
        <f t="shared" si="18"/>
        <v>2240.3000000000002</v>
      </c>
      <c r="I160">
        <f t="shared" si="19"/>
        <v>25884.929483241947</v>
      </c>
      <c r="J160">
        <f t="shared" si="20"/>
        <v>445664.17895500967</v>
      </c>
    </row>
    <row r="161" spans="2:12" x14ac:dyDescent="0.2">
      <c r="B161">
        <v>2013</v>
      </c>
      <c r="C161" s="1">
        <f t="shared" si="15"/>
        <v>586.66831156955971</v>
      </c>
      <c r="D161" s="7">
        <f>SUM(C$148:C161)</f>
        <v>2666.0803708056792</v>
      </c>
      <c r="E161" s="8">
        <f t="shared" si="16"/>
        <v>0.28853038199462117</v>
      </c>
      <c r="F161" s="2">
        <f t="shared" si="17"/>
        <v>28.853038199462116</v>
      </c>
      <c r="G161">
        <v>2.8235999999999999</v>
      </c>
      <c r="H161">
        <f t="shared" si="18"/>
        <v>2823.6</v>
      </c>
      <c r="I161">
        <f t="shared" si="19"/>
        <v>24812.433581516296</v>
      </c>
      <c r="J161">
        <f t="shared" si="20"/>
        <v>6546.8373806218478</v>
      </c>
    </row>
    <row r="162" spans="2:12" x14ac:dyDescent="0.2">
      <c r="B162">
        <v>2014</v>
      </c>
      <c r="C162" s="1">
        <f t="shared" si="15"/>
        <v>617.16038171033472</v>
      </c>
      <c r="D162" s="7">
        <f>SUM(C$148:C162)</f>
        <v>3283.2407525160138</v>
      </c>
      <c r="E162" s="8">
        <f t="shared" si="16"/>
        <v>0.35532113693087131</v>
      </c>
      <c r="F162" s="2">
        <f t="shared" si="17"/>
        <v>35.532113693087133</v>
      </c>
      <c r="G162">
        <v>3.5198999999999998</v>
      </c>
      <c r="H162">
        <f t="shared" si="18"/>
        <v>3519.8999999999996</v>
      </c>
      <c r="I162">
        <f t="shared" si="19"/>
        <v>56007.599419686456</v>
      </c>
      <c r="J162">
        <f t="shared" si="20"/>
        <v>287561.75932803628</v>
      </c>
    </row>
    <row r="163" spans="2:12" x14ac:dyDescent="0.2">
      <c r="B163">
        <v>2015</v>
      </c>
      <c r="C163" s="1">
        <f t="shared" si="15"/>
        <v>906.12203039470251</v>
      </c>
      <c r="D163" s="7">
        <f>SUM(C$148:C163)</f>
        <v>4189.3627829107163</v>
      </c>
      <c r="E163" s="8">
        <f t="shared" si="16"/>
        <v>0.45338409798276114</v>
      </c>
      <c r="F163" s="2">
        <f t="shared" si="17"/>
        <v>45.338409798276111</v>
      </c>
      <c r="G163">
        <v>4.3315000000000001</v>
      </c>
      <c r="H163">
        <f t="shared" si="18"/>
        <v>4331.5</v>
      </c>
      <c r="I163">
        <f t="shared" si="19"/>
        <v>20202.988481886161</v>
      </c>
      <c r="J163">
        <f t="shared" si="20"/>
        <v>2080430.8791278729</v>
      </c>
    </row>
    <row r="164" spans="2:12" x14ac:dyDescent="0.2">
      <c r="B164">
        <v>2016</v>
      </c>
      <c r="C164" s="1">
        <f t="shared" si="15"/>
        <v>1018.6666860161147</v>
      </c>
      <c r="D164" s="7">
        <f>SUM(C$148:C164)</f>
        <v>5208.0294689268312</v>
      </c>
      <c r="E164" s="8">
        <f t="shared" si="16"/>
        <v>0.56362694409493741</v>
      </c>
      <c r="F164" s="2">
        <f t="shared" si="17"/>
        <v>56.362694409493741</v>
      </c>
      <c r="G164">
        <v>5.2512999999999996</v>
      </c>
      <c r="H164">
        <f t="shared" si="18"/>
        <v>5251.2999999999993</v>
      </c>
      <c r="I164">
        <f t="shared" si="19"/>
        <v>1872.3388593540026</v>
      </c>
      <c r="J164">
        <f t="shared" si="20"/>
        <v>6056700.9935951484</v>
      </c>
    </row>
    <row r="165" spans="2:12" x14ac:dyDescent="0.2">
      <c r="B165">
        <v>2017</v>
      </c>
      <c r="C165" s="1">
        <f t="shared" si="15"/>
        <v>1258.6734152629717</v>
      </c>
      <c r="D165" s="7">
        <f>SUM(C$148:C165)</f>
        <v>6466.7028841898027</v>
      </c>
      <c r="E165" s="8">
        <f t="shared" si="16"/>
        <v>0.69984396339002808</v>
      </c>
      <c r="F165" s="2">
        <f t="shared" si="17"/>
        <v>69.984396339002814</v>
      </c>
      <c r="G165">
        <v>6.2615999999999996</v>
      </c>
      <c r="H165">
        <f t="shared" si="18"/>
        <v>6261.5999999999995</v>
      </c>
      <c r="I165">
        <f t="shared" si="19"/>
        <v>42067.193102975849</v>
      </c>
      <c r="J165">
        <f t="shared" si="20"/>
        <v>13836242.3664813</v>
      </c>
    </row>
    <row r="166" spans="2:12" x14ac:dyDescent="0.2">
      <c r="B166">
        <v>2018</v>
      </c>
      <c r="C166" s="1">
        <f t="shared" si="15"/>
        <v>1213.9221849887172</v>
      </c>
      <c r="D166" s="7">
        <f>SUM(C$148:C166)</f>
        <v>7680.6250691785199</v>
      </c>
      <c r="E166" s="8">
        <f t="shared" si="16"/>
        <v>0.83121788428975496</v>
      </c>
      <c r="F166" s="2">
        <f t="shared" si="17"/>
        <v>83.121788428975492</v>
      </c>
      <c r="G166">
        <v>7.3334999999999999</v>
      </c>
      <c r="H166">
        <f t="shared" si="18"/>
        <v>7333.5</v>
      </c>
      <c r="I166">
        <f t="shared" si="19"/>
        <v>120495.81365219221</v>
      </c>
      <c r="J166">
        <f t="shared" si="20"/>
        <v>24340726.380753145</v>
      </c>
    </row>
    <row r="167" spans="2:12" x14ac:dyDescent="0.2">
      <c r="B167">
        <v>2019</v>
      </c>
      <c r="C167" s="1">
        <f t="shared" si="15"/>
        <v>839.50671358998693</v>
      </c>
      <c r="D167" s="7">
        <f>SUM(C$148:C167)</f>
        <v>8520.131782768507</v>
      </c>
      <c r="E167" s="8">
        <f t="shared" si="16"/>
        <v>0.92207155674898733</v>
      </c>
      <c r="F167" s="2">
        <f t="shared" si="17"/>
        <v>92.207155674898729</v>
      </c>
      <c r="G167">
        <v>8.4298999999999999</v>
      </c>
      <c r="H167">
        <f t="shared" si="18"/>
        <v>8429.9</v>
      </c>
      <c r="I167">
        <f t="shared" si="19"/>
        <v>8141.7746215831094</v>
      </c>
      <c r="J167">
        <f t="shared" si="20"/>
        <v>33329132.559733603</v>
      </c>
    </row>
    <row r="168" spans="2:12" x14ac:dyDescent="0.2">
      <c r="B168">
        <v>2020</v>
      </c>
      <c r="C168" s="1">
        <f t="shared" si="15"/>
        <v>720.07492397401131</v>
      </c>
      <c r="D168" s="7">
        <f>SUM(C$148:C168)</f>
        <v>9240.2067067425178</v>
      </c>
      <c r="E168" s="8">
        <f t="shared" si="16"/>
        <v>1</v>
      </c>
      <c r="F168" s="2">
        <f t="shared" si="17"/>
        <v>100</v>
      </c>
      <c r="G168">
        <v>9.5101999999999993</v>
      </c>
      <c r="H168">
        <f t="shared" si="18"/>
        <v>9510.1999999999989</v>
      </c>
      <c r="I168">
        <f t="shared" si="19"/>
        <v>72896.378404020201</v>
      </c>
      <c r="J168">
        <f t="shared" si="20"/>
        <v>42161825.540071659</v>
      </c>
      <c r="L168" s="4" t="s">
        <v>62</v>
      </c>
    </row>
    <row r="169" spans="2:12" x14ac:dyDescent="0.2">
      <c r="F169">
        <f t="shared" si="17"/>
        <v>0</v>
      </c>
      <c r="I169">
        <f>SUM(I148:I168)</f>
        <v>548487.2500161326</v>
      </c>
      <c r="J169">
        <f>SUM(J148:J168)</f>
        <v>176061356.89001417</v>
      </c>
      <c r="K169">
        <f>I169/J169</f>
        <v>3.1153187712779783E-3</v>
      </c>
      <c r="L169">
        <f>1-K169</f>
        <v>0.99688468122872198</v>
      </c>
    </row>
    <row r="170" spans="2:12" x14ac:dyDescent="0.2">
      <c r="D170">
        <v>2746.9929000000002</v>
      </c>
      <c r="F170">
        <f t="shared" si="17"/>
        <v>0</v>
      </c>
    </row>
  </sheetData>
  <mergeCells count="9">
    <mergeCell ref="N1:Q1"/>
    <mergeCell ref="D28:F28"/>
    <mergeCell ref="G28:J28"/>
    <mergeCell ref="K28:M28"/>
    <mergeCell ref="D51:F51"/>
    <mergeCell ref="G51:J51"/>
    <mergeCell ref="K51:M51"/>
    <mergeCell ref="D1:I1"/>
    <mergeCell ref="J1:M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topLeftCell="A78" zoomScaleNormal="100" workbookViewId="0">
      <selection activeCell="H102" sqref="H102"/>
    </sheetView>
  </sheetViews>
  <sheetFormatPr defaultRowHeight="14.25" x14ac:dyDescent="0.2"/>
  <cols>
    <col min="2" max="2" width="24.375" customWidth="1"/>
    <col min="3" max="3" width="16.5" customWidth="1"/>
    <col min="4" max="4" width="17.625" customWidth="1"/>
    <col min="5" max="5" width="14.125" customWidth="1"/>
    <col min="8" max="8" width="13.875" customWidth="1"/>
    <col min="9" max="9" width="18.125" style="1" customWidth="1"/>
    <col min="10" max="10" width="19.75" customWidth="1"/>
    <col min="11" max="11" width="20.875" customWidth="1"/>
    <col min="12" max="12" width="27.25" customWidth="1"/>
    <col min="15" max="15" width="23.375" customWidth="1"/>
  </cols>
  <sheetData>
    <row r="1" spans="1:15" x14ac:dyDescent="0.2">
      <c r="B1" s="5" t="s">
        <v>33</v>
      </c>
      <c r="C1" s="14" t="s">
        <v>7</v>
      </c>
      <c r="D1" s="14"/>
      <c r="E1" s="14"/>
      <c r="F1" s="16" t="s">
        <v>8</v>
      </c>
      <c r="G1" s="16"/>
      <c r="H1" s="16"/>
      <c r="I1" s="16"/>
      <c r="J1" s="13" t="s">
        <v>9</v>
      </c>
      <c r="K1" s="13"/>
      <c r="L1" s="13"/>
      <c r="N1">
        <v>2000</v>
      </c>
      <c r="O1">
        <v>44.649171886168958</v>
      </c>
    </row>
    <row r="2" spans="1:15" x14ac:dyDescent="0.2">
      <c r="B2" s="4" t="s">
        <v>34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35</v>
      </c>
      <c r="H2" s="4" t="s">
        <v>20</v>
      </c>
      <c r="I2" s="7" t="s">
        <v>21</v>
      </c>
      <c r="J2" s="4" t="s">
        <v>36</v>
      </c>
      <c r="K2" s="4" t="s">
        <v>37</v>
      </c>
      <c r="L2" s="4" t="s">
        <v>0</v>
      </c>
      <c r="N2">
        <v>2001</v>
      </c>
      <c r="O2">
        <v>63.900756490421273</v>
      </c>
    </row>
    <row r="3" spans="1:15" x14ac:dyDescent="0.2">
      <c r="A3">
        <v>2000</v>
      </c>
      <c r="B3">
        <v>80</v>
      </c>
      <c r="C3">
        <v>21</v>
      </c>
      <c r="D3">
        <v>4</v>
      </c>
      <c r="E3">
        <v>46</v>
      </c>
      <c r="F3">
        <v>191</v>
      </c>
      <c r="G3">
        <v>18</v>
      </c>
      <c r="H3">
        <v>3</v>
      </c>
      <c r="I3" s="1">
        <v>10</v>
      </c>
      <c r="J3">
        <v>7</v>
      </c>
      <c r="K3" s="1">
        <v>0.14285714285714299</v>
      </c>
      <c r="L3">
        <v>109</v>
      </c>
      <c r="N3">
        <v>2002</v>
      </c>
      <c r="O3">
        <v>131.50955435841405</v>
      </c>
    </row>
    <row r="4" spans="1:15" x14ac:dyDescent="0.2">
      <c r="A4">
        <v>2001</v>
      </c>
      <c r="B4">
        <v>113</v>
      </c>
      <c r="C4">
        <v>30</v>
      </c>
      <c r="D4">
        <v>0</v>
      </c>
      <c r="E4">
        <v>63</v>
      </c>
      <c r="F4">
        <v>301</v>
      </c>
      <c r="G4">
        <v>31</v>
      </c>
      <c r="H4">
        <v>6</v>
      </c>
      <c r="I4" s="1">
        <v>0</v>
      </c>
      <c r="J4">
        <v>10</v>
      </c>
      <c r="K4" s="1">
        <v>0.2</v>
      </c>
      <c r="L4">
        <v>147</v>
      </c>
      <c r="N4">
        <v>2003</v>
      </c>
      <c r="O4">
        <v>79.282526887265249</v>
      </c>
    </row>
    <row r="5" spans="1:15" x14ac:dyDescent="0.2">
      <c r="A5">
        <v>2002</v>
      </c>
      <c r="B5">
        <v>134</v>
      </c>
      <c r="C5">
        <v>29</v>
      </c>
      <c r="D5">
        <v>8</v>
      </c>
      <c r="E5">
        <v>97</v>
      </c>
      <c r="F5">
        <v>465</v>
      </c>
      <c r="G5">
        <v>27</v>
      </c>
      <c r="H5">
        <v>8</v>
      </c>
      <c r="I5" s="1">
        <v>26</v>
      </c>
      <c r="J5">
        <v>9</v>
      </c>
      <c r="K5" s="1">
        <v>0.12903225806451599</v>
      </c>
      <c r="L5">
        <v>632</v>
      </c>
      <c r="N5">
        <v>2004</v>
      </c>
      <c r="O5">
        <v>83.166592261196413</v>
      </c>
    </row>
    <row r="6" spans="1:15" x14ac:dyDescent="0.2">
      <c r="A6">
        <v>2003</v>
      </c>
      <c r="B6">
        <v>114</v>
      </c>
      <c r="C6">
        <v>35</v>
      </c>
      <c r="D6">
        <v>3</v>
      </c>
      <c r="E6">
        <v>90</v>
      </c>
      <c r="F6">
        <v>300</v>
      </c>
      <c r="G6">
        <v>30</v>
      </c>
      <c r="H6">
        <v>3</v>
      </c>
      <c r="I6" s="1">
        <v>12</v>
      </c>
      <c r="J6">
        <v>9</v>
      </c>
      <c r="K6" s="1">
        <v>0.371428571428571</v>
      </c>
      <c r="L6">
        <v>269</v>
      </c>
      <c r="N6">
        <v>2005</v>
      </c>
      <c r="O6">
        <v>116.86288498393301</v>
      </c>
    </row>
    <row r="7" spans="1:15" x14ac:dyDescent="0.2">
      <c r="A7">
        <v>2004</v>
      </c>
      <c r="B7">
        <v>89</v>
      </c>
      <c r="C7">
        <v>30</v>
      </c>
      <c r="D7">
        <v>12</v>
      </c>
      <c r="E7">
        <v>80</v>
      </c>
      <c r="F7">
        <v>318</v>
      </c>
      <c r="G7">
        <v>31</v>
      </c>
      <c r="H7">
        <v>4</v>
      </c>
      <c r="I7" s="1">
        <v>15</v>
      </c>
      <c r="J7">
        <v>6</v>
      </c>
      <c r="K7" s="1">
        <v>0.483870967741935</v>
      </c>
      <c r="L7">
        <v>319</v>
      </c>
      <c r="N7">
        <v>2006</v>
      </c>
      <c r="O7">
        <v>96.241869589983423</v>
      </c>
    </row>
    <row r="8" spans="1:15" x14ac:dyDescent="0.2">
      <c r="A8">
        <v>2005</v>
      </c>
      <c r="B8">
        <v>133</v>
      </c>
      <c r="C8">
        <v>46</v>
      </c>
      <c r="D8">
        <v>3</v>
      </c>
      <c r="E8">
        <v>150</v>
      </c>
      <c r="F8">
        <v>348</v>
      </c>
      <c r="G8">
        <v>48</v>
      </c>
      <c r="H8">
        <v>2</v>
      </c>
      <c r="I8" s="1">
        <v>8</v>
      </c>
      <c r="J8">
        <v>6</v>
      </c>
      <c r="K8" s="1">
        <v>0.625</v>
      </c>
      <c r="L8">
        <v>525</v>
      </c>
      <c r="N8">
        <v>2007</v>
      </c>
      <c r="O8">
        <v>210.92247374791594</v>
      </c>
    </row>
    <row r="9" spans="1:15" x14ac:dyDescent="0.2">
      <c r="A9">
        <v>2006</v>
      </c>
      <c r="B9">
        <v>135</v>
      </c>
      <c r="C9">
        <v>38</v>
      </c>
      <c r="D9">
        <v>2</v>
      </c>
      <c r="E9">
        <v>138</v>
      </c>
      <c r="F9">
        <v>358</v>
      </c>
      <c r="G9">
        <v>41</v>
      </c>
      <c r="H9">
        <v>1</v>
      </c>
      <c r="I9" s="1">
        <v>21</v>
      </c>
      <c r="J9">
        <v>8</v>
      </c>
      <c r="K9" s="1">
        <v>0.68888888888888899</v>
      </c>
      <c r="L9">
        <v>305</v>
      </c>
      <c r="N9">
        <v>2008</v>
      </c>
      <c r="O9">
        <v>178.26651958478564</v>
      </c>
    </row>
    <row r="10" spans="1:15" x14ac:dyDescent="0.2">
      <c r="A10">
        <v>2007</v>
      </c>
      <c r="B10">
        <v>285</v>
      </c>
      <c r="C10">
        <v>77</v>
      </c>
      <c r="D10">
        <v>4</v>
      </c>
      <c r="E10">
        <v>239</v>
      </c>
      <c r="F10">
        <v>897</v>
      </c>
      <c r="G10">
        <v>80</v>
      </c>
      <c r="H10">
        <v>4</v>
      </c>
      <c r="I10" s="1">
        <v>19</v>
      </c>
      <c r="J10">
        <v>11</v>
      </c>
      <c r="K10" s="1">
        <v>0.68604651162790697</v>
      </c>
      <c r="L10">
        <v>683</v>
      </c>
      <c r="N10">
        <v>2009</v>
      </c>
      <c r="O10">
        <v>208.71163714327508</v>
      </c>
    </row>
    <row r="11" spans="1:15" x14ac:dyDescent="0.2">
      <c r="A11">
        <v>2008</v>
      </c>
      <c r="B11">
        <v>234</v>
      </c>
      <c r="C11">
        <v>69</v>
      </c>
      <c r="D11">
        <v>11</v>
      </c>
      <c r="E11">
        <v>298</v>
      </c>
      <c r="F11">
        <v>493</v>
      </c>
      <c r="G11">
        <v>72</v>
      </c>
      <c r="H11">
        <v>3</v>
      </c>
      <c r="I11" s="1">
        <v>15</v>
      </c>
      <c r="J11">
        <v>10</v>
      </c>
      <c r="K11" s="1">
        <v>0.72972972972973005</v>
      </c>
      <c r="L11">
        <v>730</v>
      </c>
      <c r="N11">
        <v>2010</v>
      </c>
      <c r="O11">
        <v>191.20687405461854</v>
      </c>
    </row>
    <row r="12" spans="1:15" x14ac:dyDescent="0.2">
      <c r="A12">
        <v>2009</v>
      </c>
      <c r="B12">
        <v>281</v>
      </c>
      <c r="C12">
        <v>91</v>
      </c>
      <c r="D12">
        <v>14</v>
      </c>
      <c r="E12">
        <v>364</v>
      </c>
      <c r="F12">
        <v>725</v>
      </c>
      <c r="G12">
        <v>96</v>
      </c>
      <c r="H12">
        <v>3</v>
      </c>
      <c r="I12" s="1">
        <v>17</v>
      </c>
      <c r="J12">
        <v>10</v>
      </c>
      <c r="K12" s="1">
        <v>0.81443298969072198</v>
      </c>
      <c r="L12">
        <v>663</v>
      </c>
      <c r="N12">
        <v>2011</v>
      </c>
      <c r="O12">
        <v>248.67209645606727</v>
      </c>
    </row>
    <row r="13" spans="1:15" x14ac:dyDescent="0.2">
      <c r="A13">
        <v>2010</v>
      </c>
      <c r="B13">
        <v>237</v>
      </c>
      <c r="C13">
        <v>80</v>
      </c>
      <c r="D13">
        <v>49</v>
      </c>
      <c r="E13">
        <v>292</v>
      </c>
      <c r="F13">
        <v>624</v>
      </c>
      <c r="G13">
        <v>90</v>
      </c>
      <c r="H13">
        <v>4</v>
      </c>
      <c r="I13" s="1">
        <v>20</v>
      </c>
      <c r="J13">
        <v>12</v>
      </c>
      <c r="K13" s="1">
        <v>0.71428571428571397</v>
      </c>
      <c r="L13">
        <v>663</v>
      </c>
      <c r="N13">
        <v>2012</v>
      </c>
      <c r="O13">
        <v>426.01910179207431</v>
      </c>
    </row>
    <row r="14" spans="1:15" x14ac:dyDescent="0.2">
      <c r="A14">
        <v>2011</v>
      </c>
      <c r="B14">
        <v>259</v>
      </c>
      <c r="C14">
        <v>103</v>
      </c>
      <c r="D14">
        <v>72</v>
      </c>
      <c r="E14">
        <v>395</v>
      </c>
      <c r="F14">
        <v>923</v>
      </c>
      <c r="G14">
        <v>113</v>
      </c>
      <c r="H14">
        <v>7</v>
      </c>
      <c r="I14" s="1">
        <v>25</v>
      </c>
      <c r="J14">
        <v>8</v>
      </c>
      <c r="K14" s="1">
        <v>0.84210526315789502</v>
      </c>
      <c r="L14">
        <v>782</v>
      </c>
      <c r="N14">
        <v>2013</v>
      </c>
      <c r="O14">
        <v>586.66831156955971</v>
      </c>
    </row>
    <row r="15" spans="1:15" x14ac:dyDescent="0.2">
      <c r="A15">
        <v>2012</v>
      </c>
      <c r="B15">
        <v>490</v>
      </c>
      <c r="C15">
        <v>200</v>
      </c>
      <c r="D15">
        <v>201</v>
      </c>
      <c r="E15">
        <v>748</v>
      </c>
      <c r="F15">
        <v>1251</v>
      </c>
      <c r="G15">
        <v>203</v>
      </c>
      <c r="H15">
        <v>9</v>
      </c>
      <c r="I15" s="1">
        <v>51</v>
      </c>
      <c r="J15">
        <v>10</v>
      </c>
      <c r="K15" s="1">
        <v>0.86729857819905198</v>
      </c>
      <c r="L15">
        <v>1427</v>
      </c>
      <c r="N15">
        <v>2014</v>
      </c>
      <c r="O15">
        <v>617.16038171033472</v>
      </c>
    </row>
    <row r="16" spans="1:15" x14ac:dyDescent="0.2">
      <c r="A16">
        <v>2013</v>
      </c>
      <c r="B16">
        <v>679</v>
      </c>
      <c r="C16">
        <v>286</v>
      </c>
      <c r="D16">
        <v>298</v>
      </c>
      <c r="E16">
        <v>1110</v>
      </c>
      <c r="F16">
        <v>1875</v>
      </c>
      <c r="G16">
        <v>297</v>
      </c>
      <c r="H16">
        <v>6</v>
      </c>
      <c r="I16" s="1">
        <v>71</v>
      </c>
      <c r="J16">
        <v>11</v>
      </c>
      <c r="K16" s="1">
        <v>0.93181818181818199</v>
      </c>
      <c r="L16">
        <v>1680</v>
      </c>
      <c r="N16">
        <v>2015</v>
      </c>
      <c r="O16">
        <v>906.12203039470251</v>
      </c>
    </row>
    <row r="17" spans="1:17" x14ac:dyDescent="0.2">
      <c r="A17">
        <v>2014</v>
      </c>
      <c r="B17">
        <v>774</v>
      </c>
      <c r="C17">
        <v>342</v>
      </c>
      <c r="D17">
        <v>267</v>
      </c>
      <c r="E17">
        <v>1223</v>
      </c>
      <c r="F17">
        <v>1856</v>
      </c>
      <c r="G17">
        <v>360</v>
      </c>
      <c r="H17">
        <v>9</v>
      </c>
      <c r="I17" s="1">
        <v>102</v>
      </c>
      <c r="J17">
        <v>6</v>
      </c>
      <c r="K17" s="1">
        <v>0.95380434782608703</v>
      </c>
      <c r="L17">
        <v>1699</v>
      </c>
      <c r="N17">
        <v>2016</v>
      </c>
      <c r="O17">
        <v>1018.6666860161147</v>
      </c>
    </row>
    <row r="18" spans="1:17" x14ac:dyDescent="0.2">
      <c r="A18">
        <v>2015</v>
      </c>
      <c r="B18">
        <v>1307</v>
      </c>
      <c r="C18">
        <v>564</v>
      </c>
      <c r="D18">
        <v>389</v>
      </c>
      <c r="E18">
        <v>1797</v>
      </c>
      <c r="F18">
        <v>2731</v>
      </c>
      <c r="G18">
        <v>594</v>
      </c>
      <c r="H18">
        <v>14</v>
      </c>
      <c r="I18" s="1">
        <v>80</v>
      </c>
      <c r="J18">
        <v>12</v>
      </c>
      <c r="K18" s="1">
        <v>0.94342762063228003</v>
      </c>
      <c r="L18">
        <v>2267</v>
      </c>
      <c r="N18">
        <v>2017</v>
      </c>
      <c r="O18">
        <v>1258.6734152629717</v>
      </c>
    </row>
    <row r="19" spans="1:17" x14ac:dyDescent="0.2">
      <c r="A19">
        <v>2016</v>
      </c>
      <c r="B19">
        <v>1795</v>
      </c>
      <c r="C19">
        <v>658</v>
      </c>
      <c r="D19">
        <v>457</v>
      </c>
      <c r="E19">
        <v>1996</v>
      </c>
      <c r="F19">
        <v>3815</v>
      </c>
      <c r="G19">
        <v>674</v>
      </c>
      <c r="H19">
        <v>17</v>
      </c>
      <c r="I19" s="1">
        <v>90</v>
      </c>
      <c r="J19">
        <v>15</v>
      </c>
      <c r="K19" s="1">
        <v>0.95754026354319199</v>
      </c>
      <c r="L19">
        <v>1480</v>
      </c>
      <c r="N19">
        <v>2018</v>
      </c>
      <c r="O19">
        <v>1213.9221849887172</v>
      </c>
    </row>
    <row r="20" spans="1:17" x14ac:dyDescent="0.2">
      <c r="A20">
        <v>2017</v>
      </c>
      <c r="B20">
        <v>2788</v>
      </c>
      <c r="C20">
        <v>769</v>
      </c>
      <c r="D20">
        <v>335</v>
      </c>
      <c r="E20">
        <v>2353</v>
      </c>
      <c r="F20">
        <v>4817</v>
      </c>
      <c r="G20">
        <v>784</v>
      </c>
      <c r="H20">
        <v>17</v>
      </c>
      <c r="I20" s="1">
        <v>35</v>
      </c>
      <c r="J20">
        <v>15</v>
      </c>
      <c r="K20" s="1">
        <v>0.97018633540372701</v>
      </c>
      <c r="L20">
        <v>1764</v>
      </c>
      <c r="N20">
        <v>2019</v>
      </c>
      <c r="O20">
        <v>839.50671358998693</v>
      </c>
    </row>
    <row r="21" spans="1:17" x14ac:dyDescent="0.2">
      <c r="A21">
        <v>2018</v>
      </c>
      <c r="B21">
        <v>3000</v>
      </c>
      <c r="C21">
        <v>695</v>
      </c>
      <c r="D21">
        <v>506</v>
      </c>
      <c r="E21">
        <v>2481</v>
      </c>
      <c r="F21">
        <v>4887</v>
      </c>
      <c r="G21">
        <v>723</v>
      </c>
      <c r="H21">
        <v>19</v>
      </c>
      <c r="I21" s="1">
        <v>49</v>
      </c>
      <c r="J21">
        <v>14</v>
      </c>
      <c r="K21" s="1">
        <v>0.954794520547945</v>
      </c>
      <c r="L21">
        <v>823</v>
      </c>
      <c r="N21">
        <v>2020</v>
      </c>
      <c r="O21">
        <v>720.07492397401131</v>
      </c>
    </row>
    <row r="22" spans="1:17" x14ac:dyDescent="0.2">
      <c r="A22">
        <v>2019</v>
      </c>
      <c r="B22">
        <v>1891</v>
      </c>
      <c r="C22">
        <v>447</v>
      </c>
      <c r="D22">
        <v>362</v>
      </c>
      <c r="E22">
        <v>1953</v>
      </c>
      <c r="F22">
        <v>3595</v>
      </c>
      <c r="G22">
        <v>477</v>
      </c>
      <c r="H22">
        <v>19</v>
      </c>
      <c r="I22" s="1">
        <v>28</v>
      </c>
      <c r="J22">
        <v>11</v>
      </c>
      <c r="K22" s="1">
        <v>0.938271604938272</v>
      </c>
      <c r="L22">
        <v>323</v>
      </c>
    </row>
    <row r="23" spans="1:17" x14ac:dyDescent="0.2">
      <c r="A23">
        <v>2020</v>
      </c>
      <c r="B23">
        <v>1645</v>
      </c>
      <c r="C23">
        <v>352</v>
      </c>
      <c r="D23">
        <v>268</v>
      </c>
      <c r="E23">
        <v>1884</v>
      </c>
      <c r="F23">
        <v>3172</v>
      </c>
      <c r="G23">
        <v>388</v>
      </c>
      <c r="H23">
        <v>16</v>
      </c>
      <c r="I23" s="1">
        <v>23</v>
      </c>
      <c r="J23">
        <v>11</v>
      </c>
      <c r="K23" s="1">
        <v>0.92481203007518797</v>
      </c>
      <c r="L23">
        <v>54</v>
      </c>
      <c r="N23" s="10" t="s">
        <v>67</v>
      </c>
      <c r="O23">
        <f>MIN(O1:O21)</f>
        <v>44.649171886168958</v>
      </c>
    </row>
    <row r="24" spans="1:17" x14ac:dyDescent="0.2">
      <c r="N24" s="10" t="s">
        <v>68</v>
      </c>
      <c r="O24">
        <f>MAX(O1:O21)</f>
        <v>1258.6734152629717</v>
      </c>
    </row>
    <row r="25" spans="1:17" x14ac:dyDescent="0.2">
      <c r="A25" s="10" t="s">
        <v>63</v>
      </c>
      <c r="B25">
        <f>MIN(B3:B23)</f>
        <v>80</v>
      </c>
      <c r="C25">
        <f t="shared" ref="C25:L25" si="0">MIN(C3:C23)</f>
        <v>21</v>
      </c>
      <c r="D25">
        <f t="shared" si="0"/>
        <v>0</v>
      </c>
      <c r="E25">
        <f t="shared" si="0"/>
        <v>46</v>
      </c>
      <c r="F25">
        <f t="shared" si="0"/>
        <v>191</v>
      </c>
      <c r="G25">
        <f t="shared" si="0"/>
        <v>18</v>
      </c>
      <c r="H25">
        <f t="shared" si="0"/>
        <v>1</v>
      </c>
      <c r="I25" s="1">
        <f t="shared" si="0"/>
        <v>0</v>
      </c>
      <c r="J25">
        <f t="shared" si="0"/>
        <v>6</v>
      </c>
      <c r="K25">
        <f t="shared" si="0"/>
        <v>0.12903225806451599</v>
      </c>
      <c r="L25">
        <f t="shared" si="0"/>
        <v>54</v>
      </c>
      <c r="N25" s="10" t="s">
        <v>69</v>
      </c>
      <c r="O25">
        <f>O24-O23</f>
        <v>1214.0242433768028</v>
      </c>
    </row>
    <row r="26" spans="1:17" x14ac:dyDescent="0.2">
      <c r="A26" s="10" t="s">
        <v>64</v>
      </c>
      <c r="B26">
        <f>MAX(B3:B23)</f>
        <v>3000</v>
      </c>
      <c r="C26">
        <f t="shared" ref="C26:L26" si="1">MAX(C3:C23)</f>
        <v>769</v>
      </c>
      <c r="D26">
        <f t="shared" si="1"/>
        <v>506</v>
      </c>
      <c r="E26">
        <f t="shared" si="1"/>
        <v>2481</v>
      </c>
      <c r="F26">
        <f t="shared" si="1"/>
        <v>4887</v>
      </c>
      <c r="G26">
        <f t="shared" si="1"/>
        <v>784</v>
      </c>
      <c r="H26">
        <f t="shared" si="1"/>
        <v>19</v>
      </c>
      <c r="I26" s="1">
        <f t="shared" si="1"/>
        <v>102</v>
      </c>
      <c r="J26">
        <f t="shared" si="1"/>
        <v>15</v>
      </c>
      <c r="K26">
        <f t="shared" si="1"/>
        <v>0.97018633540372701</v>
      </c>
      <c r="L26">
        <f t="shared" si="1"/>
        <v>2267</v>
      </c>
    </row>
    <row r="27" spans="1:17" x14ac:dyDescent="0.2">
      <c r="A27" s="10" t="s">
        <v>65</v>
      </c>
      <c r="B27">
        <f>B26-B25</f>
        <v>2920</v>
      </c>
      <c r="C27">
        <f t="shared" ref="C27:L27" si="2">C26-C25</f>
        <v>748</v>
      </c>
      <c r="D27">
        <f t="shared" si="2"/>
        <v>506</v>
      </c>
      <c r="E27">
        <f t="shared" si="2"/>
        <v>2435</v>
      </c>
      <c r="F27">
        <f t="shared" si="2"/>
        <v>4696</v>
      </c>
      <c r="G27">
        <f t="shared" si="2"/>
        <v>766</v>
      </c>
      <c r="H27">
        <f t="shared" si="2"/>
        <v>18</v>
      </c>
      <c r="I27" s="1">
        <f t="shared" si="2"/>
        <v>102</v>
      </c>
      <c r="J27">
        <f t="shared" si="2"/>
        <v>9</v>
      </c>
      <c r="K27">
        <f t="shared" si="2"/>
        <v>0.84115407733921099</v>
      </c>
      <c r="L27">
        <f t="shared" si="2"/>
        <v>2213</v>
      </c>
      <c r="N27">
        <v>2000</v>
      </c>
      <c r="O27">
        <f>(O1-O$23)/O$25</f>
        <v>0</v>
      </c>
      <c r="Q27">
        <v>2000</v>
      </c>
    </row>
    <row r="28" spans="1:17" x14ac:dyDescent="0.2">
      <c r="N28">
        <v>2001</v>
      </c>
      <c r="O28">
        <f t="shared" ref="O28:O47" si="3">(O2-O$23)/O$25</f>
        <v>1.5857660758655134E-2</v>
      </c>
    </row>
    <row r="29" spans="1:17" x14ac:dyDescent="0.2">
      <c r="A29" s="10" t="s">
        <v>66</v>
      </c>
      <c r="N29">
        <v>2002</v>
      </c>
      <c r="O29">
        <f t="shared" si="3"/>
        <v>7.1547485930464894E-2</v>
      </c>
      <c r="Q29">
        <v>2002</v>
      </c>
    </row>
    <row r="30" spans="1:17" x14ac:dyDescent="0.2">
      <c r="B30" s="5" t="s">
        <v>33</v>
      </c>
      <c r="C30" s="14" t="s">
        <v>7</v>
      </c>
      <c r="D30" s="14"/>
      <c r="E30" s="14"/>
      <c r="F30" s="16" t="s">
        <v>8</v>
      </c>
      <c r="G30" s="16"/>
      <c r="H30" s="16"/>
      <c r="I30" s="16"/>
      <c r="J30" s="13" t="s">
        <v>9</v>
      </c>
      <c r="K30" s="13"/>
      <c r="L30" s="13"/>
      <c r="N30">
        <v>2003</v>
      </c>
      <c r="O30">
        <f t="shared" si="3"/>
        <v>2.8527729318455597E-2</v>
      </c>
    </row>
    <row r="31" spans="1:17" x14ac:dyDescent="0.2">
      <c r="B31" s="4" t="s">
        <v>34</v>
      </c>
      <c r="C31" s="4" t="s">
        <v>15</v>
      </c>
      <c r="D31" s="4" t="s">
        <v>16</v>
      </c>
      <c r="E31" s="4" t="s">
        <v>17</v>
      </c>
      <c r="F31" s="4" t="s">
        <v>18</v>
      </c>
      <c r="G31" s="4" t="s">
        <v>35</v>
      </c>
      <c r="H31" s="4" t="s">
        <v>20</v>
      </c>
      <c r="I31" s="7" t="s">
        <v>21</v>
      </c>
      <c r="J31" s="4" t="s">
        <v>36</v>
      </c>
      <c r="K31" s="4" t="s">
        <v>37</v>
      </c>
      <c r="L31" s="4" t="s">
        <v>0</v>
      </c>
      <c r="N31">
        <v>2004</v>
      </c>
      <c r="O31">
        <f t="shared" si="3"/>
        <v>3.1727060299793872E-2</v>
      </c>
      <c r="Q31">
        <v>2004</v>
      </c>
    </row>
    <row r="32" spans="1:17" x14ac:dyDescent="0.2">
      <c r="A32">
        <v>2000</v>
      </c>
      <c r="B32">
        <f>(B3-$B$25)/$B$27</f>
        <v>0</v>
      </c>
      <c r="C32">
        <f>(C3-C$25)/C$27</f>
        <v>0</v>
      </c>
      <c r="D32">
        <f>(D3-$D$25)/$D$27</f>
        <v>7.9051383399209481E-3</v>
      </c>
      <c r="E32">
        <f>(E3-$E$25)/$E$27</f>
        <v>0</v>
      </c>
      <c r="F32">
        <f>(F3-$F$25)/$F$27</f>
        <v>0</v>
      </c>
      <c r="G32">
        <f>(G3-$G$25)/$G$27</f>
        <v>0</v>
      </c>
      <c r="H32">
        <f>(H3-$H$25)/$H$27</f>
        <v>0.1111111111111111</v>
      </c>
      <c r="I32" s="1">
        <f>(I3-$I$25)/$I$27</f>
        <v>9.8039215686274508E-2</v>
      </c>
      <c r="J32">
        <f>(J3-$J$25)/$J$27</f>
        <v>0.1111111111111111</v>
      </c>
      <c r="K32">
        <f>(K3-$K$25)/$K$27</f>
        <v>1.6435615263684752E-2</v>
      </c>
      <c r="L32">
        <f>(L3-$L$25)/$L$27</f>
        <v>2.4853140533212834E-2</v>
      </c>
      <c r="N32">
        <v>2005</v>
      </c>
      <c r="O32">
        <f t="shared" si="3"/>
        <v>5.9482925066555468E-2</v>
      </c>
    </row>
    <row r="33" spans="1:17" x14ac:dyDescent="0.2">
      <c r="A33">
        <v>2001</v>
      </c>
      <c r="B33">
        <f t="shared" ref="B33:B52" si="4">(B4-$B$25)/$B$27</f>
        <v>1.1301369863013699E-2</v>
      </c>
      <c r="C33">
        <f t="shared" ref="C33:C52" si="5">(C4-$C$25)/$C$27</f>
        <v>1.2032085561497326E-2</v>
      </c>
      <c r="D33">
        <f t="shared" ref="D33:D52" si="6">(D4-$D$25)/$D$27</f>
        <v>0</v>
      </c>
      <c r="E33">
        <f t="shared" ref="E33:E52" si="7">(E4-$E$25)/$E$27</f>
        <v>6.9815195071868588E-3</v>
      </c>
      <c r="F33">
        <f t="shared" ref="F33:F52" si="8">(F4-$F$25)/$F$27</f>
        <v>2.3424190800681432E-2</v>
      </c>
      <c r="G33">
        <f t="shared" ref="G33:G52" si="9">(G4-$G$25)/$G$27</f>
        <v>1.6971279373368148E-2</v>
      </c>
      <c r="H33">
        <f t="shared" ref="H33:H52" si="10">(H4-$H$25)/$H$27</f>
        <v>0.27777777777777779</v>
      </c>
      <c r="I33" s="1">
        <f t="shared" ref="I33:I52" si="11">(I4-$I$25)/$I$27</f>
        <v>0</v>
      </c>
      <c r="J33">
        <f t="shared" ref="J33:J52" si="12">(J4-$J$25)/$J$27</f>
        <v>0.44444444444444442</v>
      </c>
      <c r="K33">
        <f t="shared" ref="K33:K52" si="13">(K4-$K$25)/$K$27</f>
        <v>8.4369491686913586E-2</v>
      </c>
      <c r="L33">
        <f t="shared" ref="L33:L52" si="14">(L4-$L$25)/$L$27</f>
        <v>4.202440126525079E-2</v>
      </c>
      <c r="N33">
        <v>2006</v>
      </c>
      <c r="O33">
        <f t="shared" si="3"/>
        <v>4.249725488208507E-2</v>
      </c>
      <c r="Q33">
        <v>2006</v>
      </c>
    </row>
    <row r="34" spans="1:17" x14ac:dyDescent="0.2">
      <c r="A34">
        <v>2002</v>
      </c>
      <c r="B34">
        <f t="shared" si="4"/>
        <v>1.8493150684931507E-2</v>
      </c>
      <c r="C34">
        <f t="shared" si="5"/>
        <v>1.06951871657754E-2</v>
      </c>
      <c r="D34">
        <f t="shared" si="6"/>
        <v>1.5810276679841896E-2</v>
      </c>
      <c r="E34">
        <f t="shared" si="7"/>
        <v>2.0944558521560575E-2</v>
      </c>
      <c r="F34">
        <f t="shared" si="8"/>
        <v>5.834752981260647E-2</v>
      </c>
      <c r="G34">
        <f t="shared" si="9"/>
        <v>1.1749347258485639E-2</v>
      </c>
      <c r="H34">
        <f t="shared" si="10"/>
        <v>0.3888888888888889</v>
      </c>
      <c r="I34" s="1">
        <f t="shared" si="11"/>
        <v>0.25490196078431371</v>
      </c>
      <c r="J34">
        <f t="shared" si="12"/>
        <v>0.33333333333333331</v>
      </c>
      <c r="K34">
        <f t="shared" si="13"/>
        <v>0</v>
      </c>
      <c r="L34">
        <f t="shared" si="14"/>
        <v>0.26118391323994578</v>
      </c>
      <c r="N34">
        <v>2007</v>
      </c>
      <c r="O34">
        <f t="shared" si="3"/>
        <v>0.13696044602804516</v>
      </c>
    </row>
    <row r="35" spans="1:17" x14ac:dyDescent="0.2">
      <c r="A35">
        <v>2003</v>
      </c>
      <c r="B35">
        <f t="shared" si="4"/>
        <v>1.1643835616438357E-2</v>
      </c>
      <c r="C35">
        <f t="shared" si="5"/>
        <v>1.871657754010695E-2</v>
      </c>
      <c r="D35">
        <f t="shared" si="6"/>
        <v>5.9288537549407111E-3</v>
      </c>
      <c r="E35">
        <f t="shared" si="7"/>
        <v>1.8069815195071868E-2</v>
      </c>
      <c r="F35">
        <f t="shared" si="8"/>
        <v>2.3211243611584328E-2</v>
      </c>
      <c r="G35">
        <f t="shared" si="9"/>
        <v>1.5665796344647518E-2</v>
      </c>
      <c r="H35">
        <f t="shared" si="10"/>
        <v>0.1111111111111111</v>
      </c>
      <c r="I35" s="1">
        <f t="shared" si="11"/>
        <v>0.11764705882352941</v>
      </c>
      <c r="J35">
        <f t="shared" si="12"/>
        <v>0.33333333333333331</v>
      </c>
      <c r="K35">
        <f t="shared" si="13"/>
        <v>0.28817112095659997</v>
      </c>
      <c r="L35">
        <f t="shared" si="14"/>
        <v>9.7153185720741081E-2</v>
      </c>
      <c r="N35">
        <v>2008</v>
      </c>
      <c r="O35">
        <f t="shared" si="3"/>
        <v>0.11006151518602351</v>
      </c>
      <c r="Q35">
        <v>2008</v>
      </c>
    </row>
    <row r="36" spans="1:17" x14ac:dyDescent="0.2">
      <c r="A36">
        <v>2004</v>
      </c>
      <c r="B36">
        <f t="shared" si="4"/>
        <v>3.0821917808219177E-3</v>
      </c>
      <c r="C36">
        <f t="shared" si="5"/>
        <v>1.2032085561497326E-2</v>
      </c>
      <c r="D36">
        <f t="shared" si="6"/>
        <v>2.3715415019762844E-2</v>
      </c>
      <c r="E36">
        <f t="shared" si="7"/>
        <v>1.3963039014373718E-2</v>
      </c>
      <c r="F36">
        <f t="shared" si="8"/>
        <v>2.7044293015332198E-2</v>
      </c>
      <c r="G36">
        <f t="shared" si="9"/>
        <v>1.6971279373368148E-2</v>
      </c>
      <c r="H36">
        <f t="shared" si="10"/>
        <v>0.16666666666666666</v>
      </c>
      <c r="I36" s="1">
        <f t="shared" si="11"/>
        <v>0.14705882352941177</v>
      </c>
      <c r="J36">
        <f t="shared" si="12"/>
        <v>0</v>
      </c>
      <c r="K36">
        <f t="shared" si="13"/>
        <v>0.42184745843456661</v>
      </c>
      <c r="L36">
        <f t="shared" si="14"/>
        <v>0.11974694984184366</v>
      </c>
      <c r="N36">
        <v>2009</v>
      </c>
      <c r="O36">
        <f t="shared" si="3"/>
        <v>0.13513936492797468</v>
      </c>
    </row>
    <row r="37" spans="1:17" x14ac:dyDescent="0.2">
      <c r="A37">
        <v>2005</v>
      </c>
      <c r="B37">
        <f t="shared" si="4"/>
        <v>1.8150684931506848E-2</v>
      </c>
      <c r="C37">
        <f t="shared" si="5"/>
        <v>3.342245989304813E-2</v>
      </c>
      <c r="D37">
        <f t="shared" si="6"/>
        <v>5.9288537549407111E-3</v>
      </c>
      <c r="E37">
        <f t="shared" si="7"/>
        <v>4.271047227926078E-2</v>
      </c>
      <c r="F37">
        <f t="shared" si="8"/>
        <v>3.3432708688245313E-2</v>
      </c>
      <c r="G37">
        <f t="shared" si="9"/>
        <v>3.91644908616188E-2</v>
      </c>
      <c r="H37">
        <f t="shared" si="10"/>
        <v>5.5555555555555552E-2</v>
      </c>
      <c r="I37" s="1">
        <f t="shared" si="11"/>
        <v>7.8431372549019607E-2</v>
      </c>
      <c r="J37">
        <f t="shared" si="12"/>
        <v>0</v>
      </c>
      <c r="K37">
        <f t="shared" si="13"/>
        <v>0.58962769758467903</v>
      </c>
      <c r="L37">
        <f t="shared" si="14"/>
        <v>0.21283325802078626</v>
      </c>
      <c r="N37">
        <v>2010</v>
      </c>
      <c r="O37">
        <f t="shared" si="3"/>
        <v>0.12072057289465653</v>
      </c>
      <c r="Q37">
        <v>2010</v>
      </c>
    </row>
    <row r="38" spans="1:17" x14ac:dyDescent="0.2">
      <c r="A38">
        <v>2006</v>
      </c>
      <c r="B38">
        <f t="shared" si="4"/>
        <v>1.8835616438356163E-2</v>
      </c>
      <c r="C38">
        <f t="shared" si="5"/>
        <v>2.2727272727272728E-2</v>
      </c>
      <c r="D38">
        <f t="shared" si="6"/>
        <v>3.952569169960474E-3</v>
      </c>
      <c r="E38">
        <f t="shared" si="7"/>
        <v>3.7782340862422999E-2</v>
      </c>
      <c r="F38">
        <f t="shared" si="8"/>
        <v>3.5562180579216354E-2</v>
      </c>
      <c r="G38">
        <f t="shared" si="9"/>
        <v>3.0026109660574413E-2</v>
      </c>
      <c r="H38">
        <f t="shared" si="10"/>
        <v>0</v>
      </c>
      <c r="I38" s="1">
        <f t="shared" si="11"/>
        <v>0.20588235294117646</v>
      </c>
      <c r="J38">
        <f t="shared" si="12"/>
        <v>0.22222222222222221</v>
      </c>
      <c r="K38">
        <f t="shared" si="13"/>
        <v>0.66558154553009485</v>
      </c>
      <c r="L38">
        <f t="shared" si="14"/>
        <v>0.11342069588793494</v>
      </c>
      <c r="N38">
        <v>2011</v>
      </c>
      <c r="O38">
        <f t="shared" si="3"/>
        <v>0.16805506618418878</v>
      </c>
    </row>
    <row r="39" spans="1:17" x14ac:dyDescent="0.2">
      <c r="A39">
        <v>2007</v>
      </c>
      <c r="B39">
        <f t="shared" si="4"/>
        <v>7.0205479452054798E-2</v>
      </c>
      <c r="C39">
        <f t="shared" si="5"/>
        <v>7.4866310160427801E-2</v>
      </c>
      <c r="D39">
        <f t="shared" si="6"/>
        <v>7.9051383399209481E-3</v>
      </c>
      <c r="E39">
        <f t="shared" si="7"/>
        <v>7.9260780287474339E-2</v>
      </c>
      <c r="F39">
        <f t="shared" si="8"/>
        <v>0.15034071550255537</v>
      </c>
      <c r="G39">
        <f t="shared" si="9"/>
        <v>8.0939947780678853E-2</v>
      </c>
      <c r="H39">
        <f t="shared" si="10"/>
        <v>0.16666666666666666</v>
      </c>
      <c r="I39" s="1">
        <f t="shared" si="11"/>
        <v>0.18627450980392157</v>
      </c>
      <c r="J39">
        <f t="shared" si="12"/>
        <v>0.55555555555555558</v>
      </c>
      <c r="K39">
        <f t="shared" si="13"/>
        <v>0.66220240568216926</v>
      </c>
      <c r="L39">
        <f t="shared" si="14"/>
        <v>0.28422955264347038</v>
      </c>
      <c r="N39">
        <v>2012</v>
      </c>
      <c r="O39">
        <f t="shared" si="3"/>
        <v>0.31413699684046392</v>
      </c>
      <c r="Q39">
        <v>2012</v>
      </c>
    </row>
    <row r="40" spans="1:17" x14ac:dyDescent="0.2">
      <c r="A40">
        <v>2008</v>
      </c>
      <c r="B40">
        <f t="shared" si="4"/>
        <v>5.2739726027397259E-2</v>
      </c>
      <c r="C40">
        <f t="shared" si="5"/>
        <v>6.4171122994652413E-2</v>
      </c>
      <c r="D40">
        <f t="shared" si="6"/>
        <v>2.1739130434782608E-2</v>
      </c>
      <c r="E40">
        <f t="shared" si="7"/>
        <v>0.10349075975359343</v>
      </c>
      <c r="F40">
        <f t="shared" si="8"/>
        <v>6.4310051107325378E-2</v>
      </c>
      <c r="G40">
        <f t="shared" si="9"/>
        <v>7.0496083550913843E-2</v>
      </c>
      <c r="H40">
        <f t="shared" si="10"/>
        <v>0.1111111111111111</v>
      </c>
      <c r="I40" s="1">
        <f t="shared" si="11"/>
        <v>0.14705882352941177</v>
      </c>
      <c r="J40">
        <f t="shared" si="12"/>
        <v>0.44444444444444442</v>
      </c>
      <c r="K40">
        <f t="shared" si="13"/>
        <v>0.71413488663738789</v>
      </c>
      <c r="L40">
        <f t="shared" si="14"/>
        <v>0.3054676909173068</v>
      </c>
      <c r="N40">
        <v>2013</v>
      </c>
      <c r="O40">
        <f t="shared" si="3"/>
        <v>0.44646484008899778</v>
      </c>
    </row>
    <row r="41" spans="1:17" x14ac:dyDescent="0.2">
      <c r="A41">
        <v>2009</v>
      </c>
      <c r="B41">
        <f t="shared" si="4"/>
        <v>6.8835616438356159E-2</v>
      </c>
      <c r="C41">
        <f t="shared" si="5"/>
        <v>9.3582887700534759E-2</v>
      </c>
      <c r="D41">
        <f t="shared" si="6"/>
        <v>2.766798418972332E-2</v>
      </c>
      <c r="E41">
        <f t="shared" si="7"/>
        <v>0.13059548254620124</v>
      </c>
      <c r="F41">
        <f t="shared" si="8"/>
        <v>0.1137137989778535</v>
      </c>
      <c r="G41">
        <f t="shared" si="9"/>
        <v>0.10182767624020887</v>
      </c>
      <c r="H41">
        <f t="shared" si="10"/>
        <v>0.1111111111111111</v>
      </c>
      <c r="I41" s="1">
        <f t="shared" si="11"/>
        <v>0.16666666666666666</v>
      </c>
      <c r="J41">
        <f t="shared" si="12"/>
        <v>0.44444444444444442</v>
      </c>
      <c r="K41">
        <f t="shared" si="13"/>
        <v>0.81483375054699447</v>
      </c>
      <c r="L41">
        <f t="shared" si="14"/>
        <v>0.27519204699502936</v>
      </c>
      <c r="N41">
        <v>2014</v>
      </c>
      <c r="O41">
        <f t="shared" si="3"/>
        <v>0.47158136499130243</v>
      </c>
      <c r="Q41">
        <v>2014</v>
      </c>
    </row>
    <row r="42" spans="1:17" x14ac:dyDescent="0.2">
      <c r="A42">
        <v>2010</v>
      </c>
      <c r="B42">
        <f t="shared" si="4"/>
        <v>5.3767123287671234E-2</v>
      </c>
      <c r="C42">
        <f t="shared" si="5"/>
        <v>7.8877005347593579E-2</v>
      </c>
      <c r="D42">
        <f t="shared" si="6"/>
        <v>9.6837944664031617E-2</v>
      </c>
      <c r="E42">
        <f t="shared" si="7"/>
        <v>0.10102669404517454</v>
      </c>
      <c r="F42">
        <f t="shared" si="8"/>
        <v>9.2206132879045999E-2</v>
      </c>
      <c r="G42">
        <f t="shared" si="9"/>
        <v>9.3994778067885115E-2</v>
      </c>
      <c r="H42">
        <f t="shared" si="10"/>
        <v>0.16666666666666666</v>
      </c>
      <c r="I42" s="1">
        <f t="shared" si="11"/>
        <v>0.19607843137254902</v>
      </c>
      <c r="J42">
        <f t="shared" si="12"/>
        <v>0.66666666666666663</v>
      </c>
      <c r="K42">
        <f t="shared" si="13"/>
        <v>0.69577437949597387</v>
      </c>
      <c r="L42">
        <f t="shared" si="14"/>
        <v>0.27519204699502936</v>
      </c>
      <c r="N42">
        <v>2015</v>
      </c>
      <c r="O42">
        <f t="shared" si="3"/>
        <v>0.70960103408837272</v>
      </c>
    </row>
    <row r="43" spans="1:17" x14ac:dyDescent="0.2">
      <c r="A43">
        <v>2011</v>
      </c>
      <c r="B43">
        <f t="shared" si="4"/>
        <v>6.1301369863013697E-2</v>
      </c>
      <c r="C43">
        <f t="shared" si="5"/>
        <v>0.10962566844919786</v>
      </c>
      <c r="D43">
        <f t="shared" si="6"/>
        <v>0.14229249011857709</v>
      </c>
      <c r="E43">
        <f t="shared" si="7"/>
        <v>0.1433264887063655</v>
      </c>
      <c r="F43">
        <f t="shared" si="8"/>
        <v>0.15587734241908008</v>
      </c>
      <c r="G43">
        <f t="shared" si="9"/>
        <v>0.12402088772845953</v>
      </c>
      <c r="H43">
        <f t="shared" si="10"/>
        <v>0.33333333333333331</v>
      </c>
      <c r="I43" s="1">
        <f t="shared" si="11"/>
        <v>0.24509803921568626</v>
      </c>
      <c r="J43">
        <f t="shared" si="12"/>
        <v>0.22222222222222221</v>
      </c>
      <c r="K43">
        <f t="shared" si="13"/>
        <v>0.84773173465319729</v>
      </c>
      <c r="L43">
        <f t="shared" si="14"/>
        <v>0.32896520560325349</v>
      </c>
      <c r="N43">
        <v>2016</v>
      </c>
      <c r="O43">
        <f t="shared" si="3"/>
        <v>0.80230482994369257</v>
      </c>
      <c r="Q43">
        <v>2016</v>
      </c>
    </row>
    <row r="44" spans="1:17" x14ac:dyDescent="0.2">
      <c r="A44">
        <v>2012</v>
      </c>
      <c r="B44">
        <f t="shared" si="4"/>
        <v>0.1404109589041096</v>
      </c>
      <c r="C44">
        <f t="shared" si="5"/>
        <v>0.23930481283422461</v>
      </c>
      <c r="D44">
        <f t="shared" si="6"/>
        <v>0.39723320158102765</v>
      </c>
      <c r="E44">
        <f t="shared" si="7"/>
        <v>0.28829568788501025</v>
      </c>
      <c r="F44">
        <f t="shared" si="8"/>
        <v>0.22572402044293016</v>
      </c>
      <c r="G44">
        <f t="shared" si="9"/>
        <v>0.24151436031331594</v>
      </c>
      <c r="H44">
        <f t="shared" si="10"/>
        <v>0.44444444444444442</v>
      </c>
      <c r="I44" s="1">
        <f t="shared" si="11"/>
        <v>0.5</v>
      </c>
      <c r="J44">
        <f t="shared" si="12"/>
        <v>0.44444444444444442</v>
      </c>
      <c r="K44">
        <f t="shared" si="13"/>
        <v>0.87768262679040232</v>
      </c>
      <c r="L44">
        <f t="shared" si="14"/>
        <v>0.62042476276547676</v>
      </c>
      <c r="N44">
        <v>2017</v>
      </c>
      <c r="O44">
        <f t="shared" si="3"/>
        <v>1</v>
      </c>
    </row>
    <row r="45" spans="1:17" x14ac:dyDescent="0.2">
      <c r="A45">
        <v>2013</v>
      </c>
      <c r="B45">
        <f t="shared" si="4"/>
        <v>0.20513698630136987</v>
      </c>
      <c r="C45">
        <f t="shared" si="5"/>
        <v>0.35427807486631013</v>
      </c>
      <c r="D45">
        <f t="shared" si="6"/>
        <v>0.58893280632411071</v>
      </c>
      <c r="E45">
        <f t="shared" si="7"/>
        <v>0.43696098562628338</v>
      </c>
      <c r="F45">
        <f t="shared" si="8"/>
        <v>0.358603066439523</v>
      </c>
      <c r="G45">
        <f t="shared" si="9"/>
        <v>0.36422976501305482</v>
      </c>
      <c r="H45">
        <f t="shared" si="10"/>
        <v>0.27777777777777779</v>
      </c>
      <c r="I45" s="1">
        <f t="shared" si="11"/>
        <v>0.69607843137254899</v>
      </c>
      <c r="J45">
        <f t="shared" si="12"/>
        <v>0.55555555555555558</v>
      </c>
      <c r="K45">
        <f t="shared" si="13"/>
        <v>0.95438629542531206</v>
      </c>
      <c r="L45">
        <f t="shared" si="14"/>
        <v>0.73474920921825582</v>
      </c>
      <c r="N45">
        <v>2018</v>
      </c>
      <c r="O45">
        <f t="shared" si="3"/>
        <v>0.96313810822279855</v>
      </c>
      <c r="Q45">
        <v>2018</v>
      </c>
    </row>
    <row r="46" spans="1:17" x14ac:dyDescent="0.2">
      <c r="A46">
        <v>2014</v>
      </c>
      <c r="B46">
        <f t="shared" si="4"/>
        <v>0.23767123287671232</v>
      </c>
      <c r="C46">
        <f t="shared" si="5"/>
        <v>0.42914438502673796</v>
      </c>
      <c r="D46">
        <f t="shared" si="6"/>
        <v>0.52766798418972327</v>
      </c>
      <c r="E46">
        <f t="shared" si="7"/>
        <v>0.48336755646817248</v>
      </c>
      <c r="F46">
        <f t="shared" si="8"/>
        <v>0.35455706984667801</v>
      </c>
      <c r="G46">
        <f t="shared" si="9"/>
        <v>0.44647519582245432</v>
      </c>
      <c r="H46">
        <f t="shared" si="10"/>
        <v>0.44444444444444442</v>
      </c>
      <c r="I46" s="1">
        <f t="shared" si="11"/>
        <v>1</v>
      </c>
      <c r="J46">
        <f t="shared" si="12"/>
        <v>0</v>
      </c>
      <c r="K46">
        <f t="shared" si="13"/>
        <v>0.98052439140584036</v>
      </c>
      <c r="L46">
        <f t="shared" si="14"/>
        <v>0.74333483958427471</v>
      </c>
      <c r="N46">
        <v>2019</v>
      </c>
      <c r="O46">
        <f t="shared" si="3"/>
        <v>0.65472954600389643</v>
      </c>
    </row>
    <row r="47" spans="1:17" x14ac:dyDescent="0.2">
      <c r="A47">
        <v>2015</v>
      </c>
      <c r="B47">
        <f t="shared" si="4"/>
        <v>0.42020547945205478</v>
      </c>
      <c r="C47">
        <f t="shared" si="5"/>
        <v>0.72593582887700536</v>
      </c>
      <c r="D47">
        <f t="shared" si="6"/>
        <v>0.76877470355731226</v>
      </c>
      <c r="E47">
        <f t="shared" si="7"/>
        <v>0.71909650924024637</v>
      </c>
      <c r="F47">
        <f t="shared" si="8"/>
        <v>0.54088586030664398</v>
      </c>
      <c r="G47">
        <f t="shared" si="9"/>
        <v>0.75195822454308092</v>
      </c>
      <c r="H47">
        <f t="shared" si="10"/>
        <v>0.72222222222222221</v>
      </c>
      <c r="I47" s="1">
        <f t="shared" si="11"/>
        <v>0.78431372549019607</v>
      </c>
      <c r="J47">
        <f t="shared" si="12"/>
        <v>0.66666666666666663</v>
      </c>
      <c r="K47">
        <f t="shared" si="13"/>
        <v>0.96818809360576152</v>
      </c>
      <c r="L47">
        <f t="shared" si="14"/>
        <v>1</v>
      </c>
      <c r="N47">
        <v>2020</v>
      </c>
      <c r="O47">
        <f t="shared" si="3"/>
        <v>0.55635277118449367</v>
      </c>
      <c r="Q47">
        <v>2020</v>
      </c>
    </row>
    <row r="48" spans="1:17" x14ac:dyDescent="0.2">
      <c r="A48">
        <v>2016</v>
      </c>
      <c r="B48">
        <f t="shared" si="4"/>
        <v>0.58732876712328763</v>
      </c>
      <c r="C48">
        <f t="shared" si="5"/>
        <v>0.85160427807486627</v>
      </c>
      <c r="D48">
        <f t="shared" si="6"/>
        <v>0.90316205533596838</v>
      </c>
      <c r="E48">
        <f t="shared" si="7"/>
        <v>0.80082135523613962</v>
      </c>
      <c r="F48">
        <f t="shared" si="8"/>
        <v>0.77172061328790464</v>
      </c>
      <c r="G48">
        <f t="shared" si="9"/>
        <v>0.85639686684073102</v>
      </c>
      <c r="H48">
        <f t="shared" si="10"/>
        <v>0.88888888888888884</v>
      </c>
      <c r="I48" s="1">
        <f t="shared" si="11"/>
        <v>0.88235294117647056</v>
      </c>
      <c r="J48">
        <f t="shared" si="12"/>
        <v>1</v>
      </c>
      <c r="K48">
        <f t="shared" si="13"/>
        <v>0.98496580804727496</v>
      </c>
      <c r="L48">
        <f t="shared" si="14"/>
        <v>0.64437415273384546</v>
      </c>
    </row>
    <row r="49" spans="1:12" x14ac:dyDescent="0.2">
      <c r="A49">
        <v>2017</v>
      </c>
      <c r="B49">
        <f t="shared" si="4"/>
        <v>0.92739726027397262</v>
      </c>
      <c r="C49">
        <f t="shared" si="5"/>
        <v>1</v>
      </c>
      <c r="D49">
        <f t="shared" si="6"/>
        <v>0.6620553359683794</v>
      </c>
      <c r="E49">
        <f t="shared" si="7"/>
        <v>0.9474332648870637</v>
      </c>
      <c r="F49">
        <f t="shared" si="8"/>
        <v>0.98509369676320269</v>
      </c>
      <c r="G49">
        <f t="shared" si="9"/>
        <v>1</v>
      </c>
      <c r="H49">
        <f t="shared" si="10"/>
        <v>0.88888888888888884</v>
      </c>
      <c r="I49" s="1">
        <f t="shared" si="11"/>
        <v>0.34313725490196079</v>
      </c>
      <c r="J49">
        <f t="shared" si="12"/>
        <v>1</v>
      </c>
      <c r="K49">
        <f t="shared" si="13"/>
        <v>1</v>
      </c>
      <c r="L49">
        <f t="shared" si="14"/>
        <v>0.77270673294170811</v>
      </c>
    </row>
    <row r="50" spans="1:12" x14ac:dyDescent="0.2">
      <c r="A50">
        <v>2018</v>
      </c>
      <c r="B50">
        <f t="shared" si="4"/>
        <v>1</v>
      </c>
      <c r="C50">
        <f t="shared" si="5"/>
        <v>0.90106951871657759</v>
      </c>
      <c r="D50">
        <f t="shared" si="6"/>
        <v>1</v>
      </c>
      <c r="E50">
        <f t="shared" si="7"/>
        <v>1</v>
      </c>
      <c r="F50">
        <f t="shared" si="8"/>
        <v>1</v>
      </c>
      <c r="G50">
        <f t="shared" si="9"/>
        <v>0.92036553524804177</v>
      </c>
      <c r="H50">
        <f t="shared" si="10"/>
        <v>1</v>
      </c>
      <c r="I50" s="1">
        <f t="shared" si="11"/>
        <v>0.48039215686274511</v>
      </c>
      <c r="J50">
        <f t="shared" si="12"/>
        <v>0.88888888888888884</v>
      </c>
      <c r="K50">
        <f t="shared" si="13"/>
        <v>0.98170155115401647</v>
      </c>
      <c r="L50">
        <f t="shared" si="14"/>
        <v>0.34749209218255761</v>
      </c>
    </row>
    <row r="51" spans="1:12" x14ac:dyDescent="0.2">
      <c r="A51">
        <v>2019</v>
      </c>
      <c r="B51">
        <f t="shared" si="4"/>
        <v>0.62020547945205484</v>
      </c>
      <c r="C51">
        <f t="shared" si="5"/>
        <v>0.56951871657754005</v>
      </c>
      <c r="D51">
        <f t="shared" si="6"/>
        <v>0.71541501976284583</v>
      </c>
      <c r="E51">
        <f t="shared" si="7"/>
        <v>0.78316221765913763</v>
      </c>
      <c r="F51">
        <f t="shared" si="8"/>
        <v>0.72487223168654169</v>
      </c>
      <c r="G51">
        <f t="shared" si="9"/>
        <v>0.59921671018276768</v>
      </c>
      <c r="H51">
        <f t="shared" si="10"/>
        <v>1</v>
      </c>
      <c r="I51" s="1">
        <f t="shared" si="11"/>
        <v>0.27450980392156865</v>
      </c>
      <c r="J51">
        <f t="shared" si="12"/>
        <v>0.55555555555555558</v>
      </c>
      <c r="K51">
        <f t="shared" si="13"/>
        <v>0.9620584012783846</v>
      </c>
      <c r="L51">
        <f t="shared" si="14"/>
        <v>0.12155445097153186</v>
      </c>
    </row>
    <row r="52" spans="1:12" x14ac:dyDescent="0.2">
      <c r="A52">
        <v>2020</v>
      </c>
      <c r="B52">
        <f t="shared" si="4"/>
        <v>0.53595890410958902</v>
      </c>
      <c r="C52">
        <f t="shared" si="5"/>
        <v>0.44251336898395721</v>
      </c>
      <c r="D52">
        <f t="shared" si="6"/>
        <v>0.52964426877470361</v>
      </c>
      <c r="E52">
        <f t="shared" si="7"/>
        <v>0.75482546201232037</v>
      </c>
      <c r="F52">
        <f t="shared" si="8"/>
        <v>0.63479557069846682</v>
      </c>
      <c r="G52">
        <f t="shared" si="9"/>
        <v>0.48302872062663188</v>
      </c>
      <c r="H52">
        <f t="shared" si="10"/>
        <v>0.83333333333333337</v>
      </c>
      <c r="I52" s="1">
        <f t="shared" si="11"/>
        <v>0.22549019607843138</v>
      </c>
      <c r="J52">
        <f t="shared" si="12"/>
        <v>0.55555555555555558</v>
      </c>
      <c r="K52">
        <f t="shared" si="13"/>
        <v>0.94605708210787043</v>
      </c>
      <c r="L52">
        <f t="shared" si="14"/>
        <v>0</v>
      </c>
    </row>
    <row r="55" spans="1:12" x14ac:dyDescent="0.2">
      <c r="A55">
        <v>0</v>
      </c>
      <c r="C55">
        <f>SUM(C32:E32)</f>
        <v>7.9051383399209481E-3</v>
      </c>
    </row>
    <row r="56" spans="1:12" x14ac:dyDescent="0.2">
      <c r="A56">
        <v>1</v>
      </c>
    </row>
    <row r="57" spans="1:12" x14ac:dyDescent="0.2">
      <c r="A57">
        <v>2</v>
      </c>
    </row>
    <row r="58" spans="1:12" x14ac:dyDescent="0.2">
      <c r="A58">
        <v>3</v>
      </c>
    </row>
    <row r="59" spans="1:12" x14ac:dyDescent="0.2">
      <c r="A59">
        <v>4</v>
      </c>
    </row>
    <row r="60" spans="1:12" x14ac:dyDescent="0.2">
      <c r="A60">
        <v>5</v>
      </c>
    </row>
    <row r="61" spans="1:12" x14ac:dyDescent="0.2">
      <c r="A61">
        <v>6</v>
      </c>
    </row>
    <row r="62" spans="1:12" x14ac:dyDescent="0.2">
      <c r="A62">
        <v>7</v>
      </c>
    </row>
    <row r="63" spans="1:12" x14ac:dyDescent="0.2">
      <c r="A63">
        <v>8</v>
      </c>
    </row>
    <row r="64" spans="1:12" x14ac:dyDescent="0.2">
      <c r="A64">
        <v>9</v>
      </c>
    </row>
    <row r="65" spans="1:12" x14ac:dyDescent="0.2">
      <c r="A65">
        <v>10</v>
      </c>
    </row>
    <row r="66" spans="1:12" x14ac:dyDescent="0.2">
      <c r="A66">
        <v>11</v>
      </c>
    </row>
    <row r="67" spans="1:12" x14ac:dyDescent="0.2">
      <c r="A67">
        <v>12</v>
      </c>
    </row>
    <row r="68" spans="1:12" x14ac:dyDescent="0.2">
      <c r="A68">
        <v>13</v>
      </c>
    </row>
    <row r="69" spans="1:12" x14ac:dyDescent="0.2">
      <c r="A69">
        <v>14</v>
      </c>
    </row>
    <row r="70" spans="1:12" x14ac:dyDescent="0.2">
      <c r="A70">
        <v>15</v>
      </c>
    </row>
    <row r="71" spans="1:12" x14ac:dyDescent="0.2">
      <c r="A71">
        <v>16</v>
      </c>
    </row>
    <row r="72" spans="1:12" x14ac:dyDescent="0.2">
      <c r="A72">
        <v>17</v>
      </c>
    </row>
    <row r="73" spans="1:12" x14ac:dyDescent="0.2">
      <c r="A73">
        <v>18</v>
      </c>
    </row>
    <row r="74" spans="1:12" x14ac:dyDescent="0.2">
      <c r="A74">
        <v>19</v>
      </c>
    </row>
    <row r="75" spans="1:12" x14ac:dyDescent="0.2">
      <c r="A75">
        <v>20</v>
      </c>
    </row>
    <row r="76" spans="1:12" x14ac:dyDescent="0.2">
      <c r="A76">
        <v>21</v>
      </c>
    </row>
    <row r="80" spans="1:12" x14ac:dyDescent="0.2">
      <c r="B80" t="s">
        <v>76</v>
      </c>
      <c r="C80" t="s">
        <v>6</v>
      </c>
      <c r="D80" t="s">
        <v>7</v>
      </c>
      <c r="E80" t="s">
        <v>8</v>
      </c>
      <c r="F80" t="s">
        <v>9</v>
      </c>
      <c r="H80" s="10" t="s">
        <v>77</v>
      </c>
      <c r="I80" s="1" t="s">
        <v>6</v>
      </c>
      <c r="J80" t="s">
        <v>7</v>
      </c>
      <c r="K80" t="s">
        <v>8</v>
      </c>
      <c r="L80" t="s">
        <v>9</v>
      </c>
    </row>
    <row r="81" spans="2:12" x14ac:dyDescent="0.2">
      <c r="B81">
        <v>2000</v>
      </c>
      <c r="C81">
        <v>6.7284621592903093</v>
      </c>
      <c r="D81">
        <v>6.9249845936448313</v>
      </c>
      <c r="E81">
        <v>20.478542713595395</v>
      </c>
      <c r="F81">
        <v>10.517182419638424</v>
      </c>
      <c r="H81">
        <v>2000</v>
      </c>
      <c r="I81" s="1">
        <f>SUM(C81:C$81)</f>
        <v>6.7284621592903093</v>
      </c>
      <c r="J81" s="1">
        <f>SUM(D81:D$81)</f>
        <v>6.9249845936448313</v>
      </c>
      <c r="K81" s="1">
        <f>SUM(E81:E$81)</f>
        <v>20.478542713595395</v>
      </c>
      <c r="L81" s="1">
        <f>SUM(F81:F$81)</f>
        <v>10.517182419638424</v>
      </c>
    </row>
    <row r="82" spans="2:12" x14ac:dyDescent="0.2">
      <c r="B82">
        <v>2001</v>
      </c>
      <c r="C82">
        <v>9.5039527999975615</v>
      </c>
      <c r="D82">
        <v>9.0509525791210184</v>
      </c>
      <c r="E82">
        <v>31.12413580915609</v>
      </c>
      <c r="F82">
        <v>14.221715302146597</v>
      </c>
      <c r="H82">
        <v>2001</v>
      </c>
      <c r="I82" s="1">
        <f>SUM(C$81:C82)</f>
        <v>16.232414959287873</v>
      </c>
      <c r="J82" s="1">
        <f>SUM(D$81:D82)</f>
        <v>15.97593717276585</v>
      </c>
      <c r="K82" s="1">
        <f>SUM(E$81:E82)</f>
        <v>51.602678522751489</v>
      </c>
      <c r="L82" s="1">
        <f>SUM(F$81:F82)</f>
        <v>24.738897721785023</v>
      </c>
    </row>
    <row r="83" spans="2:12" x14ac:dyDescent="0.2">
      <c r="B83">
        <v>2002</v>
      </c>
      <c r="C83">
        <v>11.270174116811269</v>
      </c>
      <c r="D83">
        <v>13.034142092444331</v>
      </c>
      <c r="E83">
        <v>48.394584795971376</v>
      </c>
      <c r="F83">
        <v>58.810653353187064</v>
      </c>
      <c r="H83">
        <v>2002</v>
      </c>
      <c r="I83" s="1">
        <f>SUM(C$81:C83)</f>
        <v>27.502589076099142</v>
      </c>
      <c r="J83" s="1">
        <f>SUM(D$81:D83)</f>
        <v>29.01007926521018</v>
      </c>
      <c r="K83" s="1">
        <f>SUM(E$81:E83)</f>
        <v>99.997263318722872</v>
      </c>
      <c r="L83" s="1">
        <f>SUM(F$81:F83)</f>
        <v>83.549551074972086</v>
      </c>
    </row>
    <row r="84" spans="2:12" x14ac:dyDescent="0.2">
      <c r="B84">
        <v>2003</v>
      </c>
      <c r="C84">
        <v>9.5880585769886899</v>
      </c>
      <c r="D84">
        <v>12.451177731025584</v>
      </c>
      <c r="E84">
        <v>31.838508229485637</v>
      </c>
      <c r="F84">
        <v>25.404782349765341</v>
      </c>
      <c r="H84">
        <v>2003</v>
      </c>
      <c r="I84" s="1">
        <f>SUM(C$81:C84)</f>
        <v>37.090647653087828</v>
      </c>
      <c r="J84" s="1">
        <f>SUM(D$81:D84)</f>
        <v>41.461256996235761</v>
      </c>
      <c r="K84" s="1">
        <f>SUM(E$81:E84)</f>
        <v>131.8357715482085</v>
      </c>
      <c r="L84" s="1">
        <f>SUM(F$81:F84)</f>
        <v>108.95433342473743</v>
      </c>
    </row>
    <row r="85" spans="2:12" x14ac:dyDescent="0.2">
      <c r="B85">
        <v>2004</v>
      </c>
      <c r="C85">
        <v>7.4854141522104687</v>
      </c>
      <c r="D85">
        <v>11.905613424520888</v>
      </c>
      <c r="E85">
        <v>33.956631564513437</v>
      </c>
      <c r="F85">
        <v>29.818933119951616</v>
      </c>
      <c r="H85">
        <v>2004</v>
      </c>
      <c r="I85" s="1">
        <f>SUM(C$81:C85)</f>
        <v>44.576061805298295</v>
      </c>
      <c r="J85" s="1">
        <f>SUM(D$81:D85)</f>
        <v>53.366870420756648</v>
      </c>
      <c r="K85" s="1">
        <f>SUM(E$81:E85)</f>
        <v>165.79240311272193</v>
      </c>
      <c r="L85" s="1">
        <f>SUM(F$81:F85)</f>
        <v>138.77326654468905</v>
      </c>
    </row>
    <row r="86" spans="2:12" x14ac:dyDescent="0.2">
      <c r="B86">
        <v>2005</v>
      </c>
      <c r="C86">
        <v>11.186068339820139</v>
      </c>
      <c r="D86">
        <v>19.318489196012447</v>
      </c>
      <c r="E86">
        <v>37.557028842292134</v>
      </c>
      <c r="F86">
        <v>48.801298605808313</v>
      </c>
      <c r="H86">
        <v>2005</v>
      </c>
      <c r="I86" s="1">
        <f>SUM(C$81:C86)</f>
        <v>55.762130145118434</v>
      </c>
      <c r="J86" s="1">
        <f>SUM(D$81:D86)</f>
        <v>72.685359616769091</v>
      </c>
      <c r="K86" s="1">
        <f>SUM(E$81:E86)</f>
        <v>203.34943195501407</v>
      </c>
      <c r="L86" s="1">
        <f>SUM(F$81:F86)</f>
        <v>187.57456515049736</v>
      </c>
    </row>
    <row r="87" spans="2:12" x14ac:dyDescent="0.2">
      <c r="B87">
        <v>2006</v>
      </c>
      <c r="C87">
        <v>11.354279893802397</v>
      </c>
      <c r="D87">
        <v>17.264862833476908</v>
      </c>
      <c r="E87">
        <v>38.941342776945369</v>
      </c>
      <c r="F87">
        <v>28.68138408575874</v>
      </c>
      <c r="H87">
        <v>2006</v>
      </c>
      <c r="I87" s="1">
        <f>SUM(C$81:C87)</f>
        <v>67.116410038920833</v>
      </c>
      <c r="J87" s="1">
        <f>SUM(D$81:D87)</f>
        <v>89.950222450246002</v>
      </c>
      <c r="K87" s="1">
        <f>SUM(E$81:E87)</f>
        <v>242.29077473195943</v>
      </c>
      <c r="L87" s="1">
        <f>SUM(F$81:F87)</f>
        <v>216.2559492362561</v>
      </c>
    </row>
    <row r="88" spans="2:12" x14ac:dyDescent="0.2">
      <c r="B88">
        <v>2007</v>
      </c>
      <c r="C88">
        <v>23.970146442471727</v>
      </c>
      <c r="D88">
        <v>31.071223865707143</v>
      </c>
      <c r="E88">
        <v>92.191096841054915</v>
      </c>
      <c r="F88">
        <v>63.69000659868216</v>
      </c>
      <c r="H88">
        <v>2007</v>
      </c>
      <c r="I88" s="1">
        <f>SUM(C$81:C88)</f>
        <v>91.086556481392563</v>
      </c>
      <c r="J88" s="1">
        <f>SUM(D$81:D88)</f>
        <v>121.02144631595314</v>
      </c>
      <c r="K88" s="1">
        <f>SUM(E$81:E88)</f>
        <v>334.48187157301436</v>
      </c>
      <c r="L88" s="1">
        <f>SUM(F$81:F88)</f>
        <v>279.94595583493827</v>
      </c>
    </row>
    <row r="89" spans="2:12" x14ac:dyDescent="0.2">
      <c r="B89">
        <v>2008</v>
      </c>
      <c r="C89">
        <v>19.680751815924154</v>
      </c>
      <c r="D89">
        <v>36.658776681252142</v>
      </c>
      <c r="E89">
        <v>53.971758383241649</v>
      </c>
      <c r="F89">
        <v>67.955232704367717</v>
      </c>
      <c r="H89">
        <v>2008</v>
      </c>
      <c r="I89" s="1">
        <f>SUM(C$81:C89)</f>
        <v>110.76730829731672</v>
      </c>
      <c r="J89" s="1">
        <f>SUM(D$81:D89)</f>
        <v>157.68022299720528</v>
      </c>
      <c r="K89" s="1">
        <f>SUM(E$81:E89)</f>
        <v>388.45362995625601</v>
      </c>
      <c r="L89" s="1">
        <f>SUM(F$81:F89)</f>
        <v>347.90118853930596</v>
      </c>
    </row>
    <row r="90" spans="2:12" x14ac:dyDescent="0.2">
      <c r="B90">
        <v>2009</v>
      </c>
      <c r="C90">
        <v>23.633723334507213</v>
      </c>
      <c r="D90">
        <v>45.505232013187623</v>
      </c>
      <c r="E90">
        <v>77.779719916409277</v>
      </c>
      <c r="F90">
        <v>61.792961879170996</v>
      </c>
      <c r="H90">
        <v>2009</v>
      </c>
      <c r="I90" s="1">
        <f>SUM(C$81:C90)</f>
        <v>134.40103163182394</v>
      </c>
      <c r="J90" s="1">
        <f>SUM(D$81:D90)</f>
        <v>203.1854550103929</v>
      </c>
      <c r="K90" s="1">
        <f>SUM(E$81:E90)</f>
        <v>466.23334987266526</v>
      </c>
      <c r="L90" s="1">
        <f>SUM(F$81:F90)</f>
        <v>409.69415041847697</v>
      </c>
    </row>
    <row r="91" spans="2:12" x14ac:dyDescent="0.2">
      <c r="B91">
        <v>2010</v>
      </c>
      <c r="C91">
        <v>19.933069146897541</v>
      </c>
      <c r="D91">
        <v>41.041619192580015</v>
      </c>
      <c r="E91">
        <v>68.314678015924585</v>
      </c>
      <c r="F91">
        <v>61.917507699216394</v>
      </c>
      <c r="H91">
        <v>2010</v>
      </c>
      <c r="I91" s="1">
        <f>SUM(C$81:C91)</f>
        <v>154.33410077872148</v>
      </c>
      <c r="J91" s="1">
        <f>SUM(D$81:D91)</f>
        <v>244.22707420297291</v>
      </c>
      <c r="K91" s="1">
        <f>SUM(E$81:E91)</f>
        <v>534.54802788858979</v>
      </c>
      <c r="L91" s="1">
        <f>SUM(F$81:F91)</f>
        <v>471.61165811769337</v>
      </c>
    </row>
    <row r="92" spans="2:12" x14ac:dyDescent="0.2">
      <c r="B92">
        <v>2011</v>
      </c>
      <c r="C92">
        <v>21.783396240702377</v>
      </c>
      <c r="D92">
        <v>55.579049496424169</v>
      </c>
      <c r="E92">
        <v>98.689377744751653</v>
      </c>
      <c r="F92">
        <v>72.620272974189064</v>
      </c>
      <c r="H92">
        <v>2011</v>
      </c>
      <c r="I92" s="1">
        <f>SUM(C$81:C92)</f>
        <v>176.11749701942387</v>
      </c>
      <c r="J92" s="1">
        <f>SUM(D$81:D92)</f>
        <v>299.80612369939706</v>
      </c>
      <c r="K92" s="1">
        <f>SUM(E$81:E92)</f>
        <v>633.2374056333415</v>
      </c>
      <c r="L92" s="1">
        <f>SUM(F$81:F92)</f>
        <v>544.23193109188242</v>
      </c>
    </row>
    <row r="93" spans="2:12" x14ac:dyDescent="0.2">
      <c r="B93">
        <v>2012</v>
      </c>
      <c r="C93">
        <v>41.211830725653144</v>
      </c>
      <c r="D93">
        <v>112.3145537767231</v>
      </c>
      <c r="E93">
        <v>140.34094975083264</v>
      </c>
      <c r="F93">
        <v>132.15176753886539</v>
      </c>
      <c r="H93">
        <v>2012</v>
      </c>
      <c r="I93" s="1">
        <f>SUM(C$81:C93)</f>
        <v>217.32932774507702</v>
      </c>
      <c r="J93" s="1">
        <f>SUM(D$81:D93)</f>
        <v>412.12067747612014</v>
      </c>
      <c r="K93" s="1">
        <f>SUM(E$81:E93)</f>
        <v>773.57835538417407</v>
      </c>
      <c r="L93" s="1">
        <f>SUM(F$81:F93)</f>
        <v>676.38369863074786</v>
      </c>
    </row>
    <row r="94" spans="2:12" x14ac:dyDescent="0.2">
      <c r="B94">
        <v>2013</v>
      </c>
      <c r="C94">
        <v>57.107822576976503</v>
      </c>
      <c r="D94">
        <v>165.56561754862355</v>
      </c>
      <c r="E94">
        <v>208.47275658290496</v>
      </c>
      <c r="F94">
        <v>155.52211486105469</v>
      </c>
      <c r="H94">
        <v>2013</v>
      </c>
      <c r="I94" s="1">
        <f>SUM(C$81:C94)</f>
        <v>274.43715032205353</v>
      </c>
      <c r="J94" s="1">
        <f>SUM(D$81:D94)</f>
        <v>577.68629502474369</v>
      </c>
      <c r="K94" s="1">
        <f>SUM(E$81:E94)</f>
        <v>982.05111196707901</v>
      </c>
      <c r="L94" s="1">
        <f>SUM(F$81:F94)</f>
        <v>831.90581349180252</v>
      </c>
    </row>
    <row r="95" spans="2:12" x14ac:dyDescent="0.2">
      <c r="B95">
        <v>2014</v>
      </c>
      <c r="C95">
        <v>65.097871391133737</v>
      </c>
      <c r="D95">
        <v>178.86722530702934</v>
      </c>
      <c r="E95">
        <v>216.25518435738616</v>
      </c>
      <c r="F95">
        <v>156.94010065478548</v>
      </c>
      <c r="H95">
        <v>2014</v>
      </c>
      <c r="I95" s="1">
        <f>SUM(C$81:C95)</f>
        <v>339.53502171318723</v>
      </c>
      <c r="J95" s="1">
        <f>SUM(D$81:D95)</f>
        <v>756.55352033177303</v>
      </c>
      <c r="K95" s="1">
        <f>SUM(E$81:E95)</f>
        <v>1198.3062963244652</v>
      </c>
      <c r="L95" s="1">
        <f>SUM(F$81:F95)</f>
        <v>988.84591414658803</v>
      </c>
    </row>
    <row r="96" spans="2:12" x14ac:dyDescent="0.2">
      <c r="B96">
        <v>2015</v>
      </c>
      <c r="C96">
        <v>109.92625052740543</v>
      </c>
      <c r="D96">
        <v>268.61248179365168</v>
      </c>
      <c r="E96">
        <v>317.93863675278266</v>
      </c>
      <c r="F96">
        <v>209.6446613208627</v>
      </c>
      <c r="H96">
        <v>2015</v>
      </c>
      <c r="I96" s="1">
        <f>SUM(C$81:C96)</f>
        <v>449.46127224059268</v>
      </c>
      <c r="J96" s="1">
        <f>SUM(D$81:D96)</f>
        <v>1025.1660021254247</v>
      </c>
      <c r="K96" s="1">
        <f>SUM(E$81:E96)</f>
        <v>1516.2449330772479</v>
      </c>
      <c r="L96" s="1">
        <f>SUM(F$81:F96)</f>
        <v>1198.4905754674508</v>
      </c>
    </row>
    <row r="97" spans="2:12" x14ac:dyDescent="0.2">
      <c r="B97">
        <v>2016</v>
      </c>
      <c r="C97">
        <v>150.96986969907633</v>
      </c>
      <c r="D97">
        <v>304.03815333829721</v>
      </c>
      <c r="E97">
        <v>426.28467874187231</v>
      </c>
      <c r="F97">
        <v>137.37398423686875</v>
      </c>
      <c r="H97">
        <v>2016</v>
      </c>
      <c r="I97" s="1">
        <f>SUM(C$81:C97)</f>
        <v>600.43114193966903</v>
      </c>
      <c r="J97" s="1">
        <f>SUM(D$81:D97)</f>
        <v>1329.2041554637219</v>
      </c>
      <c r="K97" s="1">
        <f>SUM(E$81:E97)</f>
        <v>1942.5296118191202</v>
      </c>
      <c r="L97" s="1">
        <f>SUM(F$81:F97)</f>
        <v>1335.8645597043196</v>
      </c>
    </row>
    <row r="98" spans="2:12" x14ac:dyDescent="0.2">
      <c r="B98">
        <v>2017</v>
      </c>
      <c r="C98">
        <v>234.48690625126727</v>
      </c>
      <c r="D98">
        <v>337.04078227279797</v>
      </c>
      <c r="E98">
        <v>523.61804457550522</v>
      </c>
      <c r="F98">
        <v>163.52768216340098</v>
      </c>
      <c r="H98">
        <v>2017</v>
      </c>
      <c r="I98" s="1">
        <f>SUM(C$81:C98)</f>
        <v>834.91804819093636</v>
      </c>
      <c r="J98" s="1">
        <f>SUM(D$81:D98)</f>
        <v>1666.2449377365199</v>
      </c>
      <c r="K98" s="1">
        <f>SUM(E$81:E98)</f>
        <v>2466.1476563946253</v>
      </c>
      <c r="L98" s="1">
        <f>SUM(F$81:F98)</f>
        <v>1499.3922418677207</v>
      </c>
    </row>
    <row r="99" spans="2:12" x14ac:dyDescent="0.2">
      <c r="B99">
        <v>2018</v>
      </c>
      <c r="C99">
        <v>252.31733097338659</v>
      </c>
      <c r="D99">
        <v>359.35136255916734</v>
      </c>
      <c r="E99">
        <v>525.44732308820676</v>
      </c>
      <c r="F99">
        <v>76.806168367956261</v>
      </c>
      <c r="H99">
        <v>2018</v>
      </c>
      <c r="I99" s="1">
        <f>SUM(C$81:C99)</f>
        <v>1087.2353791643229</v>
      </c>
      <c r="J99" s="1">
        <f>SUM(D$81:D99)</f>
        <v>2025.5963002956873</v>
      </c>
      <c r="K99" s="1">
        <f>SUM(E$81:E99)</f>
        <v>2991.5949794828321</v>
      </c>
      <c r="L99" s="1">
        <f>SUM(F$81:F99)</f>
        <v>1576.1984102356769</v>
      </c>
    </row>
    <row r="100" spans="2:12" x14ac:dyDescent="0.2">
      <c r="B100">
        <v>2019</v>
      </c>
      <c r="C100">
        <v>159.04402429022468</v>
      </c>
      <c r="D100">
        <v>269.2002449743951</v>
      </c>
      <c r="E100">
        <v>380.70117577175608</v>
      </c>
      <c r="F100">
        <v>30.561268553611107</v>
      </c>
      <c r="H100">
        <v>2019</v>
      </c>
      <c r="I100" s="1">
        <f>SUM(C$81:C100)</f>
        <v>1246.2794034545477</v>
      </c>
      <c r="J100" s="1">
        <f>SUM(D$81:D100)</f>
        <v>2294.7965452700823</v>
      </c>
      <c r="K100" s="1">
        <f>SUM(E$81:E100)</f>
        <v>3372.296155254588</v>
      </c>
      <c r="L100" s="1">
        <f>SUM(F$81:F100)</f>
        <v>1606.759678789288</v>
      </c>
    </row>
    <row r="101" spans="2:12" x14ac:dyDescent="0.2">
      <c r="B101">
        <v>2020</v>
      </c>
      <c r="C101">
        <v>138.35400315040698</v>
      </c>
      <c r="D101">
        <v>243.53389306600155</v>
      </c>
      <c r="E101">
        <v>332.3982314834015</v>
      </c>
      <c r="F101">
        <v>5.7887962742013732</v>
      </c>
      <c r="H101">
        <v>2020</v>
      </c>
      <c r="I101" s="1">
        <f>SUM(C$81:C101)</f>
        <v>1384.6334066049546</v>
      </c>
      <c r="J101" s="1">
        <f>SUM(D$81:D101)</f>
        <v>2538.3304383360837</v>
      </c>
      <c r="K101" s="1">
        <f>SUM(E$81:E101)</f>
        <v>3704.6943867379896</v>
      </c>
      <c r="L101" s="1">
        <f>SUM(F$81:F101)</f>
        <v>1612.5484750634894</v>
      </c>
    </row>
  </sheetData>
  <mergeCells count="6">
    <mergeCell ref="C1:E1"/>
    <mergeCell ref="F1:I1"/>
    <mergeCell ref="J1:L1"/>
    <mergeCell ref="C30:E30"/>
    <mergeCell ref="F30:I30"/>
    <mergeCell ref="J30:L30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新表</vt:lpstr>
      <vt:lpstr>新表里的数据分析</vt:lpstr>
      <vt:lpstr>数据标准化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hasee</cp:lastModifiedBy>
  <dcterms:created xsi:type="dcterms:W3CDTF">2021-10-07T07:41:00Z</dcterms:created>
  <dcterms:modified xsi:type="dcterms:W3CDTF">2021-12-07T08:31:46Z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