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40" yWindow="-80" windowWidth="21600" windowHeight="13800" tabRatio="500" activeTab="1"/>
  </bookViews>
  <sheets>
    <sheet name="Contact" sheetId="1" r:id="rId1"/>
    <sheet name="SAA" sheetId="2" r:id="rId2"/>
    <sheet name="Eclipse" sheetId="3" r:id="rId3"/>
    <sheet name="Resources" sheetId="4" r:id="rId4"/>
  </sheets>
  <calcPr calcId="130404" iterateDelta="1E-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" i="1"/>
  <c r="C12"/>
  <c r="C14"/>
  <c r="C15"/>
  <c r="C16"/>
  <c r="C13"/>
  <c r="C6"/>
  <c r="C7"/>
  <c r="C8"/>
  <c r="C9"/>
  <c r="C5"/>
  <c r="F3" i="3"/>
  <c r="F4"/>
  <c r="F5"/>
  <c r="F6"/>
  <c r="F7"/>
  <c r="F8"/>
  <c r="F9"/>
  <c r="F10"/>
  <c r="F11"/>
  <c r="F12"/>
  <c r="F13"/>
  <c r="F14"/>
  <c r="F15"/>
  <c r="F16"/>
  <c r="F2"/>
  <c r="H3"/>
  <c r="H4"/>
  <c r="H5"/>
  <c r="H6"/>
  <c r="H7"/>
  <c r="H8"/>
  <c r="H9"/>
  <c r="H10"/>
  <c r="H11"/>
  <c r="H12"/>
  <c r="H13"/>
  <c r="H14"/>
  <c r="H15"/>
  <c r="H16"/>
  <c r="H2"/>
  <c r="G3"/>
  <c r="G4"/>
  <c r="G5"/>
  <c r="G6"/>
  <c r="G7"/>
  <c r="G8"/>
  <c r="G9"/>
  <c r="G10"/>
  <c r="G11"/>
  <c r="G12"/>
  <c r="G13"/>
  <c r="G14"/>
  <c r="G15"/>
  <c r="G16"/>
  <c r="G2"/>
  <c r="G21" i="4"/>
  <c r="G22"/>
  <c r="G23"/>
  <c r="G20"/>
  <c r="G19"/>
  <c r="G18"/>
  <c r="G17"/>
  <c r="E32"/>
  <c r="G16"/>
  <c r="G15"/>
  <c r="G7"/>
  <c r="G4"/>
  <c r="G14"/>
  <c r="G5"/>
  <c r="G6"/>
  <c r="G8"/>
  <c r="G9"/>
  <c r="F3"/>
  <c r="F4"/>
  <c r="F5"/>
  <c r="F6"/>
  <c r="F7"/>
  <c r="F8"/>
  <c r="F9"/>
  <c r="F10"/>
  <c r="F11"/>
  <c r="F14"/>
  <c r="F15"/>
  <c r="F16"/>
  <c r="F2"/>
  <c r="F3" i="2"/>
  <c r="F4"/>
  <c r="F5"/>
  <c r="F6"/>
  <c r="F7"/>
  <c r="F8"/>
  <c r="F2"/>
</calcChain>
</file>

<file path=xl/sharedStrings.xml><?xml version="1.0" encoding="utf-8"?>
<sst xmlns="http://schemas.openxmlformats.org/spreadsheetml/2006/main" count="94" uniqueCount="72">
  <si>
    <t>rate of power consumption</t>
    <phoneticPr fontId="1" type="noConversion"/>
  </si>
  <si>
    <t>seconds</t>
    <phoneticPr fontId="1" type="noConversion"/>
  </si>
  <si>
    <t>minutes</t>
    <phoneticPr fontId="1" type="noConversion"/>
  </si>
  <si>
    <t>mW/minute</t>
    <phoneticPr fontId="1" type="noConversion"/>
  </si>
  <si>
    <t>per 49 minutes</t>
    <phoneticPr fontId="1" type="noConversion"/>
  </si>
  <si>
    <t>rate (mW/min):</t>
    <phoneticPr fontId="1" type="noConversion"/>
  </si>
  <si>
    <t>duration</t>
    <phoneticPr fontId="1" type="noConversion"/>
  </si>
  <si>
    <t>these are too short? How is the radiation monitor measuring during this time if it takes a duration of 40 mins to measure</t>
    <phoneticPr fontId="1" type="noConversion"/>
  </si>
  <si>
    <t>Contacts for Ukube-1 14/07/2016</t>
  </si>
  <si>
    <t>Start (UTC)</t>
  </si>
  <si>
    <t>Duration (Seconds)</t>
  </si>
  <si>
    <t>UVTRX (9600 bits / second)</t>
  </si>
  <si>
    <t>Local sunrise</t>
  </si>
  <si>
    <t>Local sunset</t>
  </si>
  <si>
    <t>STX (1048576 / second)</t>
  </si>
  <si>
    <t>Enter (UTC)</t>
  </si>
  <si>
    <t>Leave (UTC)</t>
  </si>
  <si>
    <t>Payload / Subsystem</t>
  </si>
  <si>
    <t>Mode</t>
  </si>
  <si>
    <t>JANUS</t>
  </si>
  <si>
    <t>Low power</t>
  </si>
  <si>
    <t>High power</t>
  </si>
  <si>
    <t>TOPCAT</t>
  </si>
  <si>
    <t>Startup</t>
  </si>
  <si>
    <t>Experiment</t>
  </si>
  <si>
    <t>Shutdown</t>
  </si>
  <si>
    <t>C3D</t>
  </si>
  <si>
    <t>Power up</t>
  </si>
  <si>
    <t>Image</t>
  </si>
  <si>
    <t>HK</t>
  </si>
  <si>
    <t>Shut down</t>
  </si>
  <si>
    <t>Funcube2</t>
  </si>
  <si>
    <t>During sunlight</t>
  </si>
  <si>
    <t>Amateur</t>
  </si>
  <si>
    <t>During eclipse</t>
  </si>
  <si>
    <t>MIC</t>
  </si>
  <si>
    <t>STX</t>
  </si>
  <si>
    <t>Downlink</t>
  </si>
  <si>
    <t>Duration of downlink</t>
  </si>
  <si>
    <t>UVTRX</t>
  </si>
  <si>
    <t>Beacon</t>
  </si>
  <si>
    <t>When not downlinking</t>
  </si>
  <si>
    <t>During ground pass</t>
  </si>
  <si>
    <t>EPS</t>
  </si>
  <si>
    <t>N/A</t>
  </si>
  <si>
    <t>Always on</t>
  </si>
  <si>
    <t>SWB</t>
  </si>
  <si>
    <t>BAT</t>
  </si>
  <si>
    <t>OBC</t>
  </si>
  <si>
    <t>ADCS</t>
  </si>
  <si>
    <t>Data capacity (bytes)</t>
  </si>
  <si>
    <t>Battery capacity</t>
  </si>
  <si>
    <t>30 W.hr</t>
  </si>
  <si>
    <t>Power generation while sunlit (mW)</t>
    <phoneticPr fontId="1" type="noConversion"/>
  </si>
  <si>
    <t>1440 minutes</t>
    <phoneticPr fontId="1" type="noConversion"/>
  </si>
  <si>
    <t>in minutes</t>
    <phoneticPr fontId="1" type="noConversion"/>
  </si>
  <si>
    <t>in seconds</t>
    <phoneticPr fontId="1" type="noConversion"/>
  </si>
  <si>
    <t>in minutes</t>
    <phoneticPr fontId="1" type="noConversion"/>
  </si>
  <si>
    <t>86400 seconds</t>
    <phoneticPr fontId="1" type="noConversion"/>
  </si>
  <si>
    <t>in minutes</t>
    <phoneticPr fontId="1" type="noConversion"/>
  </si>
  <si>
    <t>start</t>
    <phoneticPr fontId="1" type="noConversion"/>
  </si>
  <si>
    <t>end</t>
    <phoneticPr fontId="1" type="noConversion"/>
  </si>
  <si>
    <t>duration in mins</t>
    <phoneticPr fontId="1" type="noConversion"/>
  </si>
  <si>
    <t>Power consumption limit (mW)</t>
    <phoneticPr fontId="1" type="noConversion"/>
  </si>
  <si>
    <t>mW.hr</t>
    <phoneticPr fontId="1" type="noConversion"/>
  </si>
  <si>
    <t>Radiation Monitor</t>
    <phoneticPr fontId="1" type="noConversion"/>
  </si>
  <si>
    <t>Education</t>
    <phoneticPr fontId="1" type="noConversion"/>
  </si>
  <si>
    <t>Data (Bytes)</t>
    <phoneticPr fontId="1" type="noConversion"/>
  </si>
  <si>
    <t>minutes</t>
    <phoneticPr fontId="1" type="noConversion"/>
  </si>
  <si>
    <t>duration</t>
    <phoneticPr fontId="1" type="noConversion"/>
  </si>
  <si>
    <t>bytes per minute</t>
    <phoneticPr fontId="1" type="noConversion"/>
  </si>
  <si>
    <t>Power (mW)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</si>
</sst>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9"/>
  <sheetViews>
    <sheetView workbookViewId="0">
      <selection activeCell="C11" sqref="C11"/>
    </sheetView>
  </sheetViews>
  <sheetFormatPr baseColWidth="10" defaultRowHeight="13"/>
  <cols>
    <col min="2" max="2" width="10.140625" customWidth="1"/>
    <col min="3" max="3" width="13.7109375" customWidth="1"/>
  </cols>
  <sheetData>
    <row r="1" spans="1:7">
      <c r="A1" t="s">
        <v>8</v>
      </c>
    </row>
    <row r="3" spans="1:7">
      <c r="A3" t="s">
        <v>9</v>
      </c>
      <c r="B3" t="s">
        <v>10</v>
      </c>
      <c r="D3" t="s">
        <v>57</v>
      </c>
    </row>
    <row r="4" spans="1:7">
      <c r="A4" t="s">
        <v>11</v>
      </c>
      <c r="C4" t="s">
        <v>62</v>
      </c>
      <c r="D4" t="s">
        <v>60</v>
      </c>
      <c r="E4" s="1" t="s">
        <v>61</v>
      </c>
    </row>
    <row r="5" spans="1:7">
      <c r="A5" s="1">
        <v>1.5740740740740741E-3</v>
      </c>
      <c r="B5">
        <v>731</v>
      </c>
      <c r="C5">
        <f>B5/60</f>
        <v>12.183333333333334</v>
      </c>
      <c r="D5">
        <v>2</v>
      </c>
      <c r="E5" s="2">
        <v>14</v>
      </c>
    </row>
    <row r="6" spans="1:7">
      <c r="A6" s="1">
        <v>0.48696759259259265</v>
      </c>
      <c r="B6">
        <v>712</v>
      </c>
      <c r="C6">
        <f t="shared" ref="C6:C9" si="0">B6/60</f>
        <v>11.866666666666667</v>
      </c>
      <c r="D6">
        <v>701</v>
      </c>
      <c r="E6">
        <v>713</v>
      </c>
      <c r="G6">
        <f>(9600*60)/8</f>
        <v>72000</v>
      </c>
    </row>
    <row r="7" spans="1:7">
      <c r="A7" s="1">
        <v>0.55363425925925924</v>
      </c>
      <c r="B7">
        <v>751</v>
      </c>
      <c r="C7">
        <f t="shared" si="0"/>
        <v>12.516666666666667</v>
      </c>
      <c r="D7">
        <v>797</v>
      </c>
      <c r="E7">
        <v>809</v>
      </c>
    </row>
    <row r="8" spans="1:7">
      <c r="A8" s="1">
        <v>0.62069444444444444</v>
      </c>
      <c r="B8">
        <v>585</v>
      </c>
      <c r="C8">
        <f t="shared" si="0"/>
        <v>9.75</v>
      </c>
      <c r="D8">
        <v>894</v>
      </c>
      <c r="E8">
        <v>904</v>
      </c>
    </row>
    <row r="9" spans="1:7">
      <c r="A9" s="1">
        <v>0.88127314814814817</v>
      </c>
      <c r="B9">
        <v>594</v>
      </c>
      <c r="C9">
        <f t="shared" si="0"/>
        <v>9.9</v>
      </c>
      <c r="D9">
        <v>1269</v>
      </c>
      <c r="E9">
        <v>1279</v>
      </c>
    </row>
    <row r="10" spans="1:7">
      <c r="A10" s="1">
        <v>0.94648148148148137</v>
      </c>
    </row>
    <row r="12" spans="1:7">
      <c r="A12" t="s">
        <v>14</v>
      </c>
      <c r="C12">
        <f>(1048576*60)/8</f>
        <v>7864320</v>
      </c>
      <c r="D12" t="s">
        <v>70</v>
      </c>
    </row>
    <row r="13" spans="1:7">
      <c r="A13" s="1">
        <v>0.370150462962963</v>
      </c>
      <c r="B13">
        <v>640</v>
      </c>
      <c r="C13">
        <f>B13/60</f>
        <v>10.666666666666666</v>
      </c>
      <c r="D13">
        <v>533</v>
      </c>
      <c r="E13">
        <v>544</v>
      </c>
    </row>
    <row r="14" spans="1:7">
      <c r="A14" s="1">
        <v>0.43557870370370372</v>
      </c>
      <c r="B14">
        <v>801</v>
      </c>
      <c r="C14">
        <f t="shared" ref="C14:C16" si="1">B14/60</f>
        <v>13.35</v>
      </c>
      <c r="D14">
        <v>627</v>
      </c>
      <c r="E14">
        <v>640</v>
      </c>
    </row>
    <row r="15" spans="1:7">
      <c r="A15" s="1">
        <v>0.92934027777777783</v>
      </c>
      <c r="B15">
        <v>775</v>
      </c>
      <c r="C15">
        <f t="shared" si="1"/>
        <v>12.916666666666666</v>
      </c>
      <c r="D15">
        <v>1338</v>
      </c>
      <c r="E15">
        <v>1351</v>
      </c>
    </row>
    <row r="16" spans="1:7">
      <c r="A16" s="1">
        <v>0.99624999999999997</v>
      </c>
      <c r="B16">
        <v>706</v>
      </c>
      <c r="C16">
        <f t="shared" si="1"/>
        <v>11.766666666666667</v>
      </c>
      <c r="D16">
        <v>1434</v>
      </c>
      <c r="E16">
        <v>1446</v>
      </c>
    </row>
    <row r="18" spans="1:2">
      <c r="A18" t="s">
        <v>12</v>
      </c>
      <c r="B18" s="1">
        <v>0.1986111111111111</v>
      </c>
    </row>
    <row r="19" spans="1:2">
      <c r="A19" t="s">
        <v>13</v>
      </c>
      <c r="B19" s="1">
        <v>0.90902777777777777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tabSelected="1" workbookViewId="0">
      <selection activeCell="H8" sqref="H8"/>
    </sheetView>
  </sheetViews>
  <sheetFormatPr baseColWidth="10" defaultRowHeight="13"/>
  <sheetData>
    <row r="1" spans="1:7">
      <c r="A1" t="s">
        <v>15</v>
      </c>
      <c r="B1" t="s">
        <v>16</v>
      </c>
      <c r="D1" t="s">
        <v>59</v>
      </c>
      <c r="F1" t="s">
        <v>6</v>
      </c>
    </row>
    <row r="2" spans="1:7">
      <c r="A2" s="1">
        <v>5.347222222222222E-2</v>
      </c>
      <c r="B2" s="1">
        <v>6.0416666666666667E-2</v>
      </c>
      <c r="D2">
        <v>77</v>
      </c>
      <c r="E2">
        <v>87</v>
      </c>
      <c r="F2">
        <f>E2-D2</f>
        <v>10</v>
      </c>
      <c r="G2" s="7" t="s">
        <v>7</v>
      </c>
    </row>
    <row r="3" spans="1:7">
      <c r="A3" s="1">
        <v>0.12013888888888889</v>
      </c>
      <c r="B3" s="1">
        <v>0.12708333333333333</v>
      </c>
      <c r="D3">
        <v>173</v>
      </c>
      <c r="E3">
        <v>183</v>
      </c>
      <c r="F3">
        <f t="shared" ref="F3:F8" si="0">E3-D3</f>
        <v>10</v>
      </c>
    </row>
    <row r="4" spans="1:7">
      <c r="A4" s="1">
        <v>0.43888888888888888</v>
      </c>
      <c r="B4" s="1">
        <v>0.44305555555555554</v>
      </c>
      <c r="D4">
        <v>632</v>
      </c>
      <c r="E4">
        <v>638</v>
      </c>
      <c r="F4">
        <f t="shared" si="0"/>
        <v>6</v>
      </c>
    </row>
    <row r="5" spans="1:7">
      <c r="A5" s="1">
        <v>0.50555555555555554</v>
      </c>
      <c r="B5" s="1">
        <v>0.51111111111111118</v>
      </c>
      <c r="D5">
        <v>728</v>
      </c>
      <c r="E5">
        <v>736</v>
      </c>
      <c r="F5">
        <f t="shared" si="0"/>
        <v>8</v>
      </c>
    </row>
    <row r="6" spans="1:7">
      <c r="A6" s="1">
        <v>0.57152777777777775</v>
      </c>
      <c r="B6" s="1">
        <v>0.57916666666666672</v>
      </c>
      <c r="D6">
        <v>823</v>
      </c>
      <c r="E6">
        <v>834</v>
      </c>
      <c r="F6">
        <f t="shared" si="0"/>
        <v>11</v>
      </c>
    </row>
    <row r="7" spans="1:7">
      <c r="A7" s="1">
        <v>0.64097222222222217</v>
      </c>
      <c r="B7" s="1">
        <v>0.6430555555555556</v>
      </c>
      <c r="D7">
        <v>923</v>
      </c>
      <c r="E7">
        <v>926</v>
      </c>
      <c r="F7">
        <f t="shared" si="0"/>
        <v>3</v>
      </c>
    </row>
    <row r="8" spans="1:7">
      <c r="A8" s="1">
        <v>0.99513888888888891</v>
      </c>
      <c r="B8" s="1">
        <v>2.7777777777777779E-3</v>
      </c>
      <c r="D8">
        <v>1433</v>
      </c>
      <c r="E8">
        <v>1444</v>
      </c>
      <c r="F8">
        <f t="shared" si="0"/>
        <v>11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1"/>
  <sheetViews>
    <sheetView workbookViewId="0">
      <selection activeCell="F12" sqref="F12"/>
    </sheetView>
  </sheetViews>
  <sheetFormatPr baseColWidth="10" defaultRowHeight="13"/>
  <sheetData>
    <row r="1" spans="1:8">
      <c r="A1" t="s">
        <v>15</v>
      </c>
      <c r="B1" t="s">
        <v>16</v>
      </c>
      <c r="D1" t="s">
        <v>55</v>
      </c>
      <c r="F1" t="s">
        <v>69</v>
      </c>
      <c r="G1" t="s">
        <v>56</v>
      </c>
    </row>
    <row r="2" spans="1:8">
      <c r="A2">
        <v>0</v>
      </c>
      <c r="B2" s="1">
        <v>2.013888888888889E-2</v>
      </c>
      <c r="D2">
        <v>0</v>
      </c>
      <c r="E2">
        <v>29</v>
      </c>
      <c r="F2">
        <f>E2-D2</f>
        <v>29</v>
      </c>
      <c r="G2">
        <f>D2*60</f>
        <v>0</v>
      </c>
      <c r="H2">
        <f>60*E2</f>
        <v>1740</v>
      </c>
    </row>
    <row r="3" spans="1:8">
      <c r="A3" s="1">
        <v>5.4166666666666669E-2</v>
      </c>
      <c r="B3" s="1">
        <v>8.7500000000000008E-2</v>
      </c>
      <c r="D3">
        <v>78</v>
      </c>
      <c r="E3">
        <v>126</v>
      </c>
      <c r="F3">
        <f t="shared" ref="F3:F16" si="0">E3-D3</f>
        <v>48</v>
      </c>
      <c r="G3">
        <f t="shared" ref="G3:G16" si="1">D3*60</f>
        <v>4680</v>
      </c>
      <c r="H3">
        <f t="shared" ref="H3:H16" si="2">60*E3</f>
        <v>7560</v>
      </c>
    </row>
    <row r="4" spans="1:8">
      <c r="A4" s="1">
        <v>0.12152777777777778</v>
      </c>
      <c r="B4" s="1">
        <v>0.15486111111111112</v>
      </c>
      <c r="D4">
        <v>175</v>
      </c>
      <c r="E4">
        <v>223</v>
      </c>
      <c r="F4">
        <f t="shared" si="0"/>
        <v>48</v>
      </c>
      <c r="G4">
        <f t="shared" si="1"/>
        <v>10500</v>
      </c>
      <c r="H4">
        <f t="shared" si="2"/>
        <v>13380</v>
      </c>
    </row>
    <row r="5" spans="1:8">
      <c r="A5" s="1">
        <v>0.18888888888888888</v>
      </c>
      <c r="B5" s="1">
        <v>0.22291666666666665</v>
      </c>
      <c r="D5">
        <v>272</v>
      </c>
      <c r="E5">
        <v>321</v>
      </c>
      <c r="F5">
        <f t="shared" si="0"/>
        <v>49</v>
      </c>
      <c r="G5">
        <f t="shared" si="1"/>
        <v>16320</v>
      </c>
      <c r="H5">
        <f t="shared" si="2"/>
        <v>19260</v>
      </c>
    </row>
    <row r="6" spans="1:8">
      <c r="A6" s="1">
        <v>0.25625000000000003</v>
      </c>
      <c r="B6" s="1">
        <v>0.2902777777777778</v>
      </c>
      <c r="D6">
        <v>369</v>
      </c>
      <c r="E6">
        <v>418</v>
      </c>
      <c r="F6">
        <f t="shared" si="0"/>
        <v>49</v>
      </c>
      <c r="G6">
        <f t="shared" si="1"/>
        <v>22140</v>
      </c>
      <c r="H6">
        <f t="shared" si="2"/>
        <v>25080</v>
      </c>
    </row>
    <row r="7" spans="1:8">
      <c r="A7" s="1">
        <v>0.32361111111111113</v>
      </c>
      <c r="B7" s="1">
        <v>0.3576388888888889</v>
      </c>
      <c r="D7">
        <v>466</v>
      </c>
      <c r="E7">
        <v>515</v>
      </c>
      <c r="F7">
        <f t="shared" si="0"/>
        <v>49</v>
      </c>
      <c r="G7">
        <f t="shared" si="1"/>
        <v>27960</v>
      </c>
      <c r="H7">
        <f t="shared" si="2"/>
        <v>30900</v>
      </c>
    </row>
    <row r="8" spans="1:8">
      <c r="A8" s="1">
        <v>0.39097222222222222</v>
      </c>
      <c r="B8" s="1">
        <v>0.42499999999999999</v>
      </c>
      <c r="D8">
        <v>563</v>
      </c>
      <c r="E8">
        <v>612</v>
      </c>
      <c r="F8">
        <f t="shared" si="0"/>
        <v>49</v>
      </c>
      <c r="G8">
        <f t="shared" si="1"/>
        <v>33780</v>
      </c>
      <c r="H8">
        <f t="shared" si="2"/>
        <v>36720</v>
      </c>
    </row>
    <row r="9" spans="1:8">
      <c r="A9" s="1">
        <v>0.45833333333333331</v>
      </c>
      <c r="B9" s="1">
        <v>0.4916666666666667</v>
      </c>
      <c r="D9">
        <v>660</v>
      </c>
      <c r="E9">
        <v>708</v>
      </c>
      <c r="F9">
        <f t="shared" si="0"/>
        <v>48</v>
      </c>
      <c r="G9">
        <f t="shared" si="1"/>
        <v>39600</v>
      </c>
      <c r="H9">
        <f t="shared" si="2"/>
        <v>42480</v>
      </c>
    </row>
    <row r="10" spans="1:8">
      <c r="A10" s="1">
        <v>0.52638888888888891</v>
      </c>
      <c r="B10" s="1">
        <v>0.55972222222222223</v>
      </c>
      <c r="D10">
        <v>758</v>
      </c>
      <c r="E10">
        <v>806</v>
      </c>
      <c r="F10">
        <f t="shared" si="0"/>
        <v>48</v>
      </c>
      <c r="G10">
        <f t="shared" si="1"/>
        <v>45480</v>
      </c>
      <c r="H10">
        <f t="shared" si="2"/>
        <v>48360</v>
      </c>
    </row>
    <row r="11" spans="1:8">
      <c r="A11" s="1">
        <v>0.59375</v>
      </c>
      <c r="B11" s="1">
        <v>0.62708333333333333</v>
      </c>
      <c r="D11">
        <v>855</v>
      </c>
      <c r="E11">
        <v>903</v>
      </c>
      <c r="F11">
        <f t="shared" si="0"/>
        <v>48</v>
      </c>
      <c r="G11">
        <f t="shared" si="1"/>
        <v>51300</v>
      </c>
      <c r="H11">
        <f t="shared" si="2"/>
        <v>54180</v>
      </c>
    </row>
    <row r="12" spans="1:8">
      <c r="A12" s="1">
        <v>0.66111111111111109</v>
      </c>
      <c r="B12" s="1">
        <v>0.69444444444444453</v>
      </c>
      <c r="D12">
        <v>952</v>
      </c>
      <c r="E12">
        <v>1000</v>
      </c>
      <c r="F12">
        <f t="shared" si="0"/>
        <v>48</v>
      </c>
      <c r="G12">
        <f t="shared" si="1"/>
        <v>57120</v>
      </c>
      <c r="H12">
        <f t="shared" si="2"/>
        <v>60000</v>
      </c>
    </row>
    <row r="13" spans="1:8">
      <c r="A13" s="1">
        <v>0.7284722222222223</v>
      </c>
      <c r="B13" s="1">
        <v>0.76180555555555562</v>
      </c>
      <c r="D13">
        <v>1049</v>
      </c>
      <c r="E13">
        <v>1097</v>
      </c>
      <c r="F13">
        <f t="shared" si="0"/>
        <v>48</v>
      </c>
      <c r="G13">
        <f t="shared" si="1"/>
        <v>62940</v>
      </c>
      <c r="H13">
        <f t="shared" si="2"/>
        <v>65820</v>
      </c>
    </row>
    <row r="14" spans="1:8">
      <c r="A14" s="1">
        <v>0.79583333333333339</v>
      </c>
      <c r="B14" s="1">
        <v>0.82986111111111116</v>
      </c>
      <c r="D14">
        <v>1146</v>
      </c>
      <c r="E14">
        <v>1195</v>
      </c>
      <c r="F14">
        <f t="shared" si="0"/>
        <v>49</v>
      </c>
      <c r="G14">
        <f t="shared" si="1"/>
        <v>68760</v>
      </c>
      <c r="H14">
        <f t="shared" si="2"/>
        <v>71700</v>
      </c>
    </row>
    <row r="15" spans="1:8">
      <c r="A15" s="1">
        <v>0.86319444444444438</v>
      </c>
      <c r="B15" s="1">
        <v>0.89722222222222225</v>
      </c>
      <c r="D15">
        <v>1243</v>
      </c>
      <c r="E15">
        <v>1292</v>
      </c>
      <c r="F15">
        <f t="shared" si="0"/>
        <v>49</v>
      </c>
      <c r="G15">
        <f t="shared" si="1"/>
        <v>74580</v>
      </c>
      <c r="H15">
        <f t="shared" si="2"/>
        <v>77520</v>
      </c>
    </row>
    <row r="16" spans="1:8">
      <c r="A16" s="1">
        <v>0.93055555555555547</v>
      </c>
      <c r="B16" s="1">
        <v>0.96458333333333324</v>
      </c>
      <c r="D16">
        <v>1340</v>
      </c>
      <c r="E16">
        <v>1389</v>
      </c>
      <c r="F16">
        <f t="shared" si="0"/>
        <v>49</v>
      </c>
      <c r="G16">
        <f t="shared" si="1"/>
        <v>80400</v>
      </c>
      <c r="H16">
        <f t="shared" si="2"/>
        <v>83340</v>
      </c>
    </row>
    <row r="21" spans="1:2">
      <c r="A21" t="s">
        <v>54</v>
      </c>
      <c r="B21" t="s">
        <v>58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4"/>
  <sheetViews>
    <sheetView workbookViewId="0">
      <selection activeCell="E10" sqref="E10"/>
    </sheetView>
  </sheetViews>
  <sheetFormatPr baseColWidth="10" defaultRowHeight="13"/>
  <cols>
    <col min="1" max="1" width="26.5703125" customWidth="1"/>
    <col min="2" max="2" width="15.7109375" customWidth="1"/>
    <col min="5" max="5" width="18.85546875" customWidth="1"/>
  </cols>
  <sheetData>
    <row r="1" spans="1:8">
      <c r="A1" t="s">
        <v>17</v>
      </c>
      <c r="B1" t="s">
        <v>18</v>
      </c>
      <c r="C1" t="s">
        <v>71</v>
      </c>
      <c r="D1" t="s">
        <v>67</v>
      </c>
      <c r="E1" t="s">
        <v>10</v>
      </c>
      <c r="F1" t="s">
        <v>68</v>
      </c>
      <c r="G1" t="s">
        <v>0</v>
      </c>
    </row>
    <row r="2" spans="1:8">
      <c r="A2" t="s">
        <v>19</v>
      </c>
      <c r="B2" t="s">
        <v>20</v>
      </c>
      <c r="C2">
        <v>780</v>
      </c>
      <c r="D2">
        <v>512</v>
      </c>
      <c r="E2">
        <v>2100</v>
      </c>
      <c r="F2">
        <f>E2/60</f>
        <v>35</v>
      </c>
    </row>
    <row r="3" spans="1:8">
      <c r="B3" t="s">
        <v>21</v>
      </c>
      <c r="C3">
        <v>2400</v>
      </c>
      <c r="D3">
        <v>512</v>
      </c>
      <c r="E3">
        <v>1200</v>
      </c>
      <c r="F3">
        <f t="shared" ref="F3:F16" si="0">E3/60</f>
        <v>20</v>
      </c>
    </row>
    <row r="4" spans="1:8">
      <c r="A4" s="5" t="s">
        <v>22</v>
      </c>
      <c r="B4" s="5" t="s">
        <v>23</v>
      </c>
      <c r="C4" s="5">
        <v>1600</v>
      </c>
      <c r="D4" s="5">
        <v>0</v>
      </c>
      <c r="E4" s="5">
        <v>900</v>
      </c>
      <c r="F4" s="5">
        <f t="shared" si="0"/>
        <v>15</v>
      </c>
      <c r="G4">
        <f>SUM(E4:E6)</f>
        <v>3330</v>
      </c>
      <c r="H4" t="s">
        <v>1</v>
      </c>
    </row>
    <row r="5" spans="1:8">
      <c r="A5" s="5"/>
      <c r="B5" s="5" t="s">
        <v>24</v>
      </c>
      <c r="C5" s="5">
        <v>1600</v>
      </c>
      <c r="D5" s="5">
        <v>204800</v>
      </c>
      <c r="E5" s="5">
        <v>2400</v>
      </c>
      <c r="F5" s="5">
        <f t="shared" si="0"/>
        <v>40</v>
      </c>
      <c r="G5">
        <f>G4/60</f>
        <v>55.5</v>
      </c>
      <c r="H5" t="s">
        <v>2</v>
      </c>
    </row>
    <row r="6" spans="1:8">
      <c r="A6" s="5"/>
      <c r="B6" s="5" t="s">
        <v>25</v>
      </c>
      <c r="C6" s="5">
        <v>1600</v>
      </c>
      <c r="D6" s="5">
        <v>0</v>
      </c>
      <c r="E6" s="5">
        <v>30</v>
      </c>
      <c r="F6" s="5">
        <f t="shared" si="0"/>
        <v>0.5</v>
      </c>
      <c r="G6" s="5">
        <f>C6/G5</f>
        <v>28.828828828828829</v>
      </c>
      <c r="H6" t="s">
        <v>3</v>
      </c>
    </row>
    <row r="7" spans="1:8">
      <c r="A7" s="3" t="s">
        <v>26</v>
      </c>
      <c r="B7" s="3" t="s">
        <v>27</v>
      </c>
      <c r="C7" s="3">
        <v>900</v>
      </c>
      <c r="D7" s="3">
        <v>0</v>
      </c>
      <c r="E7" s="3">
        <v>10</v>
      </c>
      <c r="F7" s="3">
        <f t="shared" si="0"/>
        <v>0.16666666666666666</v>
      </c>
      <c r="G7">
        <f>SUM(E7:E11)</f>
        <v>4241</v>
      </c>
      <c r="H7" t="s">
        <v>1</v>
      </c>
    </row>
    <row r="8" spans="1:8">
      <c r="A8" s="3"/>
      <c r="B8" s="3" t="s">
        <v>28</v>
      </c>
      <c r="C8" s="3">
        <v>900</v>
      </c>
      <c r="D8" s="3">
        <v>691200</v>
      </c>
      <c r="E8" s="3">
        <v>1800</v>
      </c>
      <c r="F8" s="3">
        <f t="shared" si="0"/>
        <v>30</v>
      </c>
      <c r="G8">
        <f>G7/60</f>
        <v>70.683333333333337</v>
      </c>
      <c r="H8" t="s">
        <v>2</v>
      </c>
    </row>
    <row r="9" spans="1:8">
      <c r="A9" s="3"/>
      <c r="B9" s="4" t="s">
        <v>29</v>
      </c>
      <c r="C9" s="4">
        <v>900</v>
      </c>
      <c r="D9" s="4">
        <v>256</v>
      </c>
      <c r="E9" s="4">
        <v>1</v>
      </c>
      <c r="F9" s="4">
        <f t="shared" si="0"/>
        <v>1.6666666666666666E-2</v>
      </c>
      <c r="G9" s="3">
        <f>900/G8</f>
        <v>12.732846026880452</v>
      </c>
      <c r="H9" t="s">
        <v>3</v>
      </c>
    </row>
    <row r="10" spans="1:8">
      <c r="A10" s="3"/>
      <c r="B10" s="3" t="s">
        <v>65</v>
      </c>
      <c r="C10" s="3">
        <v>900</v>
      </c>
      <c r="D10" s="3">
        <v>18432</v>
      </c>
      <c r="E10" s="3">
        <v>2400</v>
      </c>
      <c r="F10" s="3">
        <f t="shared" si="0"/>
        <v>40</v>
      </c>
    </row>
    <row r="11" spans="1:8">
      <c r="A11" s="3"/>
      <c r="B11" s="3" t="s">
        <v>30</v>
      </c>
      <c r="C11" s="3">
        <v>900</v>
      </c>
      <c r="D11" s="3">
        <v>0</v>
      </c>
      <c r="E11" s="3">
        <v>30</v>
      </c>
      <c r="F11" s="3">
        <f t="shared" si="0"/>
        <v>0.5</v>
      </c>
    </row>
    <row r="12" spans="1:8">
      <c r="A12" t="s">
        <v>31</v>
      </c>
      <c r="B12" t="s">
        <v>66</v>
      </c>
      <c r="C12">
        <v>1014</v>
      </c>
      <c r="D12">
        <v>0</v>
      </c>
      <c r="E12" t="s">
        <v>32</v>
      </c>
    </row>
    <row r="13" spans="1:8">
      <c r="B13" t="s">
        <v>33</v>
      </c>
      <c r="C13">
        <v>970</v>
      </c>
      <c r="D13">
        <v>0</v>
      </c>
      <c r="E13" t="s">
        <v>34</v>
      </c>
    </row>
    <row r="14" spans="1:8">
      <c r="A14" s="6" t="s">
        <v>35</v>
      </c>
      <c r="B14" s="6" t="s">
        <v>27</v>
      </c>
      <c r="C14" s="6">
        <v>1000</v>
      </c>
      <c r="D14" s="6">
        <v>0</v>
      </c>
      <c r="E14" s="6">
        <v>30</v>
      </c>
      <c r="F14" s="6">
        <f t="shared" si="0"/>
        <v>0.5</v>
      </c>
      <c r="G14">
        <f>SUM(E14:E16)</f>
        <v>960</v>
      </c>
      <c r="H14" t="s">
        <v>1</v>
      </c>
    </row>
    <row r="15" spans="1:8">
      <c r="A15" s="6"/>
      <c r="B15" s="6" t="s">
        <v>24</v>
      </c>
      <c r="C15" s="6">
        <v>1000</v>
      </c>
      <c r="D15" s="6">
        <v>34816</v>
      </c>
      <c r="E15" s="6">
        <v>900</v>
      </c>
      <c r="F15" s="6">
        <f t="shared" si="0"/>
        <v>15</v>
      </c>
      <c r="G15">
        <f>G14/60</f>
        <v>16</v>
      </c>
      <c r="H15" t="s">
        <v>2</v>
      </c>
    </row>
    <row r="16" spans="1:8">
      <c r="A16" s="6"/>
      <c r="B16" s="6" t="s">
        <v>30</v>
      </c>
      <c r="C16" s="6">
        <v>1000</v>
      </c>
      <c r="D16" s="6">
        <v>0</v>
      </c>
      <c r="E16" s="6">
        <v>30</v>
      </c>
      <c r="F16" s="6">
        <f t="shared" si="0"/>
        <v>0.5</v>
      </c>
      <c r="G16" s="6">
        <f>C16/G15</f>
        <v>62.5</v>
      </c>
      <c r="H16" t="s">
        <v>3</v>
      </c>
    </row>
    <row r="17" spans="1:8">
      <c r="A17" t="s">
        <v>36</v>
      </c>
      <c r="B17" t="s">
        <v>37</v>
      </c>
      <c r="C17">
        <v>5440</v>
      </c>
      <c r="D17">
        <v>0</v>
      </c>
      <c r="E17" t="s">
        <v>38</v>
      </c>
      <c r="G17">
        <f>C17/12</f>
        <v>453.33333333333331</v>
      </c>
      <c r="H17" t="s">
        <v>3</v>
      </c>
    </row>
    <row r="18" spans="1:8">
      <c r="A18" t="s">
        <v>39</v>
      </c>
      <c r="B18" t="s">
        <v>40</v>
      </c>
      <c r="C18">
        <v>295</v>
      </c>
      <c r="D18">
        <v>0</v>
      </c>
      <c r="E18" t="s">
        <v>41</v>
      </c>
      <c r="G18">
        <f>C18/11</f>
        <v>26.818181818181817</v>
      </c>
    </row>
    <row r="19" spans="1:8">
      <c r="B19" t="s">
        <v>37</v>
      </c>
      <c r="C19">
        <v>390</v>
      </c>
      <c r="D19">
        <v>0</v>
      </c>
      <c r="E19" t="s">
        <v>42</v>
      </c>
      <c r="G19">
        <f>C19/11</f>
        <v>35.454545454545453</v>
      </c>
    </row>
    <row r="20" spans="1:8">
      <c r="A20" t="s">
        <v>43</v>
      </c>
      <c r="B20" t="s">
        <v>44</v>
      </c>
      <c r="C20">
        <v>60</v>
      </c>
      <c r="D20">
        <v>0</v>
      </c>
      <c r="E20" t="s">
        <v>45</v>
      </c>
      <c r="G20">
        <f>C20/1500</f>
        <v>0.04</v>
      </c>
    </row>
    <row r="21" spans="1:8">
      <c r="A21" t="s">
        <v>46</v>
      </c>
      <c r="B21" t="s">
        <v>44</v>
      </c>
      <c r="C21">
        <v>60</v>
      </c>
      <c r="D21">
        <v>0</v>
      </c>
      <c r="E21" t="s">
        <v>45</v>
      </c>
      <c r="G21">
        <f t="shared" ref="G21:G23" si="1">C21/1500</f>
        <v>0.04</v>
      </c>
    </row>
    <row r="22" spans="1:8">
      <c r="A22" t="s">
        <v>47</v>
      </c>
      <c r="B22" t="s">
        <v>44</v>
      </c>
      <c r="C22">
        <v>60</v>
      </c>
      <c r="D22">
        <v>0</v>
      </c>
      <c r="E22" t="s">
        <v>45</v>
      </c>
      <c r="G22">
        <f t="shared" si="1"/>
        <v>0.04</v>
      </c>
    </row>
    <row r="23" spans="1:8">
      <c r="A23" t="s">
        <v>48</v>
      </c>
      <c r="B23" t="s">
        <v>44</v>
      </c>
      <c r="C23">
        <v>260</v>
      </c>
      <c r="D23">
        <v>0</v>
      </c>
      <c r="E23" t="s">
        <v>45</v>
      </c>
      <c r="G23">
        <f t="shared" si="1"/>
        <v>0.17333333333333334</v>
      </c>
    </row>
    <row r="24" spans="1:8">
      <c r="A24" t="s">
        <v>49</v>
      </c>
      <c r="B24" t="s">
        <v>44</v>
      </c>
      <c r="C24">
        <v>450</v>
      </c>
      <c r="D24">
        <v>0</v>
      </c>
      <c r="E24" t="s">
        <v>45</v>
      </c>
    </row>
    <row r="28" spans="1:8">
      <c r="A28" t="s">
        <v>50</v>
      </c>
      <c r="B28">
        <v>4194304</v>
      </c>
    </row>
    <row r="30" spans="1:8">
      <c r="A30" t="s">
        <v>63</v>
      </c>
      <c r="B30">
        <v>3720</v>
      </c>
    </row>
    <row r="32" spans="1:8">
      <c r="A32" t="s">
        <v>53</v>
      </c>
      <c r="B32">
        <v>6500</v>
      </c>
      <c r="C32" t="s">
        <v>4</v>
      </c>
      <c r="D32" t="s">
        <v>5</v>
      </c>
      <c r="E32">
        <f>B32/49</f>
        <v>132.65306122448979</v>
      </c>
    </row>
    <row r="34" spans="1:4">
      <c r="A34" t="s">
        <v>51</v>
      </c>
      <c r="B34" t="s">
        <v>52</v>
      </c>
      <c r="C34">
        <v>30000</v>
      </c>
      <c r="D34" t="s">
        <v>64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</vt:lpstr>
      <vt:lpstr>SAA</vt:lpstr>
      <vt:lpstr>Eclipse</vt:lpstr>
      <vt:lpstr>Resources</vt:lpstr>
    </vt:vector>
  </TitlesOfParts>
  <Company/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Jivan Virdee</dc:creator>
  <cp:lastModifiedBy>Jivan Virdee</cp:lastModifiedBy>
  <dcterms:created xsi:type="dcterms:W3CDTF">2016-07-20T16:55:31Z</dcterms:created>
  <dcterms:modified xsi:type="dcterms:W3CDTF">2016-07-24T15:46:17Z</dcterms:modified>
</cp:coreProperties>
</file>