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yaanadkat/Documents/dcf project/"/>
    </mc:Choice>
  </mc:AlternateContent>
  <xr:revisionPtr revIDLastSave="0" documentId="13_ncr:1_{A390CA6E-EDC0-2D4E-AF96-EBC4FA367144}" xr6:coauthVersionLast="47" xr6:coauthVersionMax="47" xr10:uidLastSave="{00000000-0000-0000-0000-000000000000}"/>
  <bookViews>
    <workbookView xWindow="0" yWindow="640" windowWidth="29400" windowHeight="18480" activeTab="1" xr2:uid="{1B7118DA-19F5-6E4C-9968-2643FB080ADD}"/>
  </bookViews>
  <sheets>
    <sheet name="DCF" sheetId="1" state="hidden" r:id="rId1"/>
    <sheet name="Discounted CF" sheetId="8" r:id="rId2"/>
    <sheet name="Justifications" sheetId="7" r:id="rId3"/>
    <sheet name="IS" sheetId="2" r:id="rId4"/>
    <sheet name="CFS" sheetId="5" r:id="rId5"/>
    <sheet name="WACC" sheetId="4" r:id="rId6"/>
    <sheet name="Estimates" sheetId="6" r:id="rId7"/>
  </sheets>
  <externalReferences>
    <externalReference r:id="rId8"/>
  </externalReferences>
  <definedNames>
    <definedName name="tgr">DCF!$E$19</definedName>
    <definedName name="wacc">DCF!#REF!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0" i="1" l="1"/>
  <c r="O50" i="1"/>
  <c r="Q51" i="1"/>
  <c r="O51" i="1"/>
  <c r="F28" i="1"/>
  <c r="G28" i="1"/>
  <c r="H28" i="1"/>
  <c r="I28" i="1"/>
  <c r="J28" i="1"/>
  <c r="K28" i="1"/>
  <c r="L28" i="1"/>
  <c r="M28" i="1"/>
  <c r="N28" i="1"/>
  <c r="E28" i="1"/>
  <c r="N27" i="1"/>
  <c r="M27" i="1"/>
  <c r="L27" i="1"/>
  <c r="K27" i="1"/>
  <c r="J27" i="1"/>
  <c r="I27" i="1"/>
  <c r="H27" i="1"/>
  <c r="G27" i="1"/>
  <c r="F27" i="1"/>
  <c r="E27" i="1"/>
  <c r="L42" i="1"/>
  <c r="M42" i="1"/>
  <c r="E42" i="1"/>
  <c r="N39" i="1"/>
  <c r="L38" i="1"/>
  <c r="F37" i="1"/>
  <c r="G37" i="1"/>
  <c r="G39" i="1" s="1"/>
  <c r="H37" i="1"/>
  <c r="I37" i="1"/>
  <c r="J37" i="1"/>
  <c r="K37" i="1"/>
  <c r="K39" i="1" s="1"/>
  <c r="L37" i="1"/>
  <c r="L39" i="1" s="1"/>
  <c r="M37" i="1"/>
  <c r="M38" i="1" s="1"/>
  <c r="N37" i="1"/>
  <c r="E37" i="1"/>
  <c r="E38" i="1" s="1"/>
  <c r="F34" i="1"/>
  <c r="F35" i="1" s="1"/>
  <c r="G34" i="1"/>
  <c r="G35" i="1" s="1"/>
  <c r="H34" i="1"/>
  <c r="H35" i="1" s="1"/>
  <c r="I34" i="1"/>
  <c r="J34" i="1"/>
  <c r="K34" i="1"/>
  <c r="L34" i="1"/>
  <c r="L35" i="1" s="1"/>
  <c r="M34" i="1"/>
  <c r="M35" i="1" s="1"/>
  <c r="N34" i="1"/>
  <c r="N35" i="1" s="1"/>
  <c r="E34" i="1"/>
  <c r="E35" i="1" s="1"/>
  <c r="F31" i="1"/>
  <c r="F32" i="1" s="1"/>
  <c r="G31" i="1"/>
  <c r="H31" i="1"/>
  <c r="I31" i="1"/>
  <c r="J31" i="1"/>
  <c r="K31" i="1"/>
  <c r="L31" i="1"/>
  <c r="L32" i="1" s="1"/>
  <c r="M31" i="1"/>
  <c r="N31" i="1"/>
  <c r="N32" i="1" s="1"/>
  <c r="E31" i="1"/>
  <c r="E32" i="1" s="1"/>
  <c r="F24" i="1"/>
  <c r="F48" i="1" s="1"/>
  <c r="G24" i="1"/>
  <c r="G48" i="1" s="1"/>
  <c r="H24" i="1"/>
  <c r="H48" i="1" s="1"/>
  <c r="I24" i="1"/>
  <c r="I48" i="1" s="1"/>
  <c r="J24" i="1"/>
  <c r="J48" i="1" s="1"/>
  <c r="K24" i="1"/>
  <c r="K48" i="1" s="1"/>
  <c r="L24" i="1"/>
  <c r="L48" i="1" s="1"/>
  <c r="M24" i="1"/>
  <c r="M48" i="1" s="1"/>
  <c r="N24" i="1"/>
  <c r="N48" i="1" s="1"/>
  <c r="O24" i="1"/>
  <c r="P24" i="1"/>
  <c r="Q24" i="1"/>
  <c r="R24" i="1"/>
  <c r="S24" i="1"/>
  <c r="E24" i="1"/>
  <c r="E48" i="1" s="1"/>
  <c r="F21" i="1"/>
  <c r="F42" i="1" s="1"/>
  <c r="G21" i="1"/>
  <c r="G22" i="1" s="1"/>
  <c r="G43" i="1" s="1"/>
  <c r="H21" i="1"/>
  <c r="H42" i="1" s="1"/>
  <c r="I21" i="1"/>
  <c r="I22" i="1" s="1"/>
  <c r="I43" i="1" s="1"/>
  <c r="J21" i="1"/>
  <c r="J42" i="1" s="1"/>
  <c r="K21" i="1"/>
  <c r="K22" i="1" s="1"/>
  <c r="K43" i="1" s="1"/>
  <c r="L21" i="1"/>
  <c r="M21" i="1"/>
  <c r="M22" i="1" s="1"/>
  <c r="M43" i="1" s="1"/>
  <c r="N21" i="1"/>
  <c r="N42" i="1" s="1"/>
  <c r="O21" i="1"/>
  <c r="O22" i="1" s="1"/>
  <c r="O44" i="1" s="1"/>
  <c r="P21" i="1"/>
  <c r="P22" i="1" s="1"/>
  <c r="Q21" i="1"/>
  <c r="Q22" i="1" s="1"/>
  <c r="R21" i="1"/>
  <c r="S21" i="1"/>
  <c r="S22" i="1" s="1"/>
  <c r="E21" i="1"/>
  <c r="E25" i="1"/>
  <c r="E49" i="1" s="1"/>
  <c r="F22" i="1"/>
  <c r="F43" i="1" s="1"/>
  <c r="P40" i="1"/>
  <c r="Q40" i="1" s="1"/>
  <c r="R40" i="1" s="1"/>
  <c r="S40" i="1" s="1"/>
  <c r="E30" i="1"/>
  <c r="E41" i="1" s="1"/>
  <c r="F41" i="1" s="1"/>
  <c r="G41" i="1" s="1"/>
  <c r="H41" i="1" s="1"/>
  <c r="I41" i="1" s="1"/>
  <c r="J41" i="1" s="1"/>
  <c r="K41" i="1" s="1"/>
  <c r="L41" i="1" s="1"/>
  <c r="M41" i="1" s="1"/>
  <c r="N41" i="1" s="1"/>
  <c r="O41" i="1" s="1"/>
  <c r="P41" i="1" s="1"/>
  <c r="Q41" i="1" s="1"/>
  <c r="R41" i="1" s="1"/>
  <c r="S41" i="1" s="1"/>
  <c r="F20" i="1"/>
  <c r="F30" i="1" s="1"/>
  <c r="O45" i="1" l="1"/>
  <c r="O46" i="1"/>
  <c r="P46" i="1" s="1"/>
  <c r="P44" i="1"/>
  <c r="Q44" i="1" s="1"/>
  <c r="R44" i="1" s="1"/>
  <c r="S44" i="1" s="1"/>
  <c r="K32" i="1"/>
  <c r="K38" i="1"/>
  <c r="J39" i="1"/>
  <c r="M39" i="1"/>
  <c r="H22" i="1"/>
  <c r="H43" i="1" s="1"/>
  <c r="H32" i="1"/>
  <c r="I39" i="1"/>
  <c r="G42" i="1"/>
  <c r="G32" i="1"/>
  <c r="K35" i="1"/>
  <c r="H39" i="1"/>
  <c r="J32" i="1"/>
  <c r="K42" i="1"/>
  <c r="I32" i="1"/>
  <c r="J35" i="1"/>
  <c r="L22" i="1"/>
  <c r="L43" i="1" s="1"/>
  <c r="M32" i="1"/>
  <c r="I35" i="1"/>
  <c r="N38" i="1"/>
  <c r="F39" i="1"/>
  <c r="J38" i="1"/>
  <c r="N25" i="1"/>
  <c r="N49" i="1" s="1"/>
  <c r="I38" i="1"/>
  <c r="F25" i="1"/>
  <c r="F49" i="1" s="1"/>
  <c r="H38" i="1"/>
  <c r="G38" i="1"/>
  <c r="F38" i="1"/>
  <c r="I42" i="1"/>
  <c r="R22" i="1"/>
  <c r="J22" i="1"/>
  <c r="J43" i="1" s="1"/>
  <c r="Q25" i="1"/>
  <c r="I25" i="1"/>
  <c r="I49" i="1" s="1"/>
  <c r="P25" i="1"/>
  <c r="H25" i="1"/>
  <c r="H49" i="1" s="1"/>
  <c r="O25" i="1"/>
  <c r="G25" i="1"/>
  <c r="G49" i="1" s="1"/>
  <c r="M25" i="1"/>
  <c r="M49" i="1" s="1"/>
  <c r="L25" i="1"/>
  <c r="L49" i="1" s="1"/>
  <c r="N22" i="1"/>
  <c r="N43" i="1" s="1"/>
  <c r="S25" i="1"/>
  <c r="K25" i="1"/>
  <c r="K49" i="1" s="1"/>
  <c r="R25" i="1"/>
  <c r="J25" i="1"/>
  <c r="J49" i="1" s="1"/>
  <c r="G20" i="1"/>
  <c r="Q46" i="1" l="1"/>
  <c r="P43" i="1"/>
  <c r="O43" i="1"/>
  <c r="O42" i="1" s="1"/>
  <c r="P45" i="1"/>
  <c r="Q45" i="1" s="1"/>
  <c r="R45" i="1" s="1"/>
  <c r="S45" i="1" s="1"/>
  <c r="G30" i="1"/>
  <c r="H20" i="1"/>
  <c r="P42" i="1" l="1"/>
  <c r="Q43" i="1"/>
  <c r="R46" i="1"/>
  <c r="I20" i="1"/>
  <c r="H30" i="1"/>
  <c r="Q42" i="1" l="1"/>
  <c r="R43" i="1"/>
  <c r="S46" i="1"/>
  <c r="S43" i="1" s="1"/>
  <c r="J20" i="1"/>
  <c r="I30" i="1"/>
  <c r="R42" i="1" l="1"/>
  <c r="S42" i="1" s="1"/>
  <c r="K20" i="1"/>
  <c r="J30" i="1"/>
  <c r="L20" i="1" l="1"/>
  <c r="K30" i="1"/>
  <c r="M20" i="1" l="1"/>
  <c r="L30" i="1"/>
  <c r="M30" i="1" l="1"/>
  <c r="N30" i="1" s="1"/>
  <c r="O30" i="1" s="1"/>
  <c r="P30" i="1" s="1"/>
  <c r="Q30" i="1" s="1"/>
  <c r="R30" i="1" s="1"/>
  <c r="S30" i="1" s="1"/>
  <c r="N20" i="1"/>
  <c r="O20" i="1" s="1"/>
  <c r="P20" i="1" s="1"/>
  <c r="Q20" i="1" s="1"/>
  <c r="R20" i="1" s="1"/>
  <c r="S20" i="1" s="1"/>
</calcChain>
</file>

<file path=xl/sharedStrings.xml><?xml version="1.0" encoding="utf-8"?>
<sst xmlns="http://schemas.openxmlformats.org/spreadsheetml/2006/main" count="507" uniqueCount="226">
  <si>
    <t>Assumptions</t>
  </si>
  <si>
    <t>Switches</t>
  </si>
  <si>
    <t>Conservative</t>
  </si>
  <si>
    <t>Optimistic</t>
  </si>
  <si>
    <t>Revenue</t>
  </si>
  <si>
    <t>EBIT</t>
  </si>
  <si>
    <t>WACC</t>
  </si>
  <si>
    <t>TGR</t>
  </si>
  <si>
    <t>Income Statement (12/31 CYE)</t>
  </si>
  <si>
    <t>2024E</t>
  </si>
  <si>
    <t>2025E</t>
  </si>
  <si>
    <t>2026E</t>
  </si>
  <si>
    <t>2027E</t>
  </si>
  <si>
    <t>2028E</t>
  </si>
  <si>
    <t>% growth</t>
  </si>
  <si>
    <t>% of sales</t>
  </si>
  <si>
    <t>Taxes</t>
  </si>
  <si>
    <t>D&amp;A</t>
  </si>
  <si>
    <t>CapEx</t>
  </si>
  <si>
    <t>Change in NWC</t>
  </si>
  <si>
    <t>% of change in sales</t>
  </si>
  <si>
    <t>DCF</t>
  </si>
  <si>
    <t>NVIDIA DCF</t>
  </si>
  <si>
    <t>Ticker</t>
  </si>
  <si>
    <t>NVDA</t>
  </si>
  <si>
    <t>Implied Price Per Share</t>
  </si>
  <si>
    <t>Low-end</t>
  </si>
  <si>
    <t>Date</t>
  </si>
  <si>
    <t>Current Share Price</t>
  </si>
  <si>
    <t>High-end</t>
  </si>
  <si>
    <t>Year end</t>
  </si>
  <si>
    <t>Implied Upside / (Downside)</t>
  </si>
  <si>
    <t>x</t>
  </si>
  <si>
    <t>Base</t>
  </si>
  <si>
    <t>Year</t>
  </si>
  <si>
    <t>Metric</t>
  </si>
  <si>
    <t>'24</t>
  </si>
  <si>
    <t>'25-'28</t>
  </si>
  <si>
    <t>'28</t>
  </si>
  <si>
    <t>Valuation</t>
  </si>
  <si>
    <t>--</t>
  </si>
  <si>
    <t>Tax rate</t>
  </si>
  <si>
    <t>Cash Flow Items (12/31 CYE)</t>
  </si>
  <si>
    <t>Conservative Case</t>
  </si>
  <si>
    <t>Street Case</t>
  </si>
  <si>
    <t>Optimistic Case</t>
  </si>
  <si>
    <t>EBIAT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</si>
  <si>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</si>
  <si>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</si>
  <si>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</si>
  <si>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</si>
  <si>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</si>
  <si>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</si>
  <si>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</si>
  <si>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</si>
  <si>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</si>
  <si>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</si>
  <si>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>Diluted Shares</t>
  </si>
  <si>
    <t>Implied Stock Price</t>
  </si>
  <si>
    <t>NVIDIA Corporation (NVDA)</t>
  </si>
  <si>
    <t>$949.50</t>
  </si>
  <si>
    <t>NVIDIA Corporation</t>
  </si>
  <si>
    <t xml:space="preserve">NVDA   67066G104   2379504   NASDAQ    Common stock    </t>
  </si>
  <si>
    <t>Source: FactSet Fundamentals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</si>
  <si>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</si>
  <si>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</si>
  <si>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</si>
  <si>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</si>
  <si>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</si>
  <si>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</si>
  <si>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</si>
  <si>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</si>
  <si>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</si>
  <si>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'23</t>
  </si>
  <si>
    <t>Sales</t>
  </si>
  <si>
    <t>Cost of Goods Sold (COGS) incl. D&amp;A</t>
  </si>
  <si>
    <t>COGS excluding D&amp;A</t>
  </si>
  <si>
    <t>Depreciation &amp; Amortization Expense</t>
  </si>
  <si>
    <t>Depreciation</t>
  </si>
  <si>
    <t>Amortization of Intangibles</t>
  </si>
  <si>
    <t>Gross Income</t>
  </si>
  <si>
    <t>SG&amp;A Expense</t>
  </si>
  <si>
    <t>Research &amp; Development</t>
  </si>
  <si>
    <t>Other SG&amp;A</t>
  </si>
  <si>
    <t>Other Operating Expense</t>
  </si>
  <si>
    <t>EBIT (Operating Income)</t>
  </si>
  <si>
    <t>Nonoperating Income - Net</t>
  </si>
  <si>
    <t>Nonoperating Interest Income</t>
  </si>
  <si>
    <t>Other Income (Expense)</t>
  </si>
  <si>
    <t>Interest Expense</t>
  </si>
  <si>
    <t>Gross Interest Expense</t>
  </si>
  <si>
    <t>Unusual Expense - Net</t>
  </si>
  <si>
    <t>Restructuring Expense</t>
  </si>
  <si>
    <t>Unrealized Valuation Gain/Loss</t>
  </si>
  <si>
    <t>Investments</t>
  </si>
  <si>
    <t>Pretax Income</t>
  </si>
  <si>
    <t>Income Taxes</t>
  </si>
  <si>
    <t>Consolidated Net Income</t>
  </si>
  <si>
    <t>Net Income</t>
  </si>
  <si>
    <t>Net Income available to Common</t>
  </si>
  <si>
    <t>Per Share</t>
  </si>
  <si>
    <t>EPS (recurring)</t>
  </si>
  <si>
    <t>EPS (basic)</t>
  </si>
  <si>
    <t>Basic Shares Outstanding</t>
  </si>
  <si>
    <t>Total Shares Outstanding</t>
  </si>
  <si>
    <t>EPS (diluted)</t>
  </si>
  <si>
    <t>Diluted Shares Outstanding</t>
  </si>
  <si>
    <t>Earnings Persistence</t>
  </si>
  <si>
    <t>Dividends per Share</t>
  </si>
  <si>
    <t>Payout Ratio</t>
  </si>
  <si>
    <t>EBITDA</t>
  </si>
  <si>
    <t>All figures in millions of U.S. Dollar except per share items.</t>
  </si>
  <si>
    <t>WACC = % of equity x cost of equity + % of debt x cost of debt x (1 - Tax Rate)</t>
  </si>
  <si>
    <t>Cost of equity = Risk free rate + Beta x Market Risk Premium</t>
  </si>
  <si>
    <t>Market Cap</t>
  </si>
  <si>
    <t>% of Equity</t>
  </si>
  <si>
    <t>Cost of Equity</t>
  </si>
  <si>
    <t>Risk Free Rate</t>
  </si>
  <si>
    <t>Beta</t>
  </si>
  <si>
    <t>Market Risk Premium</t>
  </si>
  <si>
    <t>Debt</t>
  </si>
  <si>
    <t>% of Debt</t>
  </si>
  <si>
    <t>Cost of Debt</t>
  </si>
  <si>
    <t>Tax Rate</t>
  </si>
  <si>
    <t>Total</t>
  </si>
  <si>
    <t>Operating Activities</t>
  </si>
  <si>
    <t>Net Income / Starting Line</t>
  </si>
  <si>
    <t>Depreciation, Depletion &amp; Amortization</t>
  </si>
  <si>
    <t>Depreciation and Depletion</t>
  </si>
  <si>
    <t>Amortization of Intangible Assets</t>
  </si>
  <si>
    <t>Deferred Taxes &amp; Investment Tax Credit</t>
  </si>
  <si>
    <t>Deferred Taxes</t>
  </si>
  <si>
    <t>Other Funds</t>
  </si>
  <si>
    <t>Funds from Operations</t>
  </si>
  <si>
    <t>Changes in Working Capital</t>
  </si>
  <si>
    <t>Receivables</t>
  </si>
  <si>
    <t>Inventories</t>
  </si>
  <si>
    <t>Accounts Payable</t>
  </si>
  <si>
    <t>Other Accruals</t>
  </si>
  <si>
    <t>Other Assets/Liabilities</t>
  </si>
  <si>
    <t>Net Operating Cash Flow</t>
  </si>
  <si>
    <t>Investing Activities</t>
  </si>
  <si>
    <t>Capital Expenditures</t>
  </si>
  <si>
    <t>Capital Expenditures (Fixed Assets)</t>
  </si>
  <si>
    <t>Net Assets from Acquisitions</t>
  </si>
  <si>
    <t>Sale of Fixed Assets &amp; Businesses</t>
  </si>
  <si>
    <t>Purchase/Sale of Investments</t>
  </si>
  <si>
    <t>Purchase of Investments</t>
  </si>
  <si>
    <t>Sale/Maturity of Investments</t>
  </si>
  <si>
    <t>Other Uses</t>
  </si>
  <si>
    <t>Other Sources</t>
  </si>
  <si>
    <t>Net Investing Cash Flow</t>
  </si>
  <si>
    <t>Financing Activities</t>
  </si>
  <si>
    <t>Cash Dividends Paid</t>
  </si>
  <si>
    <t>Common Dividends</t>
  </si>
  <si>
    <t>Change in Capital Stock</t>
  </si>
  <si>
    <t>Repurchase of Common &amp; Preferred Stk.</t>
  </si>
  <si>
    <t>Sale of Common &amp; Preferred Stock</t>
  </si>
  <si>
    <t>Proceeds from Sale of Stock</t>
  </si>
  <si>
    <t>Proceeds from Stock Options</t>
  </si>
  <si>
    <t>Issuance/Reduction of Debt, Net</t>
  </si>
  <si>
    <t>Change in Long-Term Debt</t>
  </si>
  <si>
    <t>Issuance of Long-Term Debt</t>
  </si>
  <si>
    <t>Reduction in Long-Term Debt</t>
  </si>
  <si>
    <t>Net Financing Cash Flow</t>
  </si>
  <si>
    <t>All Activities</t>
  </si>
  <si>
    <t>Net Change in Cash</t>
  </si>
  <si>
    <t>Free Cash Flow</t>
  </si>
  <si>
    <t>Free Cash Flow per Share</t>
  </si>
  <si>
    <t>Free Cash Flow Yield (%)</t>
  </si>
  <si>
    <t>NVDA-US</t>
  </si>
  <si>
    <t>Income Statement (M)</t>
  </si>
  <si>
    <t>CY '14</t>
  </si>
  <si>
    <t>CY '15</t>
  </si>
  <si>
    <t>CY '16</t>
  </si>
  <si>
    <t>CY '17</t>
  </si>
  <si>
    <t>CY '18</t>
  </si>
  <si>
    <t>CY '19</t>
  </si>
  <si>
    <t>CY '20</t>
  </si>
  <si>
    <t>CY '21</t>
  </si>
  <si>
    <t>CY '22</t>
  </si>
  <si>
    <t>CY '23</t>
  </si>
  <si>
    <t>CY '24E</t>
  </si>
  <si>
    <t>CY '25E</t>
  </si>
  <si>
    <t>CY '26E</t>
  </si>
  <si>
    <t>CY '27E</t>
  </si>
  <si>
    <t>CY '28E</t>
  </si>
  <si>
    <t>CY '29E</t>
  </si>
  <si>
    <t>Dec '14</t>
  </si>
  <si>
    <t>Dec '15</t>
  </si>
  <si>
    <t>Dec '16</t>
  </si>
  <si>
    <t>Dec '17</t>
  </si>
  <si>
    <t>Dec '18</t>
  </si>
  <si>
    <t>Dec '19</t>
  </si>
  <si>
    <t>Dec '20</t>
  </si>
  <si>
    <t>Dec '21</t>
  </si>
  <si>
    <t>Dec '22</t>
  </si>
  <si>
    <t>Dec '23</t>
  </si>
  <si>
    <t>Dec '24E</t>
  </si>
  <si>
    <t>Dec '25E</t>
  </si>
  <si>
    <t>Dec '26E</t>
  </si>
  <si>
    <t>Dec '27E</t>
  </si>
  <si>
    <t>Dec '28E</t>
  </si>
  <si>
    <t>Dec '29E</t>
  </si>
  <si>
    <t>Cost of Sales</t>
  </si>
  <si>
    <t>-</t>
  </si>
  <si>
    <t>Operating Income</t>
  </si>
  <si>
    <t>Tax Expense</t>
  </si>
  <si>
    <t>25-'28</t>
  </si>
  <si>
    <t>Justifications</t>
  </si>
  <si>
    <t>Why</t>
  </si>
  <si>
    <t>slowdown in demand
increased competiton</t>
  </si>
  <si>
    <t>1. slowdown in demand
2. increased competiton
3. supply chain disruptions (geopolitical tensions affecting chip production)</t>
  </si>
  <si>
    <t>1. continued demand for ai
2. expansion of partnerships in ai ecosystems/cloud services</t>
  </si>
  <si>
    <t>1. accelerated adoption of ai
2. strong performance in new markets</t>
  </si>
  <si>
    <t>note: margins should increase over time</t>
  </si>
  <si>
    <t>2014A</t>
  </si>
  <si>
    <t>2015A</t>
  </si>
  <si>
    <t>2016A</t>
  </si>
  <si>
    <t>2017A</t>
  </si>
  <si>
    <t>2018A</t>
  </si>
  <si>
    <t>2019A</t>
  </si>
  <si>
    <t>2020A</t>
  </si>
  <si>
    <t>2021A</t>
  </si>
  <si>
    <t>2022A</t>
  </si>
  <si>
    <t>2023A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</si>
</sst>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8" formatCode="&quot;$&quot;#,##0.00"/>
    <numFmt numFmtId="169" formatCode="0%;\(0%\)"/>
    <numFmt numFmtId="170" formatCode="0.0%;\(0.0%\)"/>
    <numFmt numFmtId="171" formatCode="0.0%"/>
    <numFmt numFmtId="172" formatCode="0\A"/>
    <numFmt numFmtId="173" formatCode="0&quot;E&quot;"/>
  </numFmts>
  <fonts count="3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u/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9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color rgb="FFC00000"/>
      <name val="Aptos Narrow"/>
      <family val="2"/>
      <scheme val="minor"/>
    </font>
    <font>
      <sz val="11"/>
      <color rgb="FF7030A0"/>
      <name val="Aptos Narrow"/>
      <family val="2"/>
      <scheme val="minor"/>
    </font>
    <font>
      <i/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3366"/>
      <name val="Arial"/>
      <family val="2"/>
    </font>
    <font>
      <sz val="10"/>
      <color rgb="FFFF0000"/>
      <name val="Arial"/>
      <family val="2"/>
    </font>
    <font>
      <sz val="10"/>
      <color rgb="FF646464"/>
      <name val="Arial"/>
      <family val="2"/>
    </font>
    <font>
      <sz val="11"/>
      <color rgb="FF000000"/>
      <name val="Calibri"/>
      <family val="2"/>
    </font>
    <font>
      <b/>
      <sz val="16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FF0000"/>
      <name val="Aptos Narrow"/>
      <family val="2"/>
      <scheme val="minor"/>
    </font>
    <font>
      <i/>
      <sz val="11"/>
      <color rgb="FFFF0000"/>
      <name val="Aptos Narrow"/>
      <family val="2"/>
      <scheme val="minor"/>
    </font>
    <font>
      <b/>
      <u/>
      <sz val="12"/>
      <color theme="1"/>
      <name val="Aptos Narrow (Body)"/>
    </font>
    <font>
      <b/>
      <sz val="11"/>
      <color rgb="FFFFFFFF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"/>
      <color rgb="FFFFFFFF"/>
      <name val="Aptos Narrow"/>
      <family val="2"/>
      <scheme val="minor"/>
    </font>
    <font>
      <b/>
      <u/>
      <sz val="11"/>
      <color rgb="FF000000"/>
      <name val="Aptos Narrow"/>
      <family val="2"/>
      <scheme val="minor"/>
    </font>
    <font>
      <sz val="11"/>
      <color rgb="FFFFFFFF"/>
      <name val="Calibri"/>
      <family val="2"/>
    </font>
    <font>
      <b/>
      <u/>
      <sz val="11"/>
      <color rgb="FF000000"/>
      <name val="Calibri"/>
      <family val="2"/>
    </font>
    <font>
      <sz val="11"/>
      <color rgb="FF70AD47"/>
      <name val="Calibri"/>
      <family val="2"/>
    </font>
    <font>
      <i/>
      <sz val="11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rgb="FFC00000"/>
      <name val="Calibri"/>
      <family val="2"/>
    </font>
    <font>
      <sz val="11"/>
      <color rgb="FF7030A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CBEDFB"/>
        <bgColor indexed="64"/>
      </patternFill>
    </fill>
    <fill>
      <patternFill patternType="solid">
        <fgColor rgb="FF0E2841"/>
        <bgColor rgb="FF000000"/>
      </patternFill>
    </fill>
    <fill>
      <patternFill patternType="solid">
        <fgColor rgb="FF156082"/>
        <bgColor rgb="FF000000"/>
      </patternFill>
    </fill>
    <fill>
      <patternFill patternType="solid">
        <fgColor rgb="FF44546A"/>
        <bgColor rgb="FF000000"/>
      </patternFill>
    </fill>
    <fill>
      <patternFill patternType="solid">
        <fgColor rgb="FF4472C4"/>
        <bgColor rgb="FF000000"/>
      </patternFill>
    </fill>
  </fills>
  <borders count="1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6" fillId="0" borderId="0"/>
  </cellStyleXfs>
  <cellXfs count="17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3" borderId="3" xfId="0" applyFill="1" applyBorder="1" applyAlignment="1">
      <alignment horizontal="center"/>
    </xf>
    <xf numFmtId="168" fontId="0" fillId="0" borderId="0" xfId="0" applyNumberFormat="1"/>
    <xf numFmtId="14" fontId="0" fillId="3" borderId="3" xfId="0" applyNumberFormat="1" applyFill="1" applyBorder="1" applyAlignment="1">
      <alignment horizontal="center"/>
    </xf>
    <xf numFmtId="169" fontId="0" fillId="0" borderId="0" xfId="0" applyNumberFormat="1"/>
    <xf numFmtId="0" fontId="4" fillId="4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center"/>
    </xf>
    <xf numFmtId="0" fontId="0" fillId="0" borderId="0" xfId="0" quotePrefix="1" applyAlignment="1">
      <alignment horizontal="center"/>
    </xf>
    <xf numFmtId="170" fontId="0" fillId="3" borderId="3" xfId="0" applyNumberFormat="1" applyFill="1" applyBorder="1" applyAlignment="1">
      <alignment horizontal="center"/>
    </xf>
    <xf numFmtId="171" fontId="0" fillId="3" borderId="3" xfId="1" applyNumberFormat="1" applyFont="1" applyFill="1" applyBorder="1" applyAlignment="1">
      <alignment horizontal="center"/>
    </xf>
    <xf numFmtId="171" fontId="0" fillId="0" borderId="0" xfId="1" applyNumberFormat="1" applyFont="1" applyFill="1" applyBorder="1" applyAlignment="1">
      <alignment horizontal="center"/>
    </xf>
    <xf numFmtId="172" fontId="4" fillId="4" borderId="0" xfId="0" applyNumberFormat="1" applyFont="1" applyFill="1"/>
    <xf numFmtId="173" fontId="4" fillId="4" borderId="0" xfId="0" applyNumberFormat="1" applyFont="1" applyFill="1"/>
    <xf numFmtId="37" fontId="9" fillId="0" borderId="0" xfId="0" applyNumberFormat="1" applyFont="1" applyAlignment="1">
      <alignment horizontal="right"/>
    </xf>
    <xf numFmtId="37" fontId="9" fillId="0" borderId="0" xfId="0" applyNumberFormat="1" applyFont="1"/>
    <xf numFmtId="0" fontId="10" fillId="0" borderId="0" xfId="0" applyFont="1"/>
    <xf numFmtId="0" fontId="10" fillId="0" borderId="0" xfId="0" quotePrefix="1" applyFont="1" applyAlignment="1">
      <alignment horizontal="right"/>
    </xf>
    <xf numFmtId="9" fontId="10" fillId="0" borderId="0" xfId="1" applyFont="1"/>
    <xf numFmtId="0" fontId="11" fillId="0" borderId="0" xfId="0" applyFont="1" applyAlignment="1">
      <alignment horizontal="center"/>
    </xf>
    <xf numFmtId="0" fontId="12" fillId="0" borderId="0" xfId="0" applyFont="1"/>
    <xf numFmtId="1" fontId="13" fillId="0" borderId="0" xfId="0" applyNumberFormat="1" applyFont="1"/>
    <xf numFmtId="0" fontId="0" fillId="0" borderId="0" xfId="0" quotePrefix="1" applyAlignment="1">
      <alignment horizontal="right"/>
    </xf>
    <xf numFmtId="37" fontId="14" fillId="0" borderId="0" xfId="0" applyNumberFormat="1" applyFont="1"/>
    <xf numFmtId="37" fontId="11" fillId="0" borderId="0" xfId="0" applyNumberFormat="1" applyFont="1"/>
    <xf numFmtId="9" fontId="10" fillId="3" borderId="3" xfId="0" applyNumberFormat="1" applyFont="1" applyFill="1" applyBorder="1" applyAlignment="1">
      <alignment horizontal="right"/>
    </xf>
    <xf numFmtId="37" fontId="0" fillId="0" borderId="0" xfId="0" applyNumberFormat="1"/>
    <xf numFmtId="0" fontId="0" fillId="0" borderId="6" xfId="0" applyBorder="1"/>
    <xf numFmtId="0" fontId="0" fillId="0" borderId="2" xfId="0" applyBorder="1"/>
    <xf numFmtId="37" fontId="0" fillId="0" borderId="2" xfId="0" applyNumberFormat="1" applyBorder="1"/>
    <xf numFmtId="37" fontId="0" fillId="0" borderId="7" xfId="0" applyNumberFormat="1" applyBorder="1"/>
    <xf numFmtId="0" fontId="0" fillId="0" borderId="8" xfId="0" applyBorder="1"/>
    <xf numFmtId="0" fontId="0" fillId="0" borderId="9" xfId="0" applyBorder="1"/>
    <xf numFmtId="37" fontId="0" fillId="0" borderId="9" xfId="0" applyNumberFormat="1" applyBorder="1"/>
    <xf numFmtId="37" fontId="0" fillId="0" borderId="10" xfId="0" applyNumberFormat="1" applyBorder="1"/>
    <xf numFmtId="0" fontId="0" fillId="0" borderId="11" xfId="0" applyBorder="1"/>
    <xf numFmtId="37" fontId="0" fillId="0" borderId="1" xfId="0" applyNumberFormat="1" applyBorder="1"/>
    <xf numFmtId="37" fontId="0" fillId="0" borderId="12" xfId="0" applyNumberFormat="1" applyBorder="1"/>
    <xf numFmtId="2" fontId="0" fillId="0" borderId="0" xfId="0" applyNumberFormat="1"/>
    <xf numFmtId="0" fontId="17" fillId="0" borderId="0" xfId="3" applyFont="1"/>
    <xf numFmtId="0" fontId="16" fillId="0" borderId="0" xfId="3"/>
    <xf numFmtId="0" fontId="16" fillId="0" borderId="13" xfId="3" applyBorder="1"/>
    <xf numFmtId="0" fontId="16" fillId="0" borderId="14" xfId="3" applyBorder="1"/>
    <xf numFmtId="0" fontId="17" fillId="5" borderId="0" xfId="3" applyFont="1" applyFill="1" applyAlignment="1">
      <alignment horizontal="left"/>
    </xf>
    <xf numFmtId="0" fontId="18" fillId="0" borderId="0" xfId="3" applyFont="1" applyAlignment="1">
      <alignment horizontal="left"/>
    </xf>
    <xf numFmtId="3" fontId="18" fillId="0" borderId="0" xfId="3" applyNumberFormat="1" applyFont="1" applyAlignment="1">
      <alignment horizontal="right"/>
    </xf>
    <xf numFmtId="0" fontId="18" fillId="6" borderId="0" xfId="3" applyFont="1" applyFill="1" applyAlignment="1">
      <alignment horizontal="left" indent="3"/>
    </xf>
    <xf numFmtId="3" fontId="18" fillId="6" borderId="0" xfId="3" applyNumberFormat="1" applyFont="1" applyFill="1" applyAlignment="1">
      <alignment horizontal="right"/>
    </xf>
    <xf numFmtId="0" fontId="16" fillId="0" borderId="0" xfId="3" applyAlignment="1">
      <alignment horizontal="left" indent="4"/>
    </xf>
    <xf numFmtId="3" fontId="16" fillId="0" borderId="0" xfId="3" applyNumberFormat="1" applyAlignment="1">
      <alignment horizontal="right"/>
    </xf>
    <xf numFmtId="0" fontId="18" fillId="6" borderId="0" xfId="3" applyFont="1" applyFill="1" applyAlignment="1">
      <alignment horizontal="left" indent="6"/>
    </xf>
    <xf numFmtId="0" fontId="16" fillId="0" borderId="0" xfId="3" applyAlignment="1">
      <alignment horizontal="left" indent="7"/>
    </xf>
    <xf numFmtId="0" fontId="16" fillId="6" borderId="0" xfId="3" applyFill="1" applyAlignment="1">
      <alignment horizontal="left" indent="7"/>
    </xf>
    <xf numFmtId="3" fontId="16" fillId="6" borderId="0" xfId="3" applyNumberFormat="1" applyFill="1" applyAlignment="1">
      <alignment horizontal="right"/>
    </xf>
    <xf numFmtId="0" fontId="16" fillId="6" borderId="0" xfId="3" applyFill="1" applyAlignment="1">
      <alignment horizontal="left" indent="4"/>
    </xf>
    <xf numFmtId="0" fontId="16" fillId="0" borderId="0" xfId="3" applyAlignment="1">
      <alignment horizontal="left" indent="1"/>
    </xf>
    <xf numFmtId="0" fontId="18" fillId="6" borderId="0" xfId="3" applyFont="1" applyFill="1" applyAlignment="1">
      <alignment horizontal="left"/>
    </xf>
    <xf numFmtId="0" fontId="18" fillId="0" borderId="0" xfId="3" applyFont="1" applyAlignment="1">
      <alignment horizontal="left" indent="3"/>
    </xf>
    <xf numFmtId="3" fontId="19" fillId="0" borderId="0" xfId="3" applyNumberFormat="1" applyFont="1" applyAlignment="1">
      <alignment horizontal="right"/>
    </xf>
    <xf numFmtId="0" fontId="16" fillId="0" borderId="0" xfId="3" applyAlignment="1">
      <alignment horizontal="left"/>
    </xf>
    <xf numFmtId="0" fontId="16" fillId="6" borderId="0" xfId="3" applyFill="1" applyAlignment="1">
      <alignment horizontal="left"/>
    </xf>
    <xf numFmtId="0" fontId="16" fillId="6" borderId="0" xfId="3" applyFill="1" applyAlignment="1">
      <alignment horizontal="left" indent="1"/>
    </xf>
    <xf numFmtId="4" fontId="16" fillId="6" borderId="0" xfId="3" applyNumberFormat="1" applyFill="1" applyAlignment="1">
      <alignment horizontal="right"/>
    </xf>
    <xf numFmtId="4" fontId="18" fillId="0" borderId="0" xfId="3" applyNumberFormat="1" applyFont="1" applyAlignment="1">
      <alignment horizontal="right"/>
    </xf>
    <xf numFmtId="4" fontId="16" fillId="0" borderId="0" xfId="3" applyNumberFormat="1" applyAlignment="1">
      <alignment horizontal="right"/>
    </xf>
    <xf numFmtId="4" fontId="18" fillId="6" borderId="0" xfId="3" applyNumberFormat="1" applyFont="1" applyFill="1" applyAlignment="1">
      <alignment horizontal="right"/>
    </xf>
    <xf numFmtId="0" fontId="20" fillId="0" borderId="0" xfId="3" applyFont="1" applyAlignment="1">
      <alignment horizontal="left"/>
    </xf>
    <xf numFmtId="0" fontId="21" fillId="0" borderId="0" xfId="0" applyFont="1"/>
    <xf numFmtId="0" fontId="21" fillId="0" borderId="1" xfId="0" applyFont="1" applyBorder="1"/>
    <xf numFmtId="0" fontId="22" fillId="0" borderId="1" xfId="0" applyFont="1" applyBorder="1"/>
    <xf numFmtId="0" fontId="23" fillId="7" borderId="0" xfId="0" applyFont="1" applyFill="1"/>
    <xf numFmtId="0" fontId="21" fillId="7" borderId="0" xfId="0" applyFont="1" applyFill="1"/>
    <xf numFmtId="3" fontId="21" fillId="0" borderId="0" xfId="0" applyNumberFormat="1" applyFont="1"/>
    <xf numFmtId="171" fontId="21" fillId="0" borderId="0" xfId="0" applyNumberFormat="1" applyFont="1" applyAlignment="1">
      <alignment horizontal="right"/>
    </xf>
    <xf numFmtId="10" fontId="21" fillId="0" borderId="0" xfId="0" applyNumberFormat="1" applyFont="1" applyAlignment="1">
      <alignment horizontal="right"/>
    </xf>
    <xf numFmtId="10" fontId="21" fillId="8" borderId="3" xfId="0" applyNumberFormat="1" applyFont="1" applyFill="1" applyBorder="1" applyAlignment="1">
      <alignment horizontal="right"/>
    </xf>
    <xf numFmtId="0" fontId="21" fillId="8" borderId="5" xfId="0" applyFont="1" applyFill="1" applyBorder="1" applyAlignment="1">
      <alignment horizontal="right"/>
    </xf>
    <xf numFmtId="10" fontId="21" fillId="8" borderId="5" xfId="0" applyNumberFormat="1" applyFont="1" applyFill="1" applyBorder="1" applyAlignment="1">
      <alignment horizontal="right"/>
    </xf>
    <xf numFmtId="1" fontId="21" fillId="8" borderId="3" xfId="0" applyNumberFormat="1" applyFont="1" applyFill="1" applyBorder="1" applyAlignment="1">
      <alignment horizontal="right"/>
    </xf>
    <xf numFmtId="3" fontId="19" fillId="6" borderId="0" xfId="3" applyNumberFormat="1" applyFont="1" applyFill="1" applyAlignment="1">
      <alignment horizontal="right"/>
    </xf>
    <xf numFmtId="37" fontId="24" fillId="0" borderId="0" xfId="0" applyNumberFormat="1" applyFont="1" applyAlignment="1">
      <alignment horizontal="right"/>
    </xf>
    <xf numFmtId="9" fontId="25" fillId="0" borderId="0" xfId="1" applyFont="1"/>
    <xf numFmtId="0" fontId="2" fillId="0" borderId="0" xfId="0" applyFont="1"/>
    <xf numFmtId="37" fontId="24" fillId="0" borderId="0" xfId="0" applyNumberFormat="1" applyFont="1"/>
    <xf numFmtId="173" fontId="4" fillId="0" borderId="0" xfId="0" applyNumberFormat="1" applyFont="1" applyFill="1"/>
    <xf numFmtId="0" fontId="26" fillId="0" borderId="0" xfId="0" applyFont="1" applyAlignment="1">
      <alignment horizontal="center"/>
    </xf>
    <xf numFmtId="9" fontId="0" fillId="9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9" fontId="10" fillId="9" borderId="4" xfId="0" applyNumberFormat="1" applyFont="1" applyFill="1" applyBorder="1" applyAlignment="1">
      <alignment horizontal="right"/>
    </xf>
    <xf numFmtId="9" fontId="15" fillId="9" borderId="3" xfId="0" applyNumberFormat="1" applyFont="1" applyFill="1" applyBorder="1" applyAlignment="1">
      <alignment horizontal="right"/>
    </xf>
    <xf numFmtId="9" fontId="10" fillId="9" borderId="3" xfId="0" applyNumberFormat="1" applyFont="1" applyFill="1" applyBorder="1" applyAlignment="1">
      <alignment horizontal="right"/>
    </xf>
    <xf numFmtId="9" fontId="10" fillId="9" borderId="5" xfId="0" applyNumberFormat="1" applyFont="1" applyFill="1" applyBorder="1" applyAlignment="1">
      <alignment horizontal="right"/>
    </xf>
    <xf numFmtId="37" fontId="8" fillId="0" borderId="0" xfId="0" applyNumberFormat="1" applyFont="1"/>
    <xf numFmtId="170" fontId="0" fillId="0" borderId="3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171" fontId="0" fillId="0" borderId="3" xfId="1" applyNumberFormat="1" applyFont="1" applyFill="1" applyBorder="1" applyAlignment="1">
      <alignment horizontal="center"/>
    </xf>
    <xf numFmtId="49" fontId="0" fillId="0" borderId="0" xfId="0" applyNumberFormat="1"/>
    <xf numFmtId="0" fontId="0" fillId="0" borderId="0" xfId="0" applyNumberFormat="1" applyAlignment="1">
      <alignment wrapText="1"/>
    </xf>
    <xf numFmtId="0" fontId="27" fillId="10" borderId="0" xfId="0" applyFont="1" applyFill="1"/>
    <xf numFmtId="0" fontId="28" fillId="0" borderId="0" xfId="0" applyFont="1"/>
    <xf numFmtId="0" fontId="27" fillId="11" borderId="0" xfId="0" applyFont="1" applyFill="1"/>
    <xf numFmtId="0" fontId="29" fillId="11" borderId="0" xfId="0" applyFont="1" applyFill="1"/>
    <xf numFmtId="0" fontId="30" fillId="0" borderId="0" xfId="0" applyFont="1"/>
    <xf numFmtId="0" fontId="30" fillId="0" borderId="0" xfId="0" applyFont="1" applyAlignment="1">
      <alignment horizontal="center"/>
    </xf>
    <xf numFmtId="0" fontId="28" fillId="0" borderId="0" xfId="0" applyFont="1" applyAlignment="1">
      <alignment horizontal="center"/>
    </xf>
    <xf numFmtId="170" fontId="28" fillId="0" borderId="3" xfId="0" applyNumberFormat="1" applyFont="1" applyBorder="1" applyAlignment="1">
      <alignment horizontal="center"/>
    </xf>
    <xf numFmtId="49" fontId="28" fillId="0" borderId="0" xfId="0" applyNumberFormat="1" applyFont="1"/>
    <xf numFmtId="9" fontId="28" fillId="0" borderId="0" xfId="0" applyNumberFormat="1" applyFont="1" applyAlignment="1">
      <alignment horizontal="center"/>
    </xf>
    <xf numFmtId="170" fontId="28" fillId="0" borderId="5" xfId="0" applyNumberFormat="1" applyFont="1" applyBorder="1" applyAlignment="1">
      <alignment horizontal="center"/>
    </xf>
    <xf numFmtId="171" fontId="28" fillId="0" borderId="3" xfId="0" applyNumberFormat="1" applyFont="1" applyBorder="1" applyAlignment="1">
      <alignment horizontal="center"/>
    </xf>
    <xf numFmtId="171" fontId="28" fillId="0" borderId="5" xfId="0" applyNumberFormat="1" applyFont="1" applyBorder="1" applyAlignment="1">
      <alignment horizontal="center"/>
    </xf>
    <xf numFmtId="0" fontId="29" fillId="0" borderId="0" xfId="0" applyFont="1" applyFill="1"/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0" fontId="28" fillId="0" borderId="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0" borderId="0" xfId="0" applyFont="1" applyFill="1" applyAlignment="1">
      <alignment horizontal="center"/>
    </xf>
    <xf numFmtId="0" fontId="28" fillId="0" borderId="0" xfId="0" applyFont="1" applyAlignment="1">
      <alignment horizontal="center" vertical="center"/>
    </xf>
    <xf numFmtId="43" fontId="0" fillId="0" borderId="0" xfId="2" quotePrefix="1" applyNumberFormat="1" applyFont="1" applyAlignment="1">
      <alignment horizontal="center"/>
    </xf>
    <xf numFmtId="0" fontId="0" fillId="0" borderId="0" xfId="0" quotePrefix="1"/>
    <xf numFmtId="0" fontId="21" fillId="8" borderId="3" xfId="0" applyFont="1" applyFill="1" applyBorder="1" applyAlignment="1">
      <alignment horizontal="center"/>
    </xf>
    <xf numFmtId="168" fontId="21" fillId="0" borderId="0" xfId="0" applyNumberFormat="1" applyFont="1"/>
    <xf numFmtId="14" fontId="21" fillId="8" borderId="5" xfId="0" applyNumberFormat="1" applyFont="1" applyFill="1" applyBorder="1" applyAlignment="1">
      <alignment horizontal="center"/>
    </xf>
    <xf numFmtId="169" fontId="21" fillId="0" borderId="0" xfId="0" applyNumberFormat="1" applyFont="1"/>
    <xf numFmtId="0" fontId="21" fillId="0" borderId="0" xfId="0" applyFont="1" applyAlignment="1">
      <alignment horizontal="center"/>
    </xf>
    <xf numFmtId="0" fontId="23" fillId="12" borderId="0" xfId="0" applyFont="1" applyFill="1"/>
    <xf numFmtId="0" fontId="23" fillId="13" borderId="0" xfId="0" applyFont="1" applyFill="1"/>
    <xf numFmtId="0" fontId="31" fillId="13" borderId="0" xfId="0" applyFont="1" applyFill="1"/>
    <xf numFmtId="0" fontId="32" fillId="0" borderId="0" xfId="0" applyFont="1"/>
    <xf numFmtId="0" fontId="32" fillId="0" borderId="0" xfId="0" applyFont="1" applyAlignment="1">
      <alignment horizontal="center"/>
    </xf>
    <xf numFmtId="170" fontId="21" fillId="8" borderId="3" xfId="0" applyNumberFormat="1" applyFont="1" applyFill="1" applyBorder="1" applyAlignment="1">
      <alignment horizontal="center"/>
    </xf>
    <xf numFmtId="0" fontId="21" fillId="8" borderId="5" xfId="0" applyFont="1" applyFill="1" applyBorder="1" applyAlignment="1">
      <alignment horizontal="center"/>
    </xf>
    <xf numFmtId="170" fontId="21" fillId="8" borderId="5" xfId="0" applyNumberFormat="1" applyFont="1" applyFill="1" applyBorder="1" applyAlignment="1">
      <alignment horizontal="center"/>
    </xf>
    <xf numFmtId="171" fontId="21" fillId="8" borderId="3" xfId="0" applyNumberFormat="1" applyFont="1" applyFill="1" applyBorder="1" applyAlignment="1">
      <alignment horizontal="center"/>
    </xf>
    <xf numFmtId="171" fontId="21" fillId="8" borderId="5" xfId="0" applyNumberFormat="1" applyFont="1" applyFill="1" applyBorder="1" applyAlignment="1">
      <alignment horizontal="center"/>
    </xf>
    <xf numFmtId="171" fontId="21" fillId="0" borderId="0" xfId="0" applyNumberFormat="1" applyFont="1" applyAlignment="1">
      <alignment horizontal="center"/>
    </xf>
    <xf numFmtId="172" fontId="23" fillId="12" borderId="0" xfId="0" applyNumberFormat="1" applyFont="1" applyFill="1"/>
    <xf numFmtId="173" fontId="23" fillId="12" borderId="0" xfId="0" applyNumberFormat="1" applyFont="1" applyFill="1"/>
    <xf numFmtId="37" fontId="33" fillId="0" borderId="0" xfId="0" applyNumberFormat="1" applyFont="1" applyAlignment="1">
      <alignment horizontal="right"/>
    </xf>
    <xf numFmtId="37" fontId="33" fillId="0" borderId="0" xfId="0" applyNumberFormat="1" applyFont="1"/>
    <xf numFmtId="0" fontId="34" fillId="0" borderId="0" xfId="0" applyFont="1"/>
    <xf numFmtId="0" fontId="34" fillId="0" borderId="0" xfId="0" applyFont="1" applyAlignment="1">
      <alignment horizontal="right"/>
    </xf>
    <xf numFmtId="9" fontId="34" fillId="0" borderId="0" xfId="0" applyNumberFormat="1" applyFont="1"/>
    <xf numFmtId="0" fontId="35" fillId="0" borderId="0" xfId="0" applyFont="1" applyAlignment="1">
      <alignment horizontal="center"/>
    </xf>
    <xf numFmtId="0" fontId="36" fillId="0" borderId="0" xfId="0" applyFont="1"/>
    <xf numFmtId="1" fontId="37" fillId="0" borderId="0" xfId="0" applyNumberFormat="1" applyFont="1"/>
    <xf numFmtId="0" fontId="21" fillId="0" borderId="0" xfId="0" applyFont="1" applyAlignment="1">
      <alignment horizontal="right"/>
    </xf>
    <xf numFmtId="37" fontId="38" fillId="0" borderId="0" xfId="0" applyNumberFormat="1" applyFont="1"/>
    <xf numFmtId="37" fontId="35" fillId="0" borderId="0" xfId="0" applyNumberFormat="1" applyFont="1"/>
    <xf numFmtId="9" fontId="34" fillId="8" borderId="4" xfId="0" applyNumberFormat="1" applyFont="1" applyFill="1" applyBorder="1" applyAlignment="1">
      <alignment horizontal="right"/>
    </xf>
    <xf numFmtId="9" fontId="34" fillId="8" borderId="3" xfId="0" applyNumberFormat="1" applyFont="1" applyFill="1" applyBorder="1" applyAlignment="1">
      <alignment horizontal="right"/>
    </xf>
    <xf numFmtId="9" fontId="34" fillId="8" borderId="15" xfId="0" applyNumberFormat="1" applyFont="1" applyFill="1" applyBorder="1" applyAlignment="1">
      <alignment horizontal="right"/>
    </xf>
    <xf numFmtId="9" fontId="34" fillId="8" borderId="5" xfId="0" applyNumberFormat="1" applyFont="1" applyFill="1" applyBorder="1" applyAlignment="1">
      <alignment horizontal="right"/>
    </xf>
    <xf numFmtId="9" fontId="34" fillId="8" borderId="16" xfId="0" applyNumberFormat="1" applyFont="1" applyFill="1" applyBorder="1" applyAlignment="1">
      <alignment horizontal="right"/>
    </xf>
    <xf numFmtId="37" fontId="21" fillId="0" borderId="0" xfId="0" applyNumberFormat="1" applyFont="1"/>
    <xf numFmtId="0" fontId="21" fillId="0" borderId="6" xfId="0" applyFont="1" applyBorder="1"/>
    <xf numFmtId="0" fontId="21" fillId="0" borderId="2" xfId="0" applyFont="1" applyBorder="1"/>
    <xf numFmtId="37" fontId="21" fillId="0" borderId="2" xfId="0" applyNumberFormat="1" applyFont="1" applyBorder="1"/>
    <xf numFmtId="37" fontId="21" fillId="0" borderId="7" xfId="0" applyNumberFormat="1" applyFont="1" applyBorder="1"/>
    <xf numFmtId="0" fontId="21" fillId="0" borderId="8" xfId="0" applyFont="1" applyBorder="1"/>
    <xf numFmtId="0" fontId="21" fillId="0" borderId="9" xfId="0" applyFont="1" applyBorder="1"/>
    <xf numFmtId="37" fontId="21" fillId="0" borderId="9" xfId="0" applyNumberFormat="1" applyFont="1" applyBorder="1"/>
    <xf numFmtId="37" fontId="21" fillId="0" borderId="10" xfId="0" applyNumberFormat="1" applyFont="1" applyBorder="1"/>
    <xf numFmtId="0" fontId="21" fillId="0" borderId="11" xfId="0" applyFont="1" applyBorder="1"/>
    <xf numFmtId="37" fontId="21" fillId="0" borderId="1" xfId="0" applyNumberFormat="1" applyFont="1" applyBorder="1"/>
    <xf numFmtId="37" fontId="21" fillId="0" borderId="12" xfId="0" applyNumberFormat="1" applyFont="1" applyBorder="1"/>
    <xf numFmtId="2" fontId="21" fillId="0" borderId="0" xfId="0" applyNumberFormat="1" applyFont="1"/>
  </cellXfs>
  <cellStyles count="4">
    <cellStyle name="Comma" xfId="2" builtinId="3"/>
    <cellStyle name="Normal" xfId="0" builtinId="0"/>
    <cellStyle name="Normal 2" xfId="3" xr:uid="{74A9CA7B-4D0A-A24C-A2C0-13641C10FDB2}"/>
    <cellStyle name="Percent" xfId="1" builtinId="5"/>
  </cellStyles>
  <dxfs count="0"/>
  <tableStyles count="0" defaultTableStyle="TableStyleMedium2" defaultPivotStyle="PivotStyleLight16"/>
  <colors>
    <mruColors>
      <color rgb="FFCBED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iyaanadkat/Downloads/2024.05.23-NVIDIA-DCF.xlsx" TargetMode="External"/><Relationship Id="rId1" Type="http://schemas.openxmlformats.org/officeDocument/2006/relationships/externalLinkPath" Target="/Users/jiyaanadkat/Downloads/2024.05.23-NVIDIA-DCF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genda"/>
      <sheetName val="DCF"/>
      <sheetName val="WACC"/>
      <sheetName val="IS"/>
      <sheetName val="CFS"/>
      <sheetName val="Estimates"/>
    </sheetNames>
    <sheetDataSet>
      <sheetData sheetId="0"/>
      <sheetData sheetId="1"/>
      <sheetData sheetId="2"/>
      <sheetData sheetId="3">
        <row r="30">
          <cell r="B30">
            <v>735.17899999999997</v>
          </cell>
          <cell r="C30">
            <v>733.61966700000005</v>
          </cell>
          <cell r="D30">
            <v>1747.333333</v>
          </cell>
          <cell r="E30">
            <v>3076.666667</v>
          </cell>
          <cell r="F30">
            <v>4147.3333329999996</v>
          </cell>
          <cell r="G30">
            <v>2739.333333</v>
          </cell>
          <cell r="H30">
            <v>4256.6666670000004</v>
          </cell>
          <cell r="I30">
            <v>9476</v>
          </cell>
          <cell r="J30">
            <v>4707.3333329999996</v>
          </cell>
          <cell r="K30">
            <v>29545.666667000001</v>
          </cell>
        </row>
      </sheetData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34C4D-AC50-9448-B580-C78348393F59}">
  <dimension ref="A1:AA97"/>
  <sheetViews>
    <sheetView topLeftCell="A27" workbookViewId="0">
      <selection activeCell="P51" sqref="P51"/>
    </sheetView>
  </sheetViews>
  <sheetFormatPr baseColWidth="10" defaultRowHeight="16" x14ac:dyDescent="0.2"/>
  <cols>
    <col min="2" max="2" width="17.33203125" customWidth="1"/>
    <col min="4" max="4" width="21.83203125" bestFit="1" customWidth="1"/>
    <col min="9" max="9" width="10.83203125" customWidth="1"/>
  </cols>
  <sheetData>
    <row r="1" spans="1:27" ht="22" x14ac:dyDescent="0.3">
      <c r="A1" s="2"/>
      <c r="B1" s="3" t="s">
        <v>22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3" spans="1:27" x14ac:dyDescent="0.2">
      <c r="B3" t="s">
        <v>23</v>
      </c>
      <c r="D3" s="4" t="s">
        <v>24</v>
      </c>
      <c r="F3" t="s">
        <v>25</v>
      </c>
      <c r="J3" s="5"/>
      <c r="L3" t="s">
        <v>26</v>
      </c>
      <c r="N3" s="5"/>
    </row>
    <row r="4" spans="1:27" x14ac:dyDescent="0.2">
      <c r="B4" t="s">
        <v>27</v>
      </c>
      <c r="D4" s="6">
        <v>45435</v>
      </c>
      <c r="F4" t="s">
        <v>28</v>
      </c>
      <c r="J4" s="5"/>
      <c r="L4" t="s">
        <v>29</v>
      </c>
      <c r="N4" s="5"/>
    </row>
    <row r="5" spans="1:27" x14ac:dyDescent="0.2">
      <c r="B5" t="s">
        <v>30</v>
      </c>
      <c r="D5" s="6">
        <v>45657</v>
      </c>
      <c r="F5" t="s">
        <v>31</v>
      </c>
      <c r="J5" s="7"/>
      <c r="L5" t="s">
        <v>3</v>
      </c>
      <c r="N5" s="5"/>
    </row>
    <row r="7" spans="1:27" x14ac:dyDescent="0.2">
      <c r="A7" s="1" t="s">
        <v>32</v>
      </c>
      <c r="B7" s="8" t="s">
        <v>0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AA7" s="126"/>
    </row>
    <row r="9" spans="1:27" x14ac:dyDescent="0.2">
      <c r="B9" s="9" t="s">
        <v>1</v>
      </c>
      <c r="C9" s="10"/>
      <c r="D9" s="10"/>
      <c r="E9" s="10"/>
      <c r="G9" s="9" t="s">
        <v>2</v>
      </c>
      <c r="H9" s="10"/>
      <c r="I9" s="10"/>
      <c r="J9" s="10"/>
      <c r="L9" s="9" t="s">
        <v>33</v>
      </c>
      <c r="M9" s="10"/>
      <c r="N9" s="10"/>
      <c r="O9" s="10"/>
      <c r="Q9" s="9" t="s">
        <v>3</v>
      </c>
      <c r="R9" s="10"/>
      <c r="S9" s="10"/>
      <c r="T9" s="10"/>
    </row>
    <row r="10" spans="1:27" x14ac:dyDescent="0.2">
      <c r="B10" s="11" t="s">
        <v>0</v>
      </c>
      <c r="G10" s="11" t="s">
        <v>0</v>
      </c>
      <c r="H10" s="12"/>
      <c r="I10" s="13" t="s">
        <v>34</v>
      </c>
      <c r="J10" s="13" t="s">
        <v>35</v>
      </c>
      <c r="L10" s="11" t="s">
        <v>0</v>
      </c>
      <c r="M10" s="12"/>
      <c r="N10" s="13" t="s">
        <v>34</v>
      </c>
      <c r="O10" s="13" t="s">
        <v>35</v>
      </c>
      <c r="Q10" s="11" t="s">
        <v>0</v>
      </c>
      <c r="R10" s="12"/>
      <c r="S10" s="13" t="s">
        <v>34</v>
      </c>
      <c r="T10" s="91" t="s">
        <v>35</v>
      </c>
    </row>
    <row r="11" spans="1:27" x14ac:dyDescent="0.2">
      <c r="B11" t="s">
        <v>4</v>
      </c>
      <c r="E11" s="4">
        <v>3</v>
      </c>
      <c r="F11" s="1"/>
      <c r="G11" s="14"/>
      <c r="I11" s="14"/>
      <c r="J11" s="14"/>
      <c r="L11" t="s">
        <v>4</v>
      </c>
      <c r="N11" s="14">
        <v>2024</v>
      </c>
      <c r="O11" s="15">
        <v>7.4999999999999997E-2</v>
      </c>
      <c r="Q11" t="s">
        <v>4</v>
      </c>
      <c r="S11" s="14">
        <v>2024</v>
      </c>
      <c r="T11" s="92">
        <v>0.15</v>
      </c>
    </row>
    <row r="12" spans="1:27" x14ac:dyDescent="0.2">
      <c r="B12" t="s">
        <v>5</v>
      </c>
      <c r="E12" s="4">
        <v>3</v>
      </c>
      <c r="F12" s="1"/>
      <c r="G12" t="s">
        <v>4</v>
      </c>
      <c r="I12" s="125" t="s">
        <v>208</v>
      </c>
      <c r="J12" s="15">
        <v>-0.55000000000000004</v>
      </c>
      <c r="L12" t="s">
        <v>4</v>
      </c>
      <c r="N12" s="14" t="s">
        <v>208</v>
      </c>
      <c r="O12" s="15">
        <v>-0.5</v>
      </c>
      <c r="Q12" t="s">
        <v>4</v>
      </c>
      <c r="S12" s="14" t="s">
        <v>208</v>
      </c>
      <c r="T12" s="15">
        <v>-0.45</v>
      </c>
    </row>
    <row r="13" spans="1:27" x14ac:dyDescent="0.2">
      <c r="B13" t="s">
        <v>6</v>
      </c>
      <c r="E13" s="4">
        <v>3</v>
      </c>
      <c r="F13" s="1"/>
      <c r="G13" t="s">
        <v>5</v>
      </c>
      <c r="I13" s="14">
        <v>2024</v>
      </c>
      <c r="J13" s="15">
        <v>-2.5000000000000001E-2</v>
      </c>
      <c r="Q13" t="s">
        <v>5</v>
      </c>
      <c r="S13" s="14"/>
      <c r="T13" s="93"/>
    </row>
    <row r="14" spans="1:27" x14ac:dyDescent="0.2">
      <c r="B14" t="s">
        <v>7</v>
      </c>
      <c r="E14" s="4">
        <v>3</v>
      </c>
      <c r="F14" s="1"/>
      <c r="G14" t="s">
        <v>5</v>
      </c>
      <c r="I14" s="14"/>
      <c r="J14" s="15">
        <v>0.6</v>
      </c>
      <c r="Q14" t="s">
        <v>5</v>
      </c>
      <c r="S14" s="14"/>
      <c r="T14" s="93"/>
    </row>
    <row r="15" spans="1:27" x14ac:dyDescent="0.2">
      <c r="F15" s="1"/>
      <c r="I15" s="1"/>
      <c r="K15" s="1"/>
      <c r="L15" s="1"/>
      <c r="M15" s="1"/>
      <c r="N15" s="1"/>
      <c r="O15" s="1"/>
      <c r="P15" s="1"/>
      <c r="Q15" s="1"/>
      <c r="R15" s="1"/>
      <c r="S15" s="1"/>
      <c r="T15" s="93"/>
    </row>
    <row r="16" spans="1:27" x14ac:dyDescent="0.2">
      <c r="B16" s="11" t="s">
        <v>39</v>
      </c>
      <c r="F16" s="1"/>
      <c r="I16" s="1"/>
      <c r="K16" s="1"/>
      <c r="L16" s="1"/>
      <c r="M16" s="1"/>
      <c r="N16" s="1"/>
      <c r="O16" s="1"/>
      <c r="P16" s="1"/>
      <c r="Q16" s="1"/>
      <c r="R16" s="1"/>
      <c r="S16" s="1"/>
      <c r="T16" s="93"/>
    </row>
    <row r="17" spans="1:21" x14ac:dyDescent="0.2">
      <c r="B17" t="s">
        <v>6</v>
      </c>
      <c r="E17" s="16">
        <v>0.08</v>
      </c>
      <c r="F17" s="1"/>
      <c r="G17" t="s">
        <v>6</v>
      </c>
      <c r="J17" s="16">
        <v>0.09</v>
      </c>
      <c r="K17" s="1"/>
      <c r="L17" t="s">
        <v>6</v>
      </c>
      <c r="O17" s="16">
        <v>8.5000000000000006E-2</v>
      </c>
      <c r="P17" s="1"/>
      <c r="Q17" t="s">
        <v>6</v>
      </c>
      <c r="T17" s="16">
        <v>0.08</v>
      </c>
    </row>
    <row r="18" spans="1:21" x14ac:dyDescent="0.2">
      <c r="B18" t="s">
        <v>7</v>
      </c>
      <c r="E18" s="16">
        <v>0.03</v>
      </c>
      <c r="G18" t="s">
        <v>7</v>
      </c>
      <c r="J18" s="16">
        <v>0.02</v>
      </c>
      <c r="K18" s="1"/>
      <c r="L18" t="s">
        <v>7</v>
      </c>
      <c r="O18" s="16">
        <v>2.5000000000000001E-2</v>
      </c>
      <c r="P18" s="1"/>
      <c r="Q18" t="s">
        <v>7</v>
      </c>
      <c r="T18" s="16">
        <v>0.03</v>
      </c>
    </row>
    <row r="19" spans="1:21" x14ac:dyDescent="0.2">
      <c r="E19" s="17"/>
      <c r="J19" s="17"/>
      <c r="K19" s="1"/>
      <c r="O19" s="17"/>
      <c r="P19" s="1"/>
    </row>
    <row r="20" spans="1:21" x14ac:dyDescent="0.2">
      <c r="A20" s="1" t="s">
        <v>32</v>
      </c>
      <c r="B20" s="8" t="s">
        <v>8</v>
      </c>
      <c r="C20" s="8"/>
      <c r="D20" s="8"/>
      <c r="E20" s="18">
        <v>2014</v>
      </c>
      <c r="F20" s="18">
        <f>E20+1</f>
        <v>2015</v>
      </c>
      <c r="G20" s="18">
        <f t="shared" ref="G20:S20" si="0">F20+1</f>
        <v>2016</v>
      </c>
      <c r="H20" s="18">
        <f t="shared" si="0"/>
        <v>2017</v>
      </c>
      <c r="I20" s="18">
        <f t="shared" si="0"/>
        <v>2018</v>
      </c>
      <c r="J20" s="18">
        <f t="shared" si="0"/>
        <v>2019</v>
      </c>
      <c r="K20" s="18">
        <f t="shared" si="0"/>
        <v>2020</v>
      </c>
      <c r="L20" s="18">
        <f t="shared" si="0"/>
        <v>2021</v>
      </c>
      <c r="M20" s="18">
        <f t="shared" si="0"/>
        <v>2022</v>
      </c>
      <c r="N20" s="18">
        <f t="shared" si="0"/>
        <v>2023</v>
      </c>
      <c r="O20" s="19">
        <f t="shared" si="0"/>
        <v>2024</v>
      </c>
      <c r="P20" s="19">
        <f t="shared" si="0"/>
        <v>2025</v>
      </c>
      <c r="Q20" s="19">
        <f t="shared" si="0"/>
        <v>2026</v>
      </c>
      <c r="R20" s="19">
        <f t="shared" si="0"/>
        <v>2027</v>
      </c>
      <c r="S20" s="19">
        <f t="shared" si="0"/>
        <v>2028</v>
      </c>
    </row>
    <row r="21" spans="1:21" x14ac:dyDescent="0.2">
      <c r="A21" s="1"/>
      <c r="B21" t="s">
        <v>4</v>
      </c>
      <c r="E21" s="20">
        <f>Estimates!B5</f>
        <v>4634.67</v>
      </c>
      <c r="F21" s="20">
        <f>Estimates!C5</f>
        <v>4982.1000000000004</v>
      </c>
      <c r="G21" s="20">
        <f>Estimates!D5</f>
        <v>6750.23</v>
      </c>
      <c r="H21" s="20">
        <f>Estimates!E5</f>
        <v>9474.25</v>
      </c>
      <c r="I21" s="20">
        <f>Estimates!F5</f>
        <v>11546</v>
      </c>
      <c r="J21" s="20">
        <f>Estimates!G5</f>
        <v>10985.8</v>
      </c>
      <c r="K21" s="20">
        <f>Estimates!H5</f>
        <v>16189.9</v>
      </c>
      <c r="L21" s="20">
        <f>Estimates!I5</f>
        <v>26040.5</v>
      </c>
      <c r="M21" s="20">
        <f>Estimates!J5</f>
        <v>26968.9</v>
      </c>
      <c r="N21" s="20">
        <f>Estimates!K5</f>
        <v>58038.7</v>
      </c>
      <c r="O21" s="86">
        <f>Estimates!L5</f>
        <v>112419</v>
      </c>
      <c r="P21" s="86">
        <f>Estimates!M5</f>
        <v>149445</v>
      </c>
      <c r="Q21" s="86">
        <f>Estimates!N5</f>
        <v>171006</v>
      </c>
      <c r="R21" s="86">
        <f>Estimates!O5</f>
        <v>205932</v>
      </c>
      <c r="S21" s="86">
        <f>Estimates!P5</f>
        <v>202741</v>
      </c>
    </row>
    <row r="22" spans="1:21" x14ac:dyDescent="0.2">
      <c r="A22" s="1"/>
      <c r="B22" s="22" t="s">
        <v>14</v>
      </c>
      <c r="C22" s="22"/>
      <c r="D22" s="22"/>
      <c r="E22" s="23" t="s">
        <v>40</v>
      </c>
      <c r="F22" s="24">
        <f>F21/E21 - 1</f>
        <v>7.4963265993048145E-2</v>
      </c>
      <c r="G22" s="24">
        <f t="shared" ref="G22:S22" si="1">G21/F21 - 1</f>
        <v>0.35489652957588147</v>
      </c>
      <c r="H22" s="24">
        <f t="shared" si="1"/>
        <v>0.40354476810419793</v>
      </c>
      <c r="I22" s="24">
        <f t="shared" si="1"/>
        <v>0.21867166266459082</v>
      </c>
      <c r="J22" s="24">
        <f t="shared" si="1"/>
        <v>-4.8518967607829588E-2</v>
      </c>
      <c r="K22" s="24">
        <f t="shared" si="1"/>
        <v>0.47371151850570747</v>
      </c>
      <c r="L22" s="24">
        <f t="shared" si="1"/>
        <v>0.6084410651084935</v>
      </c>
      <c r="M22" s="24">
        <f t="shared" si="1"/>
        <v>3.5652157216643277E-2</v>
      </c>
      <c r="N22" s="24">
        <f t="shared" si="1"/>
        <v>1.1520603361649897</v>
      </c>
      <c r="O22" s="24">
        <f t="shared" si="1"/>
        <v>0.93696619669289638</v>
      </c>
      <c r="P22" s="24">
        <f t="shared" si="1"/>
        <v>0.32935713713873982</v>
      </c>
      <c r="Q22" s="24">
        <f t="shared" si="1"/>
        <v>0.14427381310850151</v>
      </c>
      <c r="R22" s="24">
        <f t="shared" si="1"/>
        <v>0.20423844777376243</v>
      </c>
      <c r="S22" s="24">
        <f t="shared" si="1"/>
        <v>-1.5495406250606969E-2</v>
      </c>
    </row>
    <row r="23" spans="1:21" x14ac:dyDescent="0.2">
      <c r="A23" s="1"/>
      <c r="O23" s="88"/>
      <c r="P23" s="88"/>
      <c r="Q23" s="88"/>
      <c r="R23" s="88"/>
      <c r="S23" s="88"/>
    </row>
    <row r="24" spans="1:21" x14ac:dyDescent="0.2">
      <c r="A24" s="1"/>
      <c r="B24" t="s">
        <v>5</v>
      </c>
      <c r="E24" s="21">
        <f>Estimates!B9</f>
        <v>736.68</v>
      </c>
      <c r="F24" s="21">
        <f>Estimates!C9</f>
        <v>1093.92</v>
      </c>
      <c r="G24" s="21">
        <f>Estimates!D9</f>
        <v>2128.4299999999998</v>
      </c>
      <c r="H24" s="21">
        <f>Estimates!E9</f>
        <v>3497.92</v>
      </c>
      <c r="I24" s="21">
        <f>Estimates!F9</f>
        <v>4339.8999999999996</v>
      </c>
      <c r="J24" s="21">
        <f>Estimates!G9</f>
        <v>3792.99</v>
      </c>
      <c r="K24" s="21">
        <f>Estimates!H9</f>
        <v>6545.01</v>
      </c>
      <c r="L24" s="21">
        <f>Estimates!I9</f>
        <v>12189.4</v>
      </c>
      <c r="M24" s="21">
        <f>Estimates!J9</f>
        <v>9350.08</v>
      </c>
      <c r="N24" s="21">
        <f>Estimates!K9</f>
        <v>34747.9</v>
      </c>
      <c r="O24" s="21">
        <f>Estimates!L9</f>
        <v>73804.5</v>
      </c>
      <c r="P24" s="21">
        <f>Estimates!M9</f>
        <v>97919.3</v>
      </c>
      <c r="Q24" s="21">
        <f>Estimates!N9</f>
        <v>109887</v>
      </c>
      <c r="R24" s="21">
        <f>Estimates!O9</f>
        <v>127482</v>
      </c>
      <c r="S24" s="21">
        <f>Estimates!P9</f>
        <v>131694</v>
      </c>
    </row>
    <row r="25" spans="1:21" x14ac:dyDescent="0.2">
      <c r="A25" s="1"/>
      <c r="B25" s="22" t="s">
        <v>15</v>
      </c>
      <c r="C25" s="22"/>
      <c r="D25" s="22"/>
      <c r="E25" s="24">
        <f>E24/E21</f>
        <v>0.15894982814310402</v>
      </c>
      <c r="F25" s="24">
        <f t="shared" ref="F25:S25" si="2">F24/F21</f>
        <v>0.21957006081772745</v>
      </c>
      <c r="G25" s="24">
        <f t="shared" si="2"/>
        <v>0.3153122189910566</v>
      </c>
      <c r="H25" s="24">
        <f t="shared" si="2"/>
        <v>0.36920283927487663</v>
      </c>
      <c r="I25" s="24">
        <f t="shared" si="2"/>
        <v>0.37587909232634675</v>
      </c>
      <c r="J25" s="24">
        <f t="shared" si="2"/>
        <v>0.34526297584154092</v>
      </c>
      <c r="K25" s="24">
        <f t="shared" si="2"/>
        <v>0.40426500472516819</v>
      </c>
      <c r="L25" s="24">
        <f t="shared" si="2"/>
        <v>0.46809393060809124</v>
      </c>
      <c r="M25" s="24">
        <f t="shared" si="2"/>
        <v>0.34669860468910485</v>
      </c>
      <c r="N25" s="24">
        <f t="shared" si="2"/>
        <v>0.59870224522603033</v>
      </c>
      <c r="O25" s="24">
        <f t="shared" si="2"/>
        <v>0.656512689136178</v>
      </c>
      <c r="P25" s="24">
        <f t="shared" si="2"/>
        <v>0.65521964602362071</v>
      </c>
      <c r="Q25" s="24">
        <f t="shared" si="2"/>
        <v>0.64259148801796429</v>
      </c>
      <c r="R25" s="24">
        <f t="shared" si="2"/>
        <v>0.61904900646815453</v>
      </c>
      <c r="S25" s="24">
        <f t="shared" si="2"/>
        <v>0.64956767501393409</v>
      </c>
      <c r="U25" t="s">
        <v>215</v>
      </c>
    </row>
    <row r="26" spans="1:21" x14ac:dyDescent="0.2">
      <c r="A26" s="1"/>
      <c r="O26" s="88"/>
      <c r="P26" s="88"/>
      <c r="Q26" s="88"/>
      <c r="R26" s="88"/>
      <c r="S26" s="88"/>
    </row>
    <row r="27" spans="1:21" x14ac:dyDescent="0.2">
      <c r="A27" s="1"/>
      <c r="B27" t="s">
        <v>16</v>
      </c>
      <c r="E27" s="21">
        <f>[1]IS!B30</f>
        <v>735.17899999999997</v>
      </c>
      <c r="F27" s="21">
        <f>[1]IS!C30</f>
        <v>733.61966700000005</v>
      </c>
      <c r="G27" s="21">
        <f>[1]IS!D30</f>
        <v>1747.333333</v>
      </c>
      <c r="H27" s="21">
        <f>[1]IS!E30</f>
        <v>3076.666667</v>
      </c>
      <c r="I27" s="21">
        <f>[1]IS!F30</f>
        <v>4147.3333329999996</v>
      </c>
      <c r="J27" s="21">
        <f>[1]IS!G30</f>
        <v>2739.333333</v>
      </c>
      <c r="K27" s="21">
        <f>[1]IS!H30</f>
        <v>4256.6666670000004</v>
      </c>
      <c r="L27" s="21">
        <f>[1]IS!I30</f>
        <v>9476</v>
      </c>
      <c r="M27" s="21">
        <f>[1]IS!J30</f>
        <v>4707.3333329999996</v>
      </c>
      <c r="N27" s="21">
        <f>[1]IS!K30</f>
        <v>29545.666667000001</v>
      </c>
      <c r="O27" s="89"/>
      <c r="P27" s="89"/>
      <c r="Q27" s="89"/>
      <c r="R27" s="89"/>
      <c r="S27" s="89"/>
    </row>
    <row r="28" spans="1:21" x14ac:dyDescent="0.2">
      <c r="A28" s="1"/>
      <c r="B28" s="22" t="s">
        <v>41</v>
      </c>
      <c r="C28" s="22"/>
      <c r="D28" s="22"/>
      <c r="E28" s="24">
        <f>IS!B31/IS!B30</f>
        <v>0.16321966079009331</v>
      </c>
      <c r="F28" s="24">
        <f>IS!C31/IS!C30</f>
        <v>0.17072016009625324</v>
      </c>
      <c r="G28" s="24">
        <f>IS!D31/IS!D30</f>
        <v>0.14345669556342172</v>
      </c>
      <c r="H28" s="24">
        <f>IS!E31/IS!E30</f>
        <v>6.0130010827721563E-2</v>
      </c>
      <c r="I28" s="24">
        <f>IS!F31/IS!F30</f>
        <v>-4.2999517685500692E-2</v>
      </c>
      <c r="J28" s="24">
        <f>IS!G31/IS!G30</f>
        <v>2.6283767343183714E-2</v>
      </c>
      <c r="K28" s="24">
        <f>IS!H31/IS!H30</f>
        <v>2.2004698588723202E-2</v>
      </c>
      <c r="L28" s="24">
        <f>IS!I31/IS!I30</f>
        <v>2.5151259286618828E-2</v>
      </c>
      <c r="M28" s="24">
        <f>IS!J31/IS!J30</f>
        <v>-4.0433366310751555E-2</v>
      </c>
      <c r="N28" s="24">
        <f>IS!K31/IS!K30</f>
        <v>0.11542583795575859</v>
      </c>
      <c r="O28" s="87"/>
      <c r="P28" s="87"/>
      <c r="Q28" s="87"/>
      <c r="R28" s="87"/>
      <c r="S28" s="87"/>
    </row>
    <row r="29" spans="1:21" x14ac:dyDescent="0.2">
      <c r="A29" s="1"/>
      <c r="O29" s="88"/>
      <c r="P29" s="88"/>
      <c r="Q29" s="88"/>
      <c r="R29" s="88"/>
      <c r="S29" s="88"/>
    </row>
    <row r="30" spans="1:21" x14ac:dyDescent="0.2">
      <c r="A30" s="1" t="s">
        <v>32</v>
      </c>
      <c r="B30" s="8" t="s">
        <v>42</v>
      </c>
      <c r="C30" s="8"/>
      <c r="D30" s="8"/>
      <c r="E30" s="18">
        <f>E20</f>
        <v>2014</v>
      </c>
      <c r="F30" s="18">
        <f t="shared" ref="F30:M30" si="3">F20</f>
        <v>2015</v>
      </c>
      <c r="G30" s="18">
        <f t="shared" si="3"/>
        <v>2016</v>
      </c>
      <c r="H30" s="18">
        <f t="shared" si="3"/>
        <v>2017</v>
      </c>
      <c r="I30" s="18">
        <f t="shared" si="3"/>
        <v>2018</v>
      </c>
      <c r="J30" s="18">
        <f t="shared" si="3"/>
        <v>2019</v>
      </c>
      <c r="K30" s="18">
        <f t="shared" si="3"/>
        <v>2020</v>
      </c>
      <c r="L30" s="18">
        <f t="shared" si="3"/>
        <v>2021</v>
      </c>
      <c r="M30" s="18">
        <f t="shared" si="3"/>
        <v>2022</v>
      </c>
      <c r="N30" s="18">
        <f t="shared" ref="N30:S30" si="4">M30+1</f>
        <v>2023</v>
      </c>
      <c r="O30" s="19">
        <f t="shared" si="4"/>
        <v>2024</v>
      </c>
      <c r="P30" s="19">
        <f t="shared" si="4"/>
        <v>2025</v>
      </c>
      <c r="Q30" s="19">
        <f t="shared" si="4"/>
        <v>2026</v>
      </c>
      <c r="R30" s="19">
        <f t="shared" si="4"/>
        <v>2027</v>
      </c>
      <c r="S30" s="19">
        <f t="shared" si="4"/>
        <v>2028</v>
      </c>
    </row>
    <row r="31" spans="1:21" x14ac:dyDescent="0.2">
      <c r="A31" s="25"/>
      <c r="B31" t="s">
        <v>17</v>
      </c>
      <c r="D31" s="26"/>
      <c r="E31" s="21">
        <f>CFS!B11</f>
        <v>220.41933299999999</v>
      </c>
      <c r="F31" s="21">
        <f>CFS!C11</f>
        <v>199.651667</v>
      </c>
      <c r="G31" s="21">
        <f>CFS!D11</f>
        <v>186.66666599999999</v>
      </c>
      <c r="H31" s="21">
        <f>CFS!E11</f>
        <v>196.66666699999999</v>
      </c>
      <c r="I31" s="21">
        <f>CFS!F11</f>
        <v>254</v>
      </c>
      <c r="J31" s="21">
        <f>CFS!G11</f>
        <v>371.66666700000002</v>
      </c>
      <c r="K31" s="21">
        <f>CFS!H11</f>
        <v>1037.333333</v>
      </c>
      <c r="L31" s="21">
        <f>CFS!I11</f>
        <v>1167</v>
      </c>
      <c r="M31" s="21">
        <f>CFS!J11</f>
        <v>1505</v>
      </c>
      <c r="N31" s="21">
        <f>CFS!K11</f>
        <v>1521</v>
      </c>
      <c r="O31" s="27"/>
      <c r="P31" s="27"/>
      <c r="Q31" s="27"/>
      <c r="R31" s="27"/>
      <c r="S31" s="27"/>
    </row>
    <row r="32" spans="1:21" x14ac:dyDescent="0.2">
      <c r="A32" s="25"/>
      <c r="B32" t="s">
        <v>15</v>
      </c>
      <c r="D32" s="26"/>
      <c r="E32" s="24">
        <f>E31/E21</f>
        <v>4.7558797713753084E-2</v>
      </c>
      <c r="F32" s="24">
        <f t="shared" ref="F32:N32" si="5">F31/F21</f>
        <v>4.0073797595391501E-2</v>
      </c>
      <c r="G32" s="24">
        <f t="shared" si="5"/>
        <v>2.7653378625617203E-2</v>
      </c>
      <c r="H32" s="24">
        <f t="shared" si="5"/>
        <v>2.0758019579386229E-2</v>
      </c>
      <c r="I32" s="24">
        <f t="shared" si="5"/>
        <v>2.1998960679023037E-2</v>
      </c>
      <c r="J32" s="24">
        <f t="shared" si="5"/>
        <v>3.3831552276575222E-2</v>
      </c>
      <c r="K32" s="24">
        <f t="shared" si="5"/>
        <v>6.4072868455024426E-2</v>
      </c>
      <c r="L32" s="24">
        <f t="shared" si="5"/>
        <v>4.4814807703385112E-2</v>
      </c>
      <c r="M32" s="24">
        <f t="shared" si="5"/>
        <v>5.5805019856204736E-2</v>
      </c>
      <c r="N32" s="24">
        <f t="shared" si="5"/>
        <v>2.6206651768561323E-2</v>
      </c>
      <c r="O32" s="26"/>
      <c r="P32" s="26"/>
      <c r="Q32" s="26"/>
      <c r="R32" s="26"/>
      <c r="S32" s="26"/>
    </row>
    <row r="33" spans="1:20" x14ac:dyDescent="0.2">
      <c r="A33" s="25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</row>
    <row r="34" spans="1:20" x14ac:dyDescent="0.2">
      <c r="A34" s="25"/>
      <c r="B34" t="s">
        <v>18</v>
      </c>
      <c r="D34" s="26"/>
      <c r="E34" s="21">
        <f>-CFS!B26</f>
        <v>134.15733399999999</v>
      </c>
      <c r="F34" s="21">
        <f>-CFS!C26</f>
        <v>91.348332999999997</v>
      </c>
      <c r="G34" s="21">
        <f>-CFS!D26</f>
        <v>164</v>
      </c>
      <c r="H34" s="21">
        <f>-CFS!E26</f>
        <v>471.33333299999998</v>
      </c>
      <c r="I34" s="21">
        <f>-CFS!F26</f>
        <v>671</v>
      </c>
      <c r="J34" s="21">
        <f>-CFS!G26</f>
        <v>508.33333399999998</v>
      </c>
      <c r="K34" s="21">
        <f>-CFS!H26</f>
        <v>1082</v>
      </c>
      <c r="L34" s="21">
        <f>-CFS!I26</f>
        <v>979.33333300000004</v>
      </c>
      <c r="M34" s="21">
        <f>-CFS!J26</f>
        <v>1754.333333</v>
      </c>
      <c r="N34" s="21">
        <f>-CFS!K26</f>
        <v>1154</v>
      </c>
      <c r="O34" s="26"/>
      <c r="P34" s="26"/>
      <c r="Q34" s="26"/>
      <c r="R34" s="26"/>
      <c r="S34" s="26"/>
    </row>
    <row r="35" spans="1:20" x14ac:dyDescent="0.2">
      <c r="A35" s="25"/>
      <c r="B35" s="22" t="s">
        <v>15</v>
      </c>
      <c r="C35" s="22"/>
      <c r="D35" s="26"/>
      <c r="E35" s="24">
        <f>E34/E21</f>
        <v>2.8946469543678403E-2</v>
      </c>
      <c r="F35" s="24">
        <f t="shared" ref="F35:N35" si="6">F34/F21</f>
        <v>1.8335306999056621E-2</v>
      </c>
      <c r="G35" s="24">
        <f t="shared" si="6"/>
        <v>2.4295468450704644E-2</v>
      </c>
      <c r="H35" s="24">
        <f t="shared" si="6"/>
        <v>4.9748880702958014E-2</v>
      </c>
      <c r="I35" s="24">
        <f t="shared" si="6"/>
        <v>5.8115364628442752E-2</v>
      </c>
      <c r="J35" s="24">
        <f t="shared" si="6"/>
        <v>4.627185402974749E-2</v>
      </c>
      <c r="K35" s="24">
        <f t="shared" si="6"/>
        <v>6.6831790190180304E-2</v>
      </c>
      <c r="L35" s="24">
        <f t="shared" si="6"/>
        <v>3.7608084829400361E-2</v>
      </c>
      <c r="M35" s="24">
        <f t="shared" si="6"/>
        <v>6.5050236865426464E-2</v>
      </c>
      <c r="N35" s="24">
        <f t="shared" si="6"/>
        <v>1.9883284773780256E-2</v>
      </c>
      <c r="O35" s="26"/>
      <c r="P35" s="26"/>
      <c r="Q35" s="26"/>
      <c r="R35" s="26"/>
      <c r="S35" s="26"/>
    </row>
    <row r="36" spans="1:20" x14ac:dyDescent="0.2">
      <c r="A36" s="25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</row>
    <row r="37" spans="1:20" x14ac:dyDescent="0.2">
      <c r="A37" s="25"/>
      <c r="B37" t="s">
        <v>19</v>
      </c>
      <c r="D37" s="26"/>
      <c r="E37" s="21">
        <f>-CFS!B18</f>
        <v>194.42599999999999</v>
      </c>
      <c r="F37" s="21">
        <f>-CFS!C18</f>
        <v>61.181333000000002</v>
      </c>
      <c r="G37" s="21">
        <f>-CFS!D18</f>
        <v>588.33333400000004</v>
      </c>
      <c r="H37" s="21">
        <f>-CFS!E18</f>
        <v>43.666665999999999</v>
      </c>
      <c r="I37" s="21">
        <f>-CFS!F18</f>
        <v>817.33333400000004</v>
      </c>
      <c r="J37" s="21">
        <f>-CFS!G18</f>
        <v>-812.66666699999996</v>
      </c>
      <c r="K37" s="21">
        <f>-CFS!H18</f>
        <v>677.66666699999996</v>
      </c>
      <c r="L37" s="21">
        <f>-CFS!I18</f>
        <v>3106.6666660000001</v>
      </c>
      <c r="M37" s="21">
        <f>-CFS!J18</f>
        <v>2529.3333339999999</v>
      </c>
      <c r="N37" s="21">
        <f>-CFS!K18</f>
        <v>3053.333333</v>
      </c>
      <c r="O37" s="26"/>
      <c r="P37" s="26"/>
      <c r="Q37" s="26"/>
      <c r="R37" s="26"/>
      <c r="S37" s="26"/>
    </row>
    <row r="38" spans="1:20" x14ac:dyDescent="0.2">
      <c r="A38" s="25"/>
      <c r="B38" s="22" t="s">
        <v>15</v>
      </c>
      <c r="C38" s="22"/>
      <c r="D38" s="26"/>
      <c r="E38" s="24">
        <f>E37/E21</f>
        <v>4.1950343821674466E-2</v>
      </c>
      <c r="F38" s="24">
        <f t="shared" ref="F38:N38" si="7">F37/F21</f>
        <v>1.22802298227655E-2</v>
      </c>
      <c r="G38" s="24">
        <f t="shared" si="7"/>
        <v>8.7157524113993162E-2</v>
      </c>
      <c r="H38" s="24">
        <f t="shared" si="7"/>
        <v>4.6089839301263948E-3</v>
      </c>
      <c r="I38" s="24">
        <f t="shared" si="7"/>
        <v>7.0789306599688212E-2</v>
      </c>
      <c r="J38" s="24">
        <f t="shared" si="7"/>
        <v>-7.3974281982195203E-2</v>
      </c>
      <c r="K38" s="24">
        <f t="shared" si="7"/>
        <v>4.1857372003533067E-2</v>
      </c>
      <c r="L38" s="24">
        <f t="shared" si="7"/>
        <v>0.11930134467464143</v>
      </c>
      <c r="M38" s="24">
        <f t="shared" si="7"/>
        <v>9.3787041147395694E-2</v>
      </c>
      <c r="N38" s="24">
        <f t="shared" si="7"/>
        <v>5.2608575536667777E-2</v>
      </c>
      <c r="O38" s="26"/>
      <c r="P38" s="26"/>
      <c r="Q38" s="26"/>
      <c r="R38" s="26"/>
      <c r="S38" s="26"/>
    </row>
    <row r="39" spans="1:20" x14ac:dyDescent="0.2">
      <c r="A39" s="1"/>
      <c r="B39" s="22" t="s">
        <v>20</v>
      </c>
      <c r="C39" s="22"/>
      <c r="E39" s="28" t="s">
        <v>40</v>
      </c>
      <c r="F39" s="24">
        <f>F37/(F21-E21)</f>
        <v>0.17609686267737371</v>
      </c>
      <c r="G39" s="24">
        <f t="shared" ref="G39:N39" si="8">G37/(G21-F21)</f>
        <v>0.3327432564347646</v>
      </c>
      <c r="H39" s="24">
        <f t="shared" si="8"/>
        <v>1.6030229587154277E-2</v>
      </c>
      <c r="I39" s="24">
        <f t="shared" si="8"/>
        <v>0.39451349535416919</v>
      </c>
      <c r="J39" s="24">
        <f t="shared" si="8"/>
        <v>1.4506723795073169</v>
      </c>
      <c r="K39" s="24">
        <f t="shared" si="8"/>
        <v>0.1302178411252666</v>
      </c>
      <c r="L39" s="24">
        <f t="shared" si="8"/>
        <v>0.31537842019775447</v>
      </c>
      <c r="M39" s="24">
        <f t="shared" si="8"/>
        <v>2.7244004028435977</v>
      </c>
      <c r="N39" s="24">
        <f t="shared" si="8"/>
        <v>9.8273350102028353E-2</v>
      </c>
    </row>
    <row r="40" spans="1:20" x14ac:dyDescent="0.2">
      <c r="A40" s="1"/>
      <c r="O40">
        <v>1</v>
      </c>
      <c r="P40">
        <f>O40+1</f>
        <v>2</v>
      </c>
      <c r="Q40">
        <f>P40+1</f>
        <v>3</v>
      </c>
      <c r="R40">
        <f>Q40+1</f>
        <v>4</v>
      </c>
      <c r="S40">
        <f>R40+1</f>
        <v>5</v>
      </c>
    </row>
    <row r="41" spans="1:20" x14ac:dyDescent="0.2">
      <c r="A41" s="1" t="s">
        <v>32</v>
      </c>
      <c r="B41" s="8" t="s">
        <v>21</v>
      </c>
      <c r="C41" s="8"/>
      <c r="D41" s="8"/>
      <c r="E41" s="18">
        <f>E30</f>
        <v>2014</v>
      </c>
      <c r="F41" s="18">
        <f>E41+1</f>
        <v>2015</v>
      </c>
      <c r="G41" s="18">
        <f t="shared" ref="G41:S41" si="9">F41+1</f>
        <v>2016</v>
      </c>
      <c r="H41" s="18">
        <f t="shared" si="9"/>
        <v>2017</v>
      </c>
      <c r="I41" s="18">
        <f t="shared" si="9"/>
        <v>2018</v>
      </c>
      <c r="J41" s="18">
        <f t="shared" si="9"/>
        <v>2019</v>
      </c>
      <c r="K41" s="18">
        <f t="shared" si="9"/>
        <v>2020</v>
      </c>
      <c r="L41" s="18">
        <f t="shared" si="9"/>
        <v>2021</v>
      </c>
      <c r="M41" s="18">
        <f t="shared" si="9"/>
        <v>2022</v>
      </c>
      <c r="N41" s="18">
        <f t="shared" si="9"/>
        <v>2023</v>
      </c>
      <c r="O41" s="19">
        <f t="shared" si="9"/>
        <v>2024</v>
      </c>
      <c r="P41" s="19">
        <f t="shared" si="9"/>
        <v>2025</v>
      </c>
      <c r="Q41" s="19">
        <f t="shared" si="9"/>
        <v>2026</v>
      </c>
      <c r="R41" s="19">
        <f t="shared" si="9"/>
        <v>2027</v>
      </c>
      <c r="S41" s="19">
        <f t="shared" si="9"/>
        <v>2028</v>
      </c>
      <c r="T41" s="90"/>
    </row>
    <row r="42" spans="1:20" x14ac:dyDescent="0.2">
      <c r="B42" t="s">
        <v>4</v>
      </c>
      <c r="E42" s="29">
        <f>E21</f>
        <v>4634.67</v>
      </c>
      <c r="F42" s="29">
        <f t="shared" ref="F42:N42" si="10">F21</f>
        <v>4982.1000000000004</v>
      </c>
      <c r="G42" s="29">
        <f t="shared" si="10"/>
        <v>6750.23</v>
      </c>
      <c r="H42" s="29">
        <f t="shared" si="10"/>
        <v>9474.25</v>
      </c>
      <c r="I42" s="29">
        <f t="shared" si="10"/>
        <v>11546</v>
      </c>
      <c r="J42" s="29">
        <f t="shared" si="10"/>
        <v>10985.8</v>
      </c>
      <c r="K42" s="29">
        <f t="shared" si="10"/>
        <v>16189.9</v>
      </c>
      <c r="L42" s="29">
        <f t="shared" si="10"/>
        <v>26040.5</v>
      </c>
      <c r="M42" s="29">
        <f t="shared" si="10"/>
        <v>26968.9</v>
      </c>
      <c r="N42" s="29">
        <f t="shared" si="10"/>
        <v>58038.7</v>
      </c>
      <c r="O42" s="98">
        <f ca="1">N42*(1+O43)</f>
        <v>120576.04499999998</v>
      </c>
      <c r="P42" s="98">
        <f ca="1">O42*(1+P43)</f>
        <v>192033.16152217033</v>
      </c>
      <c r="Q42" s="98">
        <f ca="1">P42*(1+Q43)</f>
        <v>254625.81663418503</v>
      </c>
      <c r="R42" s="98">
        <f ca="1">Q42*(1+R43)</f>
        <v>300272.81941368803</v>
      </c>
      <c r="S42" s="98">
        <f ca="1">R42*(1+S43)</f>
        <v>329879.41988320264</v>
      </c>
    </row>
    <row r="43" spans="1:20" x14ac:dyDescent="0.2">
      <c r="B43" s="22" t="s">
        <v>14</v>
      </c>
      <c r="C43" s="22"/>
      <c r="E43" s="28"/>
      <c r="F43" s="24">
        <f>F22</f>
        <v>7.4963265993048145E-2</v>
      </c>
      <c r="G43" s="24">
        <f t="shared" ref="G43:N43" si="11">G22</f>
        <v>0.35489652957588147</v>
      </c>
      <c r="H43" s="24">
        <f t="shared" si="11"/>
        <v>0.40354476810419793</v>
      </c>
      <c r="I43" s="24">
        <f t="shared" si="11"/>
        <v>0.21867166266459082</v>
      </c>
      <c r="J43" s="24">
        <f t="shared" si="11"/>
        <v>-4.8518967607829588E-2</v>
      </c>
      <c r="K43" s="24">
        <f t="shared" si="11"/>
        <v>0.47371151850570747</v>
      </c>
      <c r="L43" s="24">
        <f t="shared" si="11"/>
        <v>0.6084410651084935</v>
      </c>
      <c r="M43" s="24">
        <f t="shared" si="11"/>
        <v>3.5652157216643277E-2</v>
      </c>
      <c r="N43" s="24">
        <f t="shared" si="11"/>
        <v>1.1520603361649897</v>
      </c>
      <c r="O43" s="24">
        <f ca="1">OFFSET(O43,E11,0)</f>
        <v>1.0775111261968306</v>
      </c>
      <c r="P43" s="24">
        <f ca="1">OFFSET(P43,E11,0)</f>
        <v>0.59263111940825686</v>
      </c>
      <c r="Q43" s="24">
        <f ca="1">OFFSET(Q43,E11,0)</f>
        <v>0.32594711567454132</v>
      </c>
      <c r="R43" s="24">
        <f ca="1">OFFSET(R43,E11,0)</f>
        <v>0.17927091362099773</v>
      </c>
      <c r="S43" s="24">
        <f ca="1">OFFSET(S43,E11,0)</f>
        <v>9.8599002491548765E-2</v>
      </c>
    </row>
    <row r="44" spans="1:20" x14ac:dyDescent="0.2">
      <c r="B44" t="s">
        <v>43</v>
      </c>
      <c r="O44" s="94">
        <f>O22</f>
        <v>0.93696619669289638</v>
      </c>
      <c r="P44" s="95">
        <f>O44*(1+J12)</f>
        <v>0.4216347885118033</v>
      </c>
      <c r="Q44" s="95">
        <f>P44*(1+J12)</f>
        <v>0.18973565483031146</v>
      </c>
      <c r="R44" s="95">
        <f>Q44*(1+J12)</f>
        <v>8.5381044673640147E-2</v>
      </c>
      <c r="S44" s="95">
        <f>R44*(1+J12)</f>
        <v>3.842147010313806E-2</v>
      </c>
    </row>
    <row r="45" spans="1:20" x14ac:dyDescent="0.2">
      <c r="B45" t="s">
        <v>44</v>
      </c>
      <c r="O45" s="96">
        <f>O44*(1+O11)</f>
        <v>1.0072386614448636</v>
      </c>
      <c r="P45" s="97">
        <f>O45*(1+O12)</f>
        <v>0.50361933072243181</v>
      </c>
      <c r="Q45" s="97">
        <f>P45*(1+O12)</f>
        <v>0.25180966536121591</v>
      </c>
      <c r="R45" s="97">
        <f>Q45*(1+O12)</f>
        <v>0.12590483268060795</v>
      </c>
      <c r="S45" s="97">
        <f>R45*(1+O12)</f>
        <v>6.2952416340303977E-2</v>
      </c>
    </row>
    <row r="46" spans="1:20" x14ac:dyDescent="0.2">
      <c r="B46" t="s">
        <v>45</v>
      </c>
      <c r="O46" s="96">
        <f>O44*(1+T11)</f>
        <v>1.0775111261968306</v>
      </c>
      <c r="P46" s="96">
        <f>O46*(1+T12)</f>
        <v>0.59263111940825686</v>
      </c>
      <c r="Q46" s="96">
        <f>P46*(1+T12)</f>
        <v>0.32594711567454132</v>
      </c>
      <c r="R46" s="96">
        <f>Q46*(1+T12)</f>
        <v>0.17927091362099773</v>
      </c>
      <c r="S46" s="96">
        <f>R46*(1+T12)</f>
        <v>9.8599002491548765E-2</v>
      </c>
    </row>
    <row r="48" spans="1:20" x14ac:dyDescent="0.2">
      <c r="B48" t="s">
        <v>5</v>
      </c>
      <c r="E48" s="29">
        <f>E24</f>
        <v>736.68</v>
      </c>
      <c r="F48" s="29">
        <f t="shared" ref="F48:N48" si="12">F24</f>
        <v>1093.92</v>
      </c>
      <c r="G48" s="29">
        <f t="shared" si="12"/>
        <v>2128.4299999999998</v>
      </c>
      <c r="H48" s="29">
        <f t="shared" si="12"/>
        <v>3497.92</v>
      </c>
      <c r="I48" s="29">
        <f t="shared" si="12"/>
        <v>4339.8999999999996</v>
      </c>
      <c r="J48" s="29">
        <f t="shared" si="12"/>
        <v>3792.99</v>
      </c>
      <c r="K48" s="29">
        <f t="shared" si="12"/>
        <v>6545.01</v>
      </c>
      <c r="L48" s="29">
        <f t="shared" si="12"/>
        <v>12189.4</v>
      </c>
      <c r="M48" s="29">
        <f t="shared" si="12"/>
        <v>9350.08</v>
      </c>
      <c r="N48" s="29">
        <f t="shared" si="12"/>
        <v>34747.9</v>
      </c>
      <c r="O48" s="30"/>
      <c r="P48" s="30"/>
      <c r="Q48" s="30"/>
      <c r="R48" s="30"/>
      <c r="S48" s="30"/>
    </row>
    <row r="49" spans="2:19" x14ac:dyDescent="0.2">
      <c r="B49" s="22" t="s">
        <v>15</v>
      </c>
      <c r="C49" s="22"/>
      <c r="E49" s="24">
        <f>E25</f>
        <v>0.15894982814310402</v>
      </c>
      <c r="F49" s="24">
        <f t="shared" ref="F49:N49" si="13">F25</f>
        <v>0.21957006081772745</v>
      </c>
      <c r="G49" s="24">
        <f t="shared" si="13"/>
        <v>0.3153122189910566</v>
      </c>
      <c r="H49" s="24">
        <f t="shared" si="13"/>
        <v>0.36920283927487663</v>
      </c>
      <c r="I49" s="24">
        <f t="shared" si="13"/>
        <v>0.37587909232634675</v>
      </c>
      <c r="J49" s="24">
        <f t="shared" si="13"/>
        <v>0.34526297584154092</v>
      </c>
      <c r="K49" s="24">
        <f t="shared" si="13"/>
        <v>0.40426500472516819</v>
      </c>
      <c r="L49" s="24">
        <f t="shared" si="13"/>
        <v>0.46809393060809124</v>
      </c>
      <c r="M49" s="24">
        <f t="shared" si="13"/>
        <v>0.34669860468910485</v>
      </c>
      <c r="N49" s="24">
        <f t="shared" si="13"/>
        <v>0.59870224522603033</v>
      </c>
      <c r="O49" s="24"/>
      <c r="P49" s="24"/>
      <c r="Q49" s="24"/>
      <c r="R49" s="24"/>
      <c r="S49" s="24"/>
    </row>
    <row r="50" spans="2:19" x14ac:dyDescent="0.2">
      <c r="B50" t="s">
        <v>43</v>
      </c>
      <c r="C50" s="22"/>
      <c r="O50" s="31">
        <f>O51*(1+J13)</f>
        <v>0.64009987190777351</v>
      </c>
      <c r="P50" s="31">
        <f>P51*(1+J13)</f>
        <v>0.64349999999999996</v>
      </c>
      <c r="Q50" s="31"/>
      <c r="R50" s="31"/>
      <c r="S50" s="31"/>
    </row>
    <row r="51" spans="2:19" x14ac:dyDescent="0.2">
      <c r="B51" t="s">
        <v>44</v>
      </c>
      <c r="C51" s="22"/>
      <c r="O51" s="31">
        <f>O25</f>
        <v>0.656512689136178</v>
      </c>
      <c r="P51" s="31">
        <v>0.66</v>
      </c>
      <c r="Q51" s="31">
        <f>Q25</f>
        <v>0.64259148801796429</v>
      </c>
      <c r="R51" s="31">
        <v>0.66</v>
      </c>
      <c r="S51" s="31">
        <v>0.66</v>
      </c>
    </row>
    <row r="52" spans="2:19" x14ac:dyDescent="0.2">
      <c r="B52" t="s">
        <v>45</v>
      </c>
      <c r="C52" s="22"/>
      <c r="O52" s="31"/>
      <c r="P52" s="31"/>
      <c r="Q52" s="31"/>
      <c r="R52" s="31"/>
      <c r="S52" s="31"/>
    </row>
    <row r="54" spans="2:19" x14ac:dyDescent="0.2">
      <c r="B54" t="s">
        <v>16</v>
      </c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0"/>
      <c r="P54" s="30"/>
      <c r="Q54" s="30"/>
      <c r="R54" s="30"/>
      <c r="S54" s="30"/>
    </row>
    <row r="55" spans="2:19" x14ac:dyDescent="0.2">
      <c r="B55" s="22" t="s">
        <v>41</v>
      </c>
      <c r="C55" s="22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31"/>
      <c r="P55" s="31"/>
      <c r="Q55" s="31"/>
      <c r="R55" s="31"/>
      <c r="S55" s="31"/>
    </row>
    <row r="57" spans="2:19" x14ac:dyDescent="0.2">
      <c r="B57" s="33" t="s">
        <v>46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5"/>
      <c r="P57" s="35"/>
      <c r="Q57" s="35"/>
      <c r="R57" s="35"/>
      <c r="S57" s="36"/>
    </row>
    <row r="59" spans="2:19" x14ac:dyDescent="0.2">
      <c r="B59" t="s">
        <v>17</v>
      </c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30"/>
      <c r="P59" s="30"/>
      <c r="Q59" s="30"/>
      <c r="R59" s="30"/>
      <c r="S59" s="30"/>
    </row>
    <row r="60" spans="2:19" x14ac:dyDescent="0.2">
      <c r="B60" t="s">
        <v>15</v>
      </c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31"/>
      <c r="P60" s="31"/>
      <c r="Q60" s="31"/>
      <c r="R60" s="31"/>
      <c r="S60" s="31"/>
    </row>
    <row r="62" spans="2:19" x14ac:dyDescent="0.2">
      <c r="B62" t="s">
        <v>18</v>
      </c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30"/>
      <c r="P62" s="30"/>
      <c r="Q62" s="30"/>
      <c r="R62" s="30"/>
      <c r="S62" s="30"/>
    </row>
    <row r="63" spans="2:19" x14ac:dyDescent="0.2">
      <c r="B63" s="22" t="s">
        <v>15</v>
      </c>
      <c r="C63" s="22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31"/>
      <c r="P63" s="31"/>
      <c r="Q63" s="31"/>
      <c r="R63" s="31"/>
      <c r="S63" s="31"/>
    </row>
    <row r="65" spans="2:19" x14ac:dyDescent="0.2">
      <c r="B65" t="s">
        <v>19</v>
      </c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30"/>
      <c r="P65" s="30"/>
      <c r="Q65" s="30"/>
      <c r="R65" s="30"/>
      <c r="S65" s="30"/>
    </row>
    <row r="66" spans="2:19" x14ac:dyDescent="0.2">
      <c r="B66" s="22" t="s">
        <v>15</v>
      </c>
      <c r="C66" s="22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31"/>
      <c r="P66" s="31"/>
      <c r="Q66" s="31"/>
      <c r="R66" s="31"/>
      <c r="S66" s="31"/>
    </row>
    <row r="68" spans="2:19" x14ac:dyDescent="0.2">
      <c r="B68" s="37" t="s">
        <v>47</v>
      </c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9"/>
      <c r="P68" s="39"/>
      <c r="Q68" s="39"/>
      <c r="R68" s="39"/>
      <c r="S68" s="40"/>
    </row>
    <row r="69" spans="2:19" x14ac:dyDescent="0.2">
      <c r="B69" s="41" t="s">
        <v>48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42"/>
      <c r="P69" s="42"/>
      <c r="Q69" s="42"/>
      <c r="R69" s="42"/>
      <c r="S69" s="43"/>
    </row>
    <row r="71" spans="2:19" x14ac:dyDescent="0.2">
      <c r="B71" t="s">
        <v>49</v>
      </c>
      <c r="N71" s="44"/>
      <c r="O71" s="44"/>
      <c r="P71" s="44"/>
      <c r="Q71" s="44"/>
      <c r="R71" s="44"/>
      <c r="S71" s="44"/>
    </row>
    <row r="72" spans="2:19" x14ac:dyDescent="0.2">
      <c r="B72" t="s">
        <v>50</v>
      </c>
      <c r="N72" s="44"/>
      <c r="O72" s="44"/>
      <c r="P72" s="44"/>
      <c r="Q72" s="44"/>
      <c r="R72" s="44"/>
      <c r="S72" s="44"/>
    </row>
    <row r="74" spans="2:19" x14ac:dyDescent="0.2">
      <c r="B74" t="s">
        <v>51</v>
      </c>
      <c r="S74" s="30"/>
    </row>
    <row r="75" spans="2:19" x14ac:dyDescent="0.2">
      <c r="B75" t="s">
        <v>52</v>
      </c>
      <c r="S75" s="30"/>
    </row>
    <row r="76" spans="2:19" x14ac:dyDescent="0.2">
      <c r="B76" t="s">
        <v>53</v>
      </c>
      <c r="S76" s="32"/>
    </row>
    <row r="77" spans="2:19" x14ac:dyDescent="0.2">
      <c r="B77" t="s">
        <v>54</v>
      </c>
      <c r="S77" s="30"/>
    </row>
    <row r="78" spans="2:19" x14ac:dyDescent="0.2">
      <c r="B78" t="s">
        <v>55</v>
      </c>
      <c r="S78" s="30"/>
    </row>
    <row r="79" spans="2:19" x14ac:dyDescent="0.2">
      <c r="B79" t="s">
        <v>56</v>
      </c>
      <c r="S79" s="32"/>
    </row>
    <row r="81" spans="1:20" x14ac:dyDescent="0.2">
      <c r="B81" t="s">
        <v>57</v>
      </c>
      <c r="S81" s="32"/>
    </row>
    <row r="82" spans="1:20" x14ac:dyDescent="0.2">
      <c r="A82" t="s">
        <v>32</v>
      </c>
      <c r="B82" t="s">
        <v>58</v>
      </c>
      <c r="S82" s="5"/>
    </row>
    <row r="85" spans="1:20" x14ac:dyDescent="0.2">
      <c r="B85" s="8" t="s">
        <v>209</v>
      </c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</row>
    <row r="87" spans="1:20" x14ac:dyDescent="0.2">
      <c r="B87" s="9" t="s">
        <v>2</v>
      </c>
      <c r="C87" s="10"/>
      <c r="D87" s="10"/>
      <c r="E87" s="10"/>
      <c r="G87" s="9" t="s">
        <v>33</v>
      </c>
      <c r="H87" s="10"/>
      <c r="I87" s="10"/>
      <c r="J87" s="10"/>
      <c r="L87" s="9" t="s">
        <v>3</v>
      </c>
      <c r="M87" s="10"/>
      <c r="N87" s="10"/>
      <c r="O87" s="10"/>
    </row>
    <row r="88" spans="1:20" x14ac:dyDescent="0.2">
      <c r="B88" s="11" t="s">
        <v>0</v>
      </c>
      <c r="C88" s="13" t="s">
        <v>34</v>
      </c>
      <c r="D88" s="13" t="s">
        <v>35</v>
      </c>
      <c r="E88" t="s">
        <v>210</v>
      </c>
      <c r="G88" s="11" t="s">
        <v>0</v>
      </c>
      <c r="H88" s="12"/>
      <c r="I88" s="13" t="s">
        <v>34</v>
      </c>
      <c r="J88" s="13" t="s">
        <v>35</v>
      </c>
      <c r="L88" s="11" t="s">
        <v>0</v>
      </c>
      <c r="M88" s="12"/>
      <c r="N88" s="13" t="s">
        <v>34</v>
      </c>
      <c r="O88" s="91" t="s">
        <v>35</v>
      </c>
    </row>
    <row r="89" spans="1:20" ht="68" x14ac:dyDescent="0.2">
      <c r="B89" t="s">
        <v>4</v>
      </c>
      <c r="C89" s="14" t="s">
        <v>208</v>
      </c>
      <c r="D89" s="99">
        <v>-0.55000000000000004</v>
      </c>
      <c r="E89" s="104" t="s">
        <v>211</v>
      </c>
      <c r="G89" t="s">
        <v>4</v>
      </c>
      <c r="I89" s="14">
        <v>2024</v>
      </c>
      <c r="J89" s="15">
        <v>7.4999999999999997E-2</v>
      </c>
      <c r="L89" t="s">
        <v>4</v>
      </c>
      <c r="N89" s="14">
        <v>2024</v>
      </c>
      <c r="O89" s="92">
        <v>0.15</v>
      </c>
    </row>
    <row r="90" spans="1:20" x14ac:dyDescent="0.2">
      <c r="D90" s="100"/>
      <c r="E90" s="103"/>
      <c r="G90" t="s">
        <v>4</v>
      </c>
      <c r="I90" s="14" t="s">
        <v>208</v>
      </c>
      <c r="J90" s="15">
        <v>-0.5</v>
      </c>
      <c r="L90" t="s">
        <v>4</v>
      </c>
      <c r="N90" s="14" t="s">
        <v>208</v>
      </c>
      <c r="O90" s="15">
        <v>-0.45</v>
      </c>
    </row>
    <row r="91" spans="1:20" x14ac:dyDescent="0.2">
      <c r="B91" t="s">
        <v>5</v>
      </c>
      <c r="C91" s="14"/>
      <c r="D91" s="99"/>
      <c r="E91" s="103"/>
      <c r="L91" t="s">
        <v>5</v>
      </c>
      <c r="N91" s="14"/>
      <c r="O91" s="93"/>
    </row>
    <row r="92" spans="1:20" x14ac:dyDescent="0.2">
      <c r="B92" t="s">
        <v>5</v>
      </c>
      <c r="C92" s="14"/>
      <c r="D92" s="99"/>
      <c r="E92" s="103"/>
      <c r="L92" t="s">
        <v>5</v>
      </c>
      <c r="N92" s="14"/>
      <c r="O92" s="93"/>
    </row>
    <row r="93" spans="1:20" x14ac:dyDescent="0.2">
      <c r="C93" s="1"/>
      <c r="D93" s="101"/>
      <c r="E93" s="103"/>
      <c r="F93" s="1"/>
      <c r="G93" s="1"/>
      <c r="H93" s="1"/>
      <c r="I93" s="1"/>
      <c r="J93" s="1"/>
      <c r="K93" s="1"/>
      <c r="L93" s="1"/>
      <c r="M93" s="1"/>
      <c r="N93" s="1"/>
      <c r="O93" s="93"/>
    </row>
    <row r="94" spans="1:20" x14ac:dyDescent="0.2">
      <c r="C94" s="1"/>
      <c r="D94" s="101"/>
      <c r="E94" s="103"/>
      <c r="F94" s="1"/>
      <c r="G94" s="1"/>
      <c r="H94" s="1"/>
      <c r="I94" s="1"/>
      <c r="J94" s="1"/>
      <c r="K94" s="1"/>
      <c r="L94" s="1"/>
      <c r="M94" s="1"/>
      <c r="N94" s="1"/>
      <c r="O94" s="93"/>
    </row>
    <row r="95" spans="1:20" x14ac:dyDescent="0.2">
      <c r="B95" t="s">
        <v>6</v>
      </c>
      <c r="D95" s="102"/>
      <c r="E95" s="103"/>
      <c r="F95" s="1"/>
      <c r="G95" t="s">
        <v>6</v>
      </c>
      <c r="J95" s="16"/>
      <c r="K95" s="1"/>
      <c r="L95" t="s">
        <v>6</v>
      </c>
      <c r="O95" s="93"/>
    </row>
    <row r="96" spans="1:20" x14ac:dyDescent="0.2">
      <c r="B96" t="s">
        <v>7</v>
      </c>
      <c r="D96" s="102"/>
      <c r="E96" s="103"/>
      <c r="F96" s="1"/>
      <c r="G96" t="s">
        <v>7</v>
      </c>
      <c r="J96" s="16"/>
      <c r="K96" s="1"/>
      <c r="L96" t="s">
        <v>7</v>
      </c>
      <c r="O96" s="93"/>
    </row>
    <row r="97" spans="5:5" x14ac:dyDescent="0.2">
      <c r="E97" s="103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28D80-1D6E-7145-AB2E-01ECF4EBCCDC}">
  <dimension ref="A1:S82"/>
  <sheetViews>
    <sheetView tabSelected="1" zoomScale="50" workbookViewId="0">
      <selection activeCell="T31" sqref="T31"/>
    </sheetView>
  </sheetViews>
  <sheetFormatPr baseColWidth="10" defaultRowHeight="16" x14ac:dyDescent="0.2"/>
  <sheetData>
    <row r="1" spans="1:19" ht="21" x14ac:dyDescent="0.25">
      <c r="A1" s="74"/>
      <c r="B1" s="75" t="s">
        <v>22</v>
      </c>
      <c r="C1" s="75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</row>
    <row r="2" spans="1:19" x14ac:dyDescent="0.2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73"/>
      <c r="Q2" s="73"/>
      <c r="R2" s="73"/>
      <c r="S2" s="73"/>
    </row>
    <row r="3" spans="1:19" x14ac:dyDescent="0.2">
      <c r="A3" s="73"/>
      <c r="B3" s="73" t="s">
        <v>23</v>
      </c>
      <c r="C3" s="73"/>
      <c r="D3" s="127" t="s">
        <v>24</v>
      </c>
      <c r="E3" s="73"/>
      <c r="F3" s="73" t="s">
        <v>25</v>
      </c>
      <c r="G3" s="73"/>
      <c r="H3" s="73"/>
      <c r="I3" s="73"/>
      <c r="J3" s="128">
        <v>1264.69</v>
      </c>
      <c r="K3" s="73"/>
      <c r="L3" s="73" t="s">
        <v>26</v>
      </c>
      <c r="M3" s="73"/>
      <c r="N3" s="128">
        <v>702.17</v>
      </c>
      <c r="O3" s="73"/>
      <c r="P3" s="73"/>
      <c r="Q3" s="73"/>
      <c r="R3" s="73"/>
      <c r="S3" s="73"/>
    </row>
    <row r="4" spans="1:19" x14ac:dyDescent="0.2">
      <c r="A4" s="73"/>
      <c r="B4" s="73" t="s">
        <v>27</v>
      </c>
      <c r="C4" s="73"/>
      <c r="D4" s="129">
        <v>45435</v>
      </c>
      <c r="E4" s="73"/>
      <c r="F4" s="73" t="s">
        <v>28</v>
      </c>
      <c r="G4" s="73"/>
      <c r="H4" s="73"/>
      <c r="I4" s="73"/>
      <c r="J4" s="128">
        <v>1042.31</v>
      </c>
      <c r="K4" s="73"/>
      <c r="L4" s="73" t="s">
        <v>29</v>
      </c>
      <c r="M4" s="73"/>
      <c r="N4" s="128">
        <v>1122.1600000000001</v>
      </c>
      <c r="O4" s="73"/>
      <c r="P4" s="73"/>
      <c r="Q4" s="73"/>
      <c r="R4" s="73"/>
      <c r="S4" s="73"/>
    </row>
    <row r="5" spans="1:19" x14ac:dyDescent="0.2">
      <c r="A5" s="73"/>
      <c r="B5" s="73" t="s">
        <v>30</v>
      </c>
      <c r="C5" s="73"/>
      <c r="D5" s="129">
        <v>45657</v>
      </c>
      <c r="E5" s="73"/>
      <c r="F5" s="73" t="s">
        <v>31</v>
      </c>
      <c r="G5" s="73"/>
      <c r="H5" s="73"/>
      <c r="I5" s="73"/>
      <c r="J5" s="130">
        <v>0.21</v>
      </c>
      <c r="K5" s="73"/>
      <c r="L5" s="73" t="s">
        <v>3</v>
      </c>
      <c r="M5" s="73"/>
      <c r="N5" s="128">
        <v>1264.69</v>
      </c>
      <c r="O5" s="73"/>
      <c r="P5" s="73"/>
      <c r="Q5" s="73"/>
      <c r="R5" s="73"/>
      <c r="S5" s="73"/>
    </row>
    <row r="6" spans="1:19" x14ac:dyDescent="0.2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  <c r="O6" s="73"/>
      <c r="P6" s="73"/>
      <c r="Q6" s="73"/>
      <c r="R6" s="73"/>
      <c r="S6" s="73"/>
    </row>
    <row r="7" spans="1:19" x14ac:dyDescent="0.2">
      <c r="A7" s="131" t="s">
        <v>32</v>
      </c>
      <c r="B7" s="132" t="s">
        <v>0</v>
      </c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</row>
    <row r="8" spans="1:19" x14ac:dyDescent="0.2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73"/>
      <c r="Q8" s="73"/>
      <c r="R8" s="73"/>
      <c r="S8" s="73"/>
    </row>
    <row r="9" spans="1:19" x14ac:dyDescent="0.2">
      <c r="A9" s="73"/>
      <c r="B9" s="133" t="s">
        <v>1</v>
      </c>
      <c r="C9" s="134"/>
      <c r="D9" s="134"/>
      <c r="E9" s="134"/>
      <c r="F9" s="73"/>
      <c r="G9" s="133" t="s">
        <v>2</v>
      </c>
      <c r="H9" s="133"/>
      <c r="I9" s="134"/>
      <c r="J9" s="134"/>
      <c r="K9" s="73"/>
      <c r="L9" s="133" t="s">
        <v>33</v>
      </c>
      <c r="M9" s="134"/>
      <c r="N9" s="134"/>
      <c r="O9" s="134"/>
      <c r="P9" s="73"/>
      <c r="Q9" s="133" t="s">
        <v>3</v>
      </c>
      <c r="R9" s="134"/>
      <c r="S9" s="134"/>
    </row>
    <row r="10" spans="1:19" x14ac:dyDescent="0.2">
      <c r="A10" s="73"/>
      <c r="B10" s="135" t="s">
        <v>0</v>
      </c>
      <c r="C10" s="135"/>
      <c r="D10" s="73"/>
      <c r="E10" s="73"/>
      <c r="F10" s="73"/>
      <c r="G10" s="135" t="s">
        <v>0</v>
      </c>
      <c r="H10" s="135"/>
      <c r="I10" s="136" t="s">
        <v>34</v>
      </c>
      <c r="J10" s="136" t="s">
        <v>35</v>
      </c>
      <c r="K10" s="73"/>
      <c r="L10" s="135" t="s">
        <v>0</v>
      </c>
      <c r="M10" s="135"/>
      <c r="N10" s="136" t="s">
        <v>34</v>
      </c>
      <c r="O10" s="136" t="s">
        <v>35</v>
      </c>
      <c r="P10" s="73"/>
      <c r="Q10" s="135" t="s">
        <v>0</v>
      </c>
      <c r="R10" s="135"/>
      <c r="S10" s="136" t="s">
        <v>34</v>
      </c>
    </row>
    <row r="11" spans="1:19" x14ac:dyDescent="0.2">
      <c r="A11" s="73"/>
      <c r="B11" s="73" t="s">
        <v>4</v>
      </c>
      <c r="C11" s="73"/>
      <c r="D11" s="73"/>
      <c r="E11" s="127">
        <v>3</v>
      </c>
      <c r="F11" s="131"/>
      <c r="G11" s="131"/>
      <c r="H11" s="73"/>
      <c r="I11" s="131"/>
      <c r="J11" s="131"/>
      <c r="K11" s="73"/>
      <c r="L11" s="73" t="s">
        <v>4</v>
      </c>
      <c r="M11" s="73"/>
      <c r="N11" s="131" t="s">
        <v>36</v>
      </c>
      <c r="O11" s="137">
        <v>7.4999999999999997E-2</v>
      </c>
      <c r="P11" s="73"/>
      <c r="Q11" s="73" t="s">
        <v>4</v>
      </c>
      <c r="R11" s="73"/>
      <c r="S11" s="131" t="s">
        <v>36</v>
      </c>
    </row>
    <row r="12" spans="1:19" x14ac:dyDescent="0.2">
      <c r="A12" s="73"/>
      <c r="B12" s="73" t="s">
        <v>5</v>
      </c>
      <c r="C12" s="73"/>
      <c r="D12" s="73"/>
      <c r="E12" s="138">
        <v>3</v>
      </c>
      <c r="F12" s="131"/>
      <c r="G12" s="73" t="s">
        <v>4</v>
      </c>
      <c r="H12" s="73"/>
      <c r="I12" s="131" t="s">
        <v>37</v>
      </c>
      <c r="J12" s="137">
        <v>-0.55000000000000004</v>
      </c>
      <c r="K12" s="73"/>
      <c r="L12" s="73" t="s">
        <v>4</v>
      </c>
      <c r="M12" s="73"/>
      <c r="N12" s="131" t="s">
        <v>37</v>
      </c>
      <c r="O12" s="139">
        <v>-0.5</v>
      </c>
      <c r="P12" s="73"/>
      <c r="Q12" s="73" t="s">
        <v>4</v>
      </c>
      <c r="R12" s="73"/>
      <c r="S12" s="131" t="s">
        <v>37</v>
      </c>
    </row>
    <row r="13" spans="1:19" x14ac:dyDescent="0.2">
      <c r="A13" s="73"/>
      <c r="B13" s="73" t="s">
        <v>6</v>
      </c>
      <c r="C13" s="73"/>
      <c r="D13" s="73"/>
      <c r="E13" s="138">
        <v>3</v>
      </c>
      <c r="F13" s="131"/>
      <c r="G13" s="73" t="s">
        <v>5</v>
      </c>
      <c r="H13" s="73"/>
      <c r="I13" s="131" t="s">
        <v>36</v>
      </c>
      <c r="J13" s="139">
        <v>-2.5000000000000001E-2</v>
      </c>
      <c r="K13" s="73"/>
      <c r="L13" s="73"/>
      <c r="M13" s="73"/>
      <c r="N13" s="73"/>
      <c r="O13" s="73"/>
      <c r="P13" s="73"/>
      <c r="Q13" s="73" t="s">
        <v>5</v>
      </c>
      <c r="R13" s="73"/>
      <c r="S13" s="131" t="s">
        <v>36</v>
      </c>
    </row>
    <row r="14" spans="1:19" x14ac:dyDescent="0.2">
      <c r="A14" s="73"/>
      <c r="B14" s="73" t="s">
        <v>7</v>
      </c>
      <c r="C14" s="73"/>
      <c r="D14" s="73"/>
      <c r="E14" s="138">
        <v>3</v>
      </c>
      <c r="F14" s="131"/>
      <c r="G14" s="73" t="s">
        <v>5</v>
      </c>
      <c r="H14" s="73"/>
      <c r="I14" s="131" t="s">
        <v>38</v>
      </c>
      <c r="J14" s="139">
        <v>0.6</v>
      </c>
      <c r="K14" s="73"/>
      <c r="L14" s="73"/>
      <c r="M14" s="73"/>
      <c r="N14" s="73"/>
      <c r="O14" s="73"/>
      <c r="P14" s="73"/>
      <c r="Q14" s="73" t="s">
        <v>5</v>
      </c>
      <c r="R14" s="73"/>
      <c r="S14" s="131" t="s">
        <v>38</v>
      </c>
    </row>
    <row r="15" spans="1:19" x14ac:dyDescent="0.2">
      <c r="A15" s="73"/>
      <c r="B15" s="73"/>
      <c r="C15" s="73"/>
      <c r="D15" s="73"/>
      <c r="E15" s="73"/>
      <c r="F15" s="131"/>
      <c r="G15" s="73"/>
      <c r="H15" s="73"/>
      <c r="I15" s="131"/>
      <c r="J15" s="131"/>
      <c r="K15" s="131"/>
      <c r="L15" s="131"/>
      <c r="M15" s="131"/>
      <c r="N15" s="131"/>
      <c r="O15" s="131"/>
      <c r="P15" s="131"/>
      <c r="Q15" s="131"/>
      <c r="R15" s="131"/>
      <c r="S15" s="131"/>
    </row>
    <row r="16" spans="1:19" x14ac:dyDescent="0.2">
      <c r="A16" s="73"/>
      <c r="B16" s="135" t="s">
        <v>39</v>
      </c>
      <c r="C16" s="73"/>
      <c r="D16" s="73"/>
      <c r="E16" s="73"/>
      <c r="F16" s="131"/>
      <c r="G16" s="73"/>
      <c r="H16" s="73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</row>
    <row r="17" spans="1:19" x14ac:dyDescent="0.2">
      <c r="A17" s="73"/>
      <c r="B17" s="73" t="s">
        <v>6</v>
      </c>
      <c r="C17" s="73"/>
      <c r="D17" s="73"/>
      <c r="E17" s="140">
        <v>0.08</v>
      </c>
      <c r="F17" s="131"/>
      <c r="G17" s="73" t="s">
        <v>6</v>
      </c>
      <c r="H17" s="73"/>
      <c r="I17" s="73"/>
      <c r="J17" s="140">
        <v>0.09</v>
      </c>
      <c r="K17" s="131"/>
      <c r="L17" s="73" t="s">
        <v>6</v>
      </c>
      <c r="M17" s="73"/>
      <c r="N17" s="73"/>
      <c r="O17" s="140">
        <v>8.5000000000000006E-2</v>
      </c>
      <c r="P17" s="131"/>
      <c r="Q17" s="73" t="s">
        <v>6</v>
      </c>
      <c r="R17" s="73"/>
      <c r="S17" s="73"/>
    </row>
    <row r="18" spans="1:19" x14ac:dyDescent="0.2">
      <c r="A18" s="73"/>
      <c r="B18" s="73" t="s">
        <v>7</v>
      </c>
      <c r="C18" s="73"/>
      <c r="D18" s="73"/>
      <c r="E18" s="141">
        <v>0.03</v>
      </c>
      <c r="F18" s="73"/>
      <c r="G18" s="73" t="s">
        <v>7</v>
      </c>
      <c r="H18" s="73"/>
      <c r="I18" s="73"/>
      <c r="J18" s="141">
        <v>0.02</v>
      </c>
      <c r="K18" s="131"/>
      <c r="L18" s="73" t="s">
        <v>7</v>
      </c>
      <c r="M18" s="73"/>
      <c r="N18" s="73"/>
      <c r="O18" s="141">
        <v>2.5000000000000001E-2</v>
      </c>
      <c r="P18" s="131"/>
      <c r="Q18" s="73" t="s">
        <v>7</v>
      </c>
      <c r="R18" s="73"/>
      <c r="S18" s="73"/>
    </row>
    <row r="19" spans="1:19" x14ac:dyDescent="0.2">
      <c r="A19" s="73"/>
      <c r="B19" s="73"/>
      <c r="C19" s="73"/>
      <c r="D19" s="73"/>
      <c r="E19" s="142"/>
      <c r="F19" s="73"/>
      <c r="G19" s="73"/>
      <c r="H19" s="73"/>
      <c r="I19" s="73"/>
      <c r="J19" s="142"/>
      <c r="K19" s="131"/>
      <c r="L19" s="73"/>
      <c r="M19" s="73"/>
      <c r="N19" s="73"/>
      <c r="O19" s="142"/>
      <c r="P19" s="131"/>
      <c r="Q19" s="73"/>
      <c r="R19" s="73"/>
      <c r="S19" s="73"/>
    </row>
    <row r="20" spans="1:19" x14ac:dyDescent="0.2">
      <c r="A20" s="131" t="s">
        <v>32</v>
      </c>
      <c r="B20" s="132" t="s">
        <v>8</v>
      </c>
      <c r="C20" s="132"/>
      <c r="D20" s="132"/>
      <c r="E20" s="143" t="s">
        <v>216</v>
      </c>
      <c r="F20" s="143" t="s">
        <v>217</v>
      </c>
      <c r="G20" s="143" t="s">
        <v>218</v>
      </c>
      <c r="H20" s="143" t="s">
        <v>219</v>
      </c>
      <c r="I20" s="143" t="s">
        <v>220</v>
      </c>
      <c r="J20" s="143" t="s">
        <v>221</v>
      </c>
      <c r="K20" s="143" t="s">
        <v>222</v>
      </c>
      <c r="L20" s="143" t="s">
        <v>223</v>
      </c>
      <c r="M20" s="143" t="s">
        <v>224</v>
      </c>
      <c r="N20" s="143" t="s">
        <v>225</v>
      </c>
      <c r="O20" s="144" t="s">
        <v>9</v>
      </c>
      <c r="P20" s="144" t="s">
        <v>10</v>
      </c>
      <c r="Q20" s="144" t="s">
        <v>11</v>
      </c>
      <c r="R20" s="144" t="s">
        <v>12</v>
      </c>
      <c r="S20" s="144" t="s">
        <v>13</v>
      </c>
    </row>
    <row r="21" spans="1:19" x14ac:dyDescent="0.2">
      <c r="A21" s="131"/>
      <c r="B21" s="73" t="s">
        <v>4</v>
      </c>
      <c r="C21" s="73"/>
      <c r="D21" s="73"/>
      <c r="E21" s="145">
        <v>4635</v>
      </c>
      <c r="F21" s="146">
        <v>4982</v>
      </c>
      <c r="G21" s="146">
        <v>6750</v>
      </c>
      <c r="H21" s="146">
        <v>9474</v>
      </c>
      <c r="I21" s="146">
        <v>11546</v>
      </c>
      <c r="J21" s="146">
        <v>10986</v>
      </c>
      <c r="K21" s="146">
        <v>16190</v>
      </c>
      <c r="L21" s="146">
        <v>26041</v>
      </c>
      <c r="M21" s="146">
        <v>26969</v>
      </c>
      <c r="N21" s="146">
        <v>58039</v>
      </c>
      <c r="O21" s="146">
        <v>112419</v>
      </c>
      <c r="P21" s="146">
        <v>149445</v>
      </c>
      <c r="Q21" s="146">
        <v>171006</v>
      </c>
      <c r="R21" s="146">
        <v>205932</v>
      </c>
      <c r="S21" s="146">
        <v>202741</v>
      </c>
    </row>
    <row r="22" spans="1:19" x14ac:dyDescent="0.2">
      <c r="A22" s="131"/>
      <c r="B22" s="147" t="s">
        <v>14</v>
      </c>
      <c r="C22" s="147"/>
      <c r="D22" s="147"/>
      <c r="E22" s="148" t="s">
        <v>40</v>
      </c>
      <c r="F22" s="149">
        <v>7.0000000000000007E-2</v>
      </c>
      <c r="G22" s="149">
        <v>0.35</v>
      </c>
      <c r="H22" s="149">
        <v>0.4</v>
      </c>
      <c r="I22" s="149">
        <v>0.22</v>
      </c>
      <c r="J22" s="149">
        <v>-0.05</v>
      </c>
      <c r="K22" s="149">
        <v>0.47</v>
      </c>
      <c r="L22" s="149">
        <v>0.61</v>
      </c>
      <c r="M22" s="149">
        <v>0.04</v>
      </c>
      <c r="N22" s="149">
        <v>1.1499999999999999</v>
      </c>
      <c r="O22" s="149">
        <v>0.94</v>
      </c>
      <c r="P22" s="149">
        <v>0.33</v>
      </c>
      <c r="Q22" s="149">
        <v>0.14000000000000001</v>
      </c>
      <c r="R22" s="149">
        <v>0.2</v>
      </c>
      <c r="S22" s="149">
        <v>-0.02</v>
      </c>
    </row>
    <row r="23" spans="1:19" x14ac:dyDescent="0.2">
      <c r="A23" s="131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</row>
    <row r="24" spans="1:19" x14ac:dyDescent="0.2">
      <c r="A24" s="131"/>
      <c r="B24" s="73" t="s">
        <v>5</v>
      </c>
      <c r="C24" s="73"/>
      <c r="D24" s="73"/>
      <c r="E24" s="146">
        <v>737</v>
      </c>
      <c r="F24" s="146">
        <v>1094</v>
      </c>
      <c r="G24" s="146">
        <v>2128</v>
      </c>
      <c r="H24" s="146">
        <v>3498</v>
      </c>
      <c r="I24" s="146">
        <v>4340</v>
      </c>
      <c r="J24" s="146">
        <v>3793</v>
      </c>
      <c r="K24" s="146">
        <v>6545</v>
      </c>
      <c r="L24" s="146">
        <v>12189</v>
      </c>
      <c r="M24" s="146">
        <v>9350</v>
      </c>
      <c r="N24" s="146">
        <v>34748</v>
      </c>
      <c r="O24" s="146">
        <v>73805</v>
      </c>
      <c r="P24" s="146">
        <v>97919</v>
      </c>
      <c r="Q24" s="146">
        <v>109887</v>
      </c>
      <c r="R24" s="146">
        <v>127482</v>
      </c>
      <c r="S24" s="146">
        <v>131694</v>
      </c>
    </row>
    <row r="25" spans="1:19" x14ac:dyDescent="0.2">
      <c r="A25" s="131"/>
      <c r="B25" s="147" t="s">
        <v>15</v>
      </c>
      <c r="C25" s="147"/>
      <c r="D25" s="147"/>
      <c r="E25" s="149">
        <v>0.16</v>
      </c>
      <c r="F25" s="149">
        <v>0.22</v>
      </c>
      <c r="G25" s="149">
        <v>0.32</v>
      </c>
      <c r="H25" s="149">
        <v>0.37</v>
      </c>
      <c r="I25" s="149">
        <v>0.38</v>
      </c>
      <c r="J25" s="149">
        <v>0.35</v>
      </c>
      <c r="K25" s="149">
        <v>0.4</v>
      </c>
      <c r="L25" s="149">
        <v>0.47</v>
      </c>
      <c r="M25" s="149">
        <v>0.35</v>
      </c>
      <c r="N25" s="149">
        <v>0.6</v>
      </c>
      <c r="O25" s="149">
        <v>0.66</v>
      </c>
      <c r="P25" s="149">
        <v>0.66</v>
      </c>
      <c r="Q25" s="149">
        <v>0.64</v>
      </c>
      <c r="R25" s="149">
        <v>0.62</v>
      </c>
      <c r="S25" s="149">
        <v>0.65</v>
      </c>
    </row>
    <row r="26" spans="1:19" x14ac:dyDescent="0.2">
      <c r="A26" s="131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73"/>
    </row>
    <row r="27" spans="1:19" x14ac:dyDescent="0.2">
      <c r="A27" s="131"/>
      <c r="B27" s="73" t="s">
        <v>16</v>
      </c>
      <c r="C27" s="73"/>
      <c r="D27" s="73"/>
      <c r="E27" s="146">
        <v>120</v>
      </c>
      <c r="F27" s="146">
        <v>125</v>
      </c>
      <c r="G27" s="146">
        <v>251</v>
      </c>
      <c r="H27" s="146">
        <v>185</v>
      </c>
      <c r="I27" s="146">
        <v>-178</v>
      </c>
      <c r="J27" s="146">
        <v>72</v>
      </c>
      <c r="K27" s="146">
        <v>94</v>
      </c>
      <c r="L27" s="146">
        <v>238</v>
      </c>
      <c r="M27" s="146">
        <v>-190</v>
      </c>
      <c r="N27" s="146">
        <v>3410</v>
      </c>
      <c r="O27" s="146"/>
      <c r="P27" s="146"/>
      <c r="Q27" s="146"/>
      <c r="R27" s="146"/>
      <c r="S27" s="146"/>
    </row>
    <row r="28" spans="1:19" x14ac:dyDescent="0.2">
      <c r="A28" s="131"/>
      <c r="B28" s="147" t="s">
        <v>41</v>
      </c>
      <c r="C28" s="147"/>
      <c r="D28" s="147"/>
      <c r="E28" s="149">
        <v>0.16</v>
      </c>
      <c r="F28" s="149">
        <v>0.17</v>
      </c>
      <c r="G28" s="149">
        <v>0.14000000000000001</v>
      </c>
      <c r="H28" s="149">
        <v>0.06</v>
      </c>
      <c r="I28" s="149">
        <v>-0.04</v>
      </c>
      <c r="J28" s="149">
        <v>0.03</v>
      </c>
      <c r="K28" s="149">
        <v>0.02</v>
      </c>
      <c r="L28" s="149">
        <v>0.03</v>
      </c>
      <c r="M28" s="149">
        <v>-0.04</v>
      </c>
      <c r="N28" s="149">
        <v>0.12</v>
      </c>
      <c r="O28" s="149"/>
      <c r="P28" s="149"/>
      <c r="Q28" s="149"/>
      <c r="R28" s="149"/>
      <c r="S28" s="149"/>
    </row>
    <row r="29" spans="1:19" x14ac:dyDescent="0.2">
      <c r="A29" s="131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</row>
    <row r="30" spans="1:19" x14ac:dyDescent="0.2">
      <c r="A30" s="131" t="s">
        <v>32</v>
      </c>
      <c r="B30" s="132" t="s">
        <v>42</v>
      </c>
      <c r="C30" s="132"/>
      <c r="D30" s="132"/>
      <c r="E30" s="143" t="s">
        <v>216</v>
      </c>
      <c r="F30" s="143" t="s">
        <v>217</v>
      </c>
      <c r="G30" s="143" t="s">
        <v>218</v>
      </c>
      <c r="H30" s="143" t="s">
        <v>219</v>
      </c>
      <c r="I30" s="143" t="s">
        <v>220</v>
      </c>
      <c r="J30" s="143" t="s">
        <v>221</v>
      </c>
      <c r="K30" s="143" t="s">
        <v>222</v>
      </c>
      <c r="L30" s="143" t="s">
        <v>223</v>
      </c>
      <c r="M30" s="143" t="s">
        <v>224</v>
      </c>
      <c r="N30" s="143" t="s">
        <v>225</v>
      </c>
      <c r="O30" s="144" t="s">
        <v>9</v>
      </c>
      <c r="P30" s="144" t="s">
        <v>10</v>
      </c>
      <c r="Q30" s="144" t="s">
        <v>11</v>
      </c>
      <c r="R30" s="144" t="s">
        <v>12</v>
      </c>
      <c r="S30" s="144" t="s">
        <v>13</v>
      </c>
    </row>
    <row r="31" spans="1:19" x14ac:dyDescent="0.2">
      <c r="A31" s="150"/>
      <c r="B31" s="73" t="s">
        <v>17</v>
      </c>
      <c r="C31" s="73"/>
      <c r="D31" s="151"/>
      <c r="E31" s="146">
        <v>220</v>
      </c>
      <c r="F31" s="146">
        <v>200</v>
      </c>
      <c r="G31" s="146">
        <v>187</v>
      </c>
      <c r="H31" s="146">
        <v>197</v>
      </c>
      <c r="I31" s="146">
        <v>254</v>
      </c>
      <c r="J31" s="146">
        <v>372</v>
      </c>
      <c r="K31" s="146">
        <v>1037</v>
      </c>
      <c r="L31" s="146">
        <v>1167</v>
      </c>
      <c r="M31" s="146">
        <v>1505</v>
      </c>
      <c r="N31" s="146">
        <v>1521</v>
      </c>
      <c r="O31" s="152"/>
      <c r="P31" s="152"/>
      <c r="Q31" s="152"/>
      <c r="R31" s="152"/>
      <c r="S31" s="152"/>
    </row>
    <row r="32" spans="1:19" x14ac:dyDescent="0.2">
      <c r="A32" s="150"/>
      <c r="B32" s="73" t="s">
        <v>15</v>
      </c>
      <c r="C32" s="73"/>
      <c r="D32" s="151"/>
      <c r="E32" s="149">
        <v>0.05</v>
      </c>
      <c r="F32" s="149">
        <v>0.04</v>
      </c>
      <c r="G32" s="149">
        <v>0.03</v>
      </c>
      <c r="H32" s="149">
        <v>0.02</v>
      </c>
      <c r="I32" s="149">
        <v>0.02</v>
      </c>
      <c r="J32" s="149">
        <v>0.03</v>
      </c>
      <c r="K32" s="149">
        <v>0.06</v>
      </c>
      <c r="L32" s="149">
        <v>0.04</v>
      </c>
      <c r="M32" s="149">
        <v>0.06</v>
      </c>
      <c r="N32" s="149">
        <v>0.03</v>
      </c>
      <c r="O32" s="151"/>
      <c r="P32" s="151"/>
      <c r="Q32" s="151"/>
      <c r="R32" s="151"/>
      <c r="S32" s="151"/>
    </row>
    <row r="33" spans="1:19" x14ac:dyDescent="0.2">
      <c r="A33" s="150"/>
      <c r="B33" s="73"/>
      <c r="C33" s="73"/>
      <c r="D33" s="151"/>
      <c r="E33" s="151"/>
      <c r="F33" s="151"/>
      <c r="G33" s="151"/>
      <c r="H33" s="151"/>
      <c r="I33" s="151"/>
      <c r="J33" s="151"/>
      <c r="K33" s="151"/>
      <c r="L33" s="151"/>
      <c r="M33" s="151"/>
      <c r="N33" s="151"/>
      <c r="O33" s="151"/>
      <c r="P33" s="151"/>
      <c r="Q33" s="151"/>
      <c r="R33" s="151"/>
      <c r="S33" s="151"/>
    </row>
    <row r="34" spans="1:19" x14ac:dyDescent="0.2">
      <c r="A34" s="150"/>
      <c r="B34" s="73" t="s">
        <v>18</v>
      </c>
      <c r="C34" s="73"/>
      <c r="D34" s="151"/>
      <c r="E34" s="146">
        <v>134</v>
      </c>
      <c r="F34" s="146">
        <v>91</v>
      </c>
      <c r="G34" s="146">
        <v>164</v>
      </c>
      <c r="H34" s="146">
        <v>471</v>
      </c>
      <c r="I34" s="146">
        <v>671</v>
      </c>
      <c r="J34" s="146">
        <v>508</v>
      </c>
      <c r="K34" s="146">
        <v>1082</v>
      </c>
      <c r="L34" s="146">
        <v>979</v>
      </c>
      <c r="M34" s="146">
        <v>1754</v>
      </c>
      <c r="N34" s="146">
        <v>1154</v>
      </c>
      <c r="O34" s="151"/>
      <c r="P34" s="151"/>
      <c r="Q34" s="151"/>
      <c r="R34" s="151"/>
      <c r="S34" s="151"/>
    </row>
    <row r="35" spans="1:19" x14ac:dyDescent="0.2">
      <c r="A35" s="150"/>
      <c r="B35" s="147" t="s">
        <v>15</v>
      </c>
      <c r="C35" s="147"/>
      <c r="D35" s="151"/>
      <c r="E35" s="149">
        <v>0.03</v>
      </c>
      <c r="F35" s="149">
        <v>0.02</v>
      </c>
      <c r="G35" s="149">
        <v>0.02</v>
      </c>
      <c r="H35" s="149">
        <v>0.05</v>
      </c>
      <c r="I35" s="149">
        <v>0.06</v>
      </c>
      <c r="J35" s="149">
        <v>0.05</v>
      </c>
      <c r="K35" s="149">
        <v>7.0000000000000007E-2</v>
      </c>
      <c r="L35" s="149">
        <v>0.04</v>
      </c>
      <c r="M35" s="149">
        <v>7.0000000000000007E-2</v>
      </c>
      <c r="N35" s="149">
        <v>0.02</v>
      </c>
      <c r="O35" s="151"/>
      <c r="P35" s="151"/>
      <c r="Q35" s="151"/>
      <c r="R35" s="151"/>
      <c r="S35" s="151"/>
    </row>
    <row r="36" spans="1:19" x14ac:dyDescent="0.2">
      <c r="A36" s="150"/>
      <c r="B36" s="73"/>
      <c r="C36" s="73"/>
      <c r="D36" s="151"/>
      <c r="E36" s="151"/>
      <c r="F36" s="151"/>
      <c r="G36" s="151"/>
      <c r="H36" s="151"/>
      <c r="I36" s="151"/>
      <c r="J36" s="151"/>
      <c r="K36" s="151"/>
      <c r="L36" s="151"/>
      <c r="M36" s="151"/>
      <c r="N36" s="151"/>
      <c r="O36" s="151"/>
      <c r="P36" s="151"/>
      <c r="Q36" s="151"/>
      <c r="R36" s="151"/>
      <c r="S36" s="151"/>
    </row>
    <row r="37" spans="1:19" x14ac:dyDescent="0.2">
      <c r="A37" s="150"/>
      <c r="B37" s="73" t="s">
        <v>19</v>
      </c>
      <c r="C37" s="73"/>
      <c r="D37" s="151"/>
      <c r="E37" s="146">
        <v>194</v>
      </c>
      <c r="F37" s="146">
        <v>61</v>
      </c>
      <c r="G37" s="146">
        <v>588</v>
      </c>
      <c r="H37" s="146">
        <v>44</v>
      </c>
      <c r="I37" s="146">
        <v>817</v>
      </c>
      <c r="J37" s="146">
        <v>-813</v>
      </c>
      <c r="K37" s="146">
        <v>678</v>
      </c>
      <c r="L37" s="146">
        <v>3107</v>
      </c>
      <c r="M37" s="146">
        <v>2529</v>
      </c>
      <c r="N37" s="146">
        <v>3053</v>
      </c>
      <c r="O37" s="151"/>
      <c r="P37" s="151"/>
      <c r="Q37" s="151"/>
      <c r="R37" s="151"/>
      <c r="S37" s="151"/>
    </row>
    <row r="38" spans="1:19" x14ac:dyDescent="0.2">
      <c r="A38" s="150"/>
      <c r="B38" s="147" t="s">
        <v>15</v>
      </c>
      <c r="C38" s="147"/>
      <c r="D38" s="151"/>
      <c r="E38" s="149">
        <v>0.04</v>
      </c>
      <c r="F38" s="149">
        <v>0.01</v>
      </c>
      <c r="G38" s="149">
        <v>0.09</v>
      </c>
      <c r="H38" s="149">
        <v>0</v>
      </c>
      <c r="I38" s="149">
        <v>7.0000000000000007E-2</v>
      </c>
      <c r="J38" s="149">
        <v>-7.0000000000000007E-2</v>
      </c>
      <c r="K38" s="149">
        <v>0.04</v>
      </c>
      <c r="L38" s="149">
        <v>0.12</v>
      </c>
      <c r="M38" s="149">
        <v>0.09</v>
      </c>
      <c r="N38" s="149">
        <v>0.05</v>
      </c>
      <c r="O38" s="151"/>
      <c r="P38" s="151"/>
      <c r="Q38" s="151"/>
      <c r="R38" s="151"/>
      <c r="S38" s="151"/>
    </row>
    <row r="39" spans="1:19" x14ac:dyDescent="0.2">
      <c r="A39" s="131"/>
      <c r="B39" s="147" t="s">
        <v>20</v>
      </c>
      <c r="C39" s="147"/>
      <c r="D39" s="73"/>
      <c r="E39" s="153" t="s">
        <v>40</v>
      </c>
      <c r="F39" s="149">
        <v>0.18</v>
      </c>
      <c r="G39" s="149">
        <v>0.33</v>
      </c>
      <c r="H39" s="149">
        <v>0.02</v>
      </c>
      <c r="I39" s="149">
        <v>0.39</v>
      </c>
      <c r="J39" s="149">
        <v>1.45</v>
      </c>
      <c r="K39" s="149">
        <v>0.13</v>
      </c>
      <c r="L39" s="149">
        <v>0.32</v>
      </c>
      <c r="M39" s="149">
        <v>2.72</v>
      </c>
      <c r="N39" s="149">
        <v>0.1</v>
      </c>
      <c r="O39" s="73"/>
      <c r="P39" s="73"/>
      <c r="Q39" s="73"/>
      <c r="R39" s="73"/>
      <c r="S39" s="73"/>
    </row>
    <row r="40" spans="1:19" x14ac:dyDescent="0.2">
      <c r="A40" s="131"/>
      <c r="B40" s="73"/>
      <c r="C40" s="73"/>
      <c r="D40" s="73"/>
      <c r="E40" s="73"/>
      <c r="F40" s="73"/>
      <c r="G40" s="73"/>
      <c r="H40" s="73"/>
      <c r="I40" s="73"/>
      <c r="J40" s="73"/>
      <c r="K40" s="73"/>
      <c r="L40" s="73"/>
      <c r="M40" s="73"/>
      <c r="N40" s="73"/>
      <c r="O40" s="73">
        <v>1</v>
      </c>
      <c r="P40" s="73">
        <v>2</v>
      </c>
      <c r="Q40" s="73">
        <v>3</v>
      </c>
      <c r="R40" s="73">
        <v>4</v>
      </c>
      <c r="S40" s="73">
        <v>5</v>
      </c>
    </row>
    <row r="41" spans="1:19" x14ac:dyDescent="0.2">
      <c r="A41" s="131" t="s">
        <v>32</v>
      </c>
      <c r="B41" s="132" t="s">
        <v>21</v>
      </c>
      <c r="C41" s="132"/>
      <c r="D41" s="132"/>
      <c r="E41" s="143" t="s">
        <v>216</v>
      </c>
      <c r="F41" s="143" t="s">
        <v>217</v>
      </c>
      <c r="G41" s="143" t="s">
        <v>218</v>
      </c>
      <c r="H41" s="143" t="s">
        <v>219</v>
      </c>
      <c r="I41" s="143" t="s">
        <v>220</v>
      </c>
      <c r="J41" s="143" t="s">
        <v>221</v>
      </c>
      <c r="K41" s="143" t="s">
        <v>222</v>
      </c>
      <c r="L41" s="143" t="s">
        <v>223</v>
      </c>
      <c r="M41" s="143" t="s">
        <v>224</v>
      </c>
      <c r="N41" s="143" t="s">
        <v>225</v>
      </c>
      <c r="O41" s="144" t="s">
        <v>9</v>
      </c>
      <c r="P41" s="144" t="s">
        <v>10</v>
      </c>
      <c r="Q41" s="144" t="s">
        <v>11</v>
      </c>
      <c r="R41" s="144" t="s">
        <v>12</v>
      </c>
      <c r="S41" s="144" t="s">
        <v>13</v>
      </c>
    </row>
    <row r="42" spans="1:19" x14ac:dyDescent="0.2">
      <c r="A42" s="73"/>
      <c r="B42" s="73" t="s">
        <v>4</v>
      </c>
      <c r="C42" s="73"/>
      <c r="D42" s="73"/>
      <c r="E42" s="154">
        <v>4635</v>
      </c>
      <c r="F42" s="154">
        <v>4982</v>
      </c>
      <c r="G42" s="154">
        <v>6750</v>
      </c>
      <c r="H42" s="154">
        <v>9474</v>
      </c>
      <c r="I42" s="154">
        <v>11546</v>
      </c>
      <c r="J42" s="154">
        <v>10986</v>
      </c>
      <c r="K42" s="154">
        <v>16190</v>
      </c>
      <c r="L42" s="154">
        <v>26041</v>
      </c>
      <c r="M42" s="154">
        <v>26969</v>
      </c>
      <c r="N42" s="154">
        <v>58039</v>
      </c>
      <c r="O42" s="155">
        <v>120576</v>
      </c>
      <c r="P42" s="155">
        <v>192033</v>
      </c>
      <c r="Q42" s="155">
        <v>254626</v>
      </c>
      <c r="R42" s="155">
        <v>300273</v>
      </c>
      <c r="S42" s="155">
        <v>329879</v>
      </c>
    </row>
    <row r="43" spans="1:19" x14ac:dyDescent="0.2">
      <c r="A43" s="73"/>
      <c r="B43" s="147" t="s">
        <v>14</v>
      </c>
      <c r="C43" s="147"/>
      <c r="D43" s="73"/>
      <c r="E43" s="153" t="s">
        <v>40</v>
      </c>
      <c r="F43" s="149">
        <v>7.0000000000000007E-2</v>
      </c>
      <c r="G43" s="149">
        <v>0.35</v>
      </c>
      <c r="H43" s="149">
        <v>0.4</v>
      </c>
      <c r="I43" s="149">
        <v>0.22</v>
      </c>
      <c r="J43" s="149">
        <v>-0.05</v>
      </c>
      <c r="K43" s="149">
        <v>0.47</v>
      </c>
      <c r="L43" s="149">
        <v>0.61</v>
      </c>
      <c r="M43" s="149">
        <v>0.04</v>
      </c>
      <c r="N43" s="149">
        <v>1.1499999999999999</v>
      </c>
      <c r="O43" s="149">
        <v>1.08</v>
      </c>
      <c r="P43" s="149">
        <v>0.59</v>
      </c>
      <c r="Q43" s="149">
        <v>0.33</v>
      </c>
      <c r="R43" s="149">
        <v>0.18</v>
      </c>
      <c r="S43" s="149">
        <v>0.1</v>
      </c>
    </row>
    <row r="44" spans="1:19" x14ac:dyDescent="0.2">
      <c r="A44" s="73"/>
      <c r="B44" s="73" t="s">
        <v>43</v>
      </c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156">
        <v>0.94</v>
      </c>
      <c r="P44" s="157">
        <v>0.42</v>
      </c>
      <c r="Q44" s="158">
        <v>0.19</v>
      </c>
      <c r="R44" s="158">
        <v>0.09</v>
      </c>
      <c r="S44" s="158">
        <v>0.04</v>
      </c>
    </row>
    <row r="45" spans="1:19" x14ac:dyDescent="0.2">
      <c r="A45" s="73"/>
      <c r="B45" s="73" t="s">
        <v>44</v>
      </c>
      <c r="C45" s="73"/>
      <c r="D45" s="73"/>
      <c r="E45" s="73"/>
      <c r="F45" s="73"/>
      <c r="G45" s="73"/>
      <c r="H45" s="73"/>
      <c r="I45" s="73"/>
      <c r="J45" s="73"/>
      <c r="K45" s="73"/>
      <c r="L45" s="73"/>
      <c r="M45" s="73"/>
      <c r="N45" s="73"/>
      <c r="O45" s="159">
        <v>1.01</v>
      </c>
      <c r="P45" s="160">
        <v>0.5</v>
      </c>
      <c r="Q45" s="160">
        <v>0.25</v>
      </c>
      <c r="R45" s="160">
        <v>0.13</v>
      </c>
      <c r="S45" s="160">
        <v>0.06</v>
      </c>
    </row>
    <row r="46" spans="1:19" x14ac:dyDescent="0.2">
      <c r="A46" s="73"/>
      <c r="B46" s="73" t="s">
        <v>45</v>
      </c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159">
        <v>1.08</v>
      </c>
      <c r="P46" s="160">
        <v>0.59</v>
      </c>
      <c r="Q46" s="160">
        <v>0.33</v>
      </c>
      <c r="R46" s="160">
        <v>0.18</v>
      </c>
      <c r="S46" s="160">
        <v>0.1</v>
      </c>
    </row>
    <row r="47" spans="1:19" x14ac:dyDescent="0.2">
      <c r="A47" s="73"/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  <c r="Q47" s="73"/>
      <c r="R47" s="73"/>
      <c r="S47" s="73"/>
    </row>
    <row r="48" spans="1:19" x14ac:dyDescent="0.2">
      <c r="A48" s="73"/>
      <c r="B48" s="73" t="s">
        <v>5</v>
      </c>
      <c r="C48" s="73"/>
      <c r="D48" s="73"/>
      <c r="E48" s="154">
        <v>737</v>
      </c>
      <c r="F48" s="154">
        <v>1094</v>
      </c>
      <c r="G48" s="154">
        <v>2128</v>
      </c>
      <c r="H48" s="154">
        <v>3498</v>
      </c>
      <c r="I48" s="154">
        <v>4340</v>
      </c>
      <c r="J48" s="154">
        <v>3793</v>
      </c>
      <c r="K48" s="154">
        <v>6545</v>
      </c>
      <c r="L48" s="154">
        <v>12189</v>
      </c>
      <c r="M48" s="154">
        <v>9350</v>
      </c>
      <c r="N48" s="154">
        <v>34748</v>
      </c>
      <c r="O48" s="155">
        <v>81139</v>
      </c>
      <c r="P48" s="155">
        <v>129564</v>
      </c>
      <c r="Q48" s="155">
        <v>172245</v>
      </c>
      <c r="R48" s="155">
        <v>203654</v>
      </c>
      <c r="S48" s="155">
        <v>224318</v>
      </c>
    </row>
    <row r="49" spans="1:19" x14ac:dyDescent="0.2">
      <c r="A49" s="73"/>
      <c r="B49" s="147" t="s">
        <v>15</v>
      </c>
      <c r="C49" s="147"/>
      <c r="D49" s="73"/>
      <c r="E49" s="149">
        <v>0.16</v>
      </c>
      <c r="F49" s="149">
        <v>0.22</v>
      </c>
      <c r="G49" s="149">
        <v>0.32</v>
      </c>
      <c r="H49" s="149">
        <v>0.37</v>
      </c>
      <c r="I49" s="149">
        <v>0.38</v>
      </c>
      <c r="J49" s="149">
        <v>0.35</v>
      </c>
      <c r="K49" s="149">
        <v>0.4</v>
      </c>
      <c r="L49" s="149">
        <v>0.47</v>
      </c>
      <c r="M49" s="149">
        <v>0.35</v>
      </c>
      <c r="N49" s="149">
        <v>0.6</v>
      </c>
      <c r="O49" s="149">
        <v>0.67</v>
      </c>
      <c r="P49" s="149">
        <v>0.67</v>
      </c>
      <c r="Q49" s="149">
        <v>0.68</v>
      </c>
      <c r="R49" s="149">
        <v>0.68</v>
      </c>
      <c r="S49" s="149">
        <v>0.68</v>
      </c>
    </row>
    <row r="50" spans="1:19" x14ac:dyDescent="0.2">
      <c r="A50" s="73"/>
      <c r="B50" s="73" t="s">
        <v>43</v>
      </c>
      <c r="C50" s="73"/>
      <c r="D50" s="73"/>
      <c r="E50" s="73"/>
      <c r="F50" s="73"/>
      <c r="G50" s="73"/>
      <c r="H50" s="73"/>
      <c r="I50" s="73"/>
      <c r="J50" s="73"/>
      <c r="K50" s="73"/>
      <c r="L50" s="73"/>
      <c r="M50" s="73"/>
      <c r="N50" s="73"/>
      <c r="O50" s="157">
        <v>0.64</v>
      </c>
      <c r="P50" s="158">
        <v>0.63</v>
      </c>
      <c r="Q50" s="158">
        <v>0.62</v>
      </c>
      <c r="R50" s="158">
        <v>0.61</v>
      </c>
      <c r="S50" s="158">
        <v>0.6</v>
      </c>
    </row>
    <row r="51" spans="1:19" x14ac:dyDescent="0.2">
      <c r="A51" s="73"/>
      <c r="B51" s="73" t="s">
        <v>44</v>
      </c>
      <c r="C51" s="73"/>
      <c r="D51" s="73"/>
      <c r="E51" s="73"/>
      <c r="F51" s="73"/>
      <c r="G51" s="73"/>
      <c r="H51" s="73"/>
      <c r="I51" s="73"/>
      <c r="J51" s="73"/>
      <c r="K51" s="73"/>
      <c r="L51" s="73"/>
      <c r="M51" s="73"/>
      <c r="N51" s="73"/>
      <c r="O51" s="159">
        <v>0.66</v>
      </c>
      <c r="P51" s="160">
        <v>0.66</v>
      </c>
      <c r="Q51" s="160">
        <v>0.66</v>
      </c>
      <c r="R51" s="160">
        <v>0.66</v>
      </c>
      <c r="S51" s="160">
        <v>0.66</v>
      </c>
    </row>
    <row r="52" spans="1:19" x14ac:dyDescent="0.2">
      <c r="A52" s="73"/>
      <c r="B52" s="73" t="s">
        <v>45</v>
      </c>
      <c r="C52" s="73"/>
      <c r="D52" s="73"/>
      <c r="E52" s="73"/>
      <c r="F52" s="73"/>
      <c r="G52" s="73"/>
      <c r="H52" s="73"/>
      <c r="I52" s="73"/>
      <c r="J52" s="73"/>
      <c r="K52" s="73"/>
      <c r="L52" s="73"/>
      <c r="M52" s="73"/>
      <c r="N52" s="73"/>
      <c r="O52" s="159">
        <v>0.67</v>
      </c>
      <c r="P52" s="160">
        <v>0.67</v>
      </c>
      <c r="Q52" s="160">
        <v>0.68</v>
      </c>
      <c r="R52" s="160">
        <v>0.68</v>
      </c>
      <c r="S52" s="160">
        <v>0.68</v>
      </c>
    </row>
    <row r="53" spans="1:19" x14ac:dyDescent="0.2">
      <c r="A53" s="73"/>
      <c r="B53" s="73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</row>
    <row r="54" spans="1:19" x14ac:dyDescent="0.2">
      <c r="A54" s="73"/>
      <c r="B54" s="73" t="s">
        <v>16</v>
      </c>
      <c r="C54" s="73"/>
      <c r="D54" s="73"/>
      <c r="E54" s="161">
        <v>120</v>
      </c>
      <c r="F54" s="161">
        <v>125</v>
      </c>
      <c r="G54" s="161">
        <v>251</v>
      </c>
      <c r="H54" s="161">
        <v>185</v>
      </c>
      <c r="I54" s="161">
        <v>-178</v>
      </c>
      <c r="J54" s="161">
        <v>72</v>
      </c>
      <c r="K54" s="161">
        <v>94</v>
      </c>
      <c r="L54" s="161">
        <v>238</v>
      </c>
      <c r="M54" s="161">
        <v>-190</v>
      </c>
      <c r="N54" s="161">
        <v>3410</v>
      </c>
      <c r="O54" s="155">
        <v>11261</v>
      </c>
      <c r="P54" s="155">
        <v>17981</v>
      </c>
      <c r="Q54" s="155">
        <v>23904</v>
      </c>
      <c r="R54" s="155">
        <v>28263</v>
      </c>
      <c r="S54" s="155">
        <v>31131</v>
      </c>
    </row>
    <row r="55" spans="1:19" x14ac:dyDescent="0.2">
      <c r="A55" s="73"/>
      <c r="B55" s="147" t="s">
        <v>41</v>
      </c>
      <c r="C55" s="147"/>
      <c r="D55" s="73"/>
      <c r="E55" s="149">
        <v>0.16</v>
      </c>
      <c r="F55" s="149">
        <v>0.17</v>
      </c>
      <c r="G55" s="149">
        <v>0.14000000000000001</v>
      </c>
      <c r="H55" s="149">
        <v>0.06</v>
      </c>
      <c r="I55" s="149">
        <v>-0.04</v>
      </c>
      <c r="J55" s="149">
        <v>0.03</v>
      </c>
      <c r="K55" s="149">
        <v>0.02</v>
      </c>
      <c r="L55" s="149">
        <v>0.03</v>
      </c>
      <c r="M55" s="149">
        <v>-0.04</v>
      </c>
      <c r="N55" s="149">
        <v>0.12</v>
      </c>
      <c r="O55" s="157">
        <v>0.14000000000000001</v>
      </c>
      <c r="P55" s="158">
        <v>0.14000000000000001</v>
      </c>
      <c r="Q55" s="158">
        <v>0.14000000000000001</v>
      </c>
      <c r="R55" s="158">
        <v>0.14000000000000001</v>
      </c>
      <c r="S55" s="158">
        <v>0.14000000000000001</v>
      </c>
    </row>
    <row r="56" spans="1:19" x14ac:dyDescent="0.2">
      <c r="A56" s="73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</row>
    <row r="57" spans="1:19" x14ac:dyDescent="0.2">
      <c r="A57" s="73"/>
      <c r="B57" s="162" t="s">
        <v>46</v>
      </c>
      <c r="C57" s="163"/>
      <c r="D57" s="163"/>
      <c r="E57" s="163"/>
      <c r="F57" s="163"/>
      <c r="G57" s="163"/>
      <c r="H57" s="163"/>
      <c r="I57" s="163"/>
      <c r="J57" s="163"/>
      <c r="K57" s="163"/>
      <c r="L57" s="163"/>
      <c r="M57" s="163"/>
      <c r="N57" s="163"/>
      <c r="O57" s="164">
        <v>69878</v>
      </c>
      <c r="P57" s="164">
        <v>111583</v>
      </c>
      <c r="Q57" s="164">
        <v>148341</v>
      </c>
      <c r="R57" s="164">
        <v>175391</v>
      </c>
      <c r="S57" s="165">
        <v>193187</v>
      </c>
    </row>
    <row r="58" spans="1:19" x14ac:dyDescent="0.2">
      <c r="A58" s="73"/>
      <c r="B58" s="73"/>
      <c r="C58" s="73"/>
      <c r="D58" s="73"/>
      <c r="E58" s="73"/>
      <c r="F58" s="73"/>
      <c r="G58" s="73"/>
      <c r="H58" s="73"/>
      <c r="I58" s="73"/>
      <c r="J58" s="73"/>
      <c r="K58" s="73"/>
      <c r="L58" s="73"/>
      <c r="M58" s="73"/>
      <c r="N58" s="73"/>
      <c r="O58" s="73"/>
      <c r="P58" s="73"/>
      <c r="Q58" s="73"/>
      <c r="R58" s="73"/>
      <c r="S58" s="73"/>
    </row>
    <row r="59" spans="1:19" x14ac:dyDescent="0.2">
      <c r="A59" s="73"/>
      <c r="B59" s="73" t="s">
        <v>17</v>
      </c>
      <c r="C59" s="73"/>
      <c r="D59" s="73"/>
      <c r="E59" s="154">
        <v>220</v>
      </c>
      <c r="F59" s="154">
        <v>200</v>
      </c>
      <c r="G59" s="154">
        <v>187</v>
      </c>
      <c r="H59" s="154">
        <v>197</v>
      </c>
      <c r="I59" s="154">
        <v>254</v>
      </c>
      <c r="J59" s="154">
        <v>372</v>
      </c>
      <c r="K59" s="154">
        <v>1037</v>
      </c>
      <c r="L59" s="154">
        <v>1167</v>
      </c>
      <c r="M59" s="154">
        <v>1505</v>
      </c>
      <c r="N59" s="154">
        <v>1521</v>
      </c>
      <c r="O59" s="155">
        <v>5419</v>
      </c>
      <c r="P59" s="155">
        <v>8631</v>
      </c>
      <c r="Q59" s="155">
        <v>11444</v>
      </c>
      <c r="R59" s="155">
        <v>13496</v>
      </c>
      <c r="S59" s="155">
        <v>14827</v>
      </c>
    </row>
    <row r="60" spans="1:19" x14ac:dyDescent="0.2">
      <c r="A60" s="73"/>
      <c r="B60" s="73" t="s">
        <v>15</v>
      </c>
      <c r="C60" s="73"/>
      <c r="D60" s="73"/>
      <c r="E60" s="149">
        <v>0.05</v>
      </c>
      <c r="F60" s="149">
        <v>0.04</v>
      </c>
      <c r="G60" s="149">
        <v>0.03</v>
      </c>
      <c r="H60" s="149">
        <v>0.02</v>
      </c>
      <c r="I60" s="149">
        <v>0.02</v>
      </c>
      <c r="J60" s="149">
        <v>0.03</v>
      </c>
      <c r="K60" s="149">
        <v>0.06</v>
      </c>
      <c r="L60" s="149">
        <v>0.04</v>
      </c>
      <c r="M60" s="149">
        <v>0.06</v>
      </c>
      <c r="N60" s="149">
        <v>0.03</v>
      </c>
      <c r="O60" s="157">
        <v>0.04</v>
      </c>
      <c r="P60" s="158">
        <v>0.04</v>
      </c>
      <c r="Q60" s="158">
        <v>0.04</v>
      </c>
      <c r="R60" s="158">
        <v>0.04</v>
      </c>
      <c r="S60" s="158">
        <v>0.04</v>
      </c>
    </row>
    <row r="61" spans="1:19" x14ac:dyDescent="0.2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</row>
    <row r="62" spans="1:19" x14ac:dyDescent="0.2">
      <c r="A62" s="73"/>
      <c r="B62" s="73" t="s">
        <v>18</v>
      </c>
      <c r="C62" s="73"/>
      <c r="D62" s="73"/>
      <c r="E62" s="154">
        <v>134</v>
      </c>
      <c r="F62" s="154">
        <v>91</v>
      </c>
      <c r="G62" s="154">
        <v>164</v>
      </c>
      <c r="H62" s="154">
        <v>471</v>
      </c>
      <c r="I62" s="154">
        <v>671</v>
      </c>
      <c r="J62" s="154">
        <v>508</v>
      </c>
      <c r="K62" s="154">
        <v>1082</v>
      </c>
      <c r="L62" s="154">
        <v>979</v>
      </c>
      <c r="M62" s="154">
        <v>1754</v>
      </c>
      <c r="N62" s="154">
        <v>1154</v>
      </c>
      <c r="O62" s="155">
        <v>5683</v>
      </c>
      <c r="P62" s="155">
        <v>9050</v>
      </c>
      <c r="Q62" s="155">
        <v>12000</v>
      </c>
      <c r="R62" s="155">
        <v>14152</v>
      </c>
      <c r="S62" s="155">
        <v>15547</v>
      </c>
    </row>
    <row r="63" spans="1:19" x14ac:dyDescent="0.2">
      <c r="A63" s="73"/>
      <c r="B63" s="147" t="s">
        <v>15</v>
      </c>
      <c r="C63" s="147"/>
      <c r="D63" s="73"/>
      <c r="E63" s="149">
        <v>0.03</v>
      </c>
      <c r="F63" s="149">
        <v>0.02</v>
      </c>
      <c r="G63" s="149">
        <v>0.02</v>
      </c>
      <c r="H63" s="149">
        <v>0.05</v>
      </c>
      <c r="I63" s="149">
        <v>0.06</v>
      </c>
      <c r="J63" s="149">
        <v>0.05</v>
      </c>
      <c r="K63" s="149">
        <v>7.0000000000000007E-2</v>
      </c>
      <c r="L63" s="149">
        <v>0.04</v>
      </c>
      <c r="M63" s="149">
        <v>7.0000000000000007E-2</v>
      </c>
      <c r="N63" s="149">
        <v>0.02</v>
      </c>
      <c r="O63" s="157">
        <v>0.05</v>
      </c>
      <c r="P63" s="158">
        <v>0.05</v>
      </c>
      <c r="Q63" s="158">
        <v>0.05</v>
      </c>
      <c r="R63" s="158">
        <v>0.05</v>
      </c>
      <c r="S63" s="158">
        <v>0.05</v>
      </c>
    </row>
    <row r="64" spans="1:19" x14ac:dyDescent="0.2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</row>
    <row r="65" spans="1:19" x14ac:dyDescent="0.2">
      <c r="A65" s="73"/>
      <c r="B65" s="73" t="s">
        <v>19</v>
      </c>
      <c r="C65" s="73"/>
      <c r="D65" s="73"/>
      <c r="E65" s="154">
        <v>194</v>
      </c>
      <c r="F65" s="154">
        <v>61</v>
      </c>
      <c r="G65" s="154">
        <v>588</v>
      </c>
      <c r="H65" s="154">
        <v>44</v>
      </c>
      <c r="I65" s="154">
        <v>817</v>
      </c>
      <c r="J65" s="154">
        <v>-813</v>
      </c>
      <c r="K65" s="154">
        <v>678</v>
      </c>
      <c r="L65" s="154">
        <v>3107</v>
      </c>
      <c r="M65" s="154">
        <v>2529</v>
      </c>
      <c r="N65" s="154">
        <v>3053</v>
      </c>
      <c r="O65" s="155">
        <v>5633</v>
      </c>
      <c r="P65" s="155">
        <v>8971</v>
      </c>
      <c r="Q65" s="155">
        <v>11895</v>
      </c>
      <c r="R65" s="155">
        <v>14028</v>
      </c>
      <c r="S65" s="155">
        <v>15411</v>
      </c>
    </row>
    <row r="66" spans="1:19" x14ac:dyDescent="0.2">
      <c r="A66" s="73"/>
      <c r="B66" s="147" t="s">
        <v>15</v>
      </c>
      <c r="C66" s="147"/>
      <c r="D66" s="73"/>
      <c r="E66" s="149">
        <v>0.04</v>
      </c>
      <c r="F66" s="149">
        <v>0.01</v>
      </c>
      <c r="G66" s="149">
        <v>0.09</v>
      </c>
      <c r="H66" s="149">
        <v>0</v>
      </c>
      <c r="I66" s="149">
        <v>7.0000000000000007E-2</v>
      </c>
      <c r="J66" s="149">
        <v>-7.0000000000000007E-2</v>
      </c>
      <c r="K66" s="149">
        <v>0.04</v>
      </c>
      <c r="L66" s="149">
        <v>0.12</v>
      </c>
      <c r="M66" s="149">
        <v>0.09</v>
      </c>
      <c r="N66" s="149">
        <v>0.05</v>
      </c>
      <c r="O66" s="157">
        <v>0.05</v>
      </c>
      <c r="P66" s="158">
        <v>0.05</v>
      </c>
      <c r="Q66" s="158">
        <v>0.05</v>
      </c>
      <c r="R66" s="158">
        <v>0.05</v>
      </c>
      <c r="S66" s="158">
        <v>0.05</v>
      </c>
    </row>
    <row r="67" spans="1:19" x14ac:dyDescent="0.2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</row>
    <row r="68" spans="1:19" x14ac:dyDescent="0.2">
      <c r="A68" s="73"/>
      <c r="B68" s="166" t="s">
        <v>47</v>
      </c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8">
        <v>63982</v>
      </c>
      <c r="P68" s="168">
        <v>102192</v>
      </c>
      <c r="Q68" s="168">
        <v>135890</v>
      </c>
      <c r="R68" s="168">
        <v>160708</v>
      </c>
      <c r="S68" s="169">
        <v>177056</v>
      </c>
    </row>
    <row r="69" spans="1:19" x14ac:dyDescent="0.2">
      <c r="A69" s="73"/>
      <c r="B69" s="170" t="s">
        <v>48</v>
      </c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171">
        <v>62508</v>
      </c>
      <c r="P69" s="171">
        <v>93857</v>
      </c>
      <c r="Q69" s="171">
        <v>115561</v>
      </c>
      <c r="R69" s="171">
        <v>126543</v>
      </c>
      <c r="S69" s="172">
        <v>129089</v>
      </c>
    </row>
    <row r="70" spans="1:19" x14ac:dyDescent="0.2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</row>
    <row r="71" spans="1:19" x14ac:dyDescent="0.2">
      <c r="A71" s="73"/>
      <c r="B71" s="73" t="s">
        <v>49</v>
      </c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173"/>
      <c r="O71" s="173">
        <v>0.61</v>
      </c>
      <c r="P71" s="173"/>
      <c r="Q71" s="173"/>
      <c r="R71" s="173"/>
      <c r="S71" s="173"/>
    </row>
    <row r="72" spans="1:19" x14ac:dyDescent="0.2">
      <c r="A72" s="73"/>
      <c r="B72" s="73" t="s">
        <v>50</v>
      </c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173"/>
      <c r="O72" s="173">
        <v>0.3</v>
      </c>
      <c r="P72" s="173">
        <v>1.1100000000000001</v>
      </c>
      <c r="Q72" s="173">
        <v>2.11</v>
      </c>
      <c r="R72" s="173">
        <v>3.11</v>
      </c>
      <c r="S72" s="173">
        <v>4.1100000000000003</v>
      </c>
    </row>
    <row r="73" spans="1:19" x14ac:dyDescent="0.2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</row>
    <row r="74" spans="1:19" x14ac:dyDescent="0.2">
      <c r="A74" s="73"/>
      <c r="B74" s="73" t="s">
        <v>51</v>
      </c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155">
        <v>3647357</v>
      </c>
    </row>
    <row r="75" spans="1:19" x14ac:dyDescent="0.2">
      <c r="A75" s="73"/>
      <c r="B75" s="73" t="s">
        <v>52</v>
      </c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155">
        <v>2659225</v>
      </c>
    </row>
    <row r="76" spans="1:19" x14ac:dyDescent="0.2">
      <c r="A76" s="73"/>
      <c r="B76" s="73" t="s">
        <v>53</v>
      </c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161">
        <v>3186783</v>
      </c>
    </row>
    <row r="77" spans="1:19" x14ac:dyDescent="0.2">
      <c r="A77" s="73"/>
      <c r="B77" s="73" t="s">
        <v>54</v>
      </c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155">
        <v>31438</v>
      </c>
    </row>
    <row r="78" spans="1:19" x14ac:dyDescent="0.2">
      <c r="A78" s="73"/>
      <c r="B78" s="73" t="s">
        <v>55</v>
      </c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155">
        <v>9710</v>
      </c>
    </row>
    <row r="79" spans="1:19" x14ac:dyDescent="0.2">
      <c r="A79" s="73"/>
      <c r="B79" s="73" t="s">
        <v>56</v>
      </c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161">
        <v>3208511</v>
      </c>
    </row>
    <row r="80" spans="1:19" x14ac:dyDescent="0.2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</row>
    <row r="81" spans="1:19" x14ac:dyDescent="0.2">
      <c r="A81" s="73"/>
      <c r="B81" s="73" t="s">
        <v>57</v>
      </c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161">
        <v>2537</v>
      </c>
    </row>
    <row r="82" spans="1:19" x14ac:dyDescent="0.2">
      <c r="A82" s="73" t="s">
        <v>32</v>
      </c>
      <c r="B82" s="73" t="s">
        <v>58</v>
      </c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128">
        <v>1264.69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7496-DB2E-0A4C-87AF-30051465A11C}">
  <dimension ref="A1:S14"/>
  <sheetViews>
    <sheetView workbookViewId="0">
      <selection activeCell="E17" sqref="E17"/>
    </sheetView>
  </sheetViews>
  <sheetFormatPr baseColWidth="10" defaultRowHeight="16" x14ac:dyDescent="0.2"/>
  <cols>
    <col min="2" max="2" width="35" customWidth="1"/>
    <col min="3" max="3" width="5" customWidth="1"/>
    <col min="4" max="4" width="14.6640625" customWidth="1"/>
    <col min="5" max="5" width="35" customWidth="1"/>
    <col min="6" max="6" width="5" customWidth="1"/>
    <col min="7" max="7" width="27.1640625" customWidth="1"/>
    <col min="8" max="8" width="35" customWidth="1"/>
    <col min="9" max="9" width="5" customWidth="1"/>
    <col min="12" max="12" width="16.83203125" customWidth="1"/>
    <col min="13" max="13" width="20" customWidth="1"/>
    <col min="15" max="15" width="20.6640625" customWidth="1"/>
    <col min="19" max="19" width="25.1640625" customWidth="1"/>
  </cols>
  <sheetData>
    <row r="1" spans="1:19" x14ac:dyDescent="0.2">
      <c r="A1" s="105" t="s">
        <v>209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105"/>
    </row>
    <row r="2" spans="1:19" x14ac:dyDescent="0.2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6"/>
      <c r="Q2" s="106"/>
      <c r="R2" s="106"/>
      <c r="S2" s="106"/>
    </row>
    <row r="3" spans="1:19" x14ac:dyDescent="0.2">
      <c r="A3" s="107" t="s">
        <v>2</v>
      </c>
      <c r="B3" s="108"/>
      <c r="C3" s="118"/>
      <c r="D3" s="107" t="s">
        <v>33</v>
      </c>
      <c r="E3" s="108"/>
      <c r="G3" s="107" t="s">
        <v>3</v>
      </c>
      <c r="H3" s="108"/>
      <c r="I3" s="118"/>
      <c r="J3" s="118"/>
      <c r="M3" s="118"/>
      <c r="N3" s="118"/>
      <c r="O3" s="118"/>
    </row>
    <row r="4" spans="1:19" x14ac:dyDescent="0.2">
      <c r="A4" s="109" t="s">
        <v>0</v>
      </c>
      <c r="B4" s="110" t="s">
        <v>210</v>
      </c>
      <c r="C4" s="110"/>
      <c r="D4" s="109" t="s">
        <v>0</v>
      </c>
      <c r="E4" s="110" t="s">
        <v>210</v>
      </c>
      <c r="G4" s="109" t="s">
        <v>0</v>
      </c>
      <c r="H4" s="110" t="s">
        <v>210</v>
      </c>
      <c r="I4" s="100"/>
    </row>
    <row r="5" spans="1:19" ht="68" x14ac:dyDescent="0.2">
      <c r="A5" s="124" t="s">
        <v>4</v>
      </c>
      <c r="B5" s="120" t="s">
        <v>212</v>
      </c>
      <c r="C5" s="112"/>
      <c r="D5" s="124" t="s">
        <v>4</v>
      </c>
      <c r="E5" s="119" t="s">
        <v>213</v>
      </c>
      <c r="G5" s="124" t="s">
        <v>4</v>
      </c>
      <c r="H5" s="119" t="s">
        <v>214</v>
      </c>
      <c r="I5" s="100"/>
    </row>
    <row r="6" spans="1:19" x14ac:dyDescent="0.2">
      <c r="A6" s="106"/>
      <c r="B6" s="106"/>
      <c r="C6" s="106"/>
      <c r="D6" s="106"/>
      <c r="E6" s="111"/>
      <c r="G6" s="106"/>
      <c r="H6" s="121"/>
      <c r="I6" s="122"/>
      <c r="M6" s="106"/>
    </row>
    <row r="7" spans="1:19" x14ac:dyDescent="0.2">
      <c r="A7" s="106" t="s">
        <v>5</v>
      </c>
      <c r="B7" s="111"/>
      <c r="C7" s="112"/>
      <c r="D7" s="106"/>
      <c r="E7" s="106"/>
      <c r="G7" s="106" t="s">
        <v>5</v>
      </c>
      <c r="H7" s="106"/>
      <c r="I7" s="122"/>
      <c r="M7" s="111"/>
      <c r="N7" s="114"/>
      <c r="O7" s="106"/>
    </row>
    <row r="8" spans="1:19" x14ac:dyDescent="0.2">
      <c r="A8" s="106" t="s">
        <v>5</v>
      </c>
      <c r="B8" s="111"/>
      <c r="C8" s="115"/>
      <c r="D8" s="106"/>
      <c r="E8" s="106"/>
      <c r="G8" s="106" t="s">
        <v>5</v>
      </c>
      <c r="H8" s="106"/>
      <c r="I8" s="122"/>
      <c r="M8" s="111"/>
      <c r="N8" s="114"/>
      <c r="O8" s="106"/>
    </row>
    <row r="9" spans="1:19" x14ac:dyDescent="0.2">
      <c r="A9" s="106"/>
      <c r="B9" s="111"/>
      <c r="C9" s="111"/>
      <c r="D9" s="111"/>
      <c r="E9" s="111"/>
      <c r="G9" s="111"/>
      <c r="H9" s="111"/>
      <c r="I9" s="123"/>
      <c r="M9" s="111"/>
      <c r="N9" s="114"/>
      <c r="O9" s="106"/>
    </row>
    <row r="10" spans="1:19" x14ac:dyDescent="0.2">
      <c r="A10" s="106"/>
      <c r="B10" s="111"/>
      <c r="C10" s="111"/>
      <c r="D10" s="111"/>
      <c r="E10" s="111"/>
      <c r="G10" s="111"/>
      <c r="H10" s="111"/>
      <c r="I10" s="123"/>
      <c r="M10" s="111"/>
      <c r="N10" s="114"/>
      <c r="O10" s="106"/>
    </row>
    <row r="11" spans="1:19" x14ac:dyDescent="0.2">
      <c r="A11" s="106" t="s">
        <v>6</v>
      </c>
      <c r="B11" s="106"/>
      <c r="C11" s="116"/>
      <c r="D11" s="106" t="s">
        <v>6</v>
      </c>
      <c r="E11" s="106"/>
      <c r="G11" s="106" t="s">
        <v>6</v>
      </c>
      <c r="H11" s="106"/>
      <c r="I11" s="123"/>
      <c r="M11" s="106"/>
      <c r="N11" s="114"/>
      <c r="O11" s="106"/>
    </row>
    <row r="12" spans="1:19" x14ac:dyDescent="0.2">
      <c r="A12" s="106" t="s">
        <v>7</v>
      </c>
      <c r="B12" s="106"/>
      <c r="C12" s="117"/>
      <c r="D12" s="106" t="s">
        <v>7</v>
      </c>
      <c r="E12" s="106"/>
      <c r="G12" s="106" t="s">
        <v>7</v>
      </c>
      <c r="H12" s="106"/>
      <c r="I12" s="123"/>
      <c r="M12" s="106"/>
      <c r="N12" s="114"/>
      <c r="O12" s="106"/>
    </row>
    <row r="13" spans="1:19" x14ac:dyDescent="0.2">
      <c r="A13" s="106"/>
      <c r="B13" s="106"/>
      <c r="C13" s="106"/>
      <c r="D13" s="113"/>
      <c r="E13" s="106"/>
      <c r="F13" s="106"/>
      <c r="G13" s="106"/>
      <c r="H13" s="122"/>
      <c r="I13" s="122"/>
      <c r="J13" s="106"/>
      <c r="K13" s="106"/>
      <c r="L13" s="106"/>
      <c r="M13" s="106"/>
      <c r="N13" s="106"/>
      <c r="O13" s="106"/>
      <c r="P13" s="106"/>
      <c r="Q13" s="106"/>
      <c r="R13" s="106"/>
      <c r="S13" s="106"/>
    </row>
    <row r="14" spans="1:19" x14ac:dyDescent="0.2">
      <c r="A14" s="106"/>
      <c r="B14" s="106"/>
      <c r="C14" s="106"/>
      <c r="D14" s="106"/>
      <c r="E14" s="106"/>
      <c r="F14" s="106"/>
      <c r="G14" s="106"/>
      <c r="H14" s="106"/>
      <c r="I14" s="106"/>
      <c r="J14" s="106"/>
      <c r="K14" s="106"/>
      <c r="L14" s="106"/>
      <c r="M14" s="106"/>
      <c r="N14" s="106"/>
      <c r="O14" s="106"/>
      <c r="P14" s="106"/>
      <c r="Q14" s="106"/>
      <c r="R14" s="106"/>
      <c r="S14" s="106"/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DE47-0962-C14F-996A-75F8AE9E3D0B}">
  <dimension ref="A1:K50"/>
  <sheetViews>
    <sheetView zoomScale="75" zoomScaleNormal="150" workbookViewId="0">
      <selection activeCell="A2" sqref="A2"/>
    </sheetView>
  </sheetViews>
  <sheetFormatPr baseColWidth="10" defaultRowHeight="16" x14ac:dyDescent="0.2"/>
  <cols>
    <col min="1" max="1" width="14.83203125" customWidth="1"/>
    <col min="5" max="5" width="17.33203125" customWidth="1"/>
    <col min="6" max="6" width="14.33203125" customWidth="1"/>
    <col min="7" max="7" width="11.5" bestFit="1" customWidth="1"/>
  </cols>
  <sheetData>
    <row r="1" spans="1:11" ht="16" customHeight="1" x14ac:dyDescent="0.2">
      <c r="A1" s="45" t="s">
        <v>59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">
      <c r="A2" s="47" t="s">
        <v>60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x14ac:dyDescent="0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x14ac:dyDescent="0.2">
      <c r="A5" s="49" t="s">
        <v>61</v>
      </c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x14ac:dyDescent="0.2">
      <c r="A6" s="49" t="s">
        <v>62</v>
      </c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x14ac:dyDescent="0.2">
      <c r="A7" s="49" t="s">
        <v>63</v>
      </c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x14ac:dyDescent="0.2">
      <c r="A8" s="49"/>
      <c r="B8" s="49" t="s">
        <v>64</v>
      </c>
      <c r="C8" s="49" t="s">
        <v>65</v>
      </c>
      <c r="D8" s="49" t="s">
        <v>66</v>
      </c>
      <c r="E8" s="49" t="s">
        <v>67</v>
      </c>
      <c r="F8" s="49" t="s">
        <v>68</v>
      </c>
      <c r="G8" s="49" t="s">
        <v>69</v>
      </c>
      <c r="H8" s="49" t="s">
        <v>70</v>
      </c>
      <c r="I8" s="49" t="s">
        <v>71</v>
      </c>
      <c r="J8" s="49" t="s">
        <v>72</v>
      </c>
      <c r="K8" s="49" t="s">
        <v>73</v>
      </c>
    </row>
    <row r="9" spans="1:11" x14ac:dyDescent="0.2">
      <c r="A9" s="50" t="s">
        <v>74</v>
      </c>
      <c r="B9" s="51">
        <v>4646.0749999999998</v>
      </c>
      <c r="C9" s="51">
        <v>4959.8379999999997</v>
      </c>
      <c r="D9" s="51">
        <v>6652.6666670000004</v>
      </c>
      <c r="E9" s="51">
        <v>9468</v>
      </c>
      <c r="F9" s="51">
        <v>11951.333333</v>
      </c>
      <c r="G9" s="51">
        <v>10618</v>
      </c>
      <c r="H9" s="51">
        <v>16042.333333</v>
      </c>
      <c r="I9" s="51">
        <v>26034</v>
      </c>
      <c r="J9" s="51">
        <v>27504.666667000001</v>
      </c>
      <c r="K9" s="51">
        <v>55571.333333000002</v>
      </c>
    </row>
    <row r="10" spans="1:11" x14ac:dyDescent="0.2">
      <c r="A10" s="52" t="s">
        <v>75</v>
      </c>
      <c r="B10" s="53">
        <v>2073.3850000000002</v>
      </c>
      <c r="C10" s="53">
        <v>2178.3036670000001</v>
      </c>
      <c r="D10" s="53">
        <v>2749.333333</v>
      </c>
      <c r="E10" s="53">
        <v>3812</v>
      </c>
      <c r="F10" s="53">
        <v>4582.3333329999996</v>
      </c>
      <c r="G10" s="53">
        <v>4119.3333339999999</v>
      </c>
      <c r="H10" s="53">
        <v>6026.9999989999997</v>
      </c>
      <c r="I10" s="53">
        <v>9174.0000010000003</v>
      </c>
      <c r="J10" s="53">
        <v>11760</v>
      </c>
      <c r="K10" s="53">
        <v>15589.666665999999</v>
      </c>
    </row>
    <row r="11" spans="1:11" x14ac:dyDescent="0.2">
      <c r="A11" s="54" t="s">
        <v>76</v>
      </c>
      <c r="B11" s="55">
        <v>1852.935667</v>
      </c>
      <c r="C11" s="55">
        <v>1978.6369999999999</v>
      </c>
      <c r="D11" s="55">
        <v>2562.666667</v>
      </c>
      <c r="E11" s="55">
        <v>3615</v>
      </c>
      <c r="F11" s="55">
        <v>4329.6666660000001</v>
      </c>
      <c r="G11" s="55">
        <v>3747.666667</v>
      </c>
      <c r="H11" s="55">
        <v>4990.3333329999996</v>
      </c>
      <c r="I11" s="55">
        <v>8007.3333339999999</v>
      </c>
      <c r="J11" s="55">
        <v>10255</v>
      </c>
      <c r="K11" s="55">
        <v>14068.666665999999</v>
      </c>
    </row>
    <row r="12" spans="1:11" x14ac:dyDescent="0.2">
      <c r="A12" s="56" t="s">
        <v>77</v>
      </c>
      <c r="B12" s="53">
        <v>220.449333</v>
      </c>
      <c r="C12" s="53">
        <v>199.66666699999999</v>
      </c>
      <c r="D12" s="53">
        <v>186.66666599999999</v>
      </c>
      <c r="E12" s="53">
        <v>197</v>
      </c>
      <c r="F12" s="53">
        <v>252.66666699999999</v>
      </c>
      <c r="G12" s="53">
        <v>371.66666700000002</v>
      </c>
      <c r="H12" s="53">
        <v>1036.6666660000001</v>
      </c>
      <c r="I12" s="53">
        <v>1166.666667</v>
      </c>
      <c r="J12" s="53">
        <v>1505</v>
      </c>
      <c r="K12" s="53">
        <v>1521</v>
      </c>
    </row>
    <row r="13" spans="1:11" x14ac:dyDescent="0.2">
      <c r="A13" s="57" t="s">
        <v>78</v>
      </c>
      <c r="B13" s="55">
        <v>143.36666600000001</v>
      </c>
      <c r="C13" s="55">
        <v>125.9</v>
      </c>
      <c r="D13" s="55">
        <v>118</v>
      </c>
      <c r="E13" s="55">
        <v>141.33333400000001</v>
      </c>
      <c r="F13" s="55">
        <v>221</v>
      </c>
      <c r="G13" s="55">
        <v>347</v>
      </c>
      <c r="H13" s="55">
        <v>471.66666600000002</v>
      </c>
      <c r="I13" s="55">
        <v>603</v>
      </c>
      <c r="J13" s="55">
        <v>818</v>
      </c>
      <c r="K13" s="55">
        <v>894.33333400000004</v>
      </c>
    </row>
    <row r="14" spans="1:11" x14ac:dyDescent="0.2">
      <c r="A14" s="58" t="s">
        <v>79</v>
      </c>
      <c r="B14" s="59">
        <v>77.082667000000001</v>
      </c>
      <c r="C14" s="59">
        <v>73.766666000000001</v>
      </c>
      <c r="D14" s="59">
        <v>68.666667000000004</v>
      </c>
      <c r="E14" s="59">
        <v>55.666666999999997</v>
      </c>
      <c r="F14" s="59">
        <v>31.666665999999999</v>
      </c>
      <c r="G14" s="59">
        <v>24.666667</v>
      </c>
      <c r="H14" s="59">
        <v>565</v>
      </c>
      <c r="I14" s="59">
        <v>563.66666699999996</v>
      </c>
      <c r="J14" s="59">
        <v>687</v>
      </c>
      <c r="K14" s="59">
        <v>626.66666599999996</v>
      </c>
    </row>
    <row r="15" spans="1:11" x14ac:dyDescent="0.2">
      <c r="A15" s="50" t="s">
        <v>80</v>
      </c>
      <c r="B15" s="51">
        <v>2572.69</v>
      </c>
      <c r="C15" s="51">
        <v>2781.5343330000001</v>
      </c>
      <c r="D15" s="51">
        <v>3903.3333339999999</v>
      </c>
      <c r="E15" s="51">
        <v>5656</v>
      </c>
      <c r="F15" s="51">
        <v>7369</v>
      </c>
      <c r="G15" s="51">
        <v>6498.6666660000001</v>
      </c>
      <c r="H15" s="51">
        <v>10015.333334000001</v>
      </c>
      <c r="I15" s="51">
        <v>16859.999999</v>
      </c>
      <c r="J15" s="51">
        <v>15744.666667</v>
      </c>
      <c r="K15" s="51">
        <v>39981.666666999998</v>
      </c>
    </row>
    <row r="16" spans="1:11" x14ac:dyDescent="0.2">
      <c r="A16" s="52" t="s">
        <v>81</v>
      </c>
      <c r="B16" s="53">
        <v>1800.8063340000001</v>
      </c>
      <c r="C16" s="53">
        <v>1865.0993329999999</v>
      </c>
      <c r="D16" s="53">
        <v>2073</v>
      </c>
      <c r="E16" s="53">
        <v>2561.333333</v>
      </c>
      <c r="F16" s="53">
        <v>3305.3333339999999</v>
      </c>
      <c r="G16" s="53">
        <v>3884.6666660000001</v>
      </c>
      <c r="H16" s="53">
        <v>5578</v>
      </c>
      <c r="I16" s="53">
        <v>7290.3333339999999</v>
      </c>
      <c r="J16" s="53">
        <v>9595.6666659999992</v>
      </c>
      <c r="K16" s="53">
        <v>11129.666667</v>
      </c>
    </row>
    <row r="17" spans="1:11" x14ac:dyDescent="0.2">
      <c r="A17" s="54" t="s">
        <v>82</v>
      </c>
      <c r="B17" s="55">
        <v>1355.8543340000001</v>
      </c>
      <c r="C17" s="55">
        <v>1333.4176660000001</v>
      </c>
      <c r="D17" s="55">
        <v>1446.3333339999999</v>
      </c>
      <c r="E17" s="55">
        <v>1759</v>
      </c>
      <c r="F17" s="55">
        <v>2328.6666660000001</v>
      </c>
      <c r="G17" s="55">
        <v>2797.666667</v>
      </c>
      <c r="H17" s="55">
        <v>3789.666667</v>
      </c>
      <c r="I17" s="55">
        <v>5159.6666660000001</v>
      </c>
      <c r="J17" s="55">
        <v>7176.3333339999999</v>
      </c>
      <c r="K17" s="55">
        <v>8502.6666659999992</v>
      </c>
    </row>
    <row r="18" spans="1:11" x14ac:dyDescent="0.2">
      <c r="A18" s="60" t="s">
        <v>83</v>
      </c>
      <c r="B18" s="59">
        <v>444.952</v>
      </c>
      <c r="C18" s="59">
        <v>531.68166699999995</v>
      </c>
      <c r="D18" s="59">
        <v>626.66666599999996</v>
      </c>
      <c r="E18" s="59">
        <v>802.33333400000004</v>
      </c>
      <c r="F18" s="59">
        <v>976.66666599999996</v>
      </c>
      <c r="G18" s="59">
        <v>1087</v>
      </c>
      <c r="H18" s="59">
        <v>1788.3333339999999</v>
      </c>
      <c r="I18" s="59">
        <v>2130.6666660000001</v>
      </c>
      <c r="J18" s="59">
        <v>2419.3333339999999</v>
      </c>
      <c r="K18" s="59">
        <v>2627</v>
      </c>
    </row>
    <row r="19" spans="1:11" x14ac:dyDescent="0.2">
      <c r="A19" s="61" t="s">
        <v>84</v>
      </c>
      <c r="B19" s="55">
        <v>0</v>
      </c>
      <c r="C19" s="55">
        <v>0</v>
      </c>
      <c r="D19" s="55">
        <v>1</v>
      </c>
      <c r="E19" s="55">
        <v>0</v>
      </c>
      <c r="F19" s="55">
        <v>0</v>
      </c>
      <c r="G19" s="55">
        <v>0</v>
      </c>
      <c r="H19" s="55">
        <v>0</v>
      </c>
      <c r="I19" s="55">
        <v>0</v>
      </c>
      <c r="J19" s="55">
        <v>0</v>
      </c>
      <c r="K19" s="55">
        <v>0</v>
      </c>
    </row>
    <row r="20" spans="1:11" x14ac:dyDescent="0.2">
      <c r="A20" s="62" t="s">
        <v>85</v>
      </c>
      <c r="B20" s="53">
        <v>771.88367000000005</v>
      </c>
      <c r="C20" s="53">
        <v>916.43499999999995</v>
      </c>
      <c r="D20" s="53">
        <v>1829.3333299999999</v>
      </c>
      <c r="E20" s="53">
        <v>3094.6666700000001</v>
      </c>
      <c r="F20" s="53">
        <v>4063.6666700000001</v>
      </c>
      <c r="G20" s="53">
        <v>2614</v>
      </c>
      <c r="H20" s="53">
        <v>4437.3333300000004</v>
      </c>
      <c r="I20" s="53">
        <v>9569.6666700000005</v>
      </c>
      <c r="J20" s="53">
        <v>6149</v>
      </c>
      <c r="K20" s="53">
        <v>28852</v>
      </c>
    </row>
    <row r="21" spans="1:11" x14ac:dyDescent="0.2">
      <c r="A21" s="63" t="s">
        <v>86</v>
      </c>
      <c r="B21" s="51">
        <v>40.843336000000001</v>
      </c>
      <c r="C21" s="51">
        <v>39.439</v>
      </c>
      <c r="D21" s="51">
        <v>44.666670000000003</v>
      </c>
      <c r="E21" s="51">
        <v>42</v>
      </c>
      <c r="F21" s="51">
        <v>141.99999700000001</v>
      </c>
      <c r="G21" s="51">
        <v>177.00000299999999</v>
      </c>
      <c r="H21" s="51">
        <v>68.333337</v>
      </c>
      <c r="I21" s="51">
        <v>38.666670000000003</v>
      </c>
      <c r="J21" s="51">
        <v>242.66666699999999</v>
      </c>
      <c r="K21" s="51">
        <v>987.33333300000004</v>
      </c>
    </row>
    <row r="22" spans="1:11" x14ac:dyDescent="0.2">
      <c r="A22" s="60" t="s">
        <v>87</v>
      </c>
      <c r="B22" s="59">
        <v>26.765666</v>
      </c>
      <c r="C22" s="59">
        <v>37.042999999999999</v>
      </c>
      <c r="D22" s="59">
        <v>53</v>
      </c>
      <c r="E22" s="59">
        <v>67</v>
      </c>
      <c r="F22" s="59">
        <v>128.66666699999999</v>
      </c>
      <c r="G22" s="59">
        <v>177.33333300000001</v>
      </c>
      <c r="H22" s="59">
        <v>68.666667000000004</v>
      </c>
      <c r="I22" s="59">
        <v>27</v>
      </c>
      <c r="J22" s="59">
        <v>231.66666699999999</v>
      </c>
      <c r="K22" s="59">
        <v>805.33333300000004</v>
      </c>
    </row>
    <row r="23" spans="1:11" x14ac:dyDescent="0.2">
      <c r="A23" s="54" t="s">
        <v>88</v>
      </c>
      <c r="B23" s="55">
        <v>14.077669999999999</v>
      </c>
      <c r="C23" s="55">
        <v>2.3959999999999999</v>
      </c>
      <c r="D23" s="64">
        <v>-8.3333300000000001</v>
      </c>
      <c r="E23" s="64">
        <v>-25</v>
      </c>
      <c r="F23" s="55">
        <v>13.33333</v>
      </c>
      <c r="G23" s="64">
        <v>-0.33333000000000002</v>
      </c>
      <c r="H23" s="64">
        <v>-0.33333000000000002</v>
      </c>
      <c r="I23" s="55">
        <v>11.66667</v>
      </c>
      <c r="J23" s="55">
        <v>11</v>
      </c>
      <c r="K23" s="55">
        <v>182</v>
      </c>
    </row>
    <row r="24" spans="1:11" x14ac:dyDescent="0.2">
      <c r="A24" s="52" t="s">
        <v>89</v>
      </c>
      <c r="B24" s="53">
        <v>45.749333</v>
      </c>
      <c r="C24" s="53">
        <v>47.864666999999997</v>
      </c>
      <c r="D24" s="53">
        <v>56</v>
      </c>
      <c r="E24" s="53">
        <v>62</v>
      </c>
      <c r="F24" s="53">
        <v>58.333333000000003</v>
      </c>
      <c r="G24" s="53">
        <v>51.666666999999997</v>
      </c>
      <c r="H24" s="53">
        <v>171.33333300000001</v>
      </c>
      <c r="I24" s="53">
        <v>233.33333400000001</v>
      </c>
      <c r="J24" s="53">
        <v>261.66666600000002</v>
      </c>
      <c r="K24" s="53">
        <v>257.66666700000002</v>
      </c>
    </row>
    <row r="25" spans="1:11" x14ac:dyDescent="0.2">
      <c r="A25" s="54" t="s">
        <v>90</v>
      </c>
      <c r="B25" s="55">
        <v>45.749333</v>
      </c>
      <c r="C25" s="55">
        <v>47.864666999999997</v>
      </c>
      <c r="D25" s="55">
        <v>56</v>
      </c>
      <c r="E25" s="55">
        <v>62</v>
      </c>
      <c r="F25" s="55">
        <v>58.333333000000003</v>
      </c>
      <c r="G25" s="55">
        <v>51.666666999999997</v>
      </c>
      <c r="H25" s="55">
        <v>171.33333300000001</v>
      </c>
      <c r="I25" s="55">
        <v>233.33333400000001</v>
      </c>
      <c r="J25" s="55">
        <v>261.66666600000002</v>
      </c>
      <c r="K25" s="55">
        <v>257.66666700000002</v>
      </c>
    </row>
    <row r="26" spans="1:11" x14ac:dyDescent="0.2">
      <c r="A26" s="52" t="s">
        <v>91</v>
      </c>
      <c r="B26" s="62"/>
      <c r="C26" s="53">
        <v>174.38966600000001</v>
      </c>
      <c r="D26" s="53">
        <v>70.666667000000004</v>
      </c>
      <c r="E26" s="62"/>
      <c r="F26" s="62"/>
      <c r="G26" s="62"/>
      <c r="H26" s="62"/>
      <c r="I26" s="53">
        <v>-102</v>
      </c>
      <c r="J26" s="53">
        <v>1422.6666660000001</v>
      </c>
      <c r="K26" s="53">
        <v>36</v>
      </c>
    </row>
    <row r="27" spans="1:11" x14ac:dyDescent="0.2">
      <c r="A27" s="54" t="s">
        <v>92</v>
      </c>
      <c r="B27" s="55">
        <v>34.298667000000002</v>
      </c>
      <c r="C27" s="55">
        <v>174.38966600000001</v>
      </c>
      <c r="D27" s="55">
        <v>43.666666999999997</v>
      </c>
      <c r="E27" s="55">
        <v>0</v>
      </c>
      <c r="F27" s="55">
        <v>0</v>
      </c>
      <c r="G27" s="55">
        <v>0</v>
      </c>
      <c r="H27" s="55">
        <v>77.666667000000004</v>
      </c>
      <c r="I27" s="55">
        <v>15.333333</v>
      </c>
      <c r="J27" s="55">
        <v>1353</v>
      </c>
      <c r="K27" s="55">
        <v>0</v>
      </c>
    </row>
    <row r="28" spans="1:11" x14ac:dyDescent="0.2">
      <c r="A28" s="56" t="s">
        <v>93</v>
      </c>
      <c r="B28" s="62"/>
      <c r="C28" s="62"/>
      <c r="D28" s="62"/>
      <c r="E28" s="62"/>
      <c r="F28" s="62"/>
      <c r="G28" s="62"/>
      <c r="H28" s="62"/>
      <c r="I28" s="62"/>
      <c r="J28" s="53">
        <v>-69.666666000000006</v>
      </c>
      <c r="K28" s="62"/>
    </row>
    <row r="29" spans="1:11" x14ac:dyDescent="0.2">
      <c r="A29" s="57" t="s">
        <v>94</v>
      </c>
      <c r="B29" s="65"/>
      <c r="C29" s="65"/>
      <c r="D29" s="65"/>
      <c r="E29" s="65"/>
      <c r="F29" s="65"/>
      <c r="G29" s="65"/>
      <c r="H29" s="65"/>
      <c r="I29" s="65"/>
      <c r="J29" s="64">
        <v>-69.666666000000006</v>
      </c>
      <c r="K29" s="65"/>
    </row>
    <row r="30" spans="1:11" x14ac:dyDescent="0.2">
      <c r="A30" s="62" t="s">
        <v>95</v>
      </c>
      <c r="B30" s="53">
        <v>735.17899999999997</v>
      </c>
      <c r="C30" s="53">
        <v>733.61966700000005</v>
      </c>
      <c r="D30" s="53">
        <v>1747.333333</v>
      </c>
      <c r="E30" s="53">
        <v>3076.666667</v>
      </c>
      <c r="F30" s="53">
        <v>4147.3333329999996</v>
      </c>
      <c r="G30" s="53">
        <v>2739.333333</v>
      </c>
      <c r="H30" s="53">
        <v>4256.6666670000004</v>
      </c>
      <c r="I30" s="53">
        <v>9476</v>
      </c>
      <c r="J30" s="53">
        <v>4707.3333329999996</v>
      </c>
      <c r="K30" s="53">
        <v>29545.666667000001</v>
      </c>
    </row>
    <row r="31" spans="1:11" x14ac:dyDescent="0.2">
      <c r="A31" s="61" t="s">
        <v>96</v>
      </c>
      <c r="B31" s="55">
        <v>119.995667</v>
      </c>
      <c r="C31" s="55">
        <v>125.243667</v>
      </c>
      <c r="D31" s="55">
        <v>250.66666599999999</v>
      </c>
      <c r="E31" s="55">
        <v>185</v>
      </c>
      <c r="F31" s="64">
        <v>-178.33333300000001</v>
      </c>
      <c r="G31" s="55">
        <v>72</v>
      </c>
      <c r="H31" s="55">
        <v>93.666667000000004</v>
      </c>
      <c r="I31" s="55">
        <v>238.33333300000001</v>
      </c>
      <c r="J31" s="64">
        <v>-190.33333300000001</v>
      </c>
      <c r="K31" s="55">
        <v>3410.333333</v>
      </c>
    </row>
    <row r="32" spans="1:11" x14ac:dyDescent="0.2">
      <c r="A32" s="66" t="s">
        <v>97</v>
      </c>
      <c r="B32" s="59">
        <v>615.18333299999995</v>
      </c>
      <c r="C32" s="59">
        <v>608.37599999999998</v>
      </c>
      <c r="D32" s="59">
        <v>1496.666667</v>
      </c>
      <c r="E32" s="59">
        <v>2891.6666660000001</v>
      </c>
      <c r="F32" s="59">
        <v>4325.6666670000004</v>
      </c>
      <c r="G32" s="59">
        <v>2667.333333</v>
      </c>
      <c r="H32" s="59">
        <v>4163</v>
      </c>
      <c r="I32" s="59">
        <v>9237.6666669999995</v>
      </c>
      <c r="J32" s="59">
        <v>4897.6666670000004</v>
      </c>
      <c r="K32" s="59">
        <v>26135.333332999999</v>
      </c>
    </row>
    <row r="33" spans="1:11" x14ac:dyDescent="0.2">
      <c r="A33" s="50" t="s">
        <v>98</v>
      </c>
      <c r="B33" s="51">
        <v>615.18333299999995</v>
      </c>
      <c r="C33" s="51">
        <v>608.37599999999998</v>
      </c>
      <c r="D33" s="51">
        <v>1496.666667</v>
      </c>
      <c r="E33" s="51">
        <v>2891.6666660000001</v>
      </c>
      <c r="F33" s="51">
        <v>4325.6666670000004</v>
      </c>
      <c r="G33" s="51">
        <v>2667.333333</v>
      </c>
      <c r="H33" s="51">
        <v>4163</v>
      </c>
      <c r="I33" s="51">
        <v>9237.6666669999995</v>
      </c>
      <c r="J33" s="51">
        <v>4897.6666670000004</v>
      </c>
      <c r="K33" s="51">
        <v>26135.333332999999</v>
      </c>
    </row>
    <row r="34" spans="1:11" x14ac:dyDescent="0.2">
      <c r="A34" s="67" t="s">
        <v>99</v>
      </c>
      <c r="B34" s="59">
        <v>615.18333299999995</v>
      </c>
      <c r="C34" s="59">
        <v>608.37599999999998</v>
      </c>
      <c r="D34" s="59">
        <v>1496.666667</v>
      </c>
      <c r="E34" s="59">
        <v>2891.6666660000001</v>
      </c>
      <c r="F34" s="59">
        <v>4325.6666670000004</v>
      </c>
      <c r="G34" s="59">
        <v>2667.333333</v>
      </c>
      <c r="H34" s="59">
        <v>4163</v>
      </c>
      <c r="I34" s="59">
        <v>9237.6666669999995</v>
      </c>
      <c r="J34" s="59">
        <v>4897.6666670000004</v>
      </c>
      <c r="K34" s="59">
        <v>26135.333332999999</v>
      </c>
    </row>
    <row r="35" spans="1:11" x14ac:dyDescent="0.2">
      <c r="A35" s="50" t="s">
        <v>100</v>
      </c>
      <c r="B35" s="50"/>
      <c r="C35" s="50"/>
      <c r="D35" s="50"/>
      <c r="E35" s="50"/>
      <c r="F35" s="50"/>
      <c r="G35" s="50"/>
      <c r="H35" s="50"/>
      <c r="I35" s="50"/>
      <c r="J35" s="50"/>
      <c r="K35" s="50"/>
    </row>
    <row r="36" spans="1:11" x14ac:dyDescent="0.2">
      <c r="A36" s="67" t="s">
        <v>101</v>
      </c>
      <c r="B36" s="68">
        <v>0.276057</v>
      </c>
      <c r="C36" s="68">
        <v>0.31287100000000001</v>
      </c>
      <c r="D36" s="68">
        <v>0.58773399999999998</v>
      </c>
      <c r="E36" s="68">
        <v>1.151141</v>
      </c>
      <c r="F36" s="68">
        <v>1.741412</v>
      </c>
      <c r="G36" s="68">
        <v>1.0755380000000001</v>
      </c>
      <c r="H36" s="68">
        <v>1.6502380000000001</v>
      </c>
      <c r="I36" s="68">
        <v>3.6049820000000001</v>
      </c>
      <c r="J36" s="68">
        <v>2.3722799999999999</v>
      </c>
      <c r="K36" s="68">
        <v>10.500615</v>
      </c>
    </row>
    <row r="37" spans="1:11" x14ac:dyDescent="0.2">
      <c r="A37" s="63" t="s">
        <v>102</v>
      </c>
      <c r="B37" s="69">
        <v>0.27750000000000002</v>
      </c>
      <c r="C37" s="69">
        <v>0.27750000000000002</v>
      </c>
      <c r="D37" s="69">
        <v>0.68830000000000002</v>
      </c>
      <c r="E37" s="69">
        <v>1.2124999999999999</v>
      </c>
      <c r="F37" s="69">
        <v>1.7783</v>
      </c>
      <c r="G37" s="69">
        <v>1.0934999999999999</v>
      </c>
      <c r="H37" s="69">
        <v>1.6879</v>
      </c>
      <c r="I37" s="69">
        <v>3.7037</v>
      </c>
      <c r="J37" s="69">
        <v>1.9648000000000001</v>
      </c>
      <c r="K37" s="69">
        <v>10.5869</v>
      </c>
    </row>
    <row r="38" spans="1:11" x14ac:dyDescent="0.2">
      <c r="A38" s="60" t="s">
        <v>103</v>
      </c>
      <c r="B38" s="68">
        <v>2181.5053330000001</v>
      </c>
      <c r="C38" s="68">
        <v>2160</v>
      </c>
      <c r="D38" s="68">
        <v>2192</v>
      </c>
      <c r="E38" s="68">
        <v>2420</v>
      </c>
      <c r="F38" s="68">
        <v>2436</v>
      </c>
      <c r="G38" s="68">
        <v>2445.333333</v>
      </c>
      <c r="H38" s="68">
        <v>2474.666667</v>
      </c>
      <c r="I38" s="68">
        <v>2502.333333</v>
      </c>
      <c r="J38" s="68">
        <v>2470.3333339999999</v>
      </c>
      <c r="K38" s="68">
        <v>2466.666667</v>
      </c>
    </row>
    <row r="39" spans="1:11" x14ac:dyDescent="0.2">
      <c r="A39" s="54" t="s">
        <v>104</v>
      </c>
      <c r="B39" s="70">
        <v>2175.6546659999999</v>
      </c>
      <c r="C39" s="70">
        <v>2154.6666660000001</v>
      </c>
      <c r="D39" s="70">
        <v>2279.3271530000002</v>
      </c>
      <c r="E39" s="70">
        <v>2423.5297009999999</v>
      </c>
      <c r="F39" s="70">
        <v>2429.333333</v>
      </c>
      <c r="G39" s="70">
        <v>2448</v>
      </c>
      <c r="H39" s="70">
        <v>2478.6666660000001</v>
      </c>
      <c r="I39" s="70">
        <v>2504.666667</v>
      </c>
      <c r="J39" s="70">
        <v>2466.666667</v>
      </c>
      <c r="K39" s="70">
        <v>2464.666667</v>
      </c>
    </row>
    <row r="40" spans="1:11" x14ac:dyDescent="0.2">
      <c r="A40" s="52" t="s">
        <v>105</v>
      </c>
      <c r="B40" s="71">
        <v>0.2717</v>
      </c>
      <c r="C40" s="71">
        <v>0.27</v>
      </c>
      <c r="D40" s="71">
        <v>0.58420000000000005</v>
      </c>
      <c r="E40" s="71">
        <v>1.1392</v>
      </c>
      <c r="F40" s="71">
        <v>1.7292000000000001</v>
      </c>
      <c r="G40" s="71">
        <v>1.0791999999999999</v>
      </c>
      <c r="H40" s="71">
        <v>1.6595</v>
      </c>
      <c r="I40" s="71">
        <v>3.6438000000000001</v>
      </c>
      <c r="J40" s="71">
        <v>1.9444999999999999</v>
      </c>
      <c r="K40" s="71">
        <v>10.482200000000001</v>
      </c>
    </row>
    <row r="41" spans="1:11" x14ac:dyDescent="0.2">
      <c r="A41" s="54" t="s">
        <v>106</v>
      </c>
      <c r="B41" s="70">
        <v>2228.4626669999998</v>
      </c>
      <c r="C41" s="70">
        <v>2334.6666660000001</v>
      </c>
      <c r="D41" s="70">
        <v>2630.666667</v>
      </c>
      <c r="E41" s="70">
        <v>2512</v>
      </c>
      <c r="F41" s="70">
        <v>2484</v>
      </c>
      <c r="G41" s="70">
        <v>2480</v>
      </c>
      <c r="H41" s="70">
        <v>2522.666667</v>
      </c>
      <c r="I41" s="70">
        <v>2542.666667</v>
      </c>
      <c r="J41" s="70">
        <v>2484.333333</v>
      </c>
      <c r="K41" s="70">
        <v>2491.333333</v>
      </c>
    </row>
    <row r="42" spans="1:11" x14ac:dyDescent="0.2">
      <c r="A42" s="60" t="s">
        <v>104</v>
      </c>
      <c r="B42" s="68">
        <v>2175.6546659999999</v>
      </c>
      <c r="C42" s="68">
        <v>2154.6666660000001</v>
      </c>
      <c r="D42" s="68">
        <v>2279.3271530000002</v>
      </c>
      <c r="E42" s="68">
        <v>2423.5297009999999</v>
      </c>
      <c r="F42" s="68">
        <v>2429.333333</v>
      </c>
      <c r="G42" s="68">
        <v>2448</v>
      </c>
      <c r="H42" s="68">
        <v>2478.6666660000001</v>
      </c>
      <c r="I42" s="68">
        <v>2504.666667</v>
      </c>
      <c r="J42" s="68">
        <v>2466.666667</v>
      </c>
      <c r="K42" s="68">
        <v>2464.666667</v>
      </c>
    </row>
    <row r="43" spans="1:11" x14ac:dyDescent="0.2">
      <c r="A43" s="61" t="s">
        <v>107</v>
      </c>
      <c r="B43" s="70">
        <v>72.39</v>
      </c>
      <c r="C43" s="70">
        <v>80.534999999999997</v>
      </c>
      <c r="D43" s="70">
        <v>64.8</v>
      </c>
      <c r="E43" s="70">
        <v>64.239000000000004</v>
      </c>
      <c r="F43" s="70">
        <v>50.02</v>
      </c>
      <c r="G43" s="70">
        <v>49.12</v>
      </c>
      <c r="H43" s="70">
        <v>37.956000000000003</v>
      </c>
      <c r="I43" s="70">
        <v>65.072999999999993</v>
      </c>
      <c r="J43" s="70">
        <v>72.272000000000006</v>
      </c>
      <c r="K43" s="70">
        <v>70.584999999999994</v>
      </c>
    </row>
    <row r="44" spans="1:11" x14ac:dyDescent="0.2">
      <c r="A44" s="52" t="s">
        <v>108</v>
      </c>
      <c r="B44" s="71">
        <v>8.5000000000000006E-2</v>
      </c>
      <c r="C44" s="71">
        <v>9.6259999999999998E-2</v>
      </c>
      <c r="D44" s="71">
        <v>0.119167</v>
      </c>
      <c r="E44" s="71">
        <v>0.14166699999999999</v>
      </c>
      <c r="F44" s="71">
        <v>0.151667</v>
      </c>
      <c r="G44" s="71">
        <v>0.16</v>
      </c>
      <c r="H44" s="71">
        <v>0.16</v>
      </c>
      <c r="I44" s="71">
        <v>0.16</v>
      </c>
      <c r="J44" s="71">
        <v>0.16</v>
      </c>
      <c r="K44" s="71">
        <v>0.16</v>
      </c>
    </row>
    <row r="45" spans="1:11" x14ac:dyDescent="0.2">
      <c r="A45" s="54" t="s">
        <v>109</v>
      </c>
      <c r="B45" s="70">
        <v>31.284504999999999</v>
      </c>
      <c r="C45" s="70">
        <v>35.651851999999998</v>
      </c>
      <c r="D45" s="70">
        <v>20.398264999999999</v>
      </c>
      <c r="E45" s="70">
        <v>12.435627</v>
      </c>
      <c r="F45" s="70">
        <v>8.7709150000000005</v>
      </c>
      <c r="G45" s="70">
        <v>14.825797</v>
      </c>
      <c r="H45" s="70">
        <v>9.6414580000000001</v>
      </c>
      <c r="I45" s="70">
        <v>4.3910200000000001</v>
      </c>
      <c r="J45" s="70">
        <v>8.2283360000000005</v>
      </c>
      <c r="K45" s="70">
        <v>1.526397</v>
      </c>
    </row>
    <row r="46" spans="1:11" x14ac:dyDescent="0.2">
      <c r="A46" s="62" t="s">
        <v>110</v>
      </c>
      <c r="B46" s="62"/>
      <c r="C46" s="62"/>
      <c r="D46" s="62"/>
      <c r="E46" s="62"/>
      <c r="F46" s="62"/>
      <c r="G46" s="62"/>
      <c r="H46" s="62"/>
      <c r="I46" s="62"/>
      <c r="J46" s="62"/>
      <c r="K46" s="62"/>
    </row>
    <row r="47" spans="1:11" x14ac:dyDescent="0.2">
      <c r="A47" s="63" t="s">
        <v>110</v>
      </c>
      <c r="B47" s="51">
        <v>992.33299999999997</v>
      </c>
      <c r="C47" s="51">
        <v>1116.10167</v>
      </c>
      <c r="D47" s="51">
        <v>2016</v>
      </c>
      <c r="E47" s="51">
        <v>3291.6666700000001</v>
      </c>
      <c r="F47" s="51">
        <v>4316.3333400000001</v>
      </c>
      <c r="G47" s="51">
        <v>2985.6666700000001</v>
      </c>
      <c r="H47" s="51">
        <v>5474</v>
      </c>
      <c r="I47" s="51">
        <v>10736.333339999999</v>
      </c>
      <c r="J47" s="51">
        <v>7654</v>
      </c>
      <c r="K47" s="51">
        <v>30373</v>
      </c>
    </row>
    <row r="48" spans="1:11" x14ac:dyDescent="0.2">
      <c r="A48" s="60" t="s">
        <v>5</v>
      </c>
      <c r="B48" s="59">
        <v>771.88367000000005</v>
      </c>
      <c r="C48" s="59">
        <v>916.43499999999995</v>
      </c>
      <c r="D48" s="59">
        <v>1829.3333299999999</v>
      </c>
      <c r="E48" s="59">
        <v>3094.6666700000001</v>
      </c>
      <c r="F48" s="59">
        <v>4063.6666700000001</v>
      </c>
      <c r="G48" s="59">
        <v>2614</v>
      </c>
      <c r="H48" s="59">
        <v>4437.3333300000004</v>
      </c>
      <c r="I48" s="59">
        <v>9569.6666700000005</v>
      </c>
      <c r="J48" s="59">
        <v>6149</v>
      </c>
      <c r="K48" s="59">
        <v>28852</v>
      </c>
    </row>
    <row r="49" spans="1:11" x14ac:dyDescent="0.2">
      <c r="A49" s="54" t="s">
        <v>77</v>
      </c>
      <c r="B49" s="55">
        <v>220.449333</v>
      </c>
      <c r="C49" s="55">
        <v>199.66666699999999</v>
      </c>
      <c r="D49" s="55">
        <v>186.66666599999999</v>
      </c>
      <c r="E49" s="55">
        <v>197</v>
      </c>
      <c r="F49" s="55">
        <v>252.66666699999999</v>
      </c>
      <c r="G49" s="55">
        <v>371.66666700000002</v>
      </c>
      <c r="H49" s="55">
        <v>1036.6666660000001</v>
      </c>
      <c r="I49" s="55">
        <v>1166.666667</v>
      </c>
      <c r="J49" s="55">
        <v>1505</v>
      </c>
      <c r="K49" s="55">
        <v>1521</v>
      </c>
    </row>
    <row r="50" spans="1:11" x14ac:dyDescent="0.2">
      <c r="A50" s="72" t="s">
        <v>111</v>
      </c>
      <c r="B50" s="46"/>
      <c r="C50" s="46"/>
      <c r="D50" s="46"/>
      <c r="E50" s="46"/>
      <c r="F50" s="46"/>
      <c r="G50" s="46"/>
      <c r="H50" s="46"/>
      <c r="I50" s="46"/>
      <c r="J50" s="46"/>
      <c r="K50" s="46"/>
    </row>
  </sheetData>
  <pageMargins left="0.7" right="0.7" top="0.75" bottom="0.75" header="0.3" footer="0.3"/>
  <pageSetup orientation="portrait" horizontalDpi="0" verticalDpi="0"/>
  <ignoredErrors>
    <ignoredError sqref="A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CD973-AC35-F546-A0AF-E2A33432EAC7}">
  <dimension ref="A1:K58"/>
  <sheetViews>
    <sheetView topLeftCell="A2" workbookViewId="0">
      <selection activeCell="A2" sqref="A2"/>
    </sheetView>
  </sheetViews>
  <sheetFormatPr baseColWidth="10" defaultRowHeight="16" x14ac:dyDescent="0.2"/>
  <cols>
    <col min="1" max="1" width="44.5" customWidth="1"/>
  </cols>
  <sheetData>
    <row r="1" spans="1:11" x14ac:dyDescent="0.2">
      <c r="A1" s="45" t="s">
        <v>59</v>
      </c>
      <c r="B1" s="46"/>
      <c r="C1" s="46"/>
      <c r="D1" s="46"/>
      <c r="E1" s="46"/>
      <c r="F1" s="46"/>
      <c r="G1" s="46"/>
      <c r="H1" s="46"/>
      <c r="I1" s="46"/>
      <c r="J1" s="46"/>
      <c r="K1" s="46"/>
    </row>
    <row r="2" spans="1:11" x14ac:dyDescent="0.2">
      <c r="A2" s="47" t="s">
        <v>60</v>
      </c>
      <c r="B2" s="46"/>
      <c r="C2" s="46"/>
      <c r="D2" s="46"/>
      <c r="E2" s="46"/>
      <c r="F2" s="46"/>
      <c r="G2" s="46"/>
      <c r="H2" s="46"/>
      <c r="I2" s="46"/>
      <c r="J2" s="46"/>
      <c r="K2" s="46"/>
    </row>
    <row r="3" spans="1:11" x14ac:dyDescent="0.2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</row>
    <row r="4" spans="1:11" x14ac:dyDescent="0.2">
      <c r="A4" s="46"/>
      <c r="B4" s="46"/>
      <c r="C4" s="46"/>
      <c r="D4" s="46"/>
      <c r="E4" s="46"/>
      <c r="F4" s="46"/>
      <c r="G4" s="46"/>
      <c r="H4" s="46"/>
      <c r="I4" s="46"/>
      <c r="J4" s="46"/>
      <c r="K4" s="46"/>
    </row>
    <row r="5" spans="1:11" x14ac:dyDescent="0.2">
      <c r="A5" s="49" t="s">
        <v>61</v>
      </c>
      <c r="B5" s="49"/>
      <c r="C5" s="49"/>
      <c r="D5" s="49"/>
      <c r="E5" s="49"/>
      <c r="F5" s="49"/>
      <c r="G5" s="49"/>
      <c r="H5" s="49"/>
      <c r="I5" s="49"/>
      <c r="J5" s="49"/>
      <c r="K5" s="49"/>
    </row>
    <row r="6" spans="1:11" x14ac:dyDescent="0.2">
      <c r="A6" s="49" t="s">
        <v>62</v>
      </c>
      <c r="B6" s="49"/>
      <c r="C6" s="49"/>
      <c r="D6" s="49"/>
      <c r="E6" s="49"/>
      <c r="F6" s="49"/>
      <c r="G6" s="49"/>
      <c r="H6" s="49"/>
      <c r="I6" s="49"/>
      <c r="J6" s="49"/>
      <c r="K6" s="49"/>
    </row>
    <row r="7" spans="1:11" x14ac:dyDescent="0.2">
      <c r="A7" s="49" t="s">
        <v>63</v>
      </c>
      <c r="B7" s="49"/>
      <c r="C7" s="49"/>
      <c r="D7" s="49"/>
      <c r="E7" s="49"/>
      <c r="F7" s="49"/>
      <c r="G7" s="49"/>
      <c r="H7" s="49"/>
      <c r="I7" s="49"/>
      <c r="J7" s="49"/>
      <c r="K7" s="49"/>
    </row>
    <row r="8" spans="1:11" x14ac:dyDescent="0.2">
      <c r="A8" s="49"/>
      <c r="B8" s="49" t="s">
        <v>64</v>
      </c>
      <c r="C8" s="49" t="s">
        <v>65</v>
      </c>
      <c r="D8" s="49" t="s">
        <v>66</v>
      </c>
      <c r="E8" s="49" t="s">
        <v>67</v>
      </c>
      <c r="F8" s="49" t="s">
        <v>68</v>
      </c>
      <c r="G8" s="49" t="s">
        <v>69</v>
      </c>
      <c r="H8" s="49" t="s">
        <v>70</v>
      </c>
      <c r="I8" s="49" t="s">
        <v>71</v>
      </c>
      <c r="J8" s="49" t="s">
        <v>72</v>
      </c>
      <c r="K8" s="49" t="s">
        <v>73</v>
      </c>
    </row>
    <row r="9" spans="1:11" x14ac:dyDescent="0.2">
      <c r="A9" s="50" t="s">
        <v>125</v>
      </c>
      <c r="B9" s="50"/>
      <c r="C9" s="50"/>
      <c r="D9" s="50"/>
      <c r="E9" s="50"/>
      <c r="F9" s="50"/>
      <c r="G9" s="50"/>
      <c r="H9" s="50"/>
      <c r="I9" s="50"/>
      <c r="J9" s="50"/>
      <c r="K9" s="50"/>
    </row>
    <row r="10" spans="1:11" x14ac:dyDescent="0.2">
      <c r="A10" s="67" t="s">
        <v>126</v>
      </c>
      <c r="B10" s="59">
        <v>615.18333299999995</v>
      </c>
      <c r="C10" s="59">
        <v>609.04266700000005</v>
      </c>
      <c r="D10" s="59">
        <v>1517.333333</v>
      </c>
      <c r="E10" s="59">
        <v>2892</v>
      </c>
      <c r="F10" s="59">
        <v>4325.3333329999996</v>
      </c>
      <c r="G10" s="59">
        <v>2667.666667</v>
      </c>
      <c r="H10" s="59">
        <v>4163.3333329999996</v>
      </c>
      <c r="I10" s="59">
        <v>9236.6666669999995</v>
      </c>
      <c r="J10" s="59">
        <v>4897.6666670000004</v>
      </c>
      <c r="K10" s="59">
        <v>26136.333332999999</v>
      </c>
    </row>
    <row r="11" spans="1:11" x14ac:dyDescent="0.2">
      <c r="A11" s="63" t="s">
        <v>127</v>
      </c>
      <c r="B11" s="51">
        <v>220.41933299999999</v>
      </c>
      <c r="C11" s="51">
        <v>199.651667</v>
      </c>
      <c r="D11" s="51">
        <v>186.66666599999999</v>
      </c>
      <c r="E11" s="51">
        <v>196.66666699999999</v>
      </c>
      <c r="F11" s="51">
        <v>254</v>
      </c>
      <c r="G11" s="51">
        <v>371.66666700000002</v>
      </c>
      <c r="H11" s="51">
        <v>1037.333333</v>
      </c>
      <c r="I11" s="51">
        <v>1167</v>
      </c>
      <c r="J11" s="51">
        <v>1505</v>
      </c>
      <c r="K11" s="51">
        <v>1521</v>
      </c>
    </row>
    <row r="12" spans="1:11" x14ac:dyDescent="0.2">
      <c r="A12" s="60" t="s">
        <v>128</v>
      </c>
      <c r="B12" s="59">
        <v>143.32</v>
      </c>
      <c r="C12" s="59">
        <v>125.876666</v>
      </c>
      <c r="D12" s="59">
        <v>118</v>
      </c>
      <c r="E12" s="59">
        <v>141</v>
      </c>
      <c r="F12" s="59">
        <v>185.66666699999999</v>
      </c>
      <c r="G12" s="59">
        <v>383.66666700000002</v>
      </c>
      <c r="H12" s="59">
        <v>472.33333299999998</v>
      </c>
      <c r="I12" s="59">
        <v>603.33333300000004</v>
      </c>
      <c r="J12" s="59">
        <v>818</v>
      </c>
      <c r="K12" s="59">
        <v>894.33333400000004</v>
      </c>
    </row>
    <row r="13" spans="1:11" x14ac:dyDescent="0.2">
      <c r="A13" s="54" t="s">
        <v>129</v>
      </c>
      <c r="B13" s="55">
        <v>77.099333000000001</v>
      </c>
      <c r="C13" s="55">
        <v>73.775000000000006</v>
      </c>
      <c r="D13" s="55">
        <v>68.666667000000004</v>
      </c>
      <c r="E13" s="55">
        <v>55.666666999999997</v>
      </c>
      <c r="F13" s="55">
        <v>68.333332999999996</v>
      </c>
      <c r="G13" s="64">
        <v>-12</v>
      </c>
      <c r="H13" s="55">
        <v>565</v>
      </c>
      <c r="I13" s="55">
        <v>563.66666699999996</v>
      </c>
      <c r="J13" s="55">
        <v>687</v>
      </c>
      <c r="K13" s="55">
        <v>626.66666599999996</v>
      </c>
    </row>
    <row r="14" spans="1:11" x14ac:dyDescent="0.2">
      <c r="A14" s="52" t="s">
        <v>130</v>
      </c>
      <c r="B14" s="53">
        <v>78.245000000000005</v>
      </c>
      <c r="C14" s="53">
        <v>131.82933299999999</v>
      </c>
      <c r="D14" s="53">
        <v>189</v>
      </c>
      <c r="E14" s="53">
        <v>-169.66666699999999</v>
      </c>
      <c r="F14" s="53">
        <v>-372.33333299999998</v>
      </c>
      <c r="G14" s="53">
        <v>-104.666667</v>
      </c>
      <c r="H14" s="53">
        <v>-219.33333300000001</v>
      </c>
      <c r="I14" s="53">
        <v>-386.33333299999998</v>
      </c>
      <c r="J14" s="53">
        <v>-2023</v>
      </c>
      <c r="K14" s="53">
        <v>-2678.666667</v>
      </c>
    </row>
    <row r="15" spans="1:11" x14ac:dyDescent="0.2">
      <c r="A15" s="54" t="s">
        <v>131</v>
      </c>
      <c r="B15" s="55">
        <v>78.245000000000005</v>
      </c>
      <c r="C15" s="55">
        <v>131.82933299999999</v>
      </c>
      <c r="D15" s="55">
        <v>189</v>
      </c>
      <c r="E15" s="64">
        <v>-169.66666699999999</v>
      </c>
      <c r="F15" s="64">
        <v>-372.33333299999998</v>
      </c>
      <c r="G15" s="64">
        <v>-104.666667</v>
      </c>
      <c r="H15" s="64">
        <v>-219.33333300000001</v>
      </c>
      <c r="I15" s="64">
        <v>-386.33333299999998</v>
      </c>
      <c r="J15" s="64">
        <v>-2023</v>
      </c>
      <c r="K15" s="64">
        <v>-2678.666667</v>
      </c>
    </row>
    <row r="16" spans="1:11" x14ac:dyDescent="0.2">
      <c r="A16" s="67" t="s">
        <v>132</v>
      </c>
      <c r="B16" s="59">
        <v>172.228667</v>
      </c>
      <c r="C16" s="59">
        <v>272.900667</v>
      </c>
      <c r="D16" s="59">
        <v>297.33333299999998</v>
      </c>
      <c r="E16" s="59">
        <v>414.33333299999998</v>
      </c>
      <c r="F16" s="59">
        <v>506.66666700000002</v>
      </c>
      <c r="G16" s="59">
        <v>824.66666699999996</v>
      </c>
      <c r="H16" s="59">
        <v>1317.6666660000001</v>
      </c>
      <c r="I16" s="59">
        <v>1875.3333339999999</v>
      </c>
      <c r="J16" s="59">
        <v>4052.333333</v>
      </c>
      <c r="K16" s="59">
        <v>3081</v>
      </c>
    </row>
    <row r="17" spans="1:11" x14ac:dyDescent="0.2">
      <c r="A17" s="61" t="s">
        <v>133</v>
      </c>
      <c r="B17" s="55">
        <v>1086.0763340000001</v>
      </c>
      <c r="C17" s="55">
        <v>1213.4243329999999</v>
      </c>
      <c r="D17" s="55">
        <v>2190.333333</v>
      </c>
      <c r="E17" s="55">
        <v>3333.3333339999999</v>
      </c>
      <c r="F17" s="55">
        <v>4713.6666660000001</v>
      </c>
      <c r="G17" s="55">
        <v>3759.3333339999999</v>
      </c>
      <c r="H17" s="55">
        <v>6299</v>
      </c>
      <c r="I17" s="55">
        <v>11892.666665999999</v>
      </c>
      <c r="J17" s="55">
        <v>8432</v>
      </c>
      <c r="K17" s="55">
        <v>28059.666667000001</v>
      </c>
    </row>
    <row r="18" spans="1:11" x14ac:dyDescent="0.2">
      <c r="A18" s="52" t="s">
        <v>134</v>
      </c>
      <c r="B18" s="53">
        <v>-194.42599999999999</v>
      </c>
      <c r="C18" s="53">
        <v>-61.181333000000002</v>
      </c>
      <c r="D18" s="53">
        <v>-588.33333400000004</v>
      </c>
      <c r="E18" s="53">
        <v>-43.666665999999999</v>
      </c>
      <c r="F18" s="53">
        <v>-817.33333400000004</v>
      </c>
      <c r="G18" s="53">
        <v>812.66666699999996</v>
      </c>
      <c r="H18" s="53">
        <v>-677.66666699999996</v>
      </c>
      <c r="I18" s="53">
        <v>-3106.6666660000001</v>
      </c>
      <c r="J18" s="53">
        <v>-2529.3333339999999</v>
      </c>
      <c r="K18" s="53">
        <v>-3053.333333</v>
      </c>
    </row>
    <row r="19" spans="1:11" x14ac:dyDescent="0.2">
      <c r="A19" s="54" t="s">
        <v>135</v>
      </c>
      <c r="B19" s="64">
        <v>-72.110333999999995</v>
      </c>
      <c r="C19" s="64">
        <v>-12.531666</v>
      </c>
      <c r="D19" s="64">
        <v>-313</v>
      </c>
      <c r="E19" s="64">
        <v>-405</v>
      </c>
      <c r="F19" s="64">
        <v>-446.33333399999998</v>
      </c>
      <c r="G19" s="55">
        <v>98.666667000000004</v>
      </c>
      <c r="H19" s="64">
        <v>-656</v>
      </c>
      <c r="I19" s="64">
        <v>-1945.333333</v>
      </c>
      <c r="J19" s="55">
        <v>231.33333300000001</v>
      </c>
      <c r="K19" s="64">
        <v>-5248.6666670000004</v>
      </c>
    </row>
    <row r="20" spans="1:11" x14ac:dyDescent="0.2">
      <c r="A20" s="60" t="s">
        <v>136</v>
      </c>
      <c r="B20" s="85">
        <v>-72.456666999999996</v>
      </c>
      <c r="C20" s="59">
        <v>38.630333999999998</v>
      </c>
      <c r="D20" s="85">
        <v>-334.66666700000002</v>
      </c>
      <c r="E20" s="85">
        <v>-58.333333000000003</v>
      </c>
      <c r="F20" s="85">
        <v>-703.66666699999996</v>
      </c>
      <c r="G20" s="59">
        <v>523</v>
      </c>
      <c r="H20" s="85">
        <v>-390.66666700000002</v>
      </c>
      <c r="I20" s="85">
        <v>-760.66666599999996</v>
      </c>
      <c r="J20" s="85">
        <v>-2443.3333339999999</v>
      </c>
      <c r="K20" s="85">
        <v>-165.66666599999999</v>
      </c>
    </row>
    <row r="21" spans="1:11" x14ac:dyDescent="0.2">
      <c r="A21" s="54" t="s">
        <v>137</v>
      </c>
      <c r="B21" s="64">
        <v>-8.6563330000000001</v>
      </c>
      <c r="C21" s="64">
        <v>-17.240666999999998</v>
      </c>
      <c r="D21" s="55">
        <v>189.33333300000001</v>
      </c>
      <c r="E21" s="55">
        <v>57.666666999999997</v>
      </c>
      <c r="F21" s="55">
        <v>5.6666670000000003</v>
      </c>
      <c r="G21" s="55">
        <v>40</v>
      </c>
      <c r="H21" s="55">
        <v>372.66666600000002</v>
      </c>
      <c r="I21" s="55">
        <v>561.33333400000004</v>
      </c>
      <c r="J21" s="64">
        <v>-455.33333399999998</v>
      </c>
      <c r="K21" s="55">
        <v>1373</v>
      </c>
    </row>
    <row r="22" spans="1:11" x14ac:dyDescent="0.2">
      <c r="A22" s="60" t="s">
        <v>138</v>
      </c>
      <c r="B22" s="59">
        <v>32.626666999999998</v>
      </c>
      <c r="C22" s="59">
        <v>21.892665999999998</v>
      </c>
      <c r="D22" s="85">
        <v>-108.66666600000001</v>
      </c>
      <c r="E22" s="59">
        <v>17.333333</v>
      </c>
      <c r="F22" s="59">
        <v>235.66666699999999</v>
      </c>
      <c r="G22" s="59">
        <v>38</v>
      </c>
      <c r="H22" s="59">
        <v>248.66666599999999</v>
      </c>
      <c r="I22" s="59">
        <v>453.33333399999998</v>
      </c>
      <c r="J22" s="59">
        <v>1456</v>
      </c>
      <c r="K22" s="59">
        <v>1723</v>
      </c>
    </row>
    <row r="23" spans="1:11" x14ac:dyDescent="0.2">
      <c r="A23" s="54" t="s">
        <v>139</v>
      </c>
      <c r="B23" s="64">
        <v>-73.829333000000005</v>
      </c>
      <c r="C23" s="64">
        <v>-91.932000000000002</v>
      </c>
      <c r="D23" s="64">
        <v>-21.333333</v>
      </c>
      <c r="E23" s="55">
        <v>344.66666600000002</v>
      </c>
      <c r="F23" s="55">
        <v>91.333333999999994</v>
      </c>
      <c r="G23" s="55">
        <v>113</v>
      </c>
      <c r="H23" s="64">
        <v>-252.33333400000001</v>
      </c>
      <c r="I23" s="64">
        <v>-1415.333333</v>
      </c>
      <c r="J23" s="64">
        <v>-1318</v>
      </c>
      <c r="K23" s="64">
        <v>-735</v>
      </c>
    </row>
    <row r="24" spans="1:11" x14ac:dyDescent="0.2">
      <c r="A24" s="67" t="s">
        <v>140</v>
      </c>
      <c r="B24" s="59">
        <v>891.65033400000004</v>
      </c>
      <c r="C24" s="59">
        <v>1152.2429999999999</v>
      </c>
      <c r="D24" s="59">
        <v>1601.9999989999999</v>
      </c>
      <c r="E24" s="59">
        <v>3289.6666679999998</v>
      </c>
      <c r="F24" s="59">
        <v>3896.3333320000002</v>
      </c>
      <c r="G24" s="59">
        <v>4572.0000010000003</v>
      </c>
      <c r="H24" s="59">
        <v>5621.3333329999996</v>
      </c>
      <c r="I24" s="59">
        <v>8786</v>
      </c>
      <c r="J24" s="59">
        <v>5902.6666660000001</v>
      </c>
      <c r="K24" s="59">
        <v>25006.333333999999</v>
      </c>
    </row>
    <row r="25" spans="1:11" x14ac:dyDescent="0.2">
      <c r="A25" s="50" t="s">
        <v>141</v>
      </c>
      <c r="B25" s="50"/>
      <c r="C25" s="50"/>
      <c r="D25" s="50"/>
      <c r="E25" s="50"/>
      <c r="F25" s="50"/>
      <c r="G25" s="50"/>
      <c r="H25" s="50"/>
      <c r="I25" s="50"/>
      <c r="J25" s="50"/>
      <c r="K25" s="50"/>
    </row>
    <row r="26" spans="1:11" x14ac:dyDescent="0.2">
      <c r="A26" s="52" t="s">
        <v>142</v>
      </c>
      <c r="B26" s="53">
        <v>-134.15733399999999</v>
      </c>
      <c r="C26" s="53">
        <v>-91.348332999999997</v>
      </c>
      <c r="D26" s="53">
        <v>-164</v>
      </c>
      <c r="E26" s="53">
        <v>-471.33333299999998</v>
      </c>
      <c r="F26" s="53">
        <v>-671</v>
      </c>
      <c r="G26" s="53">
        <v>-508.33333399999998</v>
      </c>
      <c r="H26" s="53">
        <v>-1082</v>
      </c>
      <c r="I26" s="53">
        <v>-979.33333300000004</v>
      </c>
      <c r="J26" s="53">
        <v>-1754.333333</v>
      </c>
      <c r="K26" s="53">
        <v>-1154</v>
      </c>
    </row>
    <row r="27" spans="1:11" x14ac:dyDescent="0.2">
      <c r="A27" s="54" t="s">
        <v>143</v>
      </c>
      <c r="B27" s="64">
        <v>-134.15733399999999</v>
      </c>
      <c r="C27" s="64">
        <v>-91.348332999999997</v>
      </c>
      <c r="D27" s="64">
        <v>-164</v>
      </c>
      <c r="E27" s="64">
        <v>-471.33333299999998</v>
      </c>
      <c r="F27" s="64">
        <v>-671</v>
      </c>
      <c r="G27" s="64">
        <v>-508.33333399999998</v>
      </c>
      <c r="H27" s="64">
        <v>-1082</v>
      </c>
      <c r="I27" s="64">
        <v>-979.33333300000004</v>
      </c>
      <c r="J27" s="64">
        <v>-1754.333333</v>
      </c>
      <c r="K27" s="64">
        <v>-1154</v>
      </c>
    </row>
    <row r="28" spans="1:11" x14ac:dyDescent="0.2">
      <c r="A28" s="67" t="s">
        <v>144</v>
      </c>
      <c r="B28" s="59">
        <v>0</v>
      </c>
      <c r="C28" s="59">
        <v>0</v>
      </c>
      <c r="D28" s="59">
        <v>0</v>
      </c>
      <c r="E28" s="59">
        <v>0</v>
      </c>
      <c r="F28" s="59">
        <v>0</v>
      </c>
      <c r="G28" s="59">
        <v>0</v>
      </c>
      <c r="H28" s="85">
        <v>-8524</v>
      </c>
      <c r="I28" s="85">
        <v>-243</v>
      </c>
      <c r="J28" s="85">
        <v>-69</v>
      </c>
      <c r="K28" s="85">
        <v>-83</v>
      </c>
    </row>
    <row r="29" spans="1:11" x14ac:dyDescent="0.2">
      <c r="A29" s="61" t="s">
        <v>145</v>
      </c>
      <c r="B29" s="55">
        <v>0</v>
      </c>
      <c r="C29" s="55">
        <v>4.6666670000000003</v>
      </c>
      <c r="D29" s="55">
        <v>9</v>
      </c>
      <c r="E29" s="55">
        <v>1.666666</v>
      </c>
      <c r="F29" s="55">
        <v>0.66666700000000001</v>
      </c>
      <c r="G29" s="55">
        <v>0</v>
      </c>
      <c r="H29" s="55">
        <v>0</v>
      </c>
      <c r="I29" s="55">
        <v>0</v>
      </c>
      <c r="J29" s="55">
        <v>0</v>
      </c>
      <c r="K29" s="55">
        <v>0</v>
      </c>
    </row>
    <row r="30" spans="1:11" x14ac:dyDescent="0.2">
      <c r="A30" s="52" t="s">
        <v>146</v>
      </c>
      <c r="B30" s="53">
        <v>-881.15266699999995</v>
      </c>
      <c r="C30" s="53">
        <v>-370.37733300000002</v>
      </c>
      <c r="D30" s="53">
        <v>-576.33333300000004</v>
      </c>
      <c r="E30" s="53">
        <v>1664.666667</v>
      </c>
      <c r="F30" s="53">
        <v>-3441.666667</v>
      </c>
      <c r="G30" s="53">
        <v>6714</v>
      </c>
      <c r="H30" s="53">
        <v>-9052.3333330000005</v>
      </c>
      <c r="I30" s="53">
        <v>-9091.3333340000008</v>
      </c>
      <c r="J30" s="53">
        <v>8753</v>
      </c>
      <c r="K30" s="53">
        <v>-6348.3333329999996</v>
      </c>
    </row>
    <row r="31" spans="1:11" x14ac:dyDescent="0.2">
      <c r="A31" s="54" t="s">
        <v>147</v>
      </c>
      <c r="B31" s="55">
        <v>3164.876667</v>
      </c>
      <c r="C31" s="55">
        <v>3452.91</v>
      </c>
      <c r="D31" s="55">
        <v>3108.333333</v>
      </c>
      <c r="E31" s="55">
        <v>331</v>
      </c>
      <c r="F31" s="55">
        <v>10808.666667</v>
      </c>
      <c r="G31" s="55">
        <v>1820.6666660000001</v>
      </c>
      <c r="H31" s="55">
        <v>17154.666667000001</v>
      </c>
      <c r="I31" s="55">
        <v>24020.666667000001</v>
      </c>
      <c r="J31" s="55">
        <v>14108.333333</v>
      </c>
      <c r="K31" s="55">
        <v>16414.333332999999</v>
      </c>
    </row>
    <row r="32" spans="1:11" x14ac:dyDescent="0.2">
      <c r="A32" s="60" t="s">
        <v>148</v>
      </c>
      <c r="B32" s="59">
        <v>2283.7240000000002</v>
      </c>
      <c r="C32" s="59">
        <v>3082.5326669999999</v>
      </c>
      <c r="D32" s="59">
        <v>2532</v>
      </c>
      <c r="E32" s="59">
        <v>1995.666667</v>
      </c>
      <c r="F32" s="59">
        <v>7367</v>
      </c>
      <c r="G32" s="59">
        <v>8534.6666659999992</v>
      </c>
      <c r="H32" s="59">
        <v>8102.3333339999999</v>
      </c>
      <c r="I32" s="59">
        <v>14929.333333</v>
      </c>
      <c r="J32" s="59">
        <v>22861.333332999999</v>
      </c>
      <c r="K32" s="59">
        <v>10066</v>
      </c>
    </row>
    <row r="33" spans="1:11" x14ac:dyDescent="0.2">
      <c r="A33" s="63" t="s">
        <v>132</v>
      </c>
      <c r="B33" s="51">
        <v>27.789000000000001</v>
      </c>
      <c r="C33" s="51">
        <v>22</v>
      </c>
      <c r="D33" s="51">
        <v>-8.3333329999999997</v>
      </c>
      <c r="E33" s="51">
        <v>-33.333334000000001</v>
      </c>
      <c r="F33" s="51">
        <v>-6.3333329999999997</v>
      </c>
      <c r="G33" s="51">
        <v>3</v>
      </c>
      <c r="H33" s="51">
        <v>-24</v>
      </c>
      <c r="I33" s="51">
        <v>-30.666667</v>
      </c>
      <c r="J33" s="51">
        <v>-82.333332999999996</v>
      </c>
      <c r="K33" s="51">
        <v>-945.33333300000004</v>
      </c>
    </row>
    <row r="34" spans="1:11" x14ac:dyDescent="0.2">
      <c r="A34" s="60" t="s">
        <v>149</v>
      </c>
      <c r="B34" s="85">
        <v>-1.3333330000000001</v>
      </c>
      <c r="C34" s="85">
        <v>-4.3333329999999997</v>
      </c>
      <c r="D34" s="85">
        <v>-6</v>
      </c>
      <c r="E34" s="85">
        <v>-33.333334000000001</v>
      </c>
      <c r="F34" s="85">
        <v>-6.3333329999999997</v>
      </c>
      <c r="G34" s="59">
        <v>3</v>
      </c>
      <c r="H34" s="85">
        <v>-24</v>
      </c>
      <c r="I34" s="85">
        <v>-30.666667</v>
      </c>
      <c r="J34" s="85">
        <v>-82.333332999999996</v>
      </c>
      <c r="K34" s="85">
        <v>-945.33333300000004</v>
      </c>
    </row>
    <row r="35" spans="1:11" x14ac:dyDescent="0.2">
      <c r="A35" s="54" t="s">
        <v>150</v>
      </c>
      <c r="B35" s="55">
        <v>29.122333000000001</v>
      </c>
      <c r="C35" s="55">
        <v>26.333333</v>
      </c>
      <c r="D35" s="64">
        <v>-2.3333330000000001</v>
      </c>
      <c r="E35" s="55">
        <v>0</v>
      </c>
      <c r="F35" s="55">
        <v>0</v>
      </c>
      <c r="G35" s="55">
        <v>0</v>
      </c>
      <c r="H35" s="55">
        <v>0</v>
      </c>
      <c r="I35" s="55">
        <v>0</v>
      </c>
      <c r="J35" s="55">
        <v>0</v>
      </c>
      <c r="K35" s="55">
        <v>0</v>
      </c>
    </row>
    <row r="36" spans="1:11" x14ac:dyDescent="0.2">
      <c r="A36" s="67" t="s">
        <v>151</v>
      </c>
      <c r="B36" s="85">
        <v>-987.52099999999996</v>
      </c>
      <c r="C36" s="85">
        <v>-435.05900000000003</v>
      </c>
      <c r="D36" s="85">
        <v>-739.66666699999996</v>
      </c>
      <c r="E36" s="59">
        <v>1161.666667</v>
      </c>
      <c r="F36" s="85">
        <v>-4118.3333329999996</v>
      </c>
      <c r="G36" s="59">
        <v>6208.6666660000001</v>
      </c>
      <c r="H36" s="85">
        <v>-18682.333332999999</v>
      </c>
      <c r="I36" s="85">
        <v>-10344.333333</v>
      </c>
      <c r="J36" s="59">
        <v>6847.3333329999996</v>
      </c>
      <c r="K36" s="85">
        <v>-8530.6666669999995</v>
      </c>
    </row>
    <row r="37" spans="1:11" x14ac:dyDescent="0.2">
      <c r="A37" s="50" t="s">
        <v>152</v>
      </c>
      <c r="B37" s="50"/>
      <c r="C37" s="50"/>
      <c r="D37" s="50"/>
      <c r="E37" s="50"/>
      <c r="F37" s="50"/>
      <c r="G37" s="50"/>
      <c r="H37" s="50"/>
      <c r="I37" s="50"/>
      <c r="J37" s="50"/>
      <c r="K37" s="50"/>
    </row>
    <row r="38" spans="1:11" x14ac:dyDescent="0.2">
      <c r="A38" s="52" t="s">
        <v>153</v>
      </c>
      <c r="B38" s="53">
        <v>-187.15600000000001</v>
      </c>
      <c r="C38" s="53">
        <v>-208.07233400000001</v>
      </c>
      <c r="D38" s="53">
        <v>-256</v>
      </c>
      <c r="E38" s="53">
        <v>-336</v>
      </c>
      <c r="F38" s="53">
        <v>-368.66666600000002</v>
      </c>
      <c r="G38" s="53">
        <v>-390</v>
      </c>
      <c r="H38" s="53">
        <v>-394.66666700000002</v>
      </c>
      <c r="I38" s="53">
        <v>-398.33333299999998</v>
      </c>
      <c r="J38" s="53">
        <v>-399</v>
      </c>
      <c r="K38" s="53">
        <v>-394.66666700000002</v>
      </c>
    </row>
    <row r="39" spans="1:11" x14ac:dyDescent="0.2">
      <c r="A39" s="54" t="s">
        <v>154</v>
      </c>
      <c r="B39" s="64">
        <v>-187.15600000000001</v>
      </c>
      <c r="C39" s="64">
        <v>-208.07233400000001</v>
      </c>
      <c r="D39" s="64">
        <v>-256</v>
      </c>
      <c r="E39" s="64">
        <v>-336</v>
      </c>
      <c r="F39" s="64">
        <v>-368.66666600000002</v>
      </c>
      <c r="G39" s="64">
        <v>-390</v>
      </c>
      <c r="H39" s="64">
        <v>-394.66666700000002</v>
      </c>
      <c r="I39" s="64">
        <v>-398.33333299999998</v>
      </c>
      <c r="J39" s="64">
        <v>-399</v>
      </c>
      <c r="K39" s="64">
        <v>-394.66666700000002</v>
      </c>
    </row>
    <row r="40" spans="1:11" x14ac:dyDescent="0.2">
      <c r="A40" s="52" t="s">
        <v>155</v>
      </c>
      <c r="B40" s="53">
        <v>-657.78266699999995</v>
      </c>
      <c r="C40" s="53">
        <v>-422.27300000000002</v>
      </c>
      <c r="D40" s="53">
        <v>-716</v>
      </c>
      <c r="E40" s="53">
        <v>-842.33333300000004</v>
      </c>
      <c r="F40" s="53">
        <v>-1199.0000010000001</v>
      </c>
      <c r="G40" s="53">
        <v>-92.666666000000006</v>
      </c>
      <c r="H40" s="53">
        <v>193.66666699999999</v>
      </c>
      <c r="I40" s="53">
        <v>281</v>
      </c>
      <c r="J40" s="53">
        <v>-9280.3333340000008</v>
      </c>
      <c r="K40" s="53">
        <v>-8646</v>
      </c>
    </row>
    <row r="41" spans="1:11" x14ac:dyDescent="0.2">
      <c r="A41" s="54" t="s">
        <v>156</v>
      </c>
      <c r="B41" s="64">
        <v>-824.83466699999997</v>
      </c>
      <c r="C41" s="64">
        <v>-543.20000000000005</v>
      </c>
      <c r="D41" s="64">
        <v>-723</v>
      </c>
      <c r="E41" s="64">
        <v>-979</v>
      </c>
      <c r="F41" s="64">
        <v>-1337.666667</v>
      </c>
      <c r="G41" s="64">
        <v>-241.33333300000001</v>
      </c>
      <c r="H41" s="55">
        <v>0</v>
      </c>
      <c r="I41" s="55">
        <v>0</v>
      </c>
      <c r="J41" s="64">
        <v>-9634.6666669999995</v>
      </c>
      <c r="K41" s="64">
        <v>-9051</v>
      </c>
    </row>
    <row r="42" spans="1:11" x14ac:dyDescent="0.2">
      <c r="A42" s="56" t="s">
        <v>157</v>
      </c>
      <c r="B42" s="53">
        <v>167.05199999999999</v>
      </c>
      <c r="C42" s="53">
        <v>120.92700000000001</v>
      </c>
      <c r="D42" s="53">
        <v>7</v>
      </c>
      <c r="E42" s="53">
        <v>136.66666699999999</v>
      </c>
      <c r="F42" s="53">
        <v>138.66666599999999</v>
      </c>
      <c r="G42" s="53">
        <v>148.66666699999999</v>
      </c>
      <c r="H42" s="53">
        <v>193.66666699999999</v>
      </c>
      <c r="I42" s="53">
        <v>281</v>
      </c>
      <c r="J42" s="53">
        <v>354.33333299999998</v>
      </c>
      <c r="K42" s="53">
        <v>405</v>
      </c>
    </row>
    <row r="43" spans="1:11" x14ac:dyDescent="0.2">
      <c r="A43" s="57" t="s">
        <v>158</v>
      </c>
      <c r="B43" s="55">
        <v>0</v>
      </c>
      <c r="C43" s="55">
        <v>0</v>
      </c>
      <c r="D43" s="55">
        <v>0</v>
      </c>
      <c r="E43" s="55">
        <v>136.66666699999999</v>
      </c>
      <c r="F43" s="55">
        <v>93.666666000000006</v>
      </c>
      <c r="G43" s="55">
        <v>45.666666999999997</v>
      </c>
      <c r="H43" s="55">
        <v>0</v>
      </c>
      <c r="I43" s="55">
        <v>0</v>
      </c>
      <c r="J43" s="55">
        <v>0</v>
      </c>
      <c r="K43" s="55">
        <v>0</v>
      </c>
    </row>
    <row r="44" spans="1:11" x14ac:dyDescent="0.2">
      <c r="A44" s="58" t="s">
        <v>159</v>
      </c>
      <c r="B44" s="59">
        <v>167.05199999999999</v>
      </c>
      <c r="C44" s="59">
        <v>120.92700000000001</v>
      </c>
      <c r="D44" s="59">
        <v>7</v>
      </c>
      <c r="E44" s="59">
        <v>0</v>
      </c>
      <c r="F44" s="59">
        <v>45</v>
      </c>
      <c r="G44" s="59">
        <v>103</v>
      </c>
      <c r="H44" s="59">
        <v>193.66666699999999</v>
      </c>
      <c r="I44" s="59">
        <v>281</v>
      </c>
      <c r="J44" s="59">
        <v>354.33333299999998</v>
      </c>
      <c r="K44" s="59">
        <v>405</v>
      </c>
    </row>
    <row r="45" spans="1:11" x14ac:dyDescent="0.2">
      <c r="A45" s="63" t="s">
        <v>160</v>
      </c>
      <c r="B45" s="51">
        <v>489.089</v>
      </c>
      <c r="C45" s="51">
        <v>-3.2523330000000001</v>
      </c>
      <c r="D45" s="51">
        <v>1383.6666660000001</v>
      </c>
      <c r="E45" s="51">
        <v>-885.66666599999996</v>
      </c>
      <c r="F45" s="51">
        <v>-17.666667</v>
      </c>
      <c r="G45" s="51">
        <v>-1.3333330000000001</v>
      </c>
      <c r="H45" s="51">
        <v>4969</v>
      </c>
      <c r="I45" s="51">
        <v>3976</v>
      </c>
      <c r="J45" s="51">
        <v>0</v>
      </c>
      <c r="K45" s="51">
        <v>-1250</v>
      </c>
    </row>
    <row r="46" spans="1:11" x14ac:dyDescent="0.2">
      <c r="A46" s="56" t="s">
        <v>161</v>
      </c>
      <c r="B46" s="53">
        <v>489.089</v>
      </c>
      <c r="C46" s="53">
        <v>-3.2523330000000001</v>
      </c>
      <c r="D46" s="53">
        <v>1383.6666660000001</v>
      </c>
      <c r="E46" s="53">
        <v>-885.66666599999996</v>
      </c>
      <c r="F46" s="53">
        <v>-17.666667</v>
      </c>
      <c r="G46" s="53">
        <v>-1.3333330000000001</v>
      </c>
      <c r="H46" s="53">
        <v>4969</v>
      </c>
      <c r="I46" s="53">
        <v>3976</v>
      </c>
      <c r="J46" s="53">
        <v>0</v>
      </c>
      <c r="K46" s="53">
        <v>-1250</v>
      </c>
    </row>
    <row r="47" spans="1:11" x14ac:dyDescent="0.2">
      <c r="A47" s="57" t="s">
        <v>162</v>
      </c>
      <c r="B47" s="55">
        <v>492.5</v>
      </c>
      <c r="C47" s="55">
        <v>0</v>
      </c>
      <c r="D47" s="55">
        <v>1981.333333</v>
      </c>
      <c r="E47" s="64">
        <v>-1.3333330000000001</v>
      </c>
      <c r="F47" s="55">
        <v>0</v>
      </c>
      <c r="G47" s="55">
        <v>0</v>
      </c>
      <c r="H47" s="55">
        <v>4969</v>
      </c>
      <c r="I47" s="55">
        <v>4976</v>
      </c>
      <c r="J47" s="55">
        <v>0</v>
      </c>
      <c r="K47" s="55">
        <v>0</v>
      </c>
    </row>
    <row r="48" spans="1:11" x14ac:dyDescent="0.2">
      <c r="A48" s="58" t="s">
        <v>163</v>
      </c>
      <c r="B48" s="85">
        <v>-3.411</v>
      </c>
      <c r="C48" s="85">
        <v>-3.2523330000000001</v>
      </c>
      <c r="D48" s="85">
        <v>-597.66666699999996</v>
      </c>
      <c r="E48" s="85">
        <v>-884.33333300000004</v>
      </c>
      <c r="F48" s="85">
        <v>-17.666667</v>
      </c>
      <c r="G48" s="85">
        <v>-1.3333330000000001</v>
      </c>
      <c r="H48" s="59">
        <v>0</v>
      </c>
      <c r="I48" s="85">
        <v>-1000</v>
      </c>
      <c r="J48" s="59">
        <v>0</v>
      </c>
      <c r="K48" s="85">
        <v>-1250</v>
      </c>
    </row>
    <row r="49" spans="1:11" x14ac:dyDescent="0.2">
      <c r="A49" s="63" t="s">
        <v>132</v>
      </c>
      <c r="B49" s="51">
        <v>-40.701999999999998</v>
      </c>
      <c r="C49" s="51">
        <v>7.7373329999999996</v>
      </c>
      <c r="D49" s="51">
        <v>-4.3333329999999997</v>
      </c>
      <c r="E49" s="51">
        <v>-609.33333300000004</v>
      </c>
      <c r="F49" s="51">
        <v>-1033</v>
      </c>
      <c r="G49" s="51">
        <v>-539.33333400000004</v>
      </c>
      <c r="H49" s="51">
        <v>-911</v>
      </c>
      <c r="I49" s="51">
        <v>-1859.333333</v>
      </c>
      <c r="J49" s="51">
        <v>-1634</v>
      </c>
      <c r="K49" s="51">
        <v>-2684.666667</v>
      </c>
    </row>
    <row r="50" spans="1:11" x14ac:dyDescent="0.2">
      <c r="A50" s="60" t="s">
        <v>149</v>
      </c>
      <c r="B50" s="85">
        <v>-57.606667000000002</v>
      </c>
      <c r="C50" s="85">
        <v>-2.8333330000000001</v>
      </c>
      <c r="D50" s="85">
        <v>-6</v>
      </c>
      <c r="E50" s="85">
        <v>-609.33333300000004</v>
      </c>
      <c r="F50" s="85">
        <v>-1033</v>
      </c>
      <c r="G50" s="85">
        <v>-539.33333400000004</v>
      </c>
      <c r="H50" s="85">
        <v>-911</v>
      </c>
      <c r="I50" s="85">
        <v>-1859.333333</v>
      </c>
      <c r="J50" s="85">
        <v>-1634.333333</v>
      </c>
      <c r="K50" s="85">
        <v>-2684.3333339999999</v>
      </c>
    </row>
    <row r="51" spans="1:11" x14ac:dyDescent="0.2">
      <c r="A51" s="54" t="s">
        <v>150</v>
      </c>
      <c r="B51" s="55">
        <v>16.904667</v>
      </c>
      <c r="C51" s="55">
        <v>10.570665999999999</v>
      </c>
      <c r="D51" s="55">
        <v>1.6666669999999999</v>
      </c>
      <c r="E51" s="55">
        <v>0</v>
      </c>
      <c r="F51" s="55">
        <v>0</v>
      </c>
      <c r="G51" s="55">
        <v>0</v>
      </c>
      <c r="H51" s="55">
        <v>0</v>
      </c>
      <c r="I51" s="55">
        <v>0</v>
      </c>
      <c r="J51" s="55">
        <v>0.33333299999999999</v>
      </c>
      <c r="K51" s="64">
        <v>-0.33333299999999999</v>
      </c>
    </row>
    <row r="52" spans="1:11" x14ac:dyDescent="0.2">
      <c r="A52" s="67" t="s">
        <v>164</v>
      </c>
      <c r="B52" s="85">
        <v>-396.55166700000001</v>
      </c>
      <c r="C52" s="85">
        <v>-625.86033299999997</v>
      </c>
      <c r="D52" s="59">
        <v>407.33333299999998</v>
      </c>
      <c r="E52" s="85">
        <v>-2673.333333</v>
      </c>
      <c r="F52" s="85">
        <v>-2618.3333339999999</v>
      </c>
      <c r="G52" s="85">
        <v>-1023.333333</v>
      </c>
      <c r="H52" s="59">
        <v>3857</v>
      </c>
      <c r="I52" s="59">
        <v>1999.333333</v>
      </c>
      <c r="J52" s="85">
        <v>-11313.333333</v>
      </c>
      <c r="K52" s="85">
        <v>-12975.333333</v>
      </c>
    </row>
    <row r="53" spans="1:11" x14ac:dyDescent="0.2">
      <c r="A53" s="50" t="s">
        <v>165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</row>
    <row r="54" spans="1:11" x14ac:dyDescent="0.2">
      <c r="A54" s="67" t="s">
        <v>166</v>
      </c>
      <c r="B54" s="85">
        <v>-492.42233299999998</v>
      </c>
      <c r="C54" s="59">
        <v>91.323666000000003</v>
      </c>
      <c r="D54" s="59">
        <v>1269.666667</v>
      </c>
      <c r="E54" s="59">
        <v>1778</v>
      </c>
      <c r="F54" s="85">
        <v>-2840.333333</v>
      </c>
      <c r="G54" s="59">
        <v>9757.3333330000005</v>
      </c>
      <c r="H54" s="85">
        <v>-9204</v>
      </c>
      <c r="I54" s="59">
        <v>441</v>
      </c>
      <c r="J54" s="59">
        <v>1436.666667</v>
      </c>
      <c r="K54" s="59">
        <v>3500.333333</v>
      </c>
    </row>
    <row r="55" spans="1:11" x14ac:dyDescent="0.2">
      <c r="A55" s="63" t="s">
        <v>167</v>
      </c>
      <c r="B55" s="51">
        <v>757.49300000000005</v>
      </c>
      <c r="C55" s="51">
        <v>1060.8946699999999</v>
      </c>
      <c r="D55" s="51">
        <v>1438</v>
      </c>
      <c r="E55" s="51">
        <v>2818.3333400000001</v>
      </c>
      <c r="F55" s="51">
        <v>3225.3333299999999</v>
      </c>
      <c r="G55" s="51">
        <v>4063.6666700000001</v>
      </c>
      <c r="H55" s="51">
        <v>4539.3333300000004</v>
      </c>
      <c r="I55" s="51">
        <v>7806.6666699999996</v>
      </c>
      <c r="J55" s="51">
        <v>4148.3333300000004</v>
      </c>
      <c r="K55" s="51">
        <v>23852.333330000001</v>
      </c>
    </row>
    <row r="56" spans="1:11" x14ac:dyDescent="0.2">
      <c r="A56" s="60" t="s">
        <v>168</v>
      </c>
      <c r="B56" s="59">
        <v>0.33991700000000002</v>
      </c>
      <c r="C56" s="59">
        <v>0.45440900000000001</v>
      </c>
      <c r="D56" s="59">
        <v>0.54662900000000003</v>
      </c>
      <c r="E56" s="59">
        <v>1.1219479999999999</v>
      </c>
      <c r="F56" s="59">
        <v>1.298443</v>
      </c>
      <c r="G56" s="59">
        <v>1.6385749999999999</v>
      </c>
      <c r="H56" s="59">
        <v>1.7994190000000001</v>
      </c>
      <c r="I56" s="59">
        <v>3.0702669999999999</v>
      </c>
      <c r="J56" s="59">
        <v>1.669797</v>
      </c>
      <c r="K56" s="59">
        <v>9.5741239999999994</v>
      </c>
    </row>
    <row r="57" spans="1:11" x14ac:dyDescent="0.2">
      <c r="A57" s="54" t="s">
        <v>169</v>
      </c>
      <c r="B57" s="70">
        <v>6.8096949999999996</v>
      </c>
      <c r="C57" s="70">
        <v>6.2554939999999997</v>
      </c>
      <c r="D57" s="70">
        <v>2.2303820000000001</v>
      </c>
      <c r="E57" s="70">
        <v>1.955408</v>
      </c>
      <c r="F57" s="70">
        <v>3.0045549999999999</v>
      </c>
      <c r="G57" s="70">
        <v>2.7870879999999998</v>
      </c>
      <c r="H57" s="70">
        <v>1.3642380000000001</v>
      </c>
      <c r="I57" s="70">
        <v>1.292799</v>
      </c>
      <c r="J57" s="70">
        <v>0.918076</v>
      </c>
      <c r="K57" s="70">
        <v>1.766856</v>
      </c>
    </row>
    <row r="58" spans="1:11" x14ac:dyDescent="0.2">
      <c r="A58" s="72" t="s">
        <v>111</v>
      </c>
      <c r="B58" s="46"/>
      <c r="C58" s="46"/>
      <c r="D58" s="46"/>
      <c r="E58" s="46"/>
      <c r="F58" s="46"/>
      <c r="G58" s="46"/>
      <c r="H58" s="46"/>
      <c r="I58" s="46"/>
      <c r="J58" s="46"/>
      <c r="K58" s="46"/>
    </row>
  </sheetData>
  <pageMargins left="0.7" right="0.7" top="0.75" bottom="0.75" header="0.3" footer="0.3"/>
  <ignoredErrors>
    <ignoredError sqref="A2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4B83C1-4C6F-9B4B-985B-B6ACEFB0614F}">
  <dimension ref="A1:F22"/>
  <sheetViews>
    <sheetView workbookViewId="0">
      <selection activeCell="F8" sqref="F8:F22"/>
    </sheetView>
  </sheetViews>
  <sheetFormatPr baseColWidth="10" defaultRowHeight="16" x14ac:dyDescent="0.2"/>
  <sheetData>
    <row r="1" spans="1:6" x14ac:dyDescent="0.2">
      <c r="A1" s="73"/>
      <c r="B1" s="73"/>
      <c r="C1" s="73"/>
      <c r="D1" s="73"/>
      <c r="E1" s="73"/>
      <c r="F1" s="73"/>
    </row>
    <row r="2" spans="1:6" ht="21" x14ac:dyDescent="0.25">
      <c r="A2" s="74"/>
      <c r="B2" s="75" t="s">
        <v>6</v>
      </c>
      <c r="C2" s="74"/>
      <c r="D2" s="74"/>
      <c r="E2" s="74"/>
      <c r="F2" s="74"/>
    </row>
    <row r="3" spans="1:6" x14ac:dyDescent="0.2">
      <c r="A3" s="73"/>
      <c r="B3" s="73"/>
      <c r="C3" s="73"/>
      <c r="D3" s="73"/>
      <c r="E3" s="73"/>
      <c r="F3" s="73"/>
    </row>
    <row r="4" spans="1:6" x14ac:dyDescent="0.2">
      <c r="A4" s="73"/>
      <c r="B4" s="73" t="s">
        <v>112</v>
      </c>
      <c r="C4" s="73"/>
      <c r="D4" s="73"/>
      <c r="E4" s="73"/>
      <c r="F4" s="73"/>
    </row>
    <row r="5" spans="1:6" x14ac:dyDescent="0.2">
      <c r="A5" s="73"/>
      <c r="B5" s="73" t="s">
        <v>113</v>
      </c>
      <c r="C5" s="73"/>
      <c r="D5" s="73"/>
      <c r="E5" s="73"/>
      <c r="F5" s="73"/>
    </row>
    <row r="6" spans="1:6" x14ac:dyDescent="0.2">
      <c r="A6" s="73"/>
      <c r="B6" s="73"/>
      <c r="C6" s="73"/>
      <c r="D6" s="73"/>
      <c r="E6" s="73"/>
      <c r="F6" s="73"/>
    </row>
    <row r="7" spans="1:6" x14ac:dyDescent="0.2">
      <c r="A7" s="73" t="s">
        <v>32</v>
      </c>
      <c r="B7" s="76" t="s">
        <v>6</v>
      </c>
      <c r="C7" s="77"/>
      <c r="D7" s="77"/>
      <c r="E7" s="77"/>
      <c r="F7" s="77"/>
    </row>
    <row r="8" spans="1:6" x14ac:dyDescent="0.2">
      <c r="A8" s="73"/>
      <c r="B8" s="73" t="s">
        <v>114</v>
      </c>
      <c r="C8" s="73"/>
      <c r="D8" s="73"/>
      <c r="E8" s="73"/>
      <c r="F8" s="78"/>
    </row>
    <row r="9" spans="1:6" x14ac:dyDescent="0.2">
      <c r="A9" s="73"/>
      <c r="B9" s="73" t="s">
        <v>115</v>
      </c>
      <c r="C9" s="73"/>
      <c r="D9" s="73"/>
      <c r="E9" s="73"/>
      <c r="F9" s="79"/>
    </row>
    <row r="10" spans="1:6" x14ac:dyDescent="0.2">
      <c r="A10" s="73"/>
      <c r="B10" s="73" t="s">
        <v>116</v>
      </c>
      <c r="C10" s="73"/>
      <c r="D10" s="73"/>
      <c r="E10" s="73"/>
      <c r="F10" s="80"/>
    </row>
    <row r="11" spans="1:6" x14ac:dyDescent="0.2">
      <c r="A11" s="73"/>
      <c r="B11" s="73" t="s">
        <v>117</v>
      </c>
      <c r="C11" s="73"/>
      <c r="D11" s="73"/>
      <c r="E11" s="73"/>
      <c r="F11" s="81"/>
    </row>
    <row r="12" spans="1:6" x14ac:dyDescent="0.2">
      <c r="A12" s="73"/>
      <c r="B12" s="73" t="s">
        <v>118</v>
      </c>
      <c r="C12" s="73"/>
      <c r="D12" s="73"/>
      <c r="E12" s="73"/>
      <c r="F12" s="82"/>
    </row>
    <row r="13" spans="1:6" x14ac:dyDescent="0.2">
      <c r="A13" s="73"/>
      <c r="B13" s="73" t="s">
        <v>119</v>
      </c>
      <c r="C13" s="73"/>
      <c r="D13" s="73"/>
      <c r="E13" s="73"/>
      <c r="F13" s="83"/>
    </row>
    <row r="14" spans="1:6" x14ac:dyDescent="0.2">
      <c r="A14" s="73"/>
      <c r="B14" s="73"/>
      <c r="C14" s="73"/>
      <c r="D14" s="73"/>
      <c r="E14" s="73"/>
      <c r="F14" s="73"/>
    </row>
    <row r="15" spans="1:6" x14ac:dyDescent="0.2">
      <c r="A15" s="73"/>
      <c r="B15" s="73" t="s">
        <v>120</v>
      </c>
      <c r="C15" s="73"/>
      <c r="D15" s="73"/>
      <c r="E15" s="73"/>
      <c r="F15" s="84"/>
    </row>
    <row r="16" spans="1:6" x14ac:dyDescent="0.2">
      <c r="A16" s="73"/>
      <c r="B16" s="73" t="s">
        <v>121</v>
      </c>
      <c r="C16" s="73"/>
      <c r="D16" s="73"/>
      <c r="E16" s="73"/>
      <c r="F16" s="80"/>
    </row>
    <row r="17" spans="1:6" x14ac:dyDescent="0.2">
      <c r="A17" s="73"/>
      <c r="B17" s="73" t="s">
        <v>122</v>
      </c>
      <c r="C17" s="73"/>
      <c r="D17" s="73"/>
      <c r="E17" s="73"/>
      <c r="F17" s="81"/>
    </row>
    <row r="18" spans="1:6" x14ac:dyDescent="0.2">
      <c r="A18" s="73"/>
      <c r="B18" s="73" t="s">
        <v>123</v>
      </c>
      <c r="C18" s="73"/>
      <c r="D18" s="73"/>
      <c r="E18" s="73"/>
      <c r="F18" s="83"/>
    </row>
    <row r="19" spans="1:6" x14ac:dyDescent="0.2">
      <c r="A19" s="73"/>
      <c r="B19" s="73"/>
      <c r="C19" s="73"/>
      <c r="D19" s="73"/>
      <c r="E19" s="73"/>
      <c r="F19" s="73"/>
    </row>
    <row r="20" spans="1:6" x14ac:dyDescent="0.2">
      <c r="A20" s="73"/>
      <c r="B20" s="73" t="s">
        <v>124</v>
      </c>
      <c r="C20" s="73"/>
      <c r="D20" s="73"/>
      <c r="E20" s="73"/>
      <c r="F20" s="78"/>
    </row>
    <row r="21" spans="1:6" x14ac:dyDescent="0.2">
      <c r="A21" s="73"/>
      <c r="B21" s="73"/>
      <c r="C21" s="73"/>
      <c r="D21" s="73"/>
      <c r="E21" s="73"/>
      <c r="F21" s="73"/>
    </row>
    <row r="22" spans="1:6" x14ac:dyDescent="0.2">
      <c r="A22" s="73" t="s">
        <v>32</v>
      </c>
      <c r="B22" s="73" t="s">
        <v>6</v>
      </c>
      <c r="C22" s="73"/>
      <c r="D22" s="73"/>
      <c r="E22" s="73"/>
      <c r="F22" s="8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AD722-9631-A04E-9CC7-C377FD65E718}">
  <dimension ref="A1:Q12"/>
  <sheetViews>
    <sheetView workbookViewId="0">
      <selection activeCell="K5" sqref="K5"/>
    </sheetView>
  </sheetViews>
  <sheetFormatPr baseColWidth="10" defaultRowHeight="16" x14ac:dyDescent="0.2"/>
  <cols>
    <col min="1" max="1" width="28" customWidth="1"/>
  </cols>
  <sheetData>
    <row r="1" spans="1:17" x14ac:dyDescent="0.2">
      <c r="A1" s="45" t="s">
        <v>170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</row>
    <row r="2" spans="1:17" x14ac:dyDescent="0.2">
      <c r="A2" s="46" t="s">
        <v>171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</row>
    <row r="3" spans="1:17" x14ac:dyDescent="0.2">
      <c r="A3" s="49"/>
      <c r="B3" s="49" t="s">
        <v>172</v>
      </c>
      <c r="C3" s="49" t="s">
        <v>173</v>
      </c>
      <c r="D3" s="49" t="s">
        <v>174</v>
      </c>
      <c r="E3" s="49" t="s">
        <v>175</v>
      </c>
      <c r="F3" s="49" t="s">
        <v>176</v>
      </c>
      <c r="G3" s="49" t="s">
        <v>177</v>
      </c>
      <c r="H3" s="49" t="s">
        <v>178</v>
      </c>
      <c r="I3" s="49" t="s">
        <v>179</v>
      </c>
      <c r="J3" s="49" t="s">
        <v>180</v>
      </c>
      <c r="K3" s="49" t="s">
        <v>181</v>
      </c>
      <c r="L3" s="49" t="s">
        <v>182</v>
      </c>
      <c r="M3" s="49" t="s">
        <v>183</v>
      </c>
      <c r="N3" s="49" t="s">
        <v>184</v>
      </c>
      <c r="O3" s="49" t="s">
        <v>185</v>
      </c>
      <c r="P3" s="49" t="s">
        <v>186</v>
      </c>
      <c r="Q3" s="49" t="s">
        <v>187</v>
      </c>
    </row>
    <row r="4" spans="1:17" x14ac:dyDescent="0.2">
      <c r="A4" s="49"/>
      <c r="B4" s="49" t="s">
        <v>188</v>
      </c>
      <c r="C4" s="49" t="s">
        <v>189</v>
      </c>
      <c r="D4" s="49" t="s">
        <v>190</v>
      </c>
      <c r="E4" s="49" t="s">
        <v>191</v>
      </c>
      <c r="F4" s="49" t="s">
        <v>192</v>
      </c>
      <c r="G4" s="49" t="s">
        <v>193</v>
      </c>
      <c r="H4" s="49" t="s">
        <v>194</v>
      </c>
      <c r="I4" s="49" t="s">
        <v>195</v>
      </c>
      <c r="J4" s="49" t="s">
        <v>196</v>
      </c>
      <c r="K4" s="49" t="s">
        <v>197</v>
      </c>
      <c r="L4" s="49" t="s">
        <v>198</v>
      </c>
      <c r="M4" s="49" t="s">
        <v>199</v>
      </c>
      <c r="N4" s="49" t="s">
        <v>200</v>
      </c>
      <c r="O4" s="49" t="s">
        <v>201</v>
      </c>
      <c r="P4" s="49" t="s">
        <v>202</v>
      </c>
      <c r="Q4" s="49" t="s">
        <v>203</v>
      </c>
    </row>
    <row r="5" spans="1:17" x14ac:dyDescent="0.2">
      <c r="A5" s="65" t="s">
        <v>74</v>
      </c>
      <c r="B5" s="55">
        <v>4634.67</v>
      </c>
      <c r="C5" s="55">
        <v>4982.1000000000004</v>
      </c>
      <c r="D5" s="55">
        <v>6750.23</v>
      </c>
      <c r="E5" s="55">
        <v>9474.25</v>
      </c>
      <c r="F5" s="55">
        <v>11546</v>
      </c>
      <c r="G5" s="55">
        <v>10985.8</v>
      </c>
      <c r="H5" s="55">
        <v>16189.9</v>
      </c>
      <c r="I5" s="55">
        <v>26040.5</v>
      </c>
      <c r="J5" s="55">
        <v>26968.9</v>
      </c>
      <c r="K5" s="55">
        <v>58038.7</v>
      </c>
      <c r="L5" s="55">
        <v>112419</v>
      </c>
      <c r="M5" s="55">
        <v>149445</v>
      </c>
      <c r="N5" s="55">
        <v>171006</v>
      </c>
      <c r="O5" s="55">
        <v>205932</v>
      </c>
      <c r="P5" s="55">
        <v>202741</v>
      </c>
      <c r="Q5" s="55">
        <v>230583</v>
      </c>
    </row>
    <row r="6" spans="1:17" x14ac:dyDescent="0.2">
      <c r="A6" s="66" t="s">
        <v>204</v>
      </c>
      <c r="B6" s="66" t="s">
        <v>205</v>
      </c>
      <c r="C6" s="66" t="s">
        <v>205</v>
      </c>
      <c r="D6" s="59">
        <v>2771.62</v>
      </c>
      <c r="E6" s="59">
        <v>3800.81</v>
      </c>
      <c r="F6" s="59">
        <v>4432.8100000000004</v>
      </c>
      <c r="G6" s="59">
        <v>4128.87</v>
      </c>
      <c r="H6" s="59">
        <v>5589.81</v>
      </c>
      <c r="I6" s="59">
        <v>8671.2800000000007</v>
      </c>
      <c r="J6" s="59">
        <v>10833.8</v>
      </c>
      <c r="K6" s="59">
        <v>15543.2</v>
      </c>
      <c r="L6" s="59">
        <v>27336.3</v>
      </c>
      <c r="M6" s="59">
        <v>36885</v>
      </c>
      <c r="N6" s="59">
        <v>42407.9</v>
      </c>
      <c r="O6" s="59">
        <v>54282.400000000001</v>
      </c>
      <c r="P6" s="59">
        <v>46056.5</v>
      </c>
      <c r="Q6" s="59">
        <v>50354.1</v>
      </c>
    </row>
    <row r="7" spans="1:17" x14ac:dyDescent="0.2">
      <c r="A7" s="65" t="s">
        <v>80</v>
      </c>
      <c r="B7" s="55">
        <v>2571.3000000000002</v>
      </c>
      <c r="C7" s="55">
        <v>2825.06</v>
      </c>
      <c r="D7" s="55">
        <v>3983.46</v>
      </c>
      <c r="E7" s="55">
        <v>5693.91</v>
      </c>
      <c r="F7" s="55">
        <v>7115.03</v>
      </c>
      <c r="G7" s="55">
        <v>6855.99</v>
      </c>
      <c r="H7" s="55">
        <v>10599.1</v>
      </c>
      <c r="I7" s="55">
        <v>16918</v>
      </c>
      <c r="J7" s="55">
        <v>16093.2</v>
      </c>
      <c r="K7" s="55">
        <v>41894.400000000001</v>
      </c>
      <c r="L7" s="55">
        <v>85192.2</v>
      </c>
      <c r="M7" s="55">
        <v>111899</v>
      </c>
      <c r="N7" s="55">
        <v>127368</v>
      </c>
      <c r="O7" s="55">
        <v>151905</v>
      </c>
      <c r="P7" s="55">
        <v>156718</v>
      </c>
      <c r="Q7" s="55">
        <v>180228</v>
      </c>
    </row>
    <row r="8" spans="1:17" x14ac:dyDescent="0.2">
      <c r="A8" s="66" t="s">
        <v>110</v>
      </c>
      <c r="B8" s="59">
        <v>964.26099999999997</v>
      </c>
      <c r="C8" s="59">
        <v>1110.1400000000001</v>
      </c>
      <c r="D8" s="59">
        <v>2072.3200000000002</v>
      </c>
      <c r="E8" s="59">
        <v>3317.95</v>
      </c>
      <c r="F8" s="59">
        <v>4546.04</v>
      </c>
      <c r="G8" s="59">
        <v>4160.8999999999996</v>
      </c>
      <c r="H8" s="59">
        <v>7579.04</v>
      </c>
      <c r="I8" s="59">
        <v>13356.4</v>
      </c>
      <c r="J8" s="59">
        <v>10862.7</v>
      </c>
      <c r="K8" s="59">
        <v>33240.199999999997</v>
      </c>
      <c r="L8" s="59">
        <v>72568.2</v>
      </c>
      <c r="M8" s="59">
        <v>95742</v>
      </c>
      <c r="N8" s="59">
        <v>112416</v>
      </c>
      <c r="O8" s="59">
        <v>112790</v>
      </c>
      <c r="P8" s="66" t="s">
        <v>205</v>
      </c>
      <c r="Q8" s="66" t="s">
        <v>205</v>
      </c>
    </row>
    <row r="9" spans="1:17" x14ac:dyDescent="0.2">
      <c r="A9" s="65" t="s">
        <v>206</v>
      </c>
      <c r="B9" s="55">
        <v>736.68</v>
      </c>
      <c r="C9" s="55">
        <v>1093.92</v>
      </c>
      <c r="D9" s="55">
        <v>2128.4299999999998</v>
      </c>
      <c r="E9" s="55">
        <v>3497.92</v>
      </c>
      <c r="F9" s="55">
        <v>4339.8999999999996</v>
      </c>
      <c r="G9" s="55">
        <v>3792.99</v>
      </c>
      <c r="H9" s="55">
        <v>6545.01</v>
      </c>
      <c r="I9" s="55">
        <v>12189.4</v>
      </c>
      <c r="J9" s="55">
        <v>9350.08</v>
      </c>
      <c r="K9" s="55">
        <v>34747.9</v>
      </c>
      <c r="L9" s="55">
        <v>73804.5</v>
      </c>
      <c r="M9" s="55">
        <v>97919.3</v>
      </c>
      <c r="N9" s="55">
        <v>109887</v>
      </c>
      <c r="O9" s="55">
        <v>127482</v>
      </c>
      <c r="P9" s="55">
        <v>131694</v>
      </c>
      <c r="Q9" s="55">
        <v>150729</v>
      </c>
    </row>
    <row r="10" spans="1:17" x14ac:dyDescent="0.2">
      <c r="A10" s="66" t="s">
        <v>95</v>
      </c>
      <c r="B10" s="59">
        <v>925.00900000000001</v>
      </c>
      <c r="C10" s="59">
        <v>1126.8399999999999</v>
      </c>
      <c r="D10" s="59">
        <v>2140.86</v>
      </c>
      <c r="E10" s="59">
        <v>3502.6</v>
      </c>
      <c r="F10" s="59">
        <v>4415.28</v>
      </c>
      <c r="G10" s="59">
        <v>3913.42</v>
      </c>
      <c r="H10" s="59">
        <v>6444.79</v>
      </c>
      <c r="I10" s="59">
        <v>11998</v>
      </c>
      <c r="J10" s="59">
        <v>9338.76</v>
      </c>
      <c r="K10" s="59">
        <v>35307.599999999999</v>
      </c>
      <c r="L10" s="59">
        <v>73907.600000000006</v>
      </c>
      <c r="M10" s="59">
        <v>98056</v>
      </c>
      <c r="N10" s="59">
        <v>110549</v>
      </c>
      <c r="O10" s="59">
        <v>126393</v>
      </c>
      <c r="P10" s="59">
        <v>132402</v>
      </c>
      <c r="Q10" s="59">
        <v>151628</v>
      </c>
    </row>
    <row r="11" spans="1:17" x14ac:dyDescent="0.2">
      <c r="A11" s="65" t="s">
        <v>207</v>
      </c>
      <c r="B11" s="55">
        <v>119.622</v>
      </c>
      <c r="C11" s="55">
        <v>207.28800000000001</v>
      </c>
      <c r="D11" s="55">
        <v>368.82</v>
      </c>
      <c r="E11" s="55">
        <v>523.83199999999999</v>
      </c>
      <c r="F11" s="55">
        <v>363.137</v>
      </c>
      <c r="G11" s="55">
        <v>285.69</v>
      </c>
      <c r="H11" s="55">
        <v>395.39299999999997</v>
      </c>
      <c r="I11" s="55">
        <v>1163.58</v>
      </c>
      <c r="J11" s="55">
        <v>727.05200000000002</v>
      </c>
      <c r="K11" s="55">
        <v>5029.32</v>
      </c>
      <c r="L11" s="55">
        <v>12102.8</v>
      </c>
      <c r="M11" s="55">
        <v>15848.7</v>
      </c>
      <c r="N11" s="55">
        <v>17312.400000000001</v>
      </c>
      <c r="O11" s="55">
        <v>20287</v>
      </c>
      <c r="P11" s="55">
        <v>22409.4</v>
      </c>
      <c r="Q11" s="55">
        <v>25777.200000000001</v>
      </c>
    </row>
    <row r="12" spans="1:17" x14ac:dyDescent="0.2">
      <c r="A12" s="66" t="s">
        <v>98</v>
      </c>
      <c r="B12" s="59">
        <v>614.399</v>
      </c>
      <c r="C12" s="59">
        <v>615.40899999999999</v>
      </c>
      <c r="D12" s="59">
        <v>1577.04</v>
      </c>
      <c r="E12" s="59">
        <v>2929.32</v>
      </c>
      <c r="F12" s="59">
        <v>4048.08</v>
      </c>
      <c r="G12" s="59">
        <v>2910.23</v>
      </c>
      <c r="H12" s="59">
        <v>4202.55</v>
      </c>
      <c r="I12" s="59">
        <v>9290.67</v>
      </c>
      <c r="J12" s="59">
        <v>4825.2700000000004</v>
      </c>
      <c r="K12" s="59">
        <v>27603.4</v>
      </c>
      <c r="L12" s="59">
        <v>59337.1</v>
      </c>
      <c r="M12" s="59">
        <v>77795.199999999997</v>
      </c>
      <c r="N12" s="59">
        <v>90768.2</v>
      </c>
      <c r="O12" s="59">
        <v>105914</v>
      </c>
      <c r="P12" s="59">
        <v>109993</v>
      </c>
      <c r="Q12" s="59">
        <v>125851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DCF</vt:lpstr>
      <vt:lpstr>Discounted CF</vt:lpstr>
      <vt:lpstr>Justifications</vt:lpstr>
      <vt:lpstr>IS</vt:lpstr>
      <vt:lpstr>CFS</vt:lpstr>
      <vt:lpstr>WACC</vt:lpstr>
      <vt:lpstr>Estimates</vt:lpstr>
      <vt:lpstr>tgr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Jiya Anadkat</dc:creator>
  <cp:lastModifiedBy>Jiya Anadkat</cp:lastModifiedBy>
  <dcterms:created xsi:type="dcterms:W3CDTF">2025-01-19T03:45:48Z</dcterms:created>
  <dcterms:modified xsi:type="dcterms:W3CDTF">2025-01-25T03:26:09Z</dcterms:modified>
</cp:coreProperties>
</file>