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0106854/Desktop/"/>
    </mc:Choice>
  </mc:AlternateContent>
  <bookViews>
    <workbookView xWindow="8880" yWindow="460" windowWidth="33140" windowHeight="21140" tabRatio="500"/>
  </bookViews>
  <sheets>
    <sheet name="Invoice" sheetId="1" r:id="rId1"/>
    <sheet name="Receip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1" i="1"/>
  <c r="F14" i="1"/>
  <c r="F19" i="1"/>
  <c r="F24" i="1"/>
  <c r="F27" i="1"/>
  <c r="F16" i="1"/>
  <c r="F21" i="1"/>
  <c r="F31" i="1"/>
  <c r="F22" i="1"/>
  <c r="F37" i="1"/>
  <c r="B37" i="1"/>
  <c r="G41" i="1"/>
  <c r="C26" i="1"/>
  <c r="E26" i="1"/>
  <c r="F26" i="1"/>
  <c r="C8" i="1"/>
  <c r="E8" i="1"/>
  <c r="F8" i="1"/>
  <c r="C9" i="1"/>
  <c r="E9" i="1"/>
  <c r="C10" i="1"/>
  <c r="E10" i="1"/>
  <c r="F10" i="1"/>
  <c r="C11" i="1"/>
  <c r="E11" i="1"/>
  <c r="C12" i="1"/>
  <c r="E12" i="1"/>
  <c r="F12" i="1"/>
  <c r="C13" i="1"/>
  <c r="E13" i="1"/>
  <c r="F13" i="1"/>
  <c r="C14" i="1"/>
  <c r="E14" i="1"/>
  <c r="C15" i="1"/>
  <c r="E15" i="1"/>
  <c r="F15" i="1"/>
  <c r="C16" i="1"/>
  <c r="E16" i="1"/>
  <c r="C17" i="1"/>
  <c r="E17" i="1"/>
  <c r="F17" i="1"/>
  <c r="C18" i="1"/>
  <c r="E18" i="1"/>
  <c r="F18" i="1"/>
  <c r="C19" i="1"/>
  <c r="E19" i="1"/>
  <c r="C20" i="1"/>
  <c r="E20" i="1"/>
  <c r="F20" i="1"/>
  <c r="C21" i="1"/>
  <c r="E21" i="1"/>
  <c r="C23" i="1"/>
  <c r="E23" i="1"/>
  <c r="F23" i="1"/>
  <c r="C24" i="1"/>
  <c r="E24" i="1"/>
  <c r="C25" i="1"/>
  <c r="E25" i="1"/>
  <c r="F25" i="1"/>
  <c r="C27" i="1"/>
  <c r="E27" i="1"/>
  <c r="C28" i="1"/>
  <c r="E28" i="1"/>
  <c r="F28" i="1"/>
  <c r="C29" i="1"/>
  <c r="E29" i="1"/>
  <c r="F29" i="1"/>
  <c r="C30" i="1"/>
  <c r="E30" i="1"/>
  <c r="F30" i="1"/>
  <c r="C31" i="1"/>
  <c r="E31" i="1"/>
  <c r="C32" i="1"/>
  <c r="E32" i="1"/>
  <c r="F32" i="1"/>
  <c r="C33" i="1"/>
  <c r="E33" i="1"/>
  <c r="F33" i="1"/>
  <c r="C34" i="1"/>
  <c r="E34" i="1"/>
  <c r="F34" i="1"/>
  <c r="C35" i="1"/>
  <c r="E35" i="1"/>
  <c r="F35" i="1"/>
  <c r="C36" i="1"/>
  <c r="E36" i="1"/>
  <c r="F36" i="1"/>
  <c r="F90" i="2"/>
  <c r="F91" i="2"/>
  <c r="F92" i="2"/>
  <c r="G90" i="2"/>
  <c r="H90" i="2"/>
  <c r="G91" i="2"/>
  <c r="H91" i="2"/>
  <c r="G92" i="2"/>
  <c r="H92" i="2"/>
  <c r="F93" i="2"/>
  <c r="F94" i="2"/>
  <c r="F95" i="2"/>
  <c r="F96" i="2"/>
  <c r="F97" i="2"/>
  <c r="F98" i="2"/>
  <c r="F99" i="2"/>
  <c r="F100" i="2"/>
  <c r="F101" i="2"/>
  <c r="F102" i="2"/>
  <c r="E102" i="2"/>
  <c r="H102" i="2"/>
  <c r="E101" i="2"/>
  <c r="H101" i="2"/>
  <c r="E100" i="2"/>
  <c r="H100" i="2"/>
  <c r="E99" i="2"/>
  <c r="H99" i="2"/>
  <c r="E98" i="2"/>
  <c r="H98" i="2"/>
  <c r="E97" i="2"/>
  <c r="H97" i="2"/>
  <c r="E96" i="2"/>
  <c r="H96" i="2"/>
  <c r="E95" i="2"/>
  <c r="H95" i="2"/>
  <c r="E94" i="2"/>
  <c r="H94" i="2"/>
  <c r="E93" i="2"/>
  <c r="H93" i="2"/>
  <c r="E76" i="2"/>
  <c r="H76" i="2"/>
  <c r="E75" i="2"/>
  <c r="H75" i="2"/>
  <c r="C74" i="2"/>
  <c r="E74" i="2"/>
  <c r="H74" i="2"/>
  <c r="C73" i="2"/>
  <c r="E73" i="2"/>
  <c r="H73" i="2"/>
  <c r="C72" i="2"/>
  <c r="E72" i="2"/>
  <c r="H72" i="2"/>
  <c r="C71" i="2"/>
  <c r="E71" i="2"/>
  <c r="H71" i="2"/>
  <c r="C70" i="2"/>
  <c r="E70" i="2"/>
  <c r="H70" i="2"/>
  <c r="C69" i="2"/>
  <c r="E69" i="2"/>
  <c r="H69" i="2"/>
  <c r="C68" i="2"/>
  <c r="E68" i="2"/>
  <c r="H68" i="2"/>
  <c r="C67" i="2"/>
  <c r="E67" i="2"/>
  <c r="H67" i="2"/>
  <c r="C66" i="2"/>
  <c r="E66" i="2"/>
  <c r="H66" i="2"/>
  <c r="C65" i="2"/>
  <c r="E65" i="2"/>
  <c r="H65" i="2"/>
  <c r="C64" i="2"/>
  <c r="E64" i="2"/>
  <c r="H64" i="2"/>
  <c r="C63" i="2"/>
  <c r="E63" i="2"/>
  <c r="H63" i="2"/>
  <c r="C62" i="2"/>
  <c r="E62" i="2"/>
  <c r="H62" i="2"/>
  <c r="C61" i="2"/>
  <c r="E61" i="2"/>
  <c r="H61" i="2"/>
  <c r="C60" i="2"/>
  <c r="E60" i="2"/>
  <c r="H60" i="2"/>
  <c r="C59" i="2"/>
  <c r="E59" i="2"/>
  <c r="H59" i="2"/>
  <c r="C58" i="2"/>
  <c r="E58" i="2"/>
  <c r="H58" i="2"/>
  <c r="C57" i="2"/>
  <c r="E57" i="2"/>
  <c r="H57" i="2"/>
  <c r="C56" i="2"/>
  <c r="E56" i="2"/>
  <c r="H56" i="2"/>
  <c r="C55" i="2"/>
  <c r="E55" i="2"/>
  <c r="H55" i="2"/>
  <c r="C54" i="2"/>
  <c r="E54" i="2"/>
  <c r="H54" i="2"/>
  <c r="C53" i="2"/>
  <c r="E53" i="2"/>
  <c r="H53" i="2"/>
  <c r="C52" i="2"/>
  <c r="E52" i="2"/>
  <c r="H52" i="2"/>
  <c r="C51" i="2"/>
  <c r="E51" i="2"/>
  <c r="H51" i="2"/>
  <c r="C50" i="2"/>
  <c r="E50" i="2"/>
  <c r="H50" i="2"/>
  <c r="C49" i="2"/>
  <c r="E49" i="2"/>
  <c r="H49" i="2"/>
  <c r="C48" i="2"/>
  <c r="E48" i="2"/>
  <c r="H48" i="2"/>
  <c r="C47" i="2"/>
  <c r="E47" i="2"/>
  <c r="H47" i="2"/>
  <c r="C46" i="2"/>
  <c r="E46" i="2"/>
  <c r="H46" i="2"/>
  <c r="C45" i="2"/>
  <c r="E45" i="2"/>
  <c r="H45" i="2"/>
  <c r="C44" i="2"/>
  <c r="E44" i="2"/>
  <c r="H44" i="2"/>
  <c r="C43" i="2"/>
  <c r="E43" i="2"/>
  <c r="H43" i="2"/>
  <c r="C42" i="2"/>
  <c r="E42" i="2"/>
  <c r="H42" i="2"/>
  <c r="C41" i="2"/>
  <c r="E41" i="2"/>
  <c r="H41" i="2"/>
  <c r="C40" i="2"/>
  <c r="E40" i="2"/>
  <c r="H40" i="2"/>
  <c r="C39" i="2"/>
  <c r="E39" i="2"/>
  <c r="H39" i="2"/>
  <c r="C38" i="2"/>
  <c r="E38" i="2"/>
  <c r="H38" i="2"/>
  <c r="C37" i="2"/>
  <c r="E37" i="2"/>
  <c r="H37" i="2"/>
  <c r="C36" i="2"/>
  <c r="E36" i="2"/>
  <c r="H36" i="2"/>
  <c r="C35" i="2"/>
  <c r="E35" i="2"/>
  <c r="H35" i="2"/>
  <c r="C34" i="2"/>
  <c r="E34" i="2"/>
  <c r="H34" i="2"/>
  <c r="C33" i="2"/>
  <c r="E33" i="2"/>
  <c r="H33" i="2"/>
  <c r="E32" i="2"/>
  <c r="H32" i="2"/>
  <c r="C31" i="2"/>
  <c r="E31" i="2"/>
  <c r="H31" i="2"/>
  <c r="C30" i="2"/>
  <c r="E30" i="2"/>
  <c r="H30" i="2"/>
  <c r="C29" i="2"/>
  <c r="E29" i="2"/>
  <c r="H29" i="2"/>
  <c r="C28" i="2"/>
  <c r="E28" i="2"/>
  <c r="H28" i="2"/>
  <c r="C27" i="2"/>
  <c r="E27" i="2"/>
  <c r="H27" i="2"/>
  <c r="C26" i="2"/>
  <c r="E26" i="2"/>
  <c r="H26" i="2"/>
  <c r="C25" i="2"/>
  <c r="E25" i="2"/>
  <c r="H25" i="2"/>
  <c r="C24" i="2"/>
  <c r="E24" i="2"/>
  <c r="H24" i="2"/>
  <c r="C23" i="2"/>
  <c r="E23" i="2"/>
  <c r="H23" i="2"/>
  <c r="C22" i="2"/>
  <c r="E22" i="2"/>
  <c r="H22" i="2"/>
  <c r="C21" i="2"/>
  <c r="E21" i="2"/>
  <c r="H21" i="2"/>
  <c r="C20" i="2"/>
  <c r="E20" i="2"/>
  <c r="H20" i="2"/>
  <c r="C19" i="2"/>
  <c r="E19" i="2"/>
  <c r="H19" i="2"/>
  <c r="C18" i="2"/>
  <c r="E18" i="2"/>
  <c r="H18" i="2"/>
  <c r="C17" i="2"/>
  <c r="E17" i="2"/>
  <c r="H17" i="2"/>
  <c r="C16" i="2"/>
  <c r="E16" i="2"/>
  <c r="H16" i="2"/>
  <c r="C15" i="2"/>
  <c r="E15" i="2"/>
  <c r="H15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93" i="2"/>
  <c r="G94" i="2"/>
  <c r="G95" i="2"/>
  <c r="G96" i="2"/>
  <c r="G97" i="2"/>
  <c r="G98" i="2"/>
  <c r="G99" i="2"/>
  <c r="G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15" i="2"/>
  <c r="F103" i="2"/>
  <c r="G102" i="2"/>
  <c r="G101" i="2"/>
  <c r="F3" i="2"/>
  <c r="A3" i="2"/>
</calcChain>
</file>

<file path=xl/comments1.xml><?xml version="1.0" encoding="utf-8"?>
<comments xmlns="http://schemas.openxmlformats.org/spreadsheetml/2006/main">
  <authors>
    <author>Robert Benjamin Goodman</author>
  </authors>
  <commentList>
    <comment ref="A39" authorId="0">
      <text>
        <r>
          <rPr>
            <b/>
            <sz val="12"/>
            <color indexed="81"/>
            <rFont val="Calibri"/>
          </rPr>
          <t>Select how you would like your tickets delivered. An ID Card is required at Will Call</t>
        </r>
        <r>
          <rPr>
            <sz val="14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<sst xmlns="http://schemas.openxmlformats.org/spreadsheetml/2006/main" count="266" uniqueCount="170">
  <si>
    <t>Red Butte Garden</t>
  </si>
  <si>
    <t>C/O Development Department</t>
  </si>
  <si>
    <t>300 Wakara Way</t>
  </si>
  <si>
    <t>Salt Lake City, UT 84108</t>
  </si>
  <si>
    <t>801-585-3813</t>
  </si>
  <si>
    <t>Mailed to</t>
  </si>
  <si>
    <t>Name @ Will Call</t>
  </si>
  <si>
    <t/>
  </si>
  <si>
    <t>Description</t>
  </si>
  <si>
    <t>Units</t>
  </si>
  <si>
    <t>VIP Price</t>
  </si>
  <si>
    <t>Ticket</t>
  </si>
  <si>
    <t>Gift</t>
  </si>
  <si>
    <t>Total</t>
  </si>
  <si>
    <t>Total Ticket</t>
  </si>
  <si>
    <t>Total Gift</t>
  </si>
  <si>
    <t>Notes</t>
  </si>
  <si>
    <t>Full Packages</t>
  </si>
  <si>
    <t>Partial A or B</t>
  </si>
  <si>
    <t>Support</t>
  </si>
  <si>
    <t>Date</t>
  </si>
  <si>
    <t>The Lumineers</t>
  </si>
  <si>
    <t>Outside of Package</t>
  </si>
  <si>
    <t>SOAK, Sleepwalkers</t>
  </si>
  <si>
    <t>Buddy Guy &amp; Jonny Lang</t>
  </si>
  <si>
    <t>Sponsorship</t>
  </si>
  <si>
    <t>Both</t>
  </si>
  <si>
    <t>The Monkees</t>
  </si>
  <si>
    <t>Edward Sharpe &amp; The Magnetic Zeros/Pres Hall Jazz Band</t>
  </si>
  <si>
    <t>Ben Harper &amp; The Innocent Criminals</t>
  </si>
  <si>
    <t>Tears for Fears</t>
  </si>
  <si>
    <t>A</t>
  </si>
  <si>
    <t>case / lang / veirs</t>
  </si>
  <si>
    <t>B</t>
  </si>
  <si>
    <t>Last Summer On Earth Tour - BNL, OMD, HoJo</t>
  </si>
  <si>
    <t xml:space="preserve"> JJ Grey &amp; Josh Ritter</t>
  </si>
  <si>
    <t>Boz Scaggs Package</t>
  </si>
  <si>
    <t>The Avett Brothers</t>
  </si>
  <si>
    <t>Willie Nelson</t>
  </si>
  <si>
    <t>Gary Clark Jr.</t>
  </si>
  <si>
    <t xml:space="preserve">B </t>
  </si>
  <si>
    <t>Weird Al Yankovic</t>
  </si>
  <si>
    <t>Tedeschi Trucks Band with Los Lobos and No. Miss. Allstars</t>
  </si>
  <si>
    <t>Culture Club</t>
  </si>
  <si>
    <t>Michael Franti &amp; Spearhead</t>
  </si>
  <si>
    <t>UT Symphony</t>
  </si>
  <si>
    <t>Lake Street Dive wvsg Gregory Alan Isakov</t>
  </si>
  <si>
    <t>Ryan Adams</t>
  </si>
  <si>
    <t>Pat Benatar &amp; Melissa Ethreidge</t>
  </si>
  <si>
    <t>Grace Potter</t>
  </si>
  <si>
    <t>Jackson Browne</t>
  </si>
  <si>
    <t>Wilco (Acoustic)</t>
  </si>
  <si>
    <t>Blondie</t>
  </si>
  <si>
    <t>Kacey Musgraves</t>
  </si>
  <si>
    <t>Bonnie Raitt w/ Richard Thompson</t>
  </si>
  <si>
    <t>Needtobreathe w/ Mat Kearney</t>
  </si>
  <si>
    <t>Goo Goo Dolls w/ Collective Soul</t>
  </si>
  <si>
    <t>Jason Isbell</t>
  </si>
  <si>
    <t>Reserved - The Lumineers</t>
  </si>
  <si>
    <t>Res. Outside of Package</t>
  </si>
  <si>
    <t>Wednesday, May 25</t>
  </si>
  <si>
    <t>Reserved - Buddy Guy &amp; Jonny Lang</t>
  </si>
  <si>
    <t>Res. Sponsorship</t>
  </si>
  <si>
    <t>Reserved -  The Monkees</t>
  </si>
  <si>
    <t>Reserved -  Edward Sharpe &amp; The Magnetic Zeros/Pres Hall Jazz Band</t>
  </si>
  <si>
    <t>Reserved -  Ben Harper &amp; The Innocent Criminals</t>
  </si>
  <si>
    <t>Reserved -  Tears for Fears</t>
  </si>
  <si>
    <t>Reserved -  case / lang / veirs</t>
  </si>
  <si>
    <t>Reserved -  Last Summer On Earth Tour - BNL, OMD, HoJo</t>
  </si>
  <si>
    <t>Reserved -  JJ Grey &amp; Josh Ritter</t>
  </si>
  <si>
    <t>Reserved -  Boz Scaggs Package</t>
  </si>
  <si>
    <t>Reserved -  The Avett Brothers</t>
  </si>
  <si>
    <t>Reserved -  Willie Nelson</t>
  </si>
  <si>
    <t>Reserved -  Gary Clark Jr.</t>
  </si>
  <si>
    <t>Reserved -  Weird Al Yankovic</t>
  </si>
  <si>
    <t>Reserved -  Tedeschi Trucks Band with Los Lobos and No. Miss. Allstars</t>
  </si>
  <si>
    <t>Reserved -  Culture Club</t>
  </si>
  <si>
    <t>Reserved -  Michael Franti &amp; Spearhead</t>
  </si>
  <si>
    <t>Reserved -  UT Symphony</t>
  </si>
  <si>
    <t>Reserved -  Lake Street Dive wvsg Gregory Alan Isakov</t>
  </si>
  <si>
    <t>Reserved -  Ryan Adams</t>
  </si>
  <si>
    <t>Reserved -  Pat Benatar &amp; Melissa Ethreidge</t>
  </si>
  <si>
    <t>Reserved -  Grace Potter</t>
  </si>
  <si>
    <t>Reserved -  Jackson Browne</t>
  </si>
  <si>
    <t>Reserved -  Wilco (Acoustic)</t>
  </si>
  <si>
    <t>Reserved -  Blondie</t>
  </si>
  <si>
    <t>Reserved -  Kacey Musgraves</t>
  </si>
  <si>
    <t>Reserved -  Bonnie Raitt w/ Richard Thompson</t>
  </si>
  <si>
    <t>Reserved -  Needtobreathe w/ Mat Kearney</t>
  </si>
  <si>
    <t>Reserved -  Goo Goo Dolls w/ Collective Soul</t>
  </si>
  <si>
    <t>Reserved -  Jason Isbell</t>
  </si>
  <si>
    <t>All Concert Option</t>
  </si>
  <si>
    <t>Reserved All Concert Option</t>
  </si>
  <si>
    <t>REFUND: Eccles Terrace Central Crescent for 6</t>
  </si>
  <si>
    <t>REFUND: Eccles Terrace Central Crescent for 4</t>
  </si>
  <si>
    <t>REFUND: Eccles Terrace West Tier Table for 4 
Front Row </t>
  </si>
  <si>
    <t>REFUND: Eccles Terrace West Tier Table for 4 
Second Row</t>
  </si>
  <si>
    <t>REFUND: Amphitheatre Lawn for 4</t>
  </si>
  <si>
    <t>REFUND: Amphitheatre Lawn for 2</t>
  </si>
  <si>
    <t>REFUND: Eccls Terrace Lawn seating for 2</t>
  </si>
  <si>
    <t>REFUND: Eccles Terrace Central Table for 2</t>
  </si>
  <si>
    <t>REFUND: Concert Club Ticket Package for 4</t>
  </si>
  <si>
    <t>REFUND: Concert Club Ticket Package for 2</t>
  </si>
  <si>
    <t>REFUND: Partial Season Package A</t>
  </si>
  <si>
    <t>REFUND: Partial Season Package B</t>
  </si>
  <si>
    <t>REFUND: Partial Season Package </t>
  </si>
  <si>
    <t>Eccles Terrace Central Crescent for 6</t>
  </si>
  <si>
    <t>Eccles Terrace Central Crescent for 4</t>
  </si>
  <si>
    <t xml:space="preserve">Eccles Terrace West Tier Table for 4 
Front Row </t>
  </si>
  <si>
    <t>Eccles Terrace West Tier Table for 4 
Second Row</t>
  </si>
  <si>
    <t>Amphitheatre Lawn for 4</t>
  </si>
  <si>
    <t>Amphitheatre Lawn for 2</t>
  </si>
  <si>
    <t>Eccles Terrace Central Table for 2</t>
  </si>
  <si>
    <t>Eccles Terrace Lawn Seating for 2</t>
  </si>
  <si>
    <t>Concert Club Ticket Package for 4</t>
  </si>
  <si>
    <t>Concert Club Ticket Package for 2</t>
  </si>
  <si>
    <t>Partial Season Package A</t>
  </si>
  <si>
    <t>Partial Season Package B</t>
  </si>
  <si>
    <t xml:space="preserve">Partial Season Package </t>
  </si>
  <si>
    <t>TOTAL PAID</t>
  </si>
  <si>
    <t>Thank you for supporting the Red Butte Garden!</t>
  </si>
  <si>
    <t>Angela Wilcox</t>
  </si>
  <si>
    <t>Sponsorship &amp; Corporate Giving Manager</t>
  </si>
  <si>
    <t>801.585.3813</t>
  </si>
  <si>
    <t>2016 Outdoor Concert Series Receipt</t>
  </si>
  <si>
    <t xml:space="preserve">Concert </t>
  </si>
  <si>
    <t>How would you like your tickets delivered?</t>
  </si>
  <si>
    <t>UNRESERVED</t>
  </si>
  <si>
    <t>RESERVED</t>
  </si>
  <si>
    <t>Price</t>
  </si>
  <si>
    <t># Tickets</t>
  </si>
  <si>
    <t># Tickets2</t>
  </si>
  <si>
    <t>Res. Price</t>
  </si>
  <si>
    <t>Additional Ticket Order Form</t>
  </si>
  <si>
    <t>Please fill out the Additional Ticket Oorder Form, then send it to:
 angela.wilcox@redbutte.utah.edu</t>
  </si>
  <si>
    <t>TOTAL</t>
  </si>
  <si>
    <t>At the Kick-Off Party May 11th</t>
  </si>
  <si>
    <t>Jethro Tull by Ian Anderson</t>
  </si>
  <si>
    <t>Trey Anastasio Band - Paper Wheels Tour</t>
  </si>
  <si>
    <t>TajMo:The Taj Mahal &amp; Keb' Mo' Band</t>
  </si>
  <si>
    <t>Jason Mraz</t>
  </si>
  <si>
    <t>Santana - Transmogrify Tour 2017</t>
  </si>
  <si>
    <t>Amos Lee</t>
  </si>
  <si>
    <t>North Mississippi Osborne / Lukas Nelson &amp; Promise of the Real</t>
  </si>
  <si>
    <t>Mary Chapin Carpenter</t>
  </si>
  <si>
    <t>An Evening with Lyle Lovett and his Large Band</t>
  </si>
  <si>
    <t xml:space="preserve">Howard Jones </t>
  </si>
  <si>
    <t>Portugal. The Man</t>
  </si>
  <si>
    <t>Wheels of Soul: Tedeschi Trucks Band, The Wood Brothers, Hot Tuna</t>
  </si>
  <si>
    <t>Utah Symphony</t>
  </si>
  <si>
    <t>Drive-By-Truckers</t>
  </si>
  <si>
    <t>Gregory Alan Isakov with special guest Blind Pilot</t>
  </si>
  <si>
    <t>The Head and the Heart</t>
  </si>
  <si>
    <t>The Decemberists</t>
  </si>
  <si>
    <t>Chick Corea Elektric Band with Bela Fleck and the Flecktones</t>
  </si>
  <si>
    <t>Trombone Shorty &amp; Orleans Avenue / St. Paul &amp; The Broken Bones</t>
  </si>
  <si>
    <t>Herbie Hancock</t>
  </si>
  <si>
    <t>Lake Street Dive</t>
  </si>
  <si>
    <t>ZZ Top</t>
  </si>
  <si>
    <t>John Butler Trio</t>
  </si>
  <si>
    <t>Jason Isbell and the 400 Unit</t>
  </si>
  <si>
    <t>Sheryl Crow</t>
  </si>
  <si>
    <t xml:space="preserve">Dispatch: America, Location 12 Tour </t>
  </si>
  <si>
    <t>Kenny Wayne Shepherd</t>
  </si>
  <si>
    <t>HAIM</t>
  </si>
  <si>
    <t>Gov't Mule</t>
  </si>
  <si>
    <t>[Your Name Here]</t>
  </si>
  <si>
    <t>NAME</t>
  </si>
  <si>
    <r>
      <t xml:space="preserve">Use </t>
    </r>
    <r>
      <rPr>
        <b/>
        <u/>
        <sz val="12"/>
        <rFont val="Georgia"/>
      </rPr>
      <t>Credit Card</t>
    </r>
    <r>
      <rPr>
        <b/>
        <sz val="12"/>
        <rFont val="Georgia"/>
      </rPr>
      <t xml:space="preserve"> on file </t>
    </r>
  </si>
  <si>
    <t>YOUR DONATION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</si>
</sst>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164" formatCode="[$-F800]dddd\,\ mmmm\ dd\,\ yyyy"/>
    <numFmt numFmtId="165" formatCode="[$-409]mmmm\ d\,\ yyyy;@"/>
    <numFmt numFmtId="166" formatCode="General;;"/>
    <numFmt numFmtId="167" formatCode="&quot;$&quot;#,##0.00"/>
    <numFmt numFmtId="168" formatCode="&quot;$&quot;#,##0;[Red]&quot;$&quot;#,##0"/>
    <numFmt numFmtId="169" formatCode="_-&quot;$&quot;* #,##0.00_-;\-&quot;$&quot;* #,##0.00_-;_-&quot;$&quot;* &quot;-&quot;??_-;_-@_-"/>
    <numFmt numFmtId="170" formatCode="@\ \ "/>
    <numFmt numFmtId="171" formatCode="&quot;$&quot;#,##0.00;[Red]&quot;$&quot;#,##0.00"/>
    <numFmt numFmtId="172" formatCode="_([$$-409]* #,##0.00_);_([$$-409]* \(#,##0.00\);_([$$-409]* &quot;-&quot;?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name val="Georgia"/>
    </font>
    <font>
      <b/>
      <sz val="12"/>
      <name val="Georgia"/>
    </font>
    <font>
      <b/>
      <sz val="18"/>
      <color theme="1"/>
      <name val="Calibri"/>
      <family val="2"/>
      <scheme val="minor"/>
    </font>
    <font>
      <b/>
      <sz val="18"/>
      <color theme="1"/>
      <name val="Georgia"/>
    </font>
    <font>
      <sz val="12"/>
      <color theme="1"/>
      <name val="Georgia"/>
    </font>
    <font>
      <u/>
      <sz val="10"/>
      <color indexed="12"/>
      <name val="Arial"/>
    </font>
    <font>
      <b/>
      <sz val="12"/>
      <color theme="1"/>
      <name val="Georgia"/>
    </font>
    <font>
      <sz val="12"/>
      <color theme="1"/>
      <name val="Times New Roman"/>
    </font>
    <font>
      <sz val="12"/>
      <color rgb="FF000000"/>
      <name val="Times New Roman"/>
    </font>
    <font>
      <u/>
      <sz val="12"/>
      <color theme="11"/>
      <name val="Calibri"/>
      <family val="2"/>
      <scheme val="minor"/>
    </font>
    <font>
      <b/>
      <sz val="12"/>
      <color indexed="81"/>
      <name val="Calibri"/>
    </font>
    <font>
      <sz val="14"/>
      <color indexed="81"/>
      <name val="Calibri"/>
    </font>
    <font>
      <b/>
      <sz val="24"/>
      <name val="Georgia"/>
    </font>
    <font>
      <b/>
      <sz val="16"/>
      <name val="Georgia"/>
    </font>
    <font>
      <sz val="16"/>
      <name val="Georgia"/>
    </font>
    <font>
      <sz val="12"/>
      <color rgb="FF000000"/>
      <name val="Calibri"/>
      <scheme val="minor"/>
    </font>
    <font>
      <sz val="12"/>
      <color rgb="FF000000"/>
      <name val="Arial"/>
    </font>
    <font>
      <b/>
      <sz val="12"/>
      <color rgb="FF000000"/>
      <name val="Georgia"/>
    </font>
    <font>
      <sz val="8"/>
      <name val="Calibri"/>
      <family val="2"/>
      <scheme val="minor"/>
    </font>
    <font>
      <b/>
      <u/>
      <sz val="12"/>
      <name val="Georgia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6" tint="-0.249977111117893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C4D79B"/>
      </left>
      <right/>
      <top style="medium">
        <color rgb="FFC4D79B"/>
      </top>
      <bottom style="medium">
        <color rgb="FFC4D79B"/>
      </bottom>
      <diagonal/>
    </border>
    <border>
      <left style="medium">
        <color rgb="FFC4D79B"/>
      </left>
      <right/>
      <top/>
      <bottom style="medium">
        <color rgb="FFC4D79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4D79B"/>
      </top>
      <bottom style="thin">
        <color rgb="FFC4D79B"/>
      </bottom>
      <diagonal/>
    </border>
    <border>
      <left/>
      <right/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0" fontId="3" fillId="0" borderId="0"/>
    <xf numFmtId="0" fontId="6" fillId="0" borderId="1" applyNumberFormat="0" applyFill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45">
    <xf numFmtId="0" fontId="0" fillId="0" borderId="0" xfId="0"/>
    <xf numFmtId="0" fontId="10" fillId="2" borderId="0" xfId="1" applyFont="1" applyFill="1" applyBorder="1" applyAlignment="1">
      <alignment horizontal="left" vertical="center"/>
    </xf>
    <xf numFmtId="0" fontId="10" fillId="2" borderId="0" xfId="1" applyFont="1" applyFill="1" applyBorder="1" applyAlignment="1">
      <alignment horizontal="center" vertical="center"/>
    </xf>
    <xf numFmtId="167" fontId="10" fillId="2" borderId="0" xfId="1" applyNumberFormat="1" applyFont="1" applyFill="1" applyBorder="1" applyAlignment="1">
      <alignment horizontal="center" vertical="center"/>
    </xf>
    <xf numFmtId="167" fontId="10" fillId="3" borderId="0" xfId="1" applyNumberFormat="1" applyFont="1" applyFill="1" applyBorder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12" xfId="1" applyFont="1" applyFill="1" applyBorder="1" applyAlignment="1">
      <alignment horizontal="center" vertical="center" wrapText="1"/>
    </xf>
    <xf numFmtId="0" fontId="10" fillId="3" borderId="12" xfId="1" applyFont="1" applyFill="1" applyBorder="1" applyAlignment="1">
      <alignment horizontal="center" vertical="center"/>
    </xf>
    <xf numFmtId="164" fontId="10" fillId="3" borderId="13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10" fillId="4" borderId="14" xfId="0" applyFont="1" applyFill="1" applyBorder="1" applyAlignment="1">
      <alignment vertical="center" wrapText="1"/>
    </xf>
    <xf numFmtId="0" fontId="5" fillId="5" borderId="0" xfId="1" applyFont="1" applyFill="1" applyBorder="1" applyAlignment="1">
      <alignment horizontal="center" vertical="center"/>
    </xf>
    <xf numFmtId="167" fontId="5" fillId="5" borderId="0" xfId="1" applyNumberFormat="1" applyFont="1" applyFill="1" applyBorder="1" applyAlignment="1">
      <alignment horizontal="center" vertical="center"/>
    </xf>
    <xf numFmtId="167" fontId="5" fillId="6" borderId="0" xfId="1" applyNumberFormat="1" applyFont="1" applyFill="1" applyBorder="1" applyAlignment="1">
      <alignment horizontal="center" vertical="center"/>
    </xf>
    <xf numFmtId="167" fontId="5" fillId="5" borderId="0" xfId="1" applyNumberFormat="1" applyFont="1" applyFill="1" applyBorder="1" applyAlignment="1">
      <alignment horizontal="right" vertical="center"/>
    </xf>
    <xf numFmtId="0" fontId="5" fillId="6" borderId="0" xfId="1" applyFont="1" applyFill="1" applyAlignment="1">
      <alignment vertical="center"/>
    </xf>
    <xf numFmtId="164" fontId="10" fillId="6" borderId="0" xfId="0" applyNumberFormat="1" applyFont="1" applyFill="1" applyBorder="1" applyAlignment="1">
      <alignment horizontal="left"/>
    </xf>
    <xf numFmtId="0" fontId="5" fillId="0" borderId="0" xfId="1" applyFont="1" applyAlignment="1">
      <alignment vertical="center"/>
    </xf>
    <xf numFmtId="0" fontId="10" fillId="4" borderId="15" xfId="0" applyFont="1" applyFill="1" applyBorder="1" applyAlignment="1">
      <alignment vertical="center" wrapText="1"/>
    </xf>
    <xf numFmtId="168" fontId="10" fillId="0" borderId="16" xfId="0" applyNumberFormat="1" applyFont="1" applyBorder="1" applyAlignment="1">
      <alignment horizontal="center"/>
    </xf>
    <xf numFmtId="0" fontId="5" fillId="7" borderId="17" xfId="0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 wrapText="1"/>
    </xf>
    <xf numFmtId="0" fontId="5" fillId="6" borderId="0" xfId="1" applyFont="1" applyFill="1"/>
    <xf numFmtId="0" fontId="5" fillId="0" borderId="0" xfId="1" applyFont="1"/>
    <xf numFmtId="169" fontId="5" fillId="5" borderId="0" xfId="1" applyNumberFormat="1" applyFont="1" applyFill="1" applyBorder="1" applyAlignment="1">
      <alignment horizontal="left" vertical="center" wrapText="1"/>
    </xf>
    <xf numFmtId="0" fontId="5" fillId="6" borderId="0" xfId="1" applyFont="1" applyFill="1" applyAlignment="1"/>
    <xf numFmtId="0" fontId="5" fillId="0" borderId="0" xfId="1" applyFont="1" applyAlignment="1"/>
    <xf numFmtId="164" fontId="5" fillId="6" borderId="0" xfId="1" applyNumberFormat="1" applyFont="1" applyFill="1"/>
    <xf numFmtId="0" fontId="5" fillId="6" borderId="0" xfId="1" applyFont="1" applyFill="1" applyAlignment="1">
      <alignment shrinkToFit="1"/>
    </xf>
    <xf numFmtId="0" fontId="4" fillId="0" borderId="0" xfId="1" applyFont="1" applyAlignment="1">
      <alignment shrinkToFit="1"/>
    </xf>
    <xf numFmtId="0" fontId="4" fillId="0" borderId="4" xfId="1" applyFont="1" applyFill="1" applyBorder="1" applyAlignment="1">
      <alignment horizontal="left" indent="1" shrinkToFit="1"/>
    </xf>
    <xf numFmtId="0" fontId="4" fillId="0" borderId="5" xfId="1" applyFont="1" applyFill="1" applyBorder="1" applyAlignment="1" applyProtection="1">
      <alignment horizontal="left" shrinkToFit="1"/>
      <protection locked="0"/>
    </xf>
    <xf numFmtId="0" fontId="4" fillId="0" borderId="0" xfId="1" applyFont="1" applyFill="1" applyBorder="1" applyAlignment="1">
      <alignment horizontal="left" indent="1" shrinkToFit="1"/>
    </xf>
    <xf numFmtId="165" fontId="4" fillId="0" borderId="0" xfId="1" applyNumberFormat="1" applyFont="1" applyFill="1" applyBorder="1" applyAlignment="1" applyProtection="1">
      <alignment horizontal="left" shrinkToFit="1"/>
    </xf>
    <xf numFmtId="0" fontId="4" fillId="0" borderId="0" xfId="1" applyFont="1" applyFill="1" applyBorder="1" applyAlignment="1" applyProtection="1">
      <alignment shrinkToFit="1"/>
      <protection locked="0"/>
    </xf>
    <xf numFmtId="0" fontId="8" fillId="0" borderId="4" xfId="1" applyFont="1" applyBorder="1" applyAlignment="1">
      <alignment shrinkToFit="1"/>
    </xf>
    <xf numFmtId="0" fontId="8" fillId="0" borderId="5" xfId="1" applyFont="1" applyBorder="1" applyAlignment="1">
      <alignment shrinkToFit="1"/>
    </xf>
    <xf numFmtId="0" fontId="4" fillId="0" borderId="7" xfId="1" applyFont="1" applyFill="1" applyBorder="1" applyAlignment="1">
      <alignment horizontal="left" indent="1" shrinkToFit="1"/>
    </xf>
    <xf numFmtId="0" fontId="8" fillId="0" borderId="7" xfId="1" applyFont="1" applyBorder="1" applyAlignment="1">
      <alignment shrinkToFit="1"/>
    </xf>
    <xf numFmtId="0" fontId="8" fillId="0" borderId="8" xfId="1" applyFont="1" applyBorder="1" applyAlignment="1">
      <alignment shrinkToFit="1"/>
    </xf>
    <xf numFmtId="0" fontId="4" fillId="0" borderId="2" xfId="1" applyFont="1" applyFill="1" applyBorder="1" applyAlignment="1">
      <alignment horizontal="left" indent="1" shrinkToFit="1"/>
    </xf>
    <xf numFmtId="0" fontId="8" fillId="0" borderId="2" xfId="1" applyFont="1" applyBorder="1" applyAlignment="1">
      <alignment shrinkToFit="1"/>
    </xf>
    <xf numFmtId="0" fontId="8" fillId="0" borderId="10" xfId="1" applyFont="1" applyBorder="1" applyAlignment="1">
      <alignment shrinkToFit="1"/>
    </xf>
    <xf numFmtId="166" fontId="4" fillId="0" borderId="2" xfId="1" applyNumberFormat="1" applyFont="1" applyFill="1" applyBorder="1" applyAlignment="1">
      <alignment shrinkToFit="1"/>
    </xf>
    <xf numFmtId="166" fontId="4" fillId="0" borderId="10" xfId="1" applyNumberFormat="1" applyFont="1" applyFill="1" applyBorder="1" applyAlignment="1">
      <alignment shrinkToFit="1"/>
    </xf>
    <xf numFmtId="0" fontId="5" fillId="0" borderId="0" xfId="1" applyFont="1" applyAlignment="1">
      <alignment horizontal="left" vertical="top" wrapText="1" shrinkToFit="1"/>
    </xf>
    <xf numFmtId="0" fontId="5" fillId="5" borderId="0" xfId="1" applyFont="1" applyFill="1" applyBorder="1" applyAlignment="1">
      <alignment horizontal="left" vertical="center" wrapText="1" shrinkToFit="1"/>
    </xf>
    <xf numFmtId="0" fontId="5" fillId="5" borderId="0" xfId="1" applyFont="1" applyFill="1" applyBorder="1" applyAlignment="1">
      <alignment horizontal="center" vertical="center" shrinkToFit="1"/>
    </xf>
    <xf numFmtId="167" fontId="5" fillId="5" borderId="0" xfId="1" applyNumberFormat="1" applyFont="1" applyFill="1" applyBorder="1" applyAlignment="1">
      <alignment horizontal="center" vertical="center" shrinkToFit="1"/>
    </xf>
    <xf numFmtId="167" fontId="5" fillId="6" borderId="0" xfId="1" applyNumberFormat="1" applyFont="1" applyFill="1" applyBorder="1" applyAlignment="1">
      <alignment horizontal="center" vertical="center" shrinkToFit="1"/>
    </xf>
    <xf numFmtId="167" fontId="5" fillId="5" borderId="0" xfId="1" applyNumberFormat="1" applyFont="1" applyFill="1" applyBorder="1" applyAlignment="1">
      <alignment horizontal="right" vertical="center" shrinkToFit="1"/>
    </xf>
    <xf numFmtId="0" fontId="5" fillId="0" borderId="0" xfId="1" applyFont="1" applyAlignment="1">
      <alignment shrinkToFit="1"/>
    </xf>
    <xf numFmtId="0" fontId="5" fillId="6" borderId="0" xfId="1" applyNumberFormat="1" applyFont="1" applyFill="1" applyAlignment="1">
      <alignment shrinkToFit="1"/>
    </xf>
    <xf numFmtId="0" fontId="5" fillId="8" borderId="18" xfId="1" applyFont="1" applyFill="1" applyBorder="1" applyAlignment="1">
      <alignment vertical="center" shrinkToFit="1"/>
    </xf>
    <xf numFmtId="170" fontId="5" fillId="8" borderId="18" xfId="1" applyNumberFormat="1" applyFont="1" applyFill="1" applyBorder="1" applyAlignment="1">
      <alignment horizontal="right" vertical="center" shrinkToFit="1"/>
    </xf>
    <xf numFmtId="44" fontId="5" fillId="8" borderId="19" xfId="1" applyNumberFormat="1" applyFont="1" applyFill="1" applyBorder="1" applyAlignment="1">
      <alignment horizontal="right" vertical="center" shrinkToFit="1"/>
    </xf>
    <xf numFmtId="171" fontId="5" fillId="8" borderId="0" xfId="1" applyNumberFormat="1" applyFont="1" applyFill="1" applyAlignment="1">
      <alignment horizontal="center" vertical="center" shrinkToFit="1"/>
    </xf>
    <xf numFmtId="167" fontId="5" fillId="8" borderId="0" xfId="1" applyNumberFormat="1" applyFont="1" applyFill="1" applyAlignment="1">
      <alignment shrinkToFit="1"/>
    </xf>
    <xf numFmtId="171" fontId="4" fillId="0" borderId="0" xfId="1" applyNumberFormat="1" applyFont="1" applyAlignment="1">
      <alignment shrinkToFit="1"/>
    </xf>
    <xf numFmtId="0" fontId="4" fillId="0" borderId="0" xfId="1" applyFont="1" applyAlignment="1" applyProtection="1">
      <alignment shrinkToFit="1"/>
      <protection locked="0"/>
    </xf>
    <xf numFmtId="171" fontId="4" fillId="0" borderId="0" xfId="1" applyNumberFormat="1" applyFont="1" applyAlignment="1" applyProtection="1">
      <alignment shrinkToFit="1"/>
      <protection locked="0"/>
    </xf>
    <xf numFmtId="0" fontId="12" fillId="0" borderId="0" xfId="1" applyFont="1" applyAlignment="1">
      <alignment shrinkToFit="1"/>
    </xf>
    <xf numFmtId="167" fontId="5" fillId="6" borderId="0" xfId="1" applyNumberFormat="1" applyFont="1" applyFill="1" applyAlignment="1">
      <alignment vertical="center"/>
    </xf>
    <xf numFmtId="167" fontId="5" fillId="9" borderId="0" xfId="1" applyNumberFormat="1" applyFont="1" applyFill="1" applyBorder="1" applyAlignment="1">
      <alignment horizontal="center" vertical="center"/>
    </xf>
    <xf numFmtId="167" fontId="5" fillId="9" borderId="0" xfId="1" applyNumberFormat="1" applyFont="1" applyFill="1" applyAlignment="1">
      <alignment vertical="center"/>
    </xf>
    <xf numFmtId="0" fontId="5" fillId="9" borderId="0" xfId="1" applyFont="1" applyFill="1" applyAlignment="1">
      <alignment vertical="center"/>
    </xf>
    <xf numFmtId="164" fontId="10" fillId="9" borderId="0" xfId="0" applyNumberFormat="1" applyFont="1" applyFill="1" applyBorder="1" applyAlignment="1">
      <alignment horizontal="left"/>
    </xf>
    <xf numFmtId="164" fontId="5" fillId="9" borderId="0" xfId="1" applyNumberFormat="1" applyFont="1" applyFill="1" applyAlignment="1">
      <alignment vertical="center"/>
    </xf>
    <xf numFmtId="0" fontId="5" fillId="9" borderId="0" xfId="1" applyFont="1" applyFill="1"/>
    <xf numFmtId="167" fontId="5" fillId="6" borderId="0" xfId="1" applyNumberFormat="1" applyFont="1" applyFill="1" applyAlignment="1">
      <alignment shrinkToFit="1"/>
    </xf>
    <xf numFmtId="0" fontId="5" fillId="5" borderId="0" xfId="1" applyFont="1" applyFill="1" applyBorder="1" applyAlignment="1">
      <alignment horizontal="left" vertical="center"/>
    </xf>
    <xf numFmtId="164" fontId="5" fillId="6" borderId="0" xfId="1" applyNumberFormat="1" applyFont="1" applyFill="1" applyAlignment="1"/>
    <xf numFmtId="0" fontId="5" fillId="6" borderId="0" xfId="1" applyNumberFormat="1" applyFont="1" applyFill="1" applyAlignment="1">
      <alignment vertical="center" shrinkToFit="1"/>
    </xf>
    <xf numFmtId="167" fontId="5" fillId="6" borderId="0" xfId="1" applyNumberFormat="1" applyFont="1" applyFill="1" applyAlignment="1">
      <alignment vertical="center" shrinkToFit="1"/>
    </xf>
    <xf numFmtId="164" fontId="5" fillId="6" borderId="0" xfId="1" applyNumberFormat="1" applyFont="1" applyFill="1" applyAlignment="1">
      <alignment shrinkToFit="1"/>
    </xf>
    <xf numFmtId="1" fontId="5" fillId="5" borderId="0" xfId="1" applyNumberFormat="1" applyFont="1" applyFill="1" applyBorder="1" applyAlignment="1">
      <alignment horizontal="center" vertical="center" shrinkToFit="1"/>
    </xf>
    <xf numFmtId="0" fontId="4" fillId="0" borderId="4" xfId="1" applyFont="1" applyFill="1" applyBorder="1" applyAlignment="1" applyProtection="1">
      <alignment horizontal="left" shrinkToFit="1"/>
      <protection locked="0"/>
    </xf>
    <xf numFmtId="0" fontId="4" fillId="0" borderId="0" xfId="1" applyFont="1" applyProtection="1">
      <protection locked="0"/>
    </xf>
    <xf numFmtId="0" fontId="4" fillId="0" borderId="0" xfId="1" applyFont="1" applyAlignment="1" applyProtection="1">
      <alignment horizontal="center" vertical="center" wrapText="1"/>
      <protection locked="0"/>
    </xf>
    <xf numFmtId="164" fontId="5" fillId="0" borderId="0" xfId="1" applyNumberFormat="1" applyFo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0" fontId="5" fillId="5" borderId="16" xfId="1" applyFont="1" applyFill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5" fillId="5" borderId="16" xfId="1" applyNumberFormat="1" applyFont="1" applyFill="1" applyBorder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0" fontId="5" fillId="0" borderId="0" xfId="1" applyFont="1" applyProtection="1">
      <protection locked="0"/>
    </xf>
    <xf numFmtId="172" fontId="21" fillId="0" borderId="16" xfId="0" applyNumberFormat="1" applyFont="1" applyFill="1" applyBorder="1" applyAlignment="1" applyProtection="1">
      <alignment horizontal="left" vertical="center"/>
    </xf>
    <xf numFmtId="172" fontId="21" fillId="0" borderId="16" xfId="0" applyNumberFormat="1" applyFont="1" applyBorder="1" applyAlignment="1" applyProtection="1">
      <alignment horizontal="left" vertical="center"/>
    </xf>
    <xf numFmtId="44" fontId="10" fillId="0" borderId="16" xfId="14" applyFont="1" applyFill="1" applyBorder="1" applyAlignment="1" applyProtection="1">
      <alignment horizontal="left"/>
    </xf>
    <xf numFmtId="44" fontId="10" fillId="0" borderId="16" xfId="14" applyNumberFormat="1" applyFont="1" applyFill="1" applyBorder="1" applyAlignment="1" applyProtection="1">
      <alignment horizontal="right" indent="1"/>
    </xf>
    <xf numFmtId="44" fontId="21" fillId="0" borderId="16" xfId="0" applyNumberFormat="1" applyFont="1" applyBorder="1" applyProtection="1"/>
    <xf numFmtId="44" fontId="10" fillId="0" borderId="16" xfId="0" applyNumberFormat="1" applyFont="1" applyBorder="1" applyAlignment="1" applyProtection="1">
      <alignment horizontal="left"/>
    </xf>
    <xf numFmtId="44" fontId="5" fillId="5" borderId="16" xfId="1" applyNumberFormat="1" applyFont="1" applyFill="1" applyBorder="1" applyAlignment="1" applyProtection="1">
      <alignment horizontal="center" vertical="center"/>
    </xf>
    <xf numFmtId="44" fontId="5" fillId="5" borderId="16" xfId="1" applyNumberFormat="1" applyFont="1" applyFill="1" applyBorder="1" applyAlignment="1" applyProtection="1">
      <alignment horizontal="right" vertical="center"/>
    </xf>
    <xf numFmtId="44" fontId="5" fillId="8" borderId="0" xfId="1" applyNumberFormat="1" applyFont="1" applyFill="1" applyAlignment="1" applyProtection="1">
      <alignment shrinkToFit="1"/>
    </xf>
    <xf numFmtId="0" fontId="4" fillId="0" borderId="20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left" vertical="center" wrapText="1"/>
    </xf>
    <xf numFmtId="0" fontId="5" fillId="8" borderId="18" xfId="1" applyFont="1" applyFill="1" applyBorder="1" applyAlignment="1" applyProtection="1">
      <alignment vertical="center" shrinkToFit="1"/>
    </xf>
    <xf numFmtId="44" fontId="5" fillId="8" borderId="18" xfId="1" applyNumberFormat="1" applyFont="1" applyFill="1" applyBorder="1" applyAlignment="1" applyProtection="1">
      <alignment horizontal="right" vertical="center" shrinkToFit="1"/>
    </xf>
    <xf numFmtId="0" fontId="4" fillId="0" borderId="0" xfId="1" applyFont="1" applyProtection="1"/>
    <xf numFmtId="164" fontId="5" fillId="0" borderId="0" xfId="1" applyNumberFormat="1" applyFont="1" applyProtection="1"/>
    <xf numFmtId="0" fontId="10" fillId="2" borderId="0" xfId="1" applyFont="1" applyFill="1" applyBorder="1" applyAlignment="1" applyProtection="1">
      <alignment horizontal="left" vertical="center"/>
    </xf>
    <xf numFmtId="167" fontId="10" fillId="2" borderId="0" xfId="1" applyNumberFormat="1" applyFont="1" applyFill="1" applyBorder="1" applyAlignment="1" applyProtection="1">
      <alignment horizontal="center" vertical="center"/>
    </xf>
    <xf numFmtId="167" fontId="10" fillId="2" borderId="0" xfId="1" applyNumberFormat="1" applyFont="1" applyFill="1" applyBorder="1" applyAlignment="1" applyProtection="1">
      <alignment horizontal="left" vertical="center"/>
    </xf>
    <xf numFmtId="164" fontId="10" fillId="2" borderId="2" xfId="1" applyNumberFormat="1" applyFont="1" applyFill="1" applyBorder="1" applyAlignment="1" applyProtection="1">
      <alignment horizontal="center" vertical="center"/>
    </xf>
    <xf numFmtId="0" fontId="10" fillId="2" borderId="0" xfId="1" applyFont="1" applyFill="1" applyBorder="1" applyAlignment="1" applyProtection="1">
      <alignment horizontal="center" vertical="center"/>
    </xf>
    <xf numFmtId="0" fontId="19" fillId="0" borderId="16" xfId="0" applyFont="1" applyBorder="1" applyAlignment="1" applyProtection="1">
      <alignment horizontal="left" vertical="center" wrapText="1"/>
    </xf>
    <xf numFmtId="0" fontId="20" fillId="0" borderId="16" xfId="0" applyFont="1" applyBorder="1" applyAlignment="1" applyProtection="1">
      <alignment horizontal="left" vertical="center" wrapText="1"/>
    </xf>
    <xf numFmtId="0" fontId="0" fillId="0" borderId="16" xfId="0" applyFont="1" applyBorder="1" applyAlignment="1" applyProtection="1">
      <alignment horizontal="left"/>
    </xf>
    <xf numFmtId="0" fontId="0" fillId="0" borderId="16" xfId="0" applyFont="1" applyFill="1" applyBorder="1" applyAlignment="1" applyProtection="1">
      <alignment horizontal="left"/>
    </xf>
    <xf numFmtId="164" fontId="10" fillId="5" borderId="16" xfId="0" applyNumberFormat="1" applyFont="1" applyFill="1" applyBorder="1" applyAlignment="1" applyProtection="1">
      <alignment horizontal="left"/>
    </xf>
    <xf numFmtId="0" fontId="4" fillId="8" borderId="0" xfId="1" applyFont="1" applyFill="1" applyAlignment="1" applyProtection="1">
      <alignment shrinkToFit="1"/>
    </xf>
    <xf numFmtId="44" fontId="5" fillId="8" borderId="0" xfId="1" applyNumberFormat="1" applyFont="1" applyFill="1" applyAlignment="1" applyProtection="1">
      <alignment horizontal="center" vertical="center" shrinkToFit="1"/>
    </xf>
    <xf numFmtId="0" fontId="5" fillId="12" borderId="16" xfId="1" applyNumberFormat="1" applyFont="1" applyFill="1" applyBorder="1" applyAlignment="1" applyProtection="1">
      <alignment horizontal="center" vertical="center"/>
    </xf>
    <xf numFmtId="0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shrinkToFit="1"/>
      <protection locked="0"/>
    </xf>
    <xf numFmtId="0" fontId="11" fillId="0" borderId="0" xfId="1" applyFont="1" applyProtection="1"/>
    <xf numFmtId="0" fontId="5" fillId="0" borderId="0" xfId="1" applyFont="1" applyProtection="1"/>
    <xf numFmtId="0" fontId="12" fillId="0" borderId="0" xfId="1" applyFont="1" applyProtection="1"/>
    <xf numFmtId="0" fontId="4" fillId="0" borderId="0" xfId="1" applyFont="1" applyAlignment="1" applyProtection="1">
      <alignment vertical="center"/>
    </xf>
    <xf numFmtId="0" fontId="5" fillId="10" borderId="16" xfId="1" applyFont="1" applyFill="1" applyBorder="1" applyAlignment="1" applyProtection="1">
      <alignment horizontal="right"/>
    </xf>
    <xf numFmtId="44" fontId="5" fillId="0" borderId="0" xfId="1" applyNumberFormat="1" applyFont="1" applyAlignment="1" applyProtection="1">
      <alignment shrinkToFit="1"/>
    </xf>
    <xf numFmtId="0" fontId="4" fillId="11" borderId="3" xfId="1" applyFont="1" applyFill="1" applyBorder="1" applyAlignment="1" applyProtection="1">
      <alignment horizontal="center"/>
      <protection locked="0"/>
    </xf>
    <xf numFmtId="0" fontId="4" fillId="11" borderId="4" xfId="1" applyFont="1" applyFill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</xf>
    <xf numFmtId="0" fontId="17" fillId="8" borderId="2" xfId="1" applyFont="1" applyFill="1" applyBorder="1" applyAlignment="1" applyProtection="1">
      <alignment horizontal="center" vertical="center" shrinkToFit="1"/>
    </xf>
    <xf numFmtId="0" fontId="17" fillId="2" borderId="0" xfId="1" applyFont="1" applyFill="1" applyAlignment="1" applyProtection="1">
      <alignment horizontal="center" vertical="center"/>
    </xf>
    <xf numFmtId="0" fontId="18" fillId="2" borderId="0" xfId="1" applyFont="1" applyFill="1" applyAlignment="1" applyProtection="1">
      <alignment horizontal="center" vertical="center"/>
    </xf>
    <xf numFmtId="0" fontId="16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center" vertical="center" wrapText="1"/>
    </xf>
    <xf numFmtId="0" fontId="4" fillId="0" borderId="0" xfId="1" applyFont="1" applyAlignment="1" applyProtection="1">
      <alignment horizontal="center" vertical="center"/>
    </xf>
    <xf numFmtId="0" fontId="4" fillId="0" borderId="3" xfId="1" applyFont="1" applyFill="1" applyBorder="1" applyAlignment="1" applyProtection="1">
      <alignment horizontal="left" shrinkToFit="1"/>
      <protection locked="0"/>
    </xf>
    <xf numFmtId="0" fontId="4" fillId="0" borderId="4" xfId="1" applyFont="1" applyFill="1" applyBorder="1" applyAlignment="1" applyProtection="1">
      <alignment horizontal="left" shrinkToFit="1"/>
      <protection locked="0"/>
    </xf>
    <xf numFmtId="0" fontId="4" fillId="0" borderId="6" xfId="1" applyFont="1" applyFill="1" applyBorder="1" applyAlignment="1" applyProtection="1">
      <alignment horizontal="left" wrapText="1" shrinkToFit="1"/>
      <protection locked="0"/>
    </xf>
    <xf numFmtId="0" fontId="4" fillId="0" borderId="7" xfId="1" applyFont="1" applyFill="1" applyBorder="1" applyAlignment="1" applyProtection="1">
      <alignment horizontal="left" shrinkToFit="1"/>
      <protection locked="0"/>
    </xf>
    <xf numFmtId="0" fontId="4" fillId="0" borderId="9" xfId="1" applyFont="1" applyFill="1" applyBorder="1" applyAlignment="1" applyProtection="1">
      <alignment horizontal="left" shrinkToFit="1"/>
      <protection locked="0"/>
    </xf>
    <xf numFmtId="0" fontId="4" fillId="0" borderId="2" xfId="1" applyFont="1" applyFill="1" applyBorder="1" applyAlignment="1" applyProtection="1">
      <alignment horizontal="left" shrinkToFit="1"/>
      <protection locked="0"/>
    </xf>
    <xf numFmtId="0" fontId="9" fillId="0" borderId="9" xfId="4" applyFill="1" applyBorder="1" applyAlignment="1" applyProtection="1">
      <alignment horizontal="left" wrapText="1" shrinkToFit="1"/>
      <protection locked="0"/>
    </xf>
    <xf numFmtId="0" fontId="5" fillId="0" borderId="0" xfId="1" applyFont="1" applyAlignment="1" applyProtection="1">
      <alignment horizontal="center" shrinkToFit="1"/>
      <protection locked="0"/>
    </xf>
    <xf numFmtId="0" fontId="4" fillId="0" borderId="0" xfId="1" applyFont="1" applyAlignment="1">
      <alignment horizontal="center" shrinkToFit="1"/>
    </xf>
    <xf numFmtId="0" fontId="7" fillId="0" borderId="0" xfId="2" applyFont="1" applyBorder="1" applyAlignment="1" applyProtection="1">
      <alignment horizontal="center" shrinkToFit="1"/>
      <protection locked="0"/>
    </xf>
    <xf numFmtId="164" fontId="4" fillId="0" borderId="3" xfId="1" applyNumberFormat="1" applyFont="1" applyFill="1" applyBorder="1" applyAlignment="1" applyProtection="1">
      <alignment horizontal="left" shrinkToFit="1"/>
      <protection locked="0"/>
    </xf>
    <xf numFmtId="164" fontId="4" fillId="0" borderId="4" xfId="1" applyNumberFormat="1" applyFont="1" applyFill="1" applyBorder="1" applyAlignment="1" applyProtection="1">
      <alignment horizontal="left" shrinkToFit="1"/>
      <protection locked="0"/>
    </xf>
    <xf numFmtId="0" fontId="4" fillId="0" borderId="0" xfId="1" applyFont="1" applyFill="1" applyBorder="1" applyAlignment="1" applyProtection="1">
      <alignment horizontal="left" shrinkToFit="1"/>
      <protection locked="0"/>
    </xf>
  </cellXfs>
  <cellStyles count="18">
    <cellStyle name="Currency" xfId="14" builtinId="4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eading 1 2" xfId="2"/>
    <cellStyle name="Hyperlink" xfId="4" builtinId="8"/>
    <cellStyle name="Normal" xfId="0" builtinId="0"/>
    <cellStyle name="Normal 2" xfId="1"/>
    <cellStyle name="Normal 3" xfId="3"/>
  </cellStyles>
  <dxfs count="33">
    <dxf>
      <font>
        <strike val="0"/>
        <outline val="0"/>
        <shadow val="0"/>
        <u val="none"/>
        <vertAlign val="baseline"/>
        <name val="Georgia"/>
        <scheme val="none"/>
      </font>
      <fill>
        <patternFill patternType="solid">
          <fgColor indexed="64"/>
          <bgColor theme="4" tint="0.59999389629810485"/>
        </patternFill>
      </fill>
      <alignment textRotation="0" justifyLastLine="0" shrinkToFit="1"/>
    </dxf>
    <dxf>
      <font>
        <strike val="0"/>
        <outline val="0"/>
        <shadow val="0"/>
        <u val="none"/>
        <vertAlign val="baseline"/>
        <name val="Georgia"/>
        <scheme val="none"/>
      </font>
      <fill>
        <patternFill patternType="solid">
          <fgColor indexed="64"/>
          <bgColor theme="4" tint="0.59999389629810485"/>
        </patternFill>
      </fill>
      <alignment textRotation="0" justifyLastLine="0" shrinkToFit="1"/>
    </dxf>
    <dxf>
      <font>
        <strike val="0"/>
        <outline val="0"/>
        <shadow val="0"/>
        <u val="none"/>
        <vertAlign val="baseline"/>
        <name val="Georgia"/>
        <scheme val="none"/>
      </font>
      <fill>
        <patternFill patternType="solid">
          <fgColor indexed="64"/>
          <bgColor theme="4" tint="0.59999389629810485"/>
        </patternFill>
      </fill>
      <alignment textRotation="0" justifyLastLine="0" shrinkToFit="1"/>
    </dxf>
    <dxf>
      <font>
        <strike val="0"/>
        <outline val="0"/>
        <shadow val="0"/>
        <u val="none"/>
        <vertAlign val="baseline"/>
        <name val="Georgia"/>
        <scheme val="none"/>
      </font>
      <fill>
        <patternFill patternType="solid">
          <fgColor indexed="64"/>
          <bgColor theme="4" tint="0.59999389629810485"/>
        </patternFill>
      </fill>
      <alignment textRotation="0" justifyLastLine="0" shrinkToFit="1"/>
    </dxf>
    <dxf>
      <font>
        <strike val="0"/>
        <outline val="0"/>
        <shadow val="0"/>
        <u val="none"/>
        <vertAlign val="baseline"/>
        <name val="Georgia"/>
        <scheme val="none"/>
      </font>
      <numFmt numFmtId="167" formatCode="&quot;$&quot;#,##0.00"/>
      <fill>
        <patternFill patternType="solid">
          <fgColor indexed="64"/>
          <bgColor theme="4" tint="0.59999389629810485"/>
        </patternFill>
      </fill>
      <alignment textRotation="0" justifyLastLine="0" shrinkToFit="1"/>
    </dxf>
    <dxf>
      <font>
        <strike val="0"/>
        <outline val="0"/>
        <shadow val="0"/>
        <u val="none"/>
        <vertAlign val="baseline"/>
        <name val="Georgia"/>
        <scheme val="none"/>
      </font>
      <numFmt numFmtId="167" formatCode="&quot;$&quot;#,##0.00"/>
      <fill>
        <patternFill patternType="solid">
          <fgColor indexed="64"/>
          <bgColor theme="4" tint="0.59999389629810485"/>
        </patternFill>
      </fill>
      <alignment textRotation="0" justifyLastLine="0" shrinkToFit="1"/>
    </dxf>
    <dxf>
      <font>
        <strike val="0"/>
        <outline val="0"/>
        <shadow val="0"/>
        <u val="none"/>
        <vertAlign val="baseline"/>
        <name val="Georgia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textRotation="0" justifyLastLine="0" shrinkToFi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167" formatCode="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167" formatCode="&quot;$&quot;#,##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167" formatCode="&quot;$&quot;#,##0.00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167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1" readingOrder="0"/>
    </dxf>
    <dxf>
      <border outline="0">
        <bottom style="thick">
          <color theme="6"/>
        </bottom>
      </border>
    </dxf>
    <dxf>
      <font>
        <strike val="0"/>
        <outline val="0"/>
        <shadow val="0"/>
        <u val="none"/>
        <vertAlign val="baseline"/>
        <name val="Georgia"/>
        <scheme val="none"/>
      </font>
      <alignment textRotation="0" justifyLastLine="0" shrinkToFi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eorgia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name val="Georgia"/>
        <scheme val="none"/>
      </font>
      <fill>
        <patternFill patternType="solid">
          <fgColor indexed="64"/>
          <bgColor theme="4" tint="0.59999389629810485"/>
        </patternFill>
      </fill>
      <alignment textRotation="0" justifyLastLine="0" shrinkToFit="1"/>
      <protection locked="0" hidden="0"/>
    </dxf>
    <dxf>
      <font>
        <strike val="0"/>
        <outline val="0"/>
        <shadow val="0"/>
        <u val="none"/>
        <vertAlign val="baseline"/>
        <name val="Georgia"/>
        <scheme val="none"/>
      </font>
      <fill>
        <patternFill patternType="solid">
          <fgColor indexed="64"/>
          <bgColor theme="4" tint="0.59999389629810485"/>
        </patternFill>
      </fill>
      <alignment textRotation="0" justifyLastLine="0" shrinkToFit="1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167" formatCode="&quot;$&quot;#,##0.0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1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outline="0">
        <left style="thin">
          <color auto="1"/>
        </lef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>
        <left style="thin">
          <color auto="1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 outline="0">
        <right style="thin">
          <color auto="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1" readingOrder="0"/>
      <border>
        <right style="thin">
          <color auto="1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1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eorgi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1" readingOrder="0"/>
      <protection locked="1" hidden="0"/>
    </dxf>
    <dxf>
      <border outline="0">
        <bottom style="thick">
          <color theme="6"/>
        </bottom>
      </border>
    </dxf>
    <dxf>
      <font>
        <strike val="0"/>
        <outline val="0"/>
        <shadow val="0"/>
        <u val="none"/>
        <vertAlign val="baseline"/>
        <name val="Georgia"/>
        <scheme val="none"/>
      </font>
      <alignment textRotation="0" justifyLastLine="0" shrinkToFit="1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eorgia"/>
        <scheme val="none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1" readingOrder="0"/>
      <protection locked="0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4851399</xdr:colOff>
      <xdr:row>0</xdr:row>
      <xdr:rowOff>165100</xdr:rowOff>
    </xdr:from>
    <xdr:to>
      <xdr:col>5</xdr:col>
      <xdr:colOff>200025</xdr:colOff>
      <xdr:row>0</xdr:row>
      <xdr:rowOff>977900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399" y="165100"/>
          <a:ext cx="4467226" cy="8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107</xdr:row>
      <xdr:rowOff>0</xdr:rowOff>
    </xdr:from>
    <xdr:to>
      <xdr:col>0</xdr:col>
      <xdr:colOff>673100</xdr:colOff>
      <xdr:row>117</xdr:row>
      <xdr:rowOff>25400</xdr:rowOff>
    </xdr:to>
    <xdr:pic>
      <xdr:nvPicPr>
        <xdr:cNvPr id="2" name="Picture 4" descr="clip_image001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01700"/>
          <a:ext cx="673100" cy="97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2565400</xdr:colOff>
      <xdr:row>0</xdr:row>
      <xdr:rowOff>63500</xdr:rowOff>
    </xdr:from>
    <xdr:to>
      <xdr:col>3</xdr:col>
      <xdr:colOff>76200</xdr:colOff>
      <xdr:row>0</xdr:row>
      <xdr:rowOff>1247214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5400" y="63500"/>
          <a:ext cx="2413000" cy="1183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1344" displayName="Table1344" ref="A7:G36" totalsRowShown="0" headerRowDxfId="32" dataDxfId="31" tableBorderDxfId="30">
  <autoFilter ref="A7:G36"/>
  <tableColumns count="7">
    <tableColumn id="1" name="Concert " dataDxfId="29" totalsRowDxfId="28"/>
    <tableColumn id="2" name="# Tickets" dataDxfId="27" totalsRowDxfId="26"/>
    <tableColumn id="3" name="Price" dataDxfId="25" totalsRowDxfId="24"/>
    <tableColumn id="15" name="# Tickets2" dataDxfId="23" totalsRowDxfId="22" dataCellStyle="Normal 2"/>
    <tableColumn id="11" name="Res. Price" dataDxfId="21" totalsRowDxfId="20" dataCellStyle="Normal 2">
      <calculatedColumnFormula>Table1344[[#This Row],[Price]]+20</calculatedColumnFormula>
    </tableColumn>
    <tableColumn id="4" name="Total" dataDxfId="19" totalsRowDxfId="18">
      <calculatedColumnFormula>(C8*B8)+(E8*D8)</calculatedColumnFormula>
    </tableColumn>
    <tableColumn id="18" name="Date" dataDxfId="17" totalsRowDxfId="16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id="2" name="Table134" displayName="Table134" ref="A14:M102" totalsRowShown="0" headerRowDxfId="15" dataDxfId="14" tableBorderDxfId="13">
  <autoFilter ref="A14:M102"/>
  <tableColumns count="13">
    <tableColumn id="1" name="Description" dataDxfId="12"/>
    <tableColumn id="2" name="Units" dataDxfId="11"/>
    <tableColumn id="3" name="VIP Price" dataDxfId="10">
      <calculatedColumnFormula>52*Table134[[#This Row],[Units]]</calculatedColumnFormula>
    </tableColumn>
    <tableColumn id="7" name="Ticket" dataDxfId="9">
      <calculatedColumnFormula>52*Table134[[#This Row],[Units]]</calculatedColumnFormula>
    </tableColumn>
    <tableColumn id="6" name="Gift" dataDxfId="8">
      <calculatedColumnFormula>C15-D15</calculatedColumnFormula>
    </tableColumn>
    <tableColumn id="4" name="Total" dataDxfId="7">
      <calculatedColumnFormula>Table134[[#This Row],[VIP Price]]+Table134[[#This Row],[Gift]]</calculatedColumnFormula>
    </tableColumn>
    <tableColumn id="8" name="Total Ticket" dataDxfId="6">
      <calculatedColumnFormula>Table134[[#This Row],[Units]]*Table134[[#This Row],[Ticket]]</calculatedColumnFormula>
    </tableColumn>
    <tableColumn id="9" name="Total Gift" dataDxfId="5">
      <calculatedColumnFormula>B15*E15</calculatedColumnFormula>
    </tableColumn>
    <tableColumn id="12" name="Notes" dataDxfId="4"/>
    <tableColumn id="13" name="Full Packages" dataDxfId="3"/>
    <tableColumn id="14" name="Partial A or B" dataDxfId="2"/>
    <tableColumn id="17" name="Support" dataDxfId="1"/>
    <tableColumn id="18" name="Date" dataDxfId="0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73"/>
  <sheetViews>
    <sheetView tabSelected="1" zoomScale="101" workbookViewId="0">
      <selection activeCell="F22" sqref="F22"/>
    </sheetView>
  </sheetViews>
  <sheetFormatPr baseColWidth="10" defaultColWidth="8.83203125" defaultRowHeight="16" x14ac:dyDescent="0.2"/>
  <cols>
    <col min="1" max="1" width="65" style="78" customWidth="1"/>
    <col min="2" max="2" width="13.5" style="78" customWidth="1"/>
    <col min="3" max="3" width="13.33203125" style="78" customWidth="1"/>
    <col min="4" max="4" width="13" style="78" customWidth="1"/>
    <col min="5" max="5" width="14.83203125" style="78" customWidth="1"/>
    <col min="6" max="6" width="25.5" style="78" customWidth="1"/>
    <col min="7" max="7" width="34.6640625" style="80" customWidth="1"/>
    <col min="8" max="40" width="0" style="78" hidden="1" customWidth="1"/>
    <col min="41" max="16384" width="8.83203125" style="78"/>
  </cols>
  <sheetData>
    <row r="1" spans="1:8" ht="85.5" customHeight="1" x14ac:dyDescent="0.2">
      <c r="A1" s="125"/>
      <c r="B1" s="125"/>
      <c r="C1" s="125"/>
      <c r="D1" s="125"/>
      <c r="E1" s="125"/>
      <c r="F1" s="125"/>
      <c r="G1" s="125"/>
    </row>
    <row r="2" spans="1:8" x14ac:dyDescent="0.2">
      <c r="A2" s="129" t="s">
        <v>133</v>
      </c>
      <c r="B2" s="129"/>
      <c r="C2" s="129"/>
      <c r="D2" s="129"/>
      <c r="E2" s="129"/>
      <c r="F2" s="129"/>
      <c r="G2" s="129"/>
    </row>
    <row r="3" spans="1:8" x14ac:dyDescent="0.2">
      <c r="A3" s="129"/>
      <c r="B3" s="129"/>
      <c r="C3" s="129"/>
      <c r="D3" s="129"/>
      <c r="E3" s="129"/>
      <c r="F3" s="129"/>
      <c r="G3" s="129"/>
    </row>
    <row r="4" spans="1:8" ht="52" customHeight="1" x14ac:dyDescent="0.2">
      <c r="A4" s="130" t="s">
        <v>134</v>
      </c>
      <c r="B4" s="131"/>
      <c r="C4" s="131"/>
      <c r="D4" s="131"/>
      <c r="E4" s="131"/>
      <c r="F4" s="131"/>
      <c r="G4" s="131"/>
      <c r="H4" s="79"/>
    </row>
    <row r="5" spans="1:8" ht="25" customHeight="1" thickBot="1" x14ac:dyDescent="0.25">
      <c r="A5" s="97" t="s">
        <v>167</v>
      </c>
      <c r="B5" s="120"/>
      <c r="C5" s="120"/>
      <c r="D5" s="120"/>
      <c r="E5" s="120"/>
      <c r="F5" s="120"/>
      <c r="G5" s="120"/>
      <c r="H5" s="79"/>
    </row>
    <row r="6" spans="1:8" ht="33" customHeight="1" thickBot="1" x14ac:dyDescent="0.25">
      <c r="A6" s="96" t="s">
        <v>166</v>
      </c>
      <c r="B6" s="127" t="s">
        <v>127</v>
      </c>
      <c r="C6" s="128"/>
      <c r="D6" s="127" t="s">
        <v>128</v>
      </c>
      <c r="E6" s="127"/>
      <c r="F6" s="100"/>
      <c r="G6" s="101"/>
    </row>
    <row r="7" spans="1:8" s="81" customFormat="1" ht="20" customHeight="1" x14ac:dyDescent="0.2">
      <c r="A7" s="106" t="s">
        <v>125</v>
      </c>
      <c r="B7" s="102" t="s">
        <v>130</v>
      </c>
      <c r="C7" s="103" t="s">
        <v>129</v>
      </c>
      <c r="D7" s="102" t="s">
        <v>131</v>
      </c>
      <c r="E7" s="104" t="s">
        <v>132</v>
      </c>
      <c r="F7" s="103" t="s">
        <v>13</v>
      </c>
      <c r="G7" s="105" t="s">
        <v>20</v>
      </c>
    </row>
    <row r="8" spans="1:8" s="83" customFormat="1" ht="20" customHeight="1" x14ac:dyDescent="0.2">
      <c r="A8" s="107" t="s">
        <v>137</v>
      </c>
      <c r="B8" s="82"/>
      <c r="C8" s="87">
        <f>60*2</f>
        <v>120</v>
      </c>
      <c r="D8" s="114"/>
      <c r="E8" s="93">
        <f>Table1344[[#This Row],[Price]]+20</f>
        <v>140</v>
      </c>
      <c r="F8" s="94">
        <f t="shared" ref="F8:F36" si="0">(C8*B8)+(E8*D8)</f>
        <v>0</v>
      </c>
      <c r="G8" s="111">
        <v>42878</v>
      </c>
    </row>
    <row r="9" spans="1:8" s="83" customFormat="1" ht="20" customHeight="1" x14ac:dyDescent="0.2">
      <c r="A9" s="107" t="s">
        <v>138</v>
      </c>
      <c r="B9" s="82"/>
      <c r="C9" s="87">
        <f>50*2</f>
        <v>100</v>
      </c>
      <c r="D9" s="114"/>
      <c r="E9" s="93">
        <f>Table1344[[#This Row],[Price]]+20</f>
        <v>120</v>
      </c>
      <c r="F9" s="94">
        <f t="shared" si="0"/>
        <v>0</v>
      </c>
      <c r="G9" s="111">
        <v>42888</v>
      </c>
    </row>
    <row r="10" spans="1:8" s="83" customFormat="1" ht="20" customHeight="1" x14ac:dyDescent="0.2">
      <c r="A10" s="108" t="s">
        <v>139</v>
      </c>
      <c r="B10" s="82"/>
      <c r="C10" s="87">
        <f>43*2</f>
        <v>86</v>
      </c>
      <c r="D10" s="114"/>
      <c r="E10" s="93">
        <f>Table1344[[#This Row],[Price]]+20</f>
        <v>106</v>
      </c>
      <c r="F10" s="94">
        <f t="shared" si="0"/>
        <v>0</v>
      </c>
      <c r="G10" s="111">
        <v>42890</v>
      </c>
    </row>
    <row r="11" spans="1:8" s="83" customFormat="1" ht="20" customHeight="1" x14ac:dyDescent="0.2">
      <c r="A11" s="107" t="s">
        <v>162</v>
      </c>
      <c r="B11" s="82"/>
      <c r="C11" s="87">
        <f>53*2</f>
        <v>106</v>
      </c>
      <c r="D11" s="114"/>
      <c r="E11" s="93">
        <f>Table1344[[#This Row],[Price]]+20</f>
        <v>126</v>
      </c>
      <c r="F11" s="94">
        <f t="shared" si="0"/>
        <v>0</v>
      </c>
      <c r="G11" s="111">
        <v>42904</v>
      </c>
    </row>
    <row r="12" spans="1:8" s="83" customFormat="1" ht="20" customHeight="1" x14ac:dyDescent="0.2">
      <c r="A12" s="107" t="s">
        <v>140</v>
      </c>
      <c r="B12" s="82"/>
      <c r="C12" s="87">
        <f>70*2</f>
        <v>140</v>
      </c>
      <c r="D12" s="114"/>
      <c r="E12" s="93">
        <f>Table1344[[#This Row],[Price]]+20</f>
        <v>160</v>
      </c>
      <c r="F12" s="94">
        <f t="shared" si="0"/>
        <v>0</v>
      </c>
      <c r="G12" s="111">
        <v>42906</v>
      </c>
    </row>
    <row r="13" spans="1:8" s="83" customFormat="1" ht="20" customHeight="1" x14ac:dyDescent="0.2">
      <c r="A13" s="107" t="s">
        <v>141</v>
      </c>
      <c r="B13" s="82"/>
      <c r="C13" s="87">
        <f>117*2</f>
        <v>234</v>
      </c>
      <c r="D13" s="114"/>
      <c r="E13" s="93">
        <f>Table1344[[#This Row],[Price]]+20</f>
        <v>254</v>
      </c>
      <c r="F13" s="94">
        <f t="shared" si="0"/>
        <v>0</v>
      </c>
      <c r="G13" s="111">
        <v>42914</v>
      </c>
    </row>
    <row r="14" spans="1:8" s="83" customFormat="1" ht="20" customHeight="1" x14ac:dyDescent="0.2">
      <c r="A14" s="107" t="s">
        <v>163</v>
      </c>
      <c r="B14" s="82"/>
      <c r="C14" s="88">
        <f>45*2</f>
        <v>90</v>
      </c>
      <c r="D14" s="114"/>
      <c r="E14" s="93">
        <f>Table1344[[#This Row],[Price]]+20</f>
        <v>110</v>
      </c>
      <c r="F14" s="94">
        <f t="shared" si="0"/>
        <v>0</v>
      </c>
      <c r="G14" s="111">
        <v>42922</v>
      </c>
    </row>
    <row r="15" spans="1:8" s="83" customFormat="1" ht="20" customHeight="1" x14ac:dyDescent="0.2">
      <c r="A15" s="107" t="s">
        <v>142</v>
      </c>
      <c r="B15" s="82"/>
      <c r="C15" s="87">
        <f>2*42</f>
        <v>84</v>
      </c>
      <c r="D15" s="114"/>
      <c r="E15" s="93">
        <f>Table1344[[#This Row],[Price]]+20</f>
        <v>104</v>
      </c>
      <c r="F15" s="94">
        <f t="shared" si="0"/>
        <v>0</v>
      </c>
      <c r="G15" s="111">
        <v>42929</v>
      </c>
    </row>
    <row r="16" spans="1:8" s="83" customFormat="1" ht="20" customHeight="1" x14ac:dyDescent="0.2">
      <c r="A16" s="107" t="s">
        <v>143</v>
      </c>
      <c r="B16" s="82"/>
      <c r="C16" s="88">
        <f>2*39</f>
        <v>78</v>
      </c>
      <c r="D16" s="114"/>
      <c r="E16" s="93">
        <f>Table1344[[#This Row],[Price]]+20</f>
        <v>98</v>
      </c>
      <c r="F16" s="94">
        <f t="shared" si="0"/>
        <v>0</v>
      </c>
      <c r="G16" s="111">
        <v>42930</v>
      </c>
    </row>
    <row r="17" spans="1:7" s="83" customFormat="1" ht="20" customHeight="1" x14ac:dyDescent="0.2">
      <c r="A17" s="107" t="s">
        <v>144</v>
      </c>
      <c r="B17" s="82"/>
      <c r="C17" s="87">
        <f>2*49</f>
        <v>98</v>
      </c>
      <c r="D17" s="114"/>
      <c r="E17" s="93">
        <f>Table1344[[#This Row],[Price]]+20</f>
        <v>118</v>
      </c>
      <c r="F17" s="94">
        <f t="shared" si="0"/>
        <v>0</v>
      </c>
      <c r="G17" s="111">
        <v>42936</v>
      </c>
    </row>
    <row r="18" spans="1:7" s="83" customFormat="1" ht="20" customHeight="1" x14ac:dyDescent="0.2">
      <c r="A18" s="107" t="s">
        <v>145</v>
      </c>
      <c r="B18" s="82"/>
      <c r="C18" s="87">
        <f>2*52</f>
        <v>104</v>
      </c>
      <c r="D18" s="114"/>
      <c r="E18" s="93">
        <f>Table1344[[#This Row],[Price]]+20</f>
        <v>124</v>
      </c>
      <c r="F18" s="94">
        <f t="shared" si="0"/>
        <v>0</v>
      </c>
      <c r="G18" s="111">
        <v>42937</v>
      </c>
    </row>
    <row r="19" spans="1:7" s="83" customFormat="1" ht="20" customHeight="1" x14ac:dyDescent="0.2">
      <c r="A19" s="107" t="s">
        <v>146</v>
      </c>
      <c r="B19" s="82"/>
      <c r="C19" s="87">
        <f>2*50</f>
        <v>100</v>
      </c>
      <c r="D19" s="114"/>
      <c r="E19" s="93">
        <f>Table1344[[#This Row],[Price]]+20</f>
        <v>120</v>
      </c>
      <c r="F19" s="94">
        <f t="shared" si="0"/>
        <v>0</v>
      </c>
      <c r="G19" s="111">
        <v>42939</v>
      </c>
    </row>
    <row r="20" spans="1:7" s="83" customFormat="1" ht="20" customHeight="1" x14ac:dyDescent="0.2">
      <c r="A20" s="107" t="s">
        <v>147</v>
      </c>
      <c r="B20" s="82"/>
      <c r="C20" s="87">
        <f>2*40</f>
        <v>80</v>
      </c>
      <c r="D20" s="84"/>
      <c r="E20" s="93">
        <f>Table1344[[#This Row],[Price]]+20</f>
        <v>100</v>
      </c>
      <c r="F20" s="94">
        <f t="shared" si="0"/>
        <v>0</v>
      </c>
      <c r="G20" s="111">
        <v>42941</v>
      </c>
    </row>
    <row r="21" spans="1:7" s="83" customFormat="1" ht="20" customHeight="1" x14ac:dyDescent="0.2">
      <c r="A21" s="107" t="s">
        <v>148</v>
      </c>
      <c r="B21" s="82"/>
      <c r="C21" s="87">
        <f>2*73</f>
        <v>146</v>
      </c>
      <c r="D21" s="114"/>
      <c r="E21" s="93">
        <f>Table1344[[#This Row],[Price]]+20</f>
        <v>166</v>
      </c>
      <c r="F21" s="94">
        <f t="shared" si="0"/>
        <v>0</v>
      </c>
      <c r="G21" s="111">
        <v>42948</v>
      </c>
    </row>
    <row r="22" spans="1:7" s="83" customFormat="1" ht="20" customHeight="1" x14ac:dyDescent="0.2">
      <c r="A22" s="107" t="s">
        <v>149</v>
      </c>
      <c r="B22" s="82"/>
      <c r="C22" s="88">
        <v>55</v>
      </c>
      <c r="D22" s="115"/>
      <c r="E22" s="93">
        <v>65</v>
      </c>
      <c r="F22" s="94">
        <f t="shared" si="0"/>
        <v>0</v>
      </c>
      <c r="G22" s="111">
        <v>42949</v>
      </c>
    </row>
    <row r="23" spans="1:7" s="83" customFormat="1" ht="20" customHeight="1" x14ac:dyDescent="0.2">
      <c r="A23" s="107" t="s">
        <v>150</v>
      </c>
      <c r="B23" s="82"/>
      <c r="C23" s="87">
        <f>2*43</f>
        <v>86</v>
      </c>
      <c r="D23" s="114"/>
      <c r="E23" s="93">
        <f>Table1344[[#This Row],[Price]]+20</f>
        <v>106</v>
      </c>
      <c r="F23" s="94">
        <f t="shared" si="0"/>
        <v>0</v>
      </c>
      <c r="G23" s="111">
        <v>42951</v>
      </c>
    </row>
    <row r="24" spans="1:7" s="83" customFormat="1" ht="20" customHeight="1" x14ac:dyDescent="0.2">
      <c r="A24" s="107" t="s">
        <v>151</v>
      </c>
      <c r="B24" s="82"/>
      <c r="C24" s="87">
        <f>2*40</f>
        <v>80</v>
      </c>
      <c r="D24" s="114"/>
      <c r="E24" s="93">
        <f>Table1344[[#This Row],[Price]]+20</f>
        <v>100</v>
      </c>
      <c r="F24" s="94">
        <f t="shared" si="0"/>
        <v>0</v>
      </c>
      <c r="G24" s="111">
        <v>42957</v>
      </c>
    </row>
    <row r="25" spans="1:7" s="83" customFormat="1" ht="20" customHeight="1" x14ac:dyDescent="0.2">
      <c r="A25" s="107" t="s">
        <v>152</v>
      </c>
      <c r="B25" s="82"/>
      <c r="C25" s="87">
        <f>2*45</f>
        <v>90</v>
      </c>
      <c r="D25" s="114"/>
      <c r="E25" s="93">
        <f>Table1344[[#This Row],[Price]]+20</f>
        <v>110</v>
      </c>
      <c r="F25" s="94">
        <f t="shared" si="0"/>
        <v>0</v>
      </c>
      <c r="G25" s="111">
        <v>42960</v>
      </c>
    </row>
    <row r="26" spans="1:7" s="83" customFormat="1" ht="20" customHeight="1" x14ac:dyDescent="0.2">
      <c r="A26" s="107" t="s">
        <v>153</v>
      </c>
      <c r="B26" s="82"/>
      <c r="C26" s="87">
        <f>2*50</f>
        <v>100</v>
      </c>
      <c r="D26" s="84"/>
      <c r="E26" s="93">
        <f>Table1344[[#This Row],[Price]]+20</f>
        <v>120</v>
      </c>
      <c r="F26" s="94">
        <f t="shared" si="0"/>
        <v>0</v>
      </c>
      <c r="G26" s="111">
        <v>42962</v>
      </c>
    </row>
    <row r="27" spans="1:7" s="83" customFormat="1" ht="20" customHeight="1" x14ac:dyDescent="0.2">
      <c r="A27" s="107" t="s">
        <v>154</v>
      </c>
      <c r="B27" s="82"/>
      <c r="C27" s="88">
        <f>2*60</f>
        <v>120</v>
      </c>
      <c r="D27" s="114"/>
      <c r="E27" s="93">
        <f>Table1344[[#This Row],[Price]]+20</f>
        <v>140</v>
      </c>
      <c r="F27" s="94">
        <f t="shared" si="0"/>
        <v>0</v>
      </c>
      <c r="G27" s="111">
        <v>42963</v>
      </c>
    </row>
    <row r="28" spans="1:7" s="83" customFormat="1" ht="20" customHeight="1" x14ac:dyDescent="0.2">
      <c r="A28" s="107" t="s">
        <v>155</v>
      </c>
      <c r="B28" s="82"/>
      <c r="C28" s="87">
        <f>2*51</f>
        <v>102</v>
      </c>
      <c r="D28" s="114"/>
      <c r="E28" s="93">
        <f>Table1344[[#This Row],[Price]]+20</f>
        <v>122</v>
      </c>
      <c r="F28" s="94">
        <f t="shared" si="0"/>
        <v>0</v>
      </c>
      <c r="G28" s="111">
        <v>42964</v>
      </c>
    </row>
    <row r="29" spans="1:7" s="83" customFormat="1" ht="20" customHeight="1" x14ac:dyDescent="0.2">
      <c r="A29" s="107" t="s">
        <v>156</v>
      </c>
      <c r="B29" s="82"/>
      <c r="C29" s="87">
        <f>2*50</f>
        <v>100</v>
      </c>
      <c r="D29" s="114"/>
      <c r="E29" s="93">
        <f>Table1344[[#This Row],[Price]]+20</f>
        <v>120</v>
      </c>
      <c r="F29" s="94">
        <f t="shared" si="0"/>
        <v>0</v>
      </c>
      <c r="G29" s="111">
        <v>42967</v>
      </c>
    </row>
    <row r="30" spans="1:7" s="83" customFormat="1" ht="20" customHeight="1" x14ac:dyDescent="0.2">
      <c r="A30" s="107" t="s">
        <v>157</v>
      </c>
      <c r="B30" s="82"/>
      <c r="C30" s="87">
        <f>2*40</f>
        <v>80</v>
      </c>
      <c r="D30" s="84"/>
      <c r="E30" s="93">
        <f>Table1344[[#This Row],[Price]]+20</f>
        <v>100</v>
      </c>
      <c r="F30" s="94">
        <f t="shared" si="0"/>
        <v>0</v>
      </c>
      <c r="G30" s="111">
        <v>42968</v>
      </c>
    </row>
    <row r="31" spans="1:7" s="83" customFormat="1" ht="20" customHeight="1" x14ac:dyDescent="0.2">
      <c r="A31" s="107" t="s">
        <v>158</v>
      </c>
      <c r="B31" s="82"/>
      <c r="C31" s="87">
        <f>2*83</f>
        <v>166</v>
      </c>
      <c r="D31" s="114"/>
      <c r="E31" s="93">
        <f>Table1344[[#This Row],[Price]]+20</f>
        <v>186</v>
      </c>
      <c r="F31" s="94">
        <f t="shared" si="0"/>
        <v>0</v>
      </c>
      <c r="G31" s="111">
        <v>42978</v>
      </c>
    </row>
    <row r="32" spans="1:7" s="83" customFormat="1" ht="20" customHeight="1" x14ac:dyDescent="0.2">
      <c r="A32" s="107" t="s">
        <v>159</v>
      </c>
      <c r="B32" s="82"/>
      <c r="C32" s="88">
        <f>2*42</f>
        <v>84</v>
      </c>
      <c r="D32" s="114"/>
      <c r="E32" s="93">
        <f>Table1344[[#This Row],[Price]]+20</f>
        <v>104</v>
      </c>
      <c r="F32" s="94">
        <f t="shared" si="0"/>
        <v>0</v>
      </c>
      <c r="G32" s="111">
        <v>42984</v>
      </c>
    </row>
    <row r="33" spans="1:76" s="83" customFormat="1" ht="20" customHeight="1" x14ac:dyDescent="0.2">
      <c r="A33" s="109" t="s">
        <v>160</v>
      </c>
      <c r="B33" s="82"/>
      <c r="C33" s="89">
        <f>2*44</f>
        <v>88</v>
      </c>
      <c r="D33" s="84"/>
      <c r="E33" s="93">
        <f>Table1344[[#This Row],[Price]]+20</f>
        <v>108</v>
      </c>
      <c r="F33" s="94">
        <f t="shared" si="0"/>
        <v>0</v>
      </c>
      <c r="G33" s="111">
        <v>42986</v>
      </c>
    </row>
    <row r="34" spans="1:76" s="83" customFormat="1" ht="20" customHeight="1" x14ac:dyDescent="0.2">
      <c r="A34" s="110" t="s">
        <v>164</v>
      </c>
      <c r="B34" s="82"/>
      <c r="C34" s="90">
        <f>2*40</f>
        <v>80</v>
      </c>
      <c r="D34" s="84"/>
      <c r="E34" s="93">
        <f>Table1344[[#This Row],[Price]]+20</f>
        <v>100</v>
      </c>
      <c r="F34" s="94">
        <f t="shared" si="0"/>
        <v>0</v>
      </c>
      <c r="G34" s="111">
        <v>42990</v>
      </c>
    </row>
    <row r="35" spans="1:76" s="83" customFormat="1" ht="20" customHeight="1" x14ac:dyDescent="0.2">
      <c r="A35" s="107" t="s">
        <v>161</v>
      </c>
      <c r="B35" s="82"/>
      <c r="C35" s="91">
        <f>2*85</f>
        <v>170</v>
      </c>
      <c r="D35" s="114"/>
      <c r="E35" s="93">
        <f>Table1344[[#This Row],[Price]]+20</f>
        <v>190</v>
      </c>
      <c r="F35" s="94">
        <f t="shared" si="0"/>
        <v>0</v>
      </c>
      <c r="G35" s="111">
        <v>42991</v>
      </c>
    </row>
    <row r="36" spans="1:76" s="83" customFormat="1" ht="20" customHeight="1" thickBot="1" x14ac:dyDescent="0.25">
      <c r="A36" s="110" t="s">
        <v>165</v>
      </c>
      <c r="B36" s="82"/>
      <c r="C36" s="92">
        <f>2*40</f>
        <v>80</v>
      </c>
      <c r="D36" s="84"/>
      <c r="E36" s="93">
        <f>Table1344[[#This Row],[Price]]+20</f>
        <v>100</v>
      </c>
      <c r="F36" s="94">
        <f t="shared" si="0"/>
        <v>0</v>
      </c>
      <c r="G36" s="111">
        <v>42992</v>
      </c>
    </row>
    <row r="37" spans="1:76" s="60" customFormat="1" ht="21" customHeight="1" thickTop="1" x14ac:dyDescent="0.2">
      <c r="A37" s="98"/>
      <c r="B37" s="98">
        <f>SUM(Table1344['# Tickets])</f>
        <v>0</v>
      </c>
      <c r="C37" s="99" t="s">
        <v>135</v>
      </c>
      <c r="D37" s="113"/>
      <c r="E37" s="113"/>
      <c r="F37" s="95">
        <f>SUM(Table1344[Total])</f>
        <v>0</v>
      </c>
      <c r="G37" s="112"/>
    </row>
    <row r="38" spans="1:76" s="60" customFormat="1" x14ac:dyDescent="0.2"/>
    <row r="39" spans="1:76" s="60" customFormat="1" ht="25" customHeight="1" x14ac:dyDescent="0.2">
      <c r="A39" s="126" t="s">
        <v>126</v>
      </c>
      <c r="B39" s="126"/>
      <c r="C39" s="126"/>
    </row>
    <row r="40" spans="1:76" s="60" customFormat="1" x14ac:dyDescent="0.2">
      <c r="A40" s="121" t="s">
        <v>136</v>
      </c>
      <c r="B40" s="123"/>
      <c r="C40" s="124"/>
      <c r="G40" s="116" t="s">
        <v>169</v>
      </c>
    </row>
    <row r="41" spans="1:76" s="60" customFormat="1" x14ac:dyDescent="0.2">
      <c r="A41" s="121" t="s">
        <v>5</v>
      </c>
      <c r="B41" s="123"/>
      <c r="C41" s="124"/>
      <c r="G41" s="122">
        <f>F37-(B37*58)</f>
        <v>0</v>
      </c>
    </row>
    <row r="42" spans="1:76" x14ac:dyDescent="0.2">
      <c r="A42" s="121" t="s">
        <v>168</v>
      </c>
      <c r="B42" s="123"/>
      <c r="C42" s="124"/>
    </row>
    <row r="43" spans="1:76" s="60" customFormat="1" x14ac:dyDescent="0.2">
      <c r="A43" s="121" t="s">
        <v>6</v>
      </c>
      <c r="B43" s="123"/>
      <c r="C43" s="124"/>
    </row>
    <row r="44" spans="1:76" x14ac:dyDescent="0.2">
      <c r="A44" s="85"/>
      <c r="G44" s="86"/>
    </row>
    <row r="45" spans="1:76" x14ac:dyDescent="0.2">
      <c r="A45" s="85"/>
      <c r="G45" s="86"/>
    </row>
    <row r="46" spans="1:76" x14ac:dyDescent="0.2">
      <c r="A46" s="85"/>
      <c r="G46" s="86"/>
    </row>
    <row r="47" spans="1:76" x14ac:dyDescent="0.2">
      <c r="A47" s="117"/>
      <c r="B47" s="100"/>
      <c r="C47" s="100"/>
      <c r="D47" s="100"/>
      <c r="E47" s="100"/>
      <c r="F47" s="100"/>
      <c r="G47" s="118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</row>
    <row r="48" spans="1:76" x14ac:dyDescent="0.2">
      <c r="A48" s="117"/>
      <c r="B48" s="100"/>
      <c r="C48" s="100"/>
      <c r="D48" s="100"/>
      <c r="E48" s="100"/>
      <c r="F48" s="100"/>
      <c r="G48" s="118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</row>
    <row r="49" spans="1:76" x14ac:dyDescent="0.2">
      <c r="A49" s="117"/>
      <c r="B49" s="100"/>
      <c r="C49" s="100"/>
      <c r="D49" s="100"/>
      <c r="E49" s="100"/>
      <c r="F49" s="100"/>
      <c r="G49" s="118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</row>
    <row r="50" spans="1:76" x14ac:dyDescent="0.2">
      <c r="A50" s="117"/>
      <c r="B50" s="100"/>
      <c r="C50" s="100"/>
      <c r="D50" s="100"/>
      <c r="E50" s="100"/>
      <c r="F50" s="100"/>
      <c r="G50" s="118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</row>
    <row r="51" spans="1:76" x14ac:dyDescent="0.2">
      <c r="A51" s="119"/>
      <c r="B51" s="100"/>
      <c r="C51" s="100"/>
      <c r="D51" s="100"/>
      <c r="E51" s="100"/>
      <c r="F51" s="100"/>
      <c r="G51" s="118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</row>
    <row r="52" spans="1:76" x14ac:dyDescent="0.2">
      <c r="A52" s="100"/>
      <c r="B52" s="100"/>
      <c r="C52" s="100"/>
      <c r="D52" s="100"/>
      <c r="E52" s="100"/>
      <c r="F52" s="100"/>
      <c r="G52" s="10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</row>
    <row r="53" spans="1:76" x14ac:dyDescent="0.2">
      <c r="A53" s="100"/>
      <c r="B53" s="100"/>
      <c r="C53" s="100"/>
      <c r="D53" s="100"/>
      <c r="E53" s="100"/>
      <c r="F53" s="100"/>
      <c r="G53" s="101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</row>
    <row r="54" spans="1:76" x14ac:dyDescent="0.2">
      <c r="A54" s="100"/>
      <c r="B54" s="100"/>
      <c r="C54" s="100"/>
      <c r="D54" s="100"/>
      <c r="E54" s="100"/>
      <c r="F54" s="100"/>
      <c r="G54" s="101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</row>
    <row r="55" spans="1:76" x14ac:dyDescent="0.2">
      <c r="A55" s="100"/>
      <c r="B55" s="100"/>
      <c r="C55" s="100"/>
      <c r="D55" s="100"/>
      <c r="E55" s="100"/>
      <c r="F55" s="100"/>
      <c r="G55" s="101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</row>
    <row r="56" spans="1:76" x14ac:dyDescent="0.2">
      <c r="A56" s="100"/>
      <c r="B56" s="100"/>
      <c r="C56" s="100"/>
      <c r="D56" s="100"/>
      <c r="E56" s="100"/>
      <c r="F56" s="100"/>
      <c r="G56" s="101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</row>
    <row r="57" spans="1:76" x14ac:dyDescent="0.2">
      <c r="A57" s="100"/>
      <c r="B57" s="100"/>
      <c r="C57" s="100"/>
      <c r="D57" s="100"/>
      <c r="E57" s="100"/>
      <c r="F57" s="100"/>
      <c r="G57" s="101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</row>
    <row r="58" spans="1:76" x14ac:dyDescent="0.2">
      <c r="A58" s="100"/>
      <c r="B58" s="100"/>
      <c r="C58" s="100"/>
      <c r="D58" s="100"/>
      <c r="E58" s="100"/>
      <c r="F58" s="100"/>
      <c r="G58" s="101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</row>
    <row r="59" spans="1:76" x14ac:dyDescent="0.2">
      <c r="A59" s="100"/>
      <c r="B59" s="100"/>
      <c r="C59" s="100"/>
      <c r="D59" s="100"/>
      <c r="E59" s="100"/>
      <c r="F59" s="100"/>
      <c r="G59" s="101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</row>
    <row r="60" spans="1:76" x14ac:dyDescent="0.2">
      <c r="A60" s="100"/>
      <c r="B60" s="100"/>
      <c r="C60" s="100"/>
      <c r="D60" s="100"/>
      <c r="E60" s="100"/>
      <c r="F60" s="100"/>
      <c r="G60" s="101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</row>
    <row r="61" spans="1:76" x14ac:dyDescent="0.2">
      <c r="A61" s="100"/>
      <c r="B61" s="100"/>
      <c r="C61" s="100"/>
      <c r="D61" s="100"/>
      <c r="E61" s="100"/>
      <c r="F61" s="100"/>
      <c r="G61" s="101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</row>
    <row r="62" spans="1:76" x14ac:dyDescent="0.2">
      <c r="A62" s="100"/>
      <c r="B62" s="100"/>
      <c r="C62" s="100"/>
      <c r="D62" s="100"/>
      <c r="E62" s="100"/>
      <c r="F62" s="100"/>
      <c r="G62" s="101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</row>
    <row r="63" spans="1:76" x14ac:dyDescent="0.2">
      <c r="A63" s="100"/>
      <c r="B63" s="100"/>
      <c r="C63" s="100"/>
      <c r="D63" s="100"/>
      <c r="E63" s="100"/>
      <c r="F63" s="100"/>
      <c r="G63" s="101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</row>
    <row r="64" spans="1:76" x14ac:dyDescent="0.2">
      <c r="A64" s="100"/>
      <c r="B64" s="100"/>
      <c r="C64" s="100"/>
      <c r="D64" s="100"/>
      <c r="E64" s="100"/>
      <c r="F64" s="100"/>
      <c r="G64" s="101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</row>
    <row r="65" spans="1:76" x14ac:dyDescent="0.2">
      <c r="A65" s="100"/>
      <c r="B65" s="100"/>
      <c r="C65" s="100"/>
      <c r="D65" s="100"/>
      <c r="E65" s="100"/>
      <c r="F65" s="100"/>
      <c r="G65" s="101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</row>
    <row r="66" spans="1:76" x14ac:dyDescent="0.2">
      <c r="A66" s="100"/>
      <c r="B66" s="100"/>
      <c r="C66" s="100"/>
      <c r="D66" s="100"/>
      <c r="E66" s="100"/>
      <c r="F66" s="100"/>
      <c r="G66" s="101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</row>
    <row r="67" spans="1:76" x14ac:dyDescent="0.2">
      <c r="A67" s="100"/>
      <c r="B67" s="100"/>
      <c r="C67" s="100"/>
      <c r="D67" s="100"/>
      <c r="E67" s="100"/>
      <c r="F67" s="100"/>
      <c r="G67" s="101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</row>
    <row r="68" spans="1:76" x14ac:dyDescent="0.2">
      <c r="A68" s="100"/>
      <c r="B68" s="100"/>
      <c r="C68" s="100"/>
      <c r="D68" s="100"/>
      <c r="E68" s="100"/>
      <c r="F68" s="100"/>
      <c r="G68" s="101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</row>
    <row r="69" spans="1:76" x14ac:dyDescent="0.2">
      <c r="A69" s="100"/>
      <c r="B69" s="100"/>
      <c r="C69" s="100"/>
      <c r="D69" s="100"/>
      <c r="E69" s="100"/>
      <c r="F69" s="100"/>
      <c r="G69" s="101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</row>
    <row r="70" spans="1:76" x14ac:dyDescent="0.2">
      <c r="A70" s="100"/>
      <c r="B70" s="100"/>
      <c r="C70" s="100"/>
      <c r="D70" s="100"/>
      <c r="E70" s="100"/>
      <c r="F70" s="100"/>
      <c r="G70" s="101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</row>
    <row r="71" spans="1:76" x14ac:dyDescent="0.2">
      <c r="A71" s="100"/>
      <c r="B71" s="100"/>
      <c r="C71" s="100"/>
      <c r="D71" s="100"/>
      <c r="E71" s="100"/>
      <c r="F71" s="100"/>
      <c r="G71" s="101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</row>
    <row r="72" spans="1:76" x14ac:dyDescent="0.2">
      <c r="A72" s="100"/>
      <c r="B72" s="100"/>
      <c r="C72" s="100"/>
      <c r="D72" s="100"/>
      <c r="E72" s="100"/>
      <c r="F72" s="100"/>
      <c r="G72" s="101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</row>
    <row r="73" spans="1:76" x14ac:dyDescent="0.2">
      <c r="A73" s="100"/>
      <c r="B73" s="100"/>
      <c r="C73" s="100"/>
      <c r="D73" s="100"/>
      <c r="E73" s="100"/>
      <c r="F73" s="100"/>
      <c r="G73" s="101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</row>
    <row r="74" spans="1:76" x14ac:dyDescent="0.2">
      <c r="A74" s="100"/>
      <c r="B74" s="100"/>
      <c r="C74" s="100"/>
      <c r="D74" s="100"/>
      <c r="E74" s="100"/>
      <c r="F74" s="100"/>
      <c r="G74" s="101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</row>
    <row r="75" spans="1:76" x14ac:dyDescent="0.2">
      <c r="A75" s="100"/>
      <c r="B75" s="100"/>
      <c r="C75" s="100"/>
      <c r="D75" s="100"/>
      <c r="E75" s="100"/>
      <c r="F75" s="100"/>
      <c r="G75" s="101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</row>
    <row r="76" spans="1:76" x14ac:dyDescent="0.2">
      <c r="A76" s="100"/>
      <c r="B76" s="100"/>
      <c r="C76" s="100"/>
      <c r="D76" s="100"/>
      <c r="E76" s="100"/>
      <c r="F76" s="100"/>
      <c r="G76" s="101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</row>
    <row r="77" spans="1:76" x14ac:dyDescent="0.2">
      <c r="A77" s="100"/>
      <c r="B77" s="100"/>
      <c r="C77" s="100"/>
      <c r="D77" s="100"/>
      <c r="E77" s="100"/>
      <c r="F77" s="100"/>
      <c r="G77" s="101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</row>
    <row r="78" spans="1:76" x14ac:dyDescent="0.2">
      <c r="A78" s="100"/>
      <c r="B78" s="100"/>
      <c r="C78" s="100"/>
      <c r="D78" s="100"/>
      <c r="E78" s="100"/>
      <c r="F78" s="100"/>
      <c r="G78" s="101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</row>
    <row r="79" spans="1:76" x14ac:dyDescent="0.2">
      <c r="A79" s="100"/>
      <c r="B79" s="100"/>
      <c r="C79" s="100"/>
      <c r="D79" s="100"/>
      <c r="E79" s="100"/>
      <c r="F79" s="100"/>
      <c r="G79" s="101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</row>
    <row r="80" spans="1:76" x14ac:dyDescent="0.2">
      <c r="A80" s="100"/>
      <c r="B80" s="100"/>
      <c r="C80" s="100"/>
      <c r="D80" s="100"/>
      <c r="E80" s="100"/>
      <c r="F80" s="100"/>
      <c r="G80" s="101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</row>
    <row r="81" spans="1:76" x14ac:dyDescent="0.2">
      <c r="A81" s="100"/>
      <c r="B81" s="100"/>
      <c r="C81" s="100"/>
      <c r="D81" s="100"/>
      <c r="E81" s="100"/>
      <c r="F81" s="100"/>
      <c r="G81" s="101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</row>
    <row r="82" spans="1:76" x14ac:dyDescent="0.2">
      <c r="A82" s="100"/>
      <c r="B82" s="100"/>
      <c r="C82" s="100"/>
      <c r="D82" s="100"/>
      <c r="E82" s="100"/>
      <c r="F82" s="100"/>
      <c r="G82" s="101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</row>
    <row r="83" spans="1:76" x14ac:dyDescent="0.2">
      <c r="A83" s="100"/>
      <c r="B83" s="100"/>
      <c r="C83" s="100"/>
      <c r="D83" s="100"/>
      <c r="E83" s="100"/>
      <c r="F83" s="100"/>
      <c r="G83" s="101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</row>
    <row r="84" spans="1:76" x14ac:dyDescent="0.2">
      <c r="A84" s="100"/>
      <c r="B84" s="100"/>
      <c r="C84" s="100"/>
      <c r="D84" s="100"/>
      <c r="E84" s="100"/>
      <c r="F84" s="100"/>
      <c r="G84" s="101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</row>
    <row r="85" spans="1:76" x14ac:dyDescent="0.2">
      <c r="A85" s="100"/>
      <c r="B85" s="100"/>
      <c r="C85" s="100"/>
      <c r="D85" s="100"/>
      <c r="E85" s="100"/>
      <c r="F85" s="100"/>
      <c r="G85" s="101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</row>
    <row r="86" spans="1:76" x14ac:dyDescent="0.2">
      <c r="A86" s="100"/>
      <c r="B86" s="100"/>
      <c r="C86" s="100"/>
      <c r="D86" s="100"/>
      <c r="E86" s="100"/>
      <c r="F86" s="100"/>
      <c r="G86" s="101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</row>
    <row r="87" spans="1:76" x14ac:dyDescent="0.2">
      <c r="A87" s="100"/>
      <c r="B87" s="100"/>
      <c r="C87" s="100"/>
      <c r="D87" s="100"/>
      <c r="E87" s="100"/>
      <c r="F87" s="100"/>
      <c r="G87" s="101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</row>
    <row r="88" spans="1:76" x14ac:dyDescent="0.2">
      <c r="A88" s="100"/>
      <c r="B88" s="100"/>
      <c r="C88" s="100"/>
      <c r="D88" s="100"/>
      <c r="E88" s="100"/>
      <c r="F88" s="100"/>
      <c r="G88" s="101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</row>
    <row r="89" spans="1:76" x14ac:dyDescent="0.2">
      <c r="A89" s="100"/>
      <c r="B89" s="100"/>
      <c r="C89" s="100"/>
      <c r="D89" s="100"/>
      <c r="E89" s="100"/>
      <c r="F89" s="100"/>
      <c r="G89" s="101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</row>
    <row r="90" spans="1:76" x14ac:dyDescent="0.2">
      <c r="A90" s="100"/>
      <c r="B90" s="100"/>
      <c r="C90" s="100"/>
      <c r="D90" s="100"/>
      <c r="E90" s="100"/>
      <c r="F90" s="100"/>
      <c r="G90" s="101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</row>
    <row r="91" spans="1:76" x14ac:dyDescent="0.2">
      <c r="A91" s="100"/>
      <c r="B91" s="100"/>
      <c r="C91" s="100"/>
      <c r="D91" s="100"/>
      <c r="E91" s="100"/>
      <c r="F91" s="100"/>
      <c r="G91" s="101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</row>
    <row r="92" spans="1:76" x14ac:dyDescent="0.2">
      <c r="A92" s="100"/>
      <c r="B92" s="100"/>
      <c r="C92" s="100"/>
      <c r="D92" s="100"/>
      <c r="E92" s="100"/>
      <c r="F92" s="100"/>
      <c r="G92" s="101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</row>
    <row r="93" spans="1:76" x14ac:dyDescent="0.2">
      <c r="A93" s="100"/>
      <c r="B93" s="100"/>
      <c r="C93" s="100"/>
      <c r="D93" s="100"/>
      <c r="E93" s="100"/>
      <c r="F93" s="100"/>
      <c r="G93" s="101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</row>
    <row r="94" spans="1:76" x14ac:dyDescent="0.2">
      <c r="A94" s="100"/>
      <c r="B94" s="100"/>
      <c r="C94" s="100"/>
      <c r="D94" s="100"/>
      <c r="E94" s="100"/>
      <c r="F94" s="100"/>
      <c r="G94" s="101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</row>
    <row r="95" spans="1:76" x14ac:dyDescent="0.2">
      <c r="A95" s="100"/>
      <c r="B95" s="100"/>
      <c r="C95" s="100"/>
      <c r="D95" s="100"/>
      <c r="E95" s="100"/>
      <c r="F95" s="100"/>
      <c r="G95" s="101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</row>
    <row r="96" spans="1:76" x14ac:dyDescent="0.2">
      <c r="A96" s="100"/>
      <c r="B96" s="100"/>
      <c r="C96" s="100"/>
      <c r="D96" s="100"/>
      <c r="E96" s="100"/>
      <c r="F96" s="100"/>
      <c r="G96" s="101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</row>
    <row r="97" spans="1:76" x14ac:dyDescent="0.2">
      <c r="A97" s="100"/>
      <c r="B97" s="100"/>
      <c r="C97" s="100"/>
      <c r="D97" s="100"/>
      <c r="E97" s="100"/>
      <c r="F97" s="100"/>
      <c r="G97" s="101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</row>
    <row r="98" spans="1:76" x14ac:dyDescent="0.2">
      <c r="A98" s="100"/>
      <c r="B98" s="100"/>
      <c r="C98" s="100"/>
      <c r="D98" s="100"/>
      <c r="E98" s="100"/>
      <c r="F98" s="100"/>
      <c r="G98" s="101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</row>
    <row r="99" spans="1:76" x14ac:dyDescent="0.2">
      <c r="A99" s="100"/>
      <c r="B99" s="100"/>
      <c r="C99" s="100"/>
      <c r="D99" s="100"/>
      <c r="E99" s="100"/>
      <c r="F99" s="100"/>
      <c r="G99" s="101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</row>
    <row r="100" spans="1:76" x14ac:dyDescent="0.2">
      <c r="A100" s="100"/>
      <c r="B100" s="100"/>
      <c r="C100" s="100"/>
      <c r="D100" s="100"/>
      <c r="E100" s="100"/>
      <c r="F100" s="100"/>
      <c r="G100" s="101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</row>
    <row r="101" spans="1:76" x14ac:dyDescent="0.2">
      <c r="A101" s="100"/>
      <c r="B101" s="100"/>
      <c r="C101" s="100"/>
      <c r="D101" s="100"/>
      <c r="E101" s="100"/>
      <c r="F101" s="100"/>
      <c r="G101" s="101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</row>
    <row r="102" spans="1:76" x14ac:dyDescent="0.2">
      <c r="A102" s="100"/>
      <c r="B102" s="100"/>
      <c r="C102" s="100"/>
      <c r="D102" s="100"/>
      <c r="E102" s="100"/>
      <c r="F102" s="100"/>
      <c r="G102" s="101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</row>
    <row r="103" spans="1:76" x14ac:dyDescent="0.2">
      <c r="A103" s="100"/>
      <c r="B103" s="100"/>
      <c r="C103" s="100"/>
      <c r="D103" s="100"/>
      <c r="E103" s="100"/>
      <c r="F103" s="100"/>
      <c r="G103" s="101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</row>
    <row r="104" spans="1:76" x14ac:dyDescent="0.2">
      <c r="A104" s="100"/>
      <c r="B104" s="100"/>
      <c r="C104" s="100"/>
      <c r="D104" s="100"/>
      <c r="E104" s="100"/>
      <c r="F104" s="100"/>
      <c r="G104" s="101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</row>
    <row r="105" spans="1:76" x14ac:dyDescent="0.2">
      <c r="A105" s="100"/>
      <c r="B105" s="100"/>
      <c r="C105" s="100"/>
      <c r="D105" s="100"/>
      <c r="E105" s="100"/>
      <c r="F105" s="100"/>
      <c r="G105" s="101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</row>
    <row r="106" spans="1:76" x14ac:dyDescent="0.2">
      <c r="A106" s="100"/>
      <c r="B106" s="100"/>
      <c r="C106" s="100"/>
      <c r="D106" s="100"/>
      <c r="E106" s="100"/>
      <c r="F106" s="100"/>
      <c r="G106" s="101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</row>
    <row r="107" spans="1:76" x14ac:dyDescent="0.2">
      <c r="A107" s="100"/>
      <c r="B107" s="100"/>
      <c r="C107" s="100"/>
      <c r="D107" s="100"/>
      <c r="E107" s="100"/>
      <c r="F107" s="100"/>
      <c r="G107" s="101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</row>
    <row r="108" spans="1:76" x14ac:dyDescent="0.2">
      <c r="A108" s="100"/>
      <c r="B108" s="100"/>
      <c r="C108" s="100"/>
      <c r="D108" s="100"/>
      <c r="E108" s="100"/>
      <c r="F108" s="100"/>
      <c r="G108" s="101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</row>
    <row r="109" spans="1:76" x14ac:dyDescent="0.2">
      <c r="A109" s="100"/>
      <c r="B109" s="100"/>
      <c r="C109" s="100"/>
      <c r="D109" s="100"/>
      <c r="E109" s="100"/>
      <c r="F109" s="100"/>
      <c r="G109" s="101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</row>
    <row r="110" spans="1:76" x14ac:dyDescent="0.2">
      <c r="A110" s="100"/>
      <c r="B110" s="100"/>
      <c r="C110" s="100"/>
      <c r="D110" s="100"/>
      <c r="E110" s="100"/>
      <c r="F110" s="100"/>
      <c r="G110" s="101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</row>
    <row r="111" spans="1:76" x14ac:dyDescent="0.2">
      <c r="A111" s="100"/>
      <c r="B111" s="100"/>
      <c r="C111" s="100"/>
      <c r="D111" s="100"/>
      <c r="E111" s="100"/>
      <c r="F111" s="100"/>
      <c r="G111" s="101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</row>
    <row r="112" spans="1:76" x14ac:dyDescent="0.2">
      <c r="A112" s="100"/>
      <c r="B112" s="100"/>
      <c r="C112" s="100"/>
      <c r="D112" s="100"/>
      <c r="E112" s="100"/>
      <c r="F112" s="100"/>
      <c r="G112" s="101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</row>
    <row r="113" spans="1:76" x14ac:dyDescent="0.2">
      <c r="A113" s="100"/>
      <c r="B113" s="100"/>
      <c r="C113" s="100"/>
      <c r="D113" s="100"/>
      <c r="E113" s="100"/>
      <c r="F113" s="100"/>
      <c r="G113" s="101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</row>
    <row r="114" spans="1:76" x14ac:dyDescent="0.2">
      <c r="A114" s="100"/>
      <c r="B114" s="100"/>
      <c r="C114" s="100"/>
      <c r="D114" s="100"/>
      <c r="E114" s="100"/>
      <c r="F114" s="100"/>
      <c r="G114" s="101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</row>
    <row r="115" spans="1:76" x14ac:dyDescent="0.2">
      <c r="A115" s="100"/>
      <c r="B115" s="100"/>
      <c r="C115" s="100"/>
      <c r="D115" s="100"/>
      <c r="E115" s="100"/>
      <c r="F115" s="100"/>
      <c r="G115" s="101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</row>
    <row r="116" spans="1:76" x14ac:dyDescent="0.2">
      <c r="A116" s="100"/>
      <c r="B116" s="100"/>
      <c r="C116" s="100"/>
      <c r="D116" s="100"/>
      <c r="E116" s="100"/>
      <c r="F116" s="100"/>
      <c r="G116" s="101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</row>
    <row r="117" spans="1:76" x14ac:dyDescent="0.2">
      <c r="A117" s="100"/>
      <c r="B117" s="100"/>
      <c r="C117" s="100"/>
      <c r="D117" s="100"/>
      <c r="E117" s="100"/>
      <c r="F117" s="100"/>
      <c r="G117" s="101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</row>
    <row r="118" spans="1:76" x14ac:dyDescent="0.2">
      <c r="A118" s="100"/>
      <c r="B118" s="100"/>
      <c r="C118" s="100"/>
      <c r="D118" s="100"/>
      <c r="E118" s="100"/>
      <c r="F118" s="100"/>
      <c r="G118" s="101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</row>
    <row r="119" spans="1:76" x14ac:dyDescent="0.2">
      <c r="A119" s="100"/>
      <c r="B119" s="100"/>
      <c r="C119" s="100"/>
      <c r="D119" s="100"/>
      <c r="E119" s="100"/>
      <c r="F119" s="100"/>
      <c r="G119" s="101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</row>
    <row r="120" spans="1:76" x14ac:dyDescent="0.2">
      <c r="A120" s="100"/>
      <c r="B120" s="100"/>
      <c r="C120" s="100"/>
      <c r="D120" s="100"/>
      <c r="E120" s="100"/>
      <c r="F120" s="100"/>
      <c r="G120" s="101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</row>
    <row r="121" spans="1:76" x14ac:dyDescent="0.2">
      <c r="A121" s="100"/>
      <c r="B121" s="100"/>
      <c r="C121" s="100"/>
      <c r="D121" s="100"/>
      <c r="E121" s="100"/>
      <c r="F121" s="100"/>
      <c r="G121" s="101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</row>
    <row r="122" spans="1:76" x14ac:dyDescent="0.2">
      <c r="A122" s="100"/>
      <c r="B122" s="100"/>
      <c r="C122" s="100"/>
      <c r="D122" s="100"/>
      <c r="E122" s="100"/>
      <c r="F122" s="100"/>
      <c r="G122" s="101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</row>
    <row r="123" spans="1:76" x14ac:dyDescent="0.2">
      <c r="A123" s="100"/>
      <c r="B123" s="100"/>
      <c r="C123" s="100"/>
      <c r="D123" s="100"/>
      <c r="E123" s="100"/>
      <c r="F123" s="100"/>
      <c r="G123" s="101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</row>
    <row r="124" spans="1:76" x14ac:dyDescent="0.2">
      <c r="A124" s="100"/>
      <c r="B124" s="100"/>
      <c r="C124" s="100"/>
      <c r="D124" s="100"/>
      <c r="E124" s="100"/>
      <c r="F124" s="100"/>
      <c r="G124" s="101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</row>
    <row r="125" spans="1:76" x14ac:dyDescent="0.2">
      <c r="A125" s="100"/>
      <c r="B125" s="100"/>
      <c r="C125" s="100"/>
      <c r="D125" s="100"/>
      <c r="E125" s="100"/>
      <c r="F125" s="100"/>
      <c r="G125" s="101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</row>
    <row r="126" spans="1:76" x14ac:dyDescent="0.2">
      <c r="A126" s="100"/>
      <c r="B126" s="100"/>
      <c r="C126" s="100"/>
      <c r="D126" s="100"/>
      <c r="E126" s="100"/>
      <c r="F126" s="100"/>
      <c r="G126" s="101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</row>
    <row r="127" spans="1:76" x14ac:dyDescent="0.2">
      <c r="A127" s="100"/>
      <c r="B127" s="100"/>
      <c r="C127" s="100"/>
      <c r="D127" s="100"/>
      <c r="E127" s="100"/>
      <c r="F127" s="100"/>
      <c r="G127" s="101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</row>
    <row r="128" spans="1:76" x14ac:dyDescent="0.2">
      <c r="A128" s="100"/>
      <c r="B128" s="100"/>
      <c r="C128" s="100"/>
      <c r="D128" s="100"/>
      <c r="E128" s="100"/>
      <c r="F128" s="100"/>
      <c r="G128" s="101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</row>
    <row r="129" spans="1:76" x14ac:dyDescent="0.2">
      <c r="A129" s="100"/>
      <c r="B129" s="100"/>
      <c r="C129" s="100"/>
      <c r="D129" s="100"/>
      <c r="E129" s="100"/>
      <c r="F129" s="100"/>
      <c r="G129" s="101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</row>
    <row r="130" spans="1:76" x14ac:dyDescent="0.2">
      <c r="A130" s="100"/>
      <c r="B130" s="100"/>
      <c r="C130" s="100"/>
      <c r="D130" s="100"/>
      <c r="E130" s="100"/>
      <c r="F130" s="100"/>
      <c r="G130" s="101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</row>
    <row r="131" spans="1:76" x14ac:dyDescent="0.2">
      <c r="A131" s="100"/>
      <c r="B131" s="100"/>
      <c r="C131" s="100"/>
      <c r="D131" s="100"/>
      <c r="E131" s="100"/>
      <c r="F131" s="100"/>
      <c r="G131" s="101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</row>
    <row r="132" spans="1:76" x14ac:dyDescent="0.2">
      <c r="A132" s="100"/>
      <c r="B132" s="100"/>
      <c r="C132" s="100"/>
      <c r="D132" s="100"/>
      <c r="E132" s="100"/>
      <c r="F132" s="100"/>
      <c r="G132" s="101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</row>
    <row r="133" spans="1:76" x14ac:dyDescent="0.2">
      <c r="A133" s="100"/>
      <c r="B133" s="100"/>
      <c r="C133" s="100"/>
      <c r="D133" s="100"/>
      <c r="E133" s="100"/>
      <c r="F133" s="100"/>
      <c r="G133" s="101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</row>
    <row r="134" spans="1:76" x14ac:dyDescent="0.2">
      <c r="A134" s="100"/>
      <c r="B134" s="100"/>
      <c r="C134" s="100"/>
      <c r="D134" s="100"/>
      <c r="E134" s="100"/>
      <c r="F134" s="100"/>
      <c r="G134" s="101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</row>
    <row r="135" spans="1:76" x14ac:dyDescent="0.2">
      <c r="A135" s="100"/>
      <c r="B135" s="100"/>
      <c r="C135" s="100"/>
      <c r="D135" s="100"/>
      <c r="E135" s="100"/>
      <c r="F135" s="100"/>
      <c r="G135" s="101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</row>
    <row r="136" spans="1:76" x14ac:dyDescent="0.2">
      <c r="A136" s="100"/>
      <c r="B136" s="100"/>
      <c r="C136" s="100"/>
      <c r="D136" s="100"/>
      <c r="E136" s="100"/>
      <c r="F136" s="100"/>
      <c r="G136" s="101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</row>
    <row r="137" spans="1:76" x14ac:dyDescent="0.2">
      <c r="A137" s="100"/>
      <c r="B137" s="100"/>
      <c r="C137" s="100"/>
      <c r="D137" s="100"/>
      <c r="E137" s="100"/>
      <c r="F137" s="100"/>
      <c r="G137" s="101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</row>
    <row r="138" spans="1:76" x14ac:dyDescent="0.2">
      <c r="A138" s="100"/>
      <c r="B138" s="100"/>
      <c r="C138" s="100"/>
      <c r="D138" s="100"/>
      <c r="E138" s="100"/>
      <c r="F138" s="100"/>
      <c r="G138" s="101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</row>
    <row r="139" spans="1:76" x14ac:dyDescent="0.2">
      <c r="A139" s="100"/>
      <c r="B139" s="100"/>
      <c r="C139" s="100"/>
      <c r="D139" s="100"/>
      <c r="E139" s="100"/>
      <c r="F139" s="100"/>
      <c r="G139" s="101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</row>
    <row r="140" spans="1:76" x14ac:dyDescent="0.2">
      <c r="A140" s="100"/>
      <c r="B140" s="100"/>
      <c r="C140" s="100"/>
      <c r="D140" s="100"/>
      <c r="E140" s="100"/>
      <c r="F140" s="100"/>
      <c r="G140" s="101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</row>
    <row r="141" spans="1:76" x14ac:dyDescent="0.2">
      <c r="A141" s="100"/>
      <c r="B141" s="100"/>
      <c r="C141" s="100"/>
      <c r="D141" s="100"/>
      <c r="E141" s="100"/>
      <c r="F141" s="100"/>
      <c r="G141" s="101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</row>
    <row r="142" spans="1:76" x14ac:dyDescent="0.2">
      <c r="A142" s="100"/>
      <c r="B142" s="100"/>
      <c r="C142" s="100"/>
      <c r="D142" s="100"/>
      <c r="E142" s="100"/>
      <c r="F142" s="100"/>
      <c r="G142" s="101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</row>
    <row r="143" spans="1:76" x14ac:dyDescent="0.2">
      <c r="A143" s="100"/>
      <c r="B143" s="100"/>
      <c r="C143" s="100"/>
      <c r="D143" s="100"/>
      <c r="E143" s="100"/>
      <c r="F143" s="100"/>
      <c r="G143" s="101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</row>
    <row r="144" spans="1:76" x14ac:dyDescent="0.2">
      <c r="A144" s="100"/>
      <c r="B144" s="100"/>
      <c r="C144" s="100"/>
      <c r="D144" s="100"/>
      <c r="E144" s="100"/>
      <c r="F144" s="100"/>
      <c r="G144" s="101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</row>
    <row r="145" spans="1:76" x14ac:dyDescent="0.2">
      <c r="A145" s="100"/>
      <c r="B145" s="100"/>
      <c r="C145" s="100"/>
      <c r="D145" s="100"/>
      <c r="E145" s="100"/>
      <c r="F145" s="100"/>
      <c r="G145" s="101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</row>
    <row r="146" spans="1:76" x14ac:dyDescent="0.2">
      <c r="A146" s="100"/>
      <c r="B146" s="100"/>
      <c r="C146" s="100"/>
      <c r="D146" s="100"/>
      <c r="E146" s="100"/>
      <c r="F146" s="100"/>
      <c r="G146" s="101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</row>
    <row r="147" spans="1:76" x14ac:dyDescent="0.2">
      <c r="A147" s="100"/>
      <c r="B147" s="100"/>
      <c r="C147" s="100"/>
      <c r="D147" s="100"/>
      <c r="E147" s="100"/>
      <c r="F147" s="100"/>
      <c r="G147" s="101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</row>
    <row r="148" spans="1:76" x14ac:dyDescent="0.2">
      <c r="A148" s="100"/>
      <c r="B148" s="100"/>
      <c r="C148" s="100"/>
      <c r="D148" s="100"/>
      <c r="E148" s="100"/>
      <c r="F148" s="100"/>
      <c r="G148" s="101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</row>
    <row r="149" spans="1:76" x14ac:dyDescent="0.2">
      <c r="A149" s="100"/>
      <c r="B149" s="100"/>
      <c r="C149" s="100"/>
      <c r="D149" s="100"/>
      <c r="E149" s="100"/>
      <c r="F149" s="100"/>
      <c r="G149" s="101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</row>
    <row r="150" spans="1:76" x14ac:dyDescent="0.2">
      <c r="A150" s="100"/>
      <c r="B150" s="100"/>
      <c r="C150" s="100"/>
      <c r="D150" s="100"/>
      <c r="E150" s="100"/>
      <c r="F150" s="100"/>
      <c r="G150" s="101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</row>
    <row r="151" spans="1:76" x14ac:dyDescent="0.2">
      <c r="A151" s="100"/>
      <c r="B151" s="100"/>
      <c r="C151" s="100"/>
      <c r="D151" s="100"/>
      <c r="E151" s="100"/>
      <c r="F151" s="100"/>
      <c r="G151" s="101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</row>
    <row r="152" spans="1:76" x14ac:dyDescent="0.2">
      <c r="A152" s="100"/>
      <c r="B152" s="100"/>
      <c r="C152" s="100"/>
      <c r="D152" s="100"/>
      <c r="E152" s="100"/>
      <c r="F152" s="100"/>
      <c r="G152" s="101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</row>
    <row r="153" spans="1:76" x14ac:dyDescent="0.2">
      <c r="A153" s="100"/>
      <c r="B153" s="100"/>
      <c r="C153" s="100"/>
      <c r="D153" s="100"/>
      <c r="E153" s="100"/>
      <c r="F153" s="100"/>
      <c r="G153" s="101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</row>
    <row r="154" spans="1:76" x14ac:dyDescent="0.2">
      <c r="A154" s="100"/>
      <c r="B154" s="100"/>
      <c r="C154" s="100"/>
      <c r="D154" s="100"/>
      <c r="E154" s="100"/>
      <c r="F154" s="100"/>
      <c r="G154" s="101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</row>
    <row r="155" spans="1:76" x14ac:dyDescent="0.2">
      <c r="A155" s="100"/>
      <c r="B155" s="100"/>
      <c r="C155" s="100"/>
      <c r="D155" s="100"/>
      <c r="E155" s="100"/>
      <c r="F155" s="100"/>
      <c r="G155" s="101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</row>
    <row r="156" spans="1:76" x14ac:dyDescent="0.2">
      <c r="A156" s="100"/>
      <c r="B156" s="100"/>
      <c r="C156" s="100"/>
      <c r="D156" s="100"/>
      <c r="E156" s="100"/>
      <c r="F156" s="100"/>
      <c r="G156" s="101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</row>
    <row r="157" spans="1:76" x14ac:dyDescent="0.2">
      <c r="A157" s="100"/>
      <c r="B157" s="100"/>
      <c r="C157" s="100"/>
      <c r="D157" s="100"/>
      <c r="E157" s="100"/>
      <c r="F157" s="100"/>
      <c r="G157" s="101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</row>
    <row r="158" spans="1:76" x14ac:dyDescent="0.2">
      <c r="A158" s="100"/>
      <c r="B158" s="100"/>
      <c r="C158" s="100"/>
      <c r="D158" s="100"/>
      <c r="E158" s="100"/>
      <c r="F158" s="100"/>
      <c r="G158" s="101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</row>
    <row r="159" spans="1:76" x14ac:dyDescent="0.2">
      <c r="A159" s="100"/>
      <c r="B159" s="100"/>
      <c r="C159" s="100"/>
      <c r="D159" s="100"/>
      <c r="E159" s="100"/>
      <c r="F159" s="100"/>
      <c r="G159" s="101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</row>
    <row r="160" spans="1:76" x14ac:dyDescent="0.2">
      <c r="A160" s="100"/>
      <c r="B160" s="100"/>
      <c r="C160" s="100"/>
      <c r="D160" s="100"/>
      <c r="E160" s="100"/>
      <c r="F160" s="100"/>
      <c r="G160" s="101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</row>
    <row r="161" spans="1:76" x14ac:dyDescent="0.2">
      <c r="A161" s="100"/>
      <c r="B161" s="100"/>
      <c r="C161" s="100"/>
      <c r="D161" s="100"/>
      <c r="E161" s="100"/>
      <c r="F161" s="100"/>
      <c r="G161" s="101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</row>
    <row r="162" spans="1:76" x14ac:dyDescent="0.2">
      <c r="A162" s="100"/>
      <c r="B162" s="100"/>
      <c r="C162" s="100"/>
      <c r="D162" s="100"/>
      <c r="E162" s="100"/>
      <c r="F162" s="100"/>
      <c r="G162" s="101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</row>
    <row r="163" spans="1:76" x14ac:dyDescent="0.2">
      <c r="A163" s="100"/>
      <c r="B163" s="100"/>
      <c r="C163" s="100"/>
      <c r="D163" s="100"/>
      <c r="E163" s="100"/>
      <c r="F163" s="100"/>
      <c r="G163" s="101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</row>
    <row r="164" spans="1:76" x14ac:dyDescent="0.2">
      <c r="A164" s="100"/>
      <c r="B164" s="100"/>
      <c r="C164" s="100"/>
      <c r="D164" s="100"/>
      <c r="E164" s="100"/>
      <c r="F164" s="100"/>
      <c r="G164" s="101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</row>
    <row r="165" spans="1:76" x14ac:dyDescent="0.2">
      <c r="A165" s="100"/>
      <c r="B165" s="100"/>
      <c r="C165" s="100"/>
      <c r="D165" s="100"/>
      <c r="E165" s="100"/>
      <c r="F165" s="100"/>
      <c r="G165" s="101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</row>
    <row r="166" spans="1:76" x14ac:dyDescent="0.2">
      <c r="A166" s="100"/>
      <c r="B166" s="100"/>
      <c r="C166" s="100"/>
      <c r="D166" s="100"/>
      <c r="E166" s="100"/>
      <c r="F166" s="100"/>
      <c r="G166" s="101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</row>
    <row r="167" spans="1:76" x14ac:dyDescent="0.2">
      <c r="A167" s="100"/>
      <c r="B167" s="100"/>
      <c r="C167" s="100"/>
      <c r="D167" s="100"/>
      <c r="E167" s="100"/>
      <c r="F167" s="100"/>
      <c r="G167" s="101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</row>
    <row r="168" spans="1:76" x14ac:dyDescent="0.2">
      <c r="A168" s="100"/>
      <c r="B168" s="100"/>
      <c r="C168" s="100"/>
      <c r="D168" s="100"/>
      <c r="E168" s="100"/>
      <c r="F168" s="100"/>
      <c r="G168" s="101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</row>
    <row r="169" spans="1:76" x14ac:dyDescent="0.2">
      <c r="A169" s="100"/>
      <c r="B169" s="100"/>
      <c r="C169" s="100"/>
      <c r="D169" s="100"/>
      <c r="E169" s="100"/>
      <c r="F169" s="100"/>
      <c r="G169" s="101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</row>
    <row r="170" spans="1:76" x14ac:dyDescent="0.2">
      <c r="A170" s="100"/>
      <c r="B170" s="100"/>
      <c r="C170" s="100"/>
      <c r="D170" s="100"/>
      <c r="E170" s="100"/>
      <c r="F170" s="100"/>
      <c r="G170" s="101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</row>
    <row r="171" spans="1:76" x14ac:dyDescent="0.2">
      <c r="A171" s="100"/>
      <c r="B171" s="100"/>
      <c r="C171" s="100"/>
      <c r="D171" s="100"/>
      <c r="E171" s="100"/>
      <c r="F171" s="100"/>
      <c r="G171" s="101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</row>
    <row r="172" spans="1:76" x14ac:dyDescent="0.2">
      <c r="A172" s="100"/>
      <c r="B172" s="100"/>
      <c r="C172" s="100"/>
      <c r="D172" s="100"/>
      <c r="E172" s="100"/>
      <c r="F172" s="100"/>
      <c r="G172" s="101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</row>
    <row r="173" spans="1:76" x14ac:dyDescent="0.2">
      <c r="A173" s="100"/>
      <c r="B173" s="100"/>
      <c r="C173" s="100"/>
      <c r="D173" s="100"/>
      <c r="E173" s="100"/>
      <c r="F173" s="100"/>
      <c r="G173" s="101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</row>
  </sheetData>
  <sheetProtection selectLockedCells="1"/>
  <mergeCells count="10">
    <mergeCell ref="B40:C40"/>
    <mergeCell ref="B41:C41"/>
    <mergeCell ref="B42:C42"/>
    <mergeCell ref="B43:C43"/>
    <mergeCell ref="A1:G1"/>
    <mergeCell ref="A39:C39"/>
    <mergeCell ref="B6:C6"/>
    <mergeCell ref="D6:E6"/>
    <mergeCell ref="A2:G3"/>
    <mergeCell ref="A4:G4"/>
  </mergeCells>
  <phoneticPr fontId="22" type="noConversion"/>
  <pageMargins left="0.25" right="0.25" top="0.25" bottom="0.25" header="0.5" footer="0.5"/>
  <pageSetup orientation="portrait" horizontalDpi="4294967292" verticalDpi="4294967292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topLeftCell="A32" workbookViewId="0">
      <selection activeCell="B93" sqref="B93"/>
    </sheetView>
  </sheetViews>
  <sheetFormatPr baseColWidth="10" defaultColWidth="8.83203125" defaultRowHeight="16" x14ac:dyDescent="0.2"/>
  <cols>
    <col min="1" max="1" width="44.83203125" style="30" customWidth="1"/>
    <col min="2" max="2" width="5.6640625" style="30" customWidth="1"/>
    <col min="3" max="3" width="13.83203125" style="30" customWidth="1"/>
    <col min="4" max="4" width="28.33203125" style="30" customWidth="1"/>
    <col min="5" max="5" width="18.1640625" style="30" customWidth="1"/>
    <col min="6" max="6" width="32.6640625" style="30" customWidth="1"/>
    <col min="7" max="7" width="19.1640625" style="30" customWidth="1"/>
    <col min="8" max="8" width="15.1640625" style="30" customWidth="1"/>
    <col min="9" max="9" width="18.1640625" style="30" customWidth="1"/>
    <col min="10" max="10" width="27.1640625" style="30" customWidth="1"/>
    <col min="11" max="11" width="20.83203125" style="30" customWidth="1"/>
    <col min="12" max="12" width="42.1640625" style="30" customWidth="1"/>
    <col min="13" max="13" width="33.5" style="30" customWidth="1"/>
    <col min="14" max="16384" width="8.83203125" style="30"/>
  </cols>
  <sheetData>
    <row r="1" spans="1:13" ht="103" customHeight="1" x14ac:dyDescent="0.2">
      <c r="A1" s="140"/>
      <c r="B1" s="140"/>
      <c r="C1" s="140"/>
      <c r="D1" s="140"/>
      <c r="E1" s="140"/>
      <c r="F1" s="140"/>
    </row>
    <row r="2" spans="1:13" ht="28" customHeight="1" x14ac:dyDescent="0.35">
      <c r="A2" s="141" t="s">
        <v>124</v>
      </c>
      <c r="B2" s="141"/>
      <c r="C2" s="141"/>
      <c r="D2" s="141"/>
      <c r="E2" s="141"/>
      <c r="F2" s="141"/>
    </row>
    <row r="3" spans="1:13" x14ac:dyDescent="0.2">
      <c r="A3" s="142">
        <f ca="1">TODAY()</f>
        <v>42843</v>
      </c>
      <c r="B3" s="143"/>
      <c r="C3" s="31"/>
      <c r="D3" s="77"/>
      <c r="E3" s="31"/>
      <c r="F3" s="32">
        <f ca="1">RANDBETWEEN(1000, 20000)</f>
        <v>18675</v>
      </c>
    </row>
    <row r="4" spans="1:13" x14ac:dyDescent="0.2">
      <c r="A4" s="144"/>
      <c r="B4" s="144"/>
      <c r="C4" s="33"/>
      <c r="D4" s="34"/>
      <c r="E4" s="33"/>
      <c r="F4" s="34"/>
    </row>
    <row r="5" spans="1:13" x14ac:dyDescent="0.2">
      <c r="A5" s="144"/>
      <c r="B5" s="144"/>
      <c r="C5" s="35"/>
      <c r="D5" s="35"/>
      <c r="E5" s="35"/>
      <c r="F5" s="35"/>
    </row>
    <row r="6" spans="1:13" x14ac:dyDescent="0.2">
      <c r="A6" s="132"/>
      <c r="B6" s="133"/>
      <c r="C6" s="31"/>
      <c r="D6" s="36"/>
      <c r="E6" s="31"/>
      <c r="F6" s="37" t="s">
        <v>0</v>
      </c>
    </row>
    <row r="7" spans="1:13" x14ac:dyDescent="0.2">
      <c r="A7" s="132"/>
      <c r="B7" s="133"/>
      <c r="C7" s="31"/>
      <c r="D7" s="36"/>
      <c r="E7" s="31"/>
      <c r="F7" s="37" t="s">
        <v>1</v>
      </c>
    </row>
    <row r="8" spans="1:13" x14ac:dyDescent="0.2">
      <c r="A8" s="134"/>
      <c r="B8" s="135"/>
      <c r="C8" s="38"/>
      <c r="D8" s="39"/>
      <c r="E8" s="38"/>
      <c r="F8" s="40" t="s">
        <v>2</v>
      </c>
    </row>
    <row r="9" spans="1:13" x14ac:dyDescent="0.2">
      <c r="A9" s="136"/>
      <c r="B9" s="137"/>
      <c r="C9" s="41"/>
      <c r="D9" s="42"/>
      <c r="E9" s="41"/>
      <c r="F9" s="43" t="s">
        <v>3</v>
      </c>
    </row>
    <row r="10" spans="1:13" x14ac:dyDescent="0.2">
      <c r="A10" s="138"/>
      <c r="B10" s="137"/>
      <c r="C10" s="41"/>
      <c r="D10" s="44"/>
      <c r="E10" s="41"/>
      <c r="F10" s="45" t="s">
        <v>4</v>
      </c>
    </row>
    <row r="12" spans="1:13" x14ac:dyDescent="0.2">
      <c r="A12" s="46" t="s">
        <v>7</v>
      </c>
    </row>
    <row r="13" spans="1:13" ht="15.75" thickBot="1" x14ac:dyDescent="0.25"/>
    <row r="14" spans="1:13" s="10" customFormat="1" ht="20" customHeight="1" thickBot="1" x14ac:dyDescent="0.3">
      <c r="A14" s="1" t="s">
        <v>8</v>
      </c>
      <c r="B14" s="2" t="s">
        <v>9</v>
      </c>
      <c r="C14" s="3" t="s">
        <v>10</v>
      </c>
      <c r="D14" s="4" t="s">
        <v>11</v>
      </c>
      <c r="E14" s="4" t="s">
        <v>12</v>
      </c>
      <c r="F14" s="3" t="s">
        <v>13</v>
      </c>
      <c r="G14" s="5" t="s">
        <v>14</v>
      </c>
      <c r="H14" s="5" t="s">
        <v>15</v>
      </c>
      <c r="I14" s="5" t="s">
        <v>16</v>
      </c>
      <c r="J14" s="6" t="s">
        <v>17</v>
      </c>
      <c r="K14" s="7" t="s">
        <v>18</v>
      </c>
      <c r="L14" s="8" t="s">
        <v>19</v>
      </c>
      <c r="M14" s="9" t="s">
        <v>20</v>
      </c>
    </row>
    <row r="15" spans="1:13" s="18" customFormat="1" ht="20" customHeight="1" x14ac:dyDescent="0.2">
      <c r="A15" s="11" t="s">
        <v>21</v>
      </c>
      <c r="B15" s="12"/>
      <c r="C15" s="13">
        <f>43*2</f>
        <v>86</v>
      </c>
      <c r="D15" s="64">
        <v>57</v>
      </c>
      <c r="E15" s="64">
        <f>C15-D15</f>
        <v>29</v>
      </c>
      <c r="F15" s="15">
        <f>C15*B15</f>
        <v>0</v>
      </c>
      <c r="G15" s="65">
        <f>D15*B15</f>
        <v>0</v>
      </c>
      <c r="H15" s="65">
        <f>B15*E15</f>
        <v>0</v>
      </c>
      <c r="I15" s="66"/>
      <c r="J15" s="66" t="s">
        <v>22</v>
      </c>
      <c r="K15" s="66"/>
      <c r="L15" s="66" t="s">
        <v>23</v>
      </c>
      <c r="M15" s="67">
        <v>42515</v>
      </c>
    </row>
    <row r="16" spans="1:13" s="18" customFormat="1" ht="20" customHeight="1" thickBot="1" x14ac:dyDescent="0.25">
      <c r="A16" s="19" t="s">
        <v>24</v>
      </c>
      <c r="B16" s="12"/>
      <c r="C16" s="20">
        <f>58*2</f>
        <v>116</v>
      </c>
      <c r="D16" s="14">
        <v>57</v>
      </c>
      <c r="E16" s="14">
        <f t="shared" ref="E16:E79" si="0">C16-D16</f>
        <v>59</v>
      </c>
      <c r="F16" s="15">
        <f t="shared" ref="F16:F76" si="1">C16*B16</f>
        <v>0</v>
      </c>
      <c r="G16" s="63">
        <f t="shared" ref="G16:G76" si="2">D16*B16</f>
        <v>0</v>
      </c>
      <c r="H16" s="63">
        <f t="shared" ref="H16:H76" si="3">B16*E16</f>
        <v>0</v>
      </c>
      <c r="I16" s="16"/>
      <c r="J16" s="16" t="s">
        <v>25</v>
      </c>
      <c r="K16" s="16" t="s">
        <v>26</v>
      </c>
      <c r="L16" s="16"/>
      <c r="M16" s="17">
        <v>42522</v>
      </c>
    </row>
    <row r="17" spans="1:13" s="18" customFormat="1" ht="20" customHeight="1" thickBot="1" x14ac:dyDescent="0.25">
      <c r="A17" s="19" t="s">
        <v>27</v>
      </c>
      <c r="B17" s="12"/>
      <c r="C17" s="13">
        <f>52*2</f>
        <v>104</v>
      </c>
      <c r="D17" s="14">
        <v>57</v>
      </c>
      <c r="E17" s="14">
        <f t="shared" si="0"/>
        <v>47</v>
      </c>
      <c r="F17" s="15">
        <f t="shared" si="1"/>
        <v>0</v>
      </c>
      <c r="G17" s="63">
        <f t="shared" si="2"/>
        <v>0</v>
      </c>
      <c r="H17" s="63">
        <f t="shared" si="3"/>
        <v>0</v>
      </c>
      <c r="I17" s="16"/>
      <c r="J17" s="16" t="s">
        <v>25</v>
      </c>
      <c r="K17" s="16" t="s">
        <v>26</v>
      </c>
      <c r="L17" s="16"/>
      <c r="M17" s="17">
        <v>42537</v>
      </c>
    </row>
    <row r="18" spans="1:13" s="18" customFormat="1" ht="29" customHeight="1" thickBot="1" x14ac:dyDescent="0.25">
      <c r="A18" s="19" t="s">
        <v>28</v>
      </c>
      <c r="B18" s="12"/>
      <c r="C18" s="13">
        <f>2*45</f>
        <v>90</v>
      </c>
      <c r="D18" s="14">
        <v>57</v>
      </c>
      <c r="E18" s="14">
        <f t="shared" si="0"/>
        <v>33</v>
      </c>
      <c r="F18" s="15">
        <f t="shared" si="1"/>
        <v>0</v>
      </c>
      <c r="G18" s="63">
        <f t="shared" si="2"/>
        <v>0</v>
      </c>
      <c r="H18" s="63">
        <f t="shared" si="3"/>
        <v>0</v>
      </c>
      <c r="I18" s="16"/>
      <c r="J18" s="16" t="s">
        <v>25</v>
      </c>
      <c r="K18" s="16" t="s">
        <v>26</v>
      </c>
      <c r="L18" s="16"/>
      <c r="M18" s="17">
        <v>42541</v>
      </c>
    </row>
    <row r="19" spans="1:13" s="18" customFormat="1" ht="25" customHeight="1" x14ac:dyDescent="0.2">
      <c r="A19" s="19" t="s">
        <v>29</v>
      </c>
      <c r="B19" s="12"/>
      <c r="C19" s="13">
        <f>2*60</f>
        <v>120</v>
      </c>
      <c r="D19" s="64">
        <v>57</v>
      </c>
      <c r="E19" s="64">
        <f t="shared" si="0"/>
        <v>63</v>
      </c>
      <c r="F19" s="15">
        <f t="shared" si="1"/>
        <v>0</v>
      </c>
      <c r="G19" s="65">
        <f t="shared" si="2"/>
        <v>0</v>
      </c>
      <c r="H19" s="65">
        <f t="shared" si="3"/>
        <v>0</v>
      </c>
      <c r="I19" s="66"/>
      <c r="J19" s="66" t="s">
        <v>22</v>
      </c>
      <c r="K19" s="66"/>
      <c r="L19" s="66"/>
      <c r="M19" s="67">
        <v>42550</v>
      </c>
    </row>
    <row r="20" spans="1:13" s="18" customFormat="1" ht="20" customHeight="1" thickBot="1" x14ac:dyDescent="0.25">
      <c r="A20" s="19" t="s">
        <v>30</v>
      </c>
      <c r="B20" s="12"/>
      <c r="C20" s="13">
        <f>2*72</f>
        <v>144</v>
      </c>
      <c r="D20" s="14">
        <v>57</v>
      </c>
      <c r="E20" s="14">
        <f t="shared" si="0"/>
        <v>87</v>
      </c>
      <c r="F20" s="15">
        <f t="shared" si="1"/>
        <v>0</v>
      </c>
      <c r="G20" s="63">
        <f t="shared" si="2"/>
        <v>0</v>
      </c>
      <c r="H20" s="63">
        <f t="shared" si="3"/>
        <v>0</v>
      </c>
      <c r="I20" s="16"/>
      <c r="J20" s="16" t="s">
        <v>25</v>
      </c>
      <c r="K20" s="16" t="s">
        <v>31</v>
      </c>
      <c r="L20" s="16"/>
      <c r="M20" s="17">
        <v>42557</v>
      </c>
    </row>
    <row r="21" spans="1:13" s="18" customFormat="1" ht="20" customHeight="1" thickBot="1" x14ac:dyDescent="0.25">
      <c r="A21" s="19" t="s">
        <v>32</v>
      </c>
      <c r="B21" s="12"/>
      <c r="C21" s="13">
        <f>2*59</f>
        <v>118</v>
      </c>
      <c r="D21" s="14">
        <v>57</v>
      </c>
      <c r="E21" s="14">
        <f t="shared" si="0"/>
        <v>61</v>
      </c>
      <c r="F21" s="15">
        <f t="shared" si="1"/>
        <v>0</v>
      </c>
      <c r="G21" s="63">
        <f t="shared" si="2"/>
        <v>0</v>
      </c>
      <c r="H21" s="63">
        <f t="shared" si="3"/>
        <v>0</v>
      </c>
      <c r="I21" s="16"/>
      <c r="J21" s="16" t="s">
        <v>25</v>
      </c>
      <c r="K21" s="16" t="s">
        <v>33</v>
      </c>
      <c r="L21" s="16"/>
      <c r="M21" s="17">
        <v>42559</v>
      </c>
    </row>
    <row r="22" spans="1:13" s="18" customFormat="1" ht="28" customHeight="1" thickBot="1" x14ac:dyDescent="0.25">
      <c r="A22" s="19" t="s">
        <v>34</v>
      </c>
      <c r="B22" s="12"/>
      <c r="C22" s="13">
        <f>2*72</f>
        <v>144</v>
      </c>
      <c r="D22" s="64">
        <v>57</v>
      </c>
      <c r="E22" s="64">
        <f t="shared" si="0"/>
        <v>87</v>
      </c>
      <c r="F22" s="15">
        <f t="shared" si="1"/>
        <v>0</v>
      </c>
      <c r="G22" s="65">
        <f t="shared" si="2"/>
        <v>0</v>
      </c>
      <c r="H22" s="65">
        <f t="shared" si="3"/>
        <v>0</v>
      </c>
      <c r="I22" s="66"/>
      <c r="J22" s="66" t="s">
        <v>22</v>
      </c>
      <c r="K22" s="66" t="s">
        <v>31</v>
      </c>
      <c r="L22" s="66"/>
      <c r="M22" s="67">
        <v>42564</v>
      </c>
    </row>
    <row r="23" spans="1:13" s="18" customFormat="1" ht="20" customHeight="1" thickBot="1" x14ac:dyDescent="0.25">
      <c r="A23" s="19" t="s">
        <v>35</v>
      </c>
      <c r="B23" s="12"/>
      <c r="C23" s="13">
        <f>2*44</f>
        <v>88</v>
      </c>
      <c r="D23" s="14">
        <v>57</v>
      </c>
      <c r="E23" s="14">
        <f t="shared" si="0"/>
        <v>31</v>
      </c>
      <c r="F23" s="15">
        <f t="shared" si="1"/>
        <v>0</v>
      </c>
      <c r="G23" s="63">
        <f t="shared" si="2"/>
        <v>0</v>
      </c>
      <c r="H23" s="63">
        <f t="shared" si="3"/>
        <v>0</v>
      </c>
      <c r="I23" s="16"/>
      <c r="J23" s="16" t="s">
        <v>25</v>
      </c>
      <c r="K23" s="16" t="s">
        <v>33</v>
      </c>
      <c r="L23" s="16"/>
      <c r="M23" s="17">
        <v>42565</v>
      </c>
    </row>
    <row r="24" spans="1:13" s="18" customFormat="1" ht="20" customHeight="1" thickBot="1" x14ac:dyDescent="0.25">
      <c r="A24" s="19" t="s">
        <v>36</v>
      </c>
      <c r="B24" s="12"/>
      <c r="C24" s="13">
        <f>2*50</f>
        <v>100</v>
      </c>
      <c r="D24" s="14">
        <v>57</v>
      </c>
      <c r="E24" s="14">
        <f t="shared" si="0"/>
        <v>43</v>
      </c>
      <c r="F24" s="15">
        <f t="shared" si="1"/>
        <v>0</v>
      </c>
      <c r="G24" s="63">
        <f t="shared" si="2"/>
        <v>0</v>
      </c>
      <c r="H24" s="63">
        <f t="shared" si="3"/>
        <v>0</v>
      </c>
      <c r="I24" s="16"/>
      <c r="J24" s="16" t="s">
        <v>25</v>
      </c>
      <c r="K24" s="16" t="s">
        <v>26</v>
      </c>
      <c r="L24" s="16"/>
      <c r="M24" s="17">
        <v>42570</v>
      </c>
    </row>
    <row r="25" spans="1:13" s="18" customFormat="1" ht="20" customHeight="1" thickBot="1" x14ac:dyDescent="0.25">
      <c r="A25" s="19" t="s">
        <v>37</v>
      </c>
      <c r="B25" s="12"/>
      <c r="C25" s="13">
        <f>2*55</f>
        <v>110</v>
      </c>
      <c r="D25" s="14">
        <v>57</v>
      </c>
      <c r="E25" s="14">
        <f t="shared" si="0"/>
        <v>53</v>
      </c>
      <c r="F25" s="15">
        <f t="shared" si="1"/>
        <v>0</v>
      </c>
      <c r="G25" s="63">
        <f t="shared" si="2"/>
        <v>0</v>
      </c>
      <c r="H25" s="63">
        <f t="shared" si="3"/>
        <v>0</v>
      </c>
      <c r="I25" s="16"/>
      <c r="J25" s="16" t="s">
        <v>25</v>
      </c>
      <c r="K25" s="16" t="s">
        <v>33</v>
      </c>
      <c r="L25" s="16"/>
      <c r="M25" s="17">
        <v>42577</v>
      </c>
    </row>
    <row r="26" spans="1:13" s="18" customFormat="1" ht="20" customHeight="1" thickBot="1" x14ac:dyDescent="0.25">
      <c r="A26" s="19" t="s">
        <v>38</v>
      </c>
      <c r="B26" s="12"/>
      <c r="C26" s="13">
        <f>2*83</f>
        <v>166</v>
      </c>
      <c r="D26" s="14">
        <v>57</v>
      </c>
      <c r="E26" s="14">
        <f t="shared" si="0"/>
        <v>109</v>
      </c>
      <c r="F26" s="15">
        <f t="shared" si="1"/>
        <v>0</v>
      </c>
      <c r="G26" s="63">
        <f t="shared" si="2"/>
        <v>0</v>
      </c>
      <c r="H26" s="63">
        <f t="shared" si="3"/>
        <v>0</v>
      </c>
      <c r="I26" s="16"/>
      <c r="J26" s="16" t="s">
        <v>25</v>
      </c>
      <c r="K26" s="16" t="s">
        <v>31</v>
      </c>
      <c r="L26" s="16"/>
      <c r="M26" s="17">
        <v>42579</v>
      </c>
    </row>
    <row r="27" spans="1:13" s="18" customFormat="1" ht="20" customHeight="1" thickBot="1" x14ac:dyDescent="0.25">
      <c r="A27" s="19" t="s">
        <v>39</v>
      </c>
      <c r="B27" s="12"/>
      <c r="C27" s="13">
        <f>2*50</f>
        <v>100</v>
      </c>
      <c r="D27" s="14">
        <v>57</v>
      </c>
      <c r="E27" s="14">
        <f t="shared" si="0"/>
        <v>43</v>
      </c>
      <c r="F27" s="15">
        <f t="shared" si="1"/>
        <v>0</v>
      </c>
      <c r="G27" s="63">
        <f t="shared" si="2"/>
        <v>0</v>
      </c>
      <c r="H27" s="63">
        <f t="shared" si="3"/>
        <v>0</v>
      </c>
      <c r="I27" s="16"/>
      <c r="J27" s="16" t="s">
        <v>25</v>
      </c>
      <c r="K27" s="16" t="s">
        <v>40</v>
      </c>
      <c r="L27" s="16"/>
      <c r="M27" s="17">
        <v>42582</v>
      </c>
    </row>
    <row r="28" spans="1:13" s="18" customFormat="1" ht="20" customHeight="1" thickBot="1" x14ac:dyDescent="0.25">
      <c r="A28" s="19" t="s">
        <v>41</v>
      </c>
      <c r="B28" s="12"/>
      <c r="C28" s="13">
        <f>2*50</f>
        <v>100</v>
      </c>
      <c r="D28" s="14">
        <v>57</v>
      </c>
      <c r="E28" s="14">
        <f t="shared" si="0"/>
        <v>43</v>
      </c>
      <c r="F28" s="15">
        <f t="shared" si="1"/>
        <v>0</v>
      </c>
      <c r="G28" s="63">
        <f t="shared" si="2"/>
        <v>0</v>
      </c>
      <c r="H28" s="63">
        <f t="shared" si="3"/>
        <v>0</v>
      </c>
      <c r="I28" s="16"/>
      <c r="J28" s="16" t="s">
        <v>25</v>
      </c>
      <c r="K28" s="16" t="s">
        <v>31</v>
      </c>
      <c r="L28" s="16"/>
      <c r="M28" s="17">
        <v>42587</v>
      </c>
    </row>
    <row r="29" spans="1:13" s="18" customFormat="1" ht="28" customHeight="1" thickBot="1" x14ac:dyDescent="0.25">
      <c r="A29" s="19" t="s">
        <v>42</v>
      </c>
      <c r="B29" s="12"/>
      <c r="C29" s="13">
        <f>2*72</f>
        <v>144</v>
      </c>
      <c r="D29" s="64">
        <v>57</v>
      </c>
      <c r="E29" s="64">
        <f t="shared" si="0"/>
        <v>87</v>
      </c>
      <c r="F29" s="15">
        <f t="shared" si="1"/>
        <v>0</v>
      </c>
      <c r="G29" s="65">
        <f t="shared" si="2"/>
        <v>0</v>
      </c>
      <c r="H29" s="65">
        <f t="shared" si="3"/>
        <v>0</v>
      </c>
      <c r="I29" s="66"/>
      <c r="J29" s="66" t="s">
        <v>22</v>
      </c>
      <c r="K29" s="66" t="s">
        <v>40</v>
      </c>
      <c r="L29" s="66"/>
      <c r="M29" s="67">
        <v>42589</v>
      </c>
    </row>
    <row r="30" spans="1:13" s="18" customFormat="1" ht="20" customHeight="1" thickBot="1" x14ac:dyDescent="0.25">
      <c r="A30" s="19" t="s">
        <v>43</v>
      </c>
      <c r="B30" s="12"/>
      <c r="C30" s="13">
        <f>2*93</f>
        <v>186</v>
      </c>
      <c r="D30" s="14">
        <v>57</v>
      </c>
      <c r="E30" s="14">
        <f t="shared" si="0"/>
        <v>129</v>
      </c>
      <c r="F30" s="15">
        <f t="shared" si="1"/>
        <v>0</v>
      </c>
      <c r="G30" s="63">
        <f t="shared" si="2"/>
        <v>0</v>
      </c>
      <c r="H30" s="63">
        <f t="shared" si="3"/>
        <v>0</v>
      </c>
      <c r="I30" s="16"/>
      <c r="J30" s="16" t="s">
        <v>25</v>
      </c>
      <c r="K30" s="16"/>
      <c r="L30" s="16"/>
      <c r="M30" s="17">
        <v>42590</v>
      </c>
    </row>
    <row r="31" spans="1:13" s="18" customFormat="1" ht="20" customHeight="1" thickBot="1" x14ac:dyDescent="0.25">
      <c r="A31" s="19" t="s">
        <v>44</v>
      </c>
      <c r="B31" s="12"/>
      <c r="C31" s="13">
        <f>2*52</f>
        <v>104</v>
      </c>
      <c r="D31" s="14">
        <v>57</v>
      </c>
      <c r="E31" s="14">
        <f t="shared" si="0"/>
        <v>47</v>
      </c>
      <c r="F31" s="15">
        <f t="shared" si="1"/>
        <v>0</v>
      </c>
      <c r="G31" s="63">
        <f t="shared" si="2"/>
        <v>0</v>
      </c>
      <c r="H31" s="63">
        <f t="shared" si="3"/>
        <v>0</v>
      </c>
      <c r="I31" s="16"/>
      <c r="J31" s="21" t="s">
        <v>25</v>
      </c>
      <c r="K31" s="16"/>
      <c r="L31" s="16"/>
      <c r="M31" s="17">
        <v>42591</v>
      </c>
    </row>
    <row r="32" spans="1:13" s="18" customFormat="1" ht="20" customHeight="1" x14ac:dyDescent="0.2">
      <c r="A32" s="19" t="s">
        <v>45</v>
      </c>
      <c r="B32" s="12"/>
      <c r="C32" s="13">
        <v>0</v>
      </c>
      <c r="D32" s="64">
        <v>57</v>
      </c>
      <c r="E32" s="64">
        <f t="shared" si="0"/>
        <v>-57</v>
      </c>
      <c r="F32" s="15">
        <f t="shared" si="1"/>
        <v>0</v>
      </c>
      <c r="G32" s="65">
        <f t="shared" si="2"/>
        <v>0</v>
      </c>
      <c r="H32" s="65">
        <f t="shared" si="3"/>
        <v>0</v>
      </c>
      <c r="I32" s="66"/>
      <c r="J32" s="66" t="s">
        <v>22</v>
      </c>
      <c r="K32" s="66"/>
      <c r="L32" s="66"/>
      <c r="M32" s="67">
        <v>42593</v>
      </c>
    </row>
    <row r="33" spans="1:13" s="18" customFormat="1" ht="31" customHeight="1" thickBot="1" x14ac:dyDescent="0.25">
      <c r="A33" s="19" t="s">
        <v>46</v>
      </c>
      <c r="B33" s="12"/>
      <c r="C33" s="13">
        <f>2*37</f>
        <v>74</v>
      </c>
      <c r="D33" s="14">
        <v>57</v>
      </c>
      <c r="E33" s="14">
        <f t="shared" si="0"/>
        <v>17</v>
      </c>
      <c r="F33" s="15">
        <f t="shared" si="1"/>
        <v>0</v>
      </c>
      <c r="G33" s="63">
        <f t="shared" si="2"/>
        <v>0</v>
      </c>
      <c r="H33" s="63">
        <f t="shared" si="3"/>
        <v>0</v>
      </c>
      <c r="I33" s="16"/>
      <c r="J33" s="21" t="s">
        <v>25</v>
      </c>
      <c r="K33" s="16" t="s">
        <v>26</v>
      </c>
      <c r="L33" s="16"/>
      <c r="M33" s="17">
        <v>42596</v>
      </c>
    </row>
    <row r="34" spans="1:13" s="18" customFormat="1" ht="20" customHeight="1" thickBot="1" x14ac:dyDescent="0.25">
      <c r="A34" s="19" t="s">
        <v>47</v>
      </c>
      <c r="B34" s="12"/>
      <c r="C34" s="13">
        <f>2*45</f>
        <v>90</v>
      </c>
      <c r="D34" s="64">
        <v>57</v>
      </c>
      <c r="E34" s="64">
        <f t="shared" si="0"/>
        <v>33</v>
      </c>
      <c r="F34" s="15">
        <f t="shared" si="1"/>
        <v>0</v>
      </c>
      <c r="G34" s="65">
        <f t="shared" si="2"/>
        <v>0</v>
      </c>
      <c r="H34" s="65">
        <f t="shared" si="3"/>
        <v>0</v>
      </c>
      <c r="I34" s="66"/>
      <c r="J34" s="66" t="s">
        <v>22</v>
      </c>
      <c r="K34" s="66"/>
      <c r="L34" s="66"/>
      <c r="M34" s="67">
        <v>42597</v>
      </c>
    </row>
    <row r="35" spans="1:13" s="18" customFormat="1" ht="20" customHeight="1" thickBot="1" x14ac:dyDescent="0.25">
      <c r="A35" s="19" t="s">
        <v>48</v>
      </c>
      <c r="B35" s="12"/>
      <c r="C35" s="13">
        <f>2*73</f>
        <v>146</v>
      </c>
      <c r="D35" s="14">
        <v>57</v>
      </c>
      <c r="E35" s="14">
        <f t="shared" si="0"/>
        <v>89</v>
      </c>
      <c r="F35" s="15">
        <f t="shared" si="1"/>
        <v>0</v>
      </c>
      <c r="G35" s="63">
        <f t="shared" si="2"/>
        <v>0</v>
      </c>
      <c r="H35" s="63">
        <f t="shared" si="3"/>
        <v>0</v>
      </c>
      <c r="I35" s="16"/>
      <c r="J35" s="21" t="s">
        <v>25</v>
      </c>
      <c r="K35" s="16" t="s">
        <v>26</v>
      </c>
      <c r="L35" s="16"/>
      <c r="M35" s="17">
        <v>42599</v>
      </c>
    </row>
    <row r="36" spans="1:13" s="18" customFormat="1" ht="20" customHeight="1" thickBot="1" x14ac:dyDescent="0.25">
      <c r="A36" s="19" t="s">
        <v>49</v>
      </c>
      <c r="B36" s="12"/>
      <c r="C36" s="13">
        <f>2*51</f>
        <v>102</v>
      </c>
      <c r="D36" s="14">
        <v>57</v>
      </c>
      <c r="E36" s="14">
        <f t="shared" si="0"/>
        <v>45</v>
      </c>
      <c r="F36" s="15">
        <f t="shared" si="1"/>
        <v>0</v>
      </c>
      <c r="G36" s="63">
        <f t="shared" si="2"/>
        <v>0</v>
      </c>
      <c r="H36" s="63">
        <f t="shared" si="3"/>
        <v>0</v>
      </c>
      <c r="I36" s="16"/>
      <c r="J36" s="21" t="s">
        <v>25</v>
      </c>
      <c r="K36" s="16"/>
      <c r="L36" s="16"/>
      <c r="M36" s="17">
        <v>42600</v>
      </c>
    </row>
    <row r="37" spans="1:13" s="18" customFormat="1" ht="20" customHeight="1" thickBot="1" x14ac:dyDescent="0.25">
      <c r="A37" s="19" t="s">
        <v>50</v>
      </c>
      <c r="B37" s="12"/>
      <c r="C37" s="13">
        <f>2*65</f>
        <v>130</v>
      </c>
      <c r="D37" s="14">
        <v>57</v>
      </c>
      <c r="E37" s="14">
        <f t="shared" si="0"/>
        <v>73</v>
      </c>
      <c r="F37" s="15">
        <f t="shared" si="1"/>
        <v>0</v>
      </c>
      <c r="G37" s="63">
        <f t="shared" si="2"/>
        <v>0</v>
      </c>
      <c r="H37" s="63">
        <f t="shared" si="3"/>
        <v>0</v>
      </c>
      <c r="I37" s="16"/>
      <c r="J37" s="21" t="s">
        <v>25</v>
      </c>
      <c r="K37" s="16" t="s">
        <v>40</v>
      </c>
      <c r="L37" s="16"/>
      <c r="M37" s="17">
        <v>42606</v>
      </c>
    </row>
    <row r="38" spans="1:13" s="18" customFormat="1" ht="20" customHeight="1" thickBot="1" x14ac:dyDescent="0.25">
      <c r="A38" s="19" t="s">
        <v>51</v>
      </c>
      <c r="B38" s="12"/>
      <c r="C38" s="13">
        <f>2*53</f>
        <v>106</v>
      </c>
      <c r="D38" s="14">
        <v>57</v>
      </c>
      <c r="E38" s="14">
        <f t="shared" si="0"/>
        <v>49</v>
      </c>
      <c r="F38" s="15">
        <f t="shared" si="1"/>
        <v>0</v>
      </c>
      <c r="G38" s="63">
        <f t="shared" si="2"/>
        <v>0</v>
      </c>
      <c r="H38" s="63">
        <f t="shared" si="3"/>
        <v>0</v>
      </c>
      <c r="I38" s="16"/>
      <c r="J38" s="21" t="s">
        <v>25</v>
      </c>
      <c r="K38" s="16" t="s">
        <v>31</v>
      </c>
      <c r="L38" s="16"/>
      <c r="M38" s="17">
        <v>42613</v>
      </c>
    </row>
    <row r="39" spans="1:13" s="18" customFormat="1" ht="20" customHeight="1" thickBot="1" x14ac:dyDescent="0.25">
      <c r="A39" s="19" t="s">
        <v>52</v>
      </c>
      <c r="B39" s="12"/>
      <c r="C39" s="13">
        <f>2*70</f>
        <v>140</v>
      </c>
      <c r="D39" s="14">
        <v>57</v>
      </c>
      <c r="E39" s="14">
        <f t="shared" si="0"/>
        <v>83</v>
      </c>
      <c r="F39" s="15">
        <f t="shared" si="1"/>
        <v>0</v>
      </c>
      <c r="G39" s="63">
        <f t="shared" si="2"/>
        <v>0</v>
      </c>
      <c r="H39" s="63">
        <f t="shared" si="3"/>
        <v>0</v>
      </c>
      <c r="I39" s="16"/>
      <c r="J39" s="21" t="s">
        <v>25</v>
      </c>
      <c r="K39" s="16"/>
      <c r="L39" s="16"/>
      <c r="M39" s="17">
        <v>42620</v>
      </c>
    </row>
    <row r="40" spans="1:13" s="18" customFormat="1" ht="20" customHeight="1" thickBot="1" x14ac:dyDescent="0.25">
      <c r="A40" s="19" t="s">
        <v>53</v>
      </c>
      <c r="B40" s="12"/>
      <c r="C40" s="13">
        <f>2*43</f>
        <v>86</v>
      </c>
      <c r="D40" s="14">
        <v>57</v>
      </c>
      <c r="E40" s="14">
        <f t="shared" si="0"/>
        <v>29</v>
      </c>
      <c r="F40" s="15">
        <f t="shared" si="1"/>
        <v>0</v>
      </c>
      <c r="G40" s="63">
        <f t="shared" si="2"/>
        <v>0</v>
      </c>
      <c r="H40" s="63">
        <f t="shared" si="3"/>
        <v>0</v>
      </c>
      <c r="I40" s="16"/>
      <c r="J40" s="21" t="s">
        <v>25</v>
      </c>
      <c r="K40" s="16" t="s">
        <v>31</v>
      </c>
      <c r="L40" s="16"/>
      <c r="M40" s="17">
        <v>42621</v>
      </c>
    </row>
    <row r="41" spans="1:13" s="18" customFormat="1" ht="20" customHeight="1" thickBot="1" x14ac:dyDescent="0.25">
      <c r="A41" s="19" t="s">
        <v>54</v>
      </c>
      <c r="B41" s="12"/>
      <c r="C41" s="13">
        <f>2*71</f>
        <v>142</v>
      </c>
      <c r="D41" s="14">
        <v>57</v>
      </c>
      <c r="E41" s="14">
        <f t="shared" si="0"/>
        <v>85</v>
      </c>
      <c r="F41" s="15">
        <f t="shared" si="1"/>
        <v>0</v>
      </c>
      <c r="G41" s="63">
        <f t="shared" si="2"/>
        <v>0</v>
      </c>
      <c r="H41" s="63">
        <f t="shared" si="3"/>
        <v>0</v>
      </c>
      <c r="I41" s="16"/>
      <c r="J41" s="21" t="s">
        <v>25</v>
      </c>
      <c r="K41" s="16" t="s">
        <v>40</v>
      </c>
      <c r="L41" s="16"/>
      <c r="M41" s="17">
        <v>42624</v>
      </c>
    </row>
    <row r="42" spans="1:13" s="18" customFormat="1" ht="20" customHeight="1" x14ac:dyDescent="0.2">
      <c r="A42" s="19" t="s">
        <v>55</v>
      </c>
      <c r="B42" s="12"/>
      <c r="C42" s="13">
        <f>2*45</f>
        <v>90</v>
      </c>
      <c r="D42" s="64">
        <v>57</v>
      </c>
      <c r="E42" s="64">
        <f t="shared" si="0"/>
        <v>33</v>
      </c>
      <c r="F42" s="15">
        <f t="shared" si="1"/>
        <v>0</v>
      </c>
      <c r="G42" s="65">
        <f t="shared" si="2"/>
        <v>0</v>
      </c>
      <c r="H42" s="65">
        <f t="shared" si="3"/>
        <v>0</v>
      </c>
      <c r="I42" s="66"/>
      <c r="J42" s="66" t="s">
        <v>22</v>
      </c>
      <c r="K42" s="66"/>
      <c r="L42" s="66"/>
      <c r="M42" s="67">
        <v>42626</v>
      </c>
    </row>
    <row r="43" spans="1:13" s="18" customFormat="1" ht="20" customHeight="1" x14ac:dyDescent="0.2">
      <c r="A43" s="19" t="s">
        <v>56</v>
      </c>
      <c r="B43" s="12"/>
      <c r="C43" s="13">
        <f>2*80</f>
        <v>160</v>
      </c>
      <c r="D43" s="64">
        <v>57</v>
      </c>
      <c r="E43" s="64">
        <f t="shared" si="0"/>
        <v>103</v>
      </c>
      <c r="F43" s="15">
        <f t="shared" si="1"/>
        <v>0</v>
      </c>
      <c r="G43" s="65">
        <f t="shared" si="2"/>
        <v>0</v>
      </c>
      <c r="H43" s="65">
        <f t="shared" si="3"/>
        <v>0</v>
      </c>
      <c r="I43" s="66"/>
      <c r="J43" s="66" t="s">
        <v>22</v>
      </c>
      <c r="K43" s="66" t="s">
        <v>26</v>
      </c>
      <c r="L43" s="66"/>
      <c r="M43" s="67">
        <v>42627</v>
      </c>
    </row>
    <row r="44" spans="1:13" s="18" customFormat="1" ht="20" customHeight="1" x14ac:dyDescent="0.2">
      <c r="A44" s="22" t="s">
        <v>57</v>
      </c>
      <c r="B44" s="12"/>
      <c r="C44" s="13">
        <f>2*40</f>
        <v>80</v>
      </c>
      <c r="D44" s="14">
        <v>57</v>
      </c>
      <c r="E44" s="14">
        <f t="shared" si="0"/>
        <v>23</v>
      </c>
      <c r="F44" s="15">
        <f t="shared" si="1"/>
        <v>0</v>
      </c>
      <c r="G44" s="63">
        <f t="shared" si="2"/>
        <v>0</v>
      </c>
      <c r="H44" s="63">
        <f t="shared" si="3"/>
        <v>0</v>
      </c>
      <c r="I44" s="16"/>
      <c r="J44" s="21" t="s">
        <v>25</v>
      </c>
      <c r="K44" s="16"/>
      <c r="L44" s="16"/>
      <c r="M44" s="17">
        <v>42628</v>
      </c>
    </row>
    <row r="45" spans="1:13" s="18" customFormat="1" ht="20" customHeight="1" x14ac:dyDescent="0.25">
      <c r="A45" s="22" t="s">
        <v>58</v>
      </c>
      <c r="B45" s="12"/>
      <c r="C45" s="13">
        <f>43*2+20</f>
        <v>106</v>
      </c>
      <c r="D45" s="64">
        <v>57</v>
      </c>
      <c r="E45" s="64">
        <f t="shared" si="0"/>
        <v>49</v>
      </c>
      <c r="F45" s="15">
        <f t="shared" si="1"/>
        <v>0</v>
      </c>
      <c r="G45" s="65">
        <f t="shared" si="2"/>
        <v>0</v>
      </c>
      <c r="H45" s="65">
        <f t="shared" si="3"/>
        <v>0</v>
      </c>
      <c r="I45" s="66"/>
      <c r="J45" s="66" t="s">
        <v>59</v>
      </c>
      <c r="K45" s="66"/>
      <c r="L45" s="66" t="s">
        <v>23</v>
      </c>
      <c r="M45" s="68" t="s">
        <v>60</v>
      </c>
    </row>
    <row r="46" spans="1:13" s="24" customFormat="1" x14ac:dyDescent="0.2">
      <c r="A46" s="22" t="s">
        <v>61</v>
      </c>
      <c r="B46" s="12"/>
      <c r="C46" s="13">
        <f>58*2+20</f>
        <v>136</v>
      </c>
      <c r="D46" s="14">
        <v>57</v>
      </c>
      <c r="E46" s="14">
        <f t="shared" si="0"/>
        <v>79</v>
      </c>
      <c r="F46" s="15">
        <f t="shared" si="1"/>
        <v>0</v>
      </c>
      <c r="G46" s="63">
        <f t="shared" si="2"/>
        <v>0</v>
      </c>
      <c r="H46" s="63">
        <f t="shared" si="3"/>
        <v>0</v>
      </c>
      <c r="I46" s="23"/>
      <c r="J46" s="16" t="s">
        <v>62</v>
      </c>
      <c r="K46" s="16" t="s">
        <v>26</v>
      </c>
      <c r="L46" s="16"/>
      <c r="M46" s="17">
        <v>42522</v>
      </c>
    </row>
    <row r="47" spans="1:13" s="24" customFormat="1" x14ac:dyDescent="0.2">
      <c r="A47" s="25" t="s">
        <v>63</v>
      </c>
      <c r="B47" s="12"/>
      <c r="C47" s="13">
        <f>52*2+20</f>
        <v>124</v>
      </c>
      <c r="D47" s="14">
        <v>57</v>
      </c>
      <c r="E47" s="14">
        <f t="shared" si="0"/>
        <v>67</v>
      </c>
      <c r="F47" s="15">
        <f t="shared" si="1"/>
        <v>0</v>
      </c>
      <c r="G47" s="63">
        <f t="shared" si="2"/>
        <v>0</v>
      </c>
      <c r="H47" s="63">
        <f t="shared" si="3"/>
        <v>0</v>
      </c>
      <c r="I47" s="23"/>
      <c r="J47" s="16" t="s">
        <v>62</v>
      </c>
      <c r="K47" s="16" t="s">
        <v>26</v>
      </c>
      <c r="L47" s="23"/>
      <c r="M47" s="17">
        <v>42537</v>
      </c>
    </row>
    <row r="48" spans="1:13" s="24" customFormat="1" ht="32" x14ac:dyDescent="0.2">
      <c r="A48" s="25" t="s">
        <v>64</v>
      </c>
      <c r="B48" s="12"/>
      <c r="C48" s="13">
        <f>2*45+20</f>
        <v>110</v>
      </c>
      <c r="D48" s="14">
        <v>57</v>
      </c>
      <c r="E48" s="14">
        <f t="shared" si="0"/>
        <v>53</v>
      </c>
      <c r="F48" s="15">
        <f t="shared" si="1"/>
        <v>0</v>
      </c>
      <c r="G48" s="63">
        <f t="shared" si="2"/>
        <v>0</v>
      </c>
      <c r="H48" s="63">
        <f t="shared" si="3"/>
        <v>0</v>
      </c>
      <c r="I48" s="23"/>
      <c r="J48" s="16" t="s">
        <v>62</v>
      </c>
      <c r="K48" s="16" t="s">
        <v>26</v>
      </c>
      <c r="L48" s="23"/>
      <c r="M48" s="17">
        <v>42541</v>
      </c>
    </row>
    <row r="49" spans="1:13" s="24" customFormat="1" ht="32" x14ac:dyDescent="0.2">
      <c r="A49" s="25" t="s">
        <v>65</v>
      </c>
      <c r="B49" s="12"/>
      <c r="C49" s="13">
        <f>2*60+20</f>
        <v>140</v>
      </c>
      <c r="D49" s="64">
        <v>57</v>
      </c>
      <c r="E49" s="64">
        <f t="shared" si="0"/>
        <v>83</v>
      </c>
      <c r="F49" s="15">
        <f t="shared" si="1"/>
        <v>0</v>
      </c>
      <c r="G49" s="65">
        <f t="shared" si="2"/>
        <v>0</v>
      </c>
      <c r="H49" s="65">
        <f t="shared" si="3"/>
        <v>0</v>
      </c>
      <c r="I49" s="69"/>
      <c r="J49" s="66" t="s">
        <v>59</v>
      </c>
      <c r="K49" s="66"/>
      <c r="L49" s="69"/>
      <c r="M49" s="67">
        <v>42550</v>
      </c>
    </row>
    <row r="50" spans="1:13" s="27" customFormat="1" x14ac:dyDescent="0.2">
      <c r="A50" s="25" t="s">
        <v>66</v>
      </c>
      <c r="B50" s="12"/>
      <c r="C50" s="13">
        <f>2*72+20</f>
        <v>164</v>
      </c>
      <c r="D50" s="14">
        <v>57</v>
      </c>
      <c r="E50" s="14">
        <f t="shared" si="0"/>
        <v>107</v>
      </c>
      <c r="F50" s="15">
        <f t="shared" si="1"/>
        <v>0</v>
      </c>
      <c r="G50" s="63">
        <f t="shared" si="2"/>
        <v>0</v>
      </c>
      <c r="H50" s="63">
        <f t="shared" si="3"/>
        <v>0</v>
      </c>
      <c r="I50" s="26"/>
      <c r="J50" s="16" t="s">
        <v>62</v>
      </c>
      <c r="K50" s="16" t="s">
        <v>31</v>
      </c>
      <c r="L50" s="26"/>
      <c r="M50" s="17">
        <v>42557</v>
      </c>
    </row>
    <row r="51" spans="1:13" s="24" customFormat="1" x14ac:dyDescent="0.2">
      <c r="A51" s="25" t="s">
        <v>67</v>
      </c>
      <c r="B51" s="12"/>
      <c r="C51" s="13">
        <f>2*59+20</f>
        <v>138</v>
      </c>
      <c r="D51" s="14">
        <v>57</v>
      </c>
      <c r="E51" s="14">
        <f t="shared" si="0"/>
        <v>81</v>
      </c>
      <c r="F51" s="15">
        <f t="shared" si="1"/>
        <v>0</v>
      </c>
      <c r="G51" s="63">
        <f t="shared" si="2"/>
        <v>0</v>
      </c>
      <c r="H51" s="63">
        <f t="shared" si="3"/>
        <v>0</v>
      </c>
      <c r="I51" s="23"/>
      <c r="J51" s="16" t="s">
        <v>62</v>
      </c>
      <c r="K51" s="16" t="s">
        <v>33</v>
      </c>
      <c r="L51" s="23"/>
      <c r="M51" s="17">
        <v>42559</v>
      </c>
    </row>
    <row r="52" spans="1:13" s="24" customFormat="1" ht="32" x14ac:dyDescent="0.2">
      <c r="A52" s="25" t="s">
        <v>68</v>
      </c>
      <c r="B52" s="12"/>
      <c r="C52" s="13">
        <f>2*72+20</f>
        <v>164</v>
      </c>
      <c r="D52" s="64">
        <v>57</v>
      </c>
      <c r="E52" s="64">
        <f t="shared" si="0"/>
        <v>107</v>
      </c>
      <c r="F52" s="15">
        <f t="shared" si="1"/>
        <v>0</v>
      </c>
      <c r="G52" s="65">
        <f t="shared" si="2"/>
        <v>0</v>
      </c>
      <c r="H52" s="65">
        <f t="shared" si="3"/>
        <v>0</v>
      </c>
      <c r="I52" s="69"/>
      <c r="J52" s="66" t="s">
        <v>59</v>
      </c>
      <c r="K52" s="66" t="s">
        <v>31</v>
      </c>
      <c r="L52" s="69"/>
      <c r="M52" s="67">
        <v>42564</v>
      </c>
    </row>
    <row r="53" spans="1:13" s="24" customFormat="1" x14ac:dyDescent="0.2">
      <c r="A53" s="25" t="s">
        <v>69</v>
      </c>
      <c r="B53" s="12"/>
      <c r="C53" s="13">
        <f>2*44+20</f>
        <v>108</v>
      </c>
      <c r="D53" s="14">
        <v>57</v>
      </c>
      <c r="E53" s="14">
        <f t="shared" si="0"/>
        <v>51</v>
      </c>
      <c r="F53" s="15">
        <f t="shared" si="1"/>
        <v>0</v>
      </c>
      <c r="G53" s="63">
        <f t="shared" si="2"/>
        <v>0</v>
      </c>
      <c r="H53" s="63">
        <f t="shared" si="3"/>
        <v>0</v>
      </c>
      <c r="I53" s="23"/>
      <c r="J53" s="16" t="s">
        <v>62</v>
      </c>
      <c r="K53" s="16" t="s">
        <v>33</v>
      </c>
      <c r="L53" s="23"/>
      <c r="M53" s="17">
        <v>42565</v>
      </c>
    </row>
    <row r="54" spans="1:13" s="24" customFormat="1" x14ac:dyDescent="0.2">
      <c r="A54" s="25" t="s">
        <v>70</v>
      </c>
      <c r="B54" s="12"/>
      <c r="C54" s="13">
        <f>2*50+20</f>
        <v>120</v>
      </c>
      <c r="D54" s="14">
        <v>57</v>
      </c>
      <c r="E54" s="14">
        <f t="shared" si="0"/>
        <v>63</v>
      </c>
      <c r="F54" s="15">
        <f t="shared" si="1"/>
        <v>0</v>
      </c>
      <c r="G54" s="63">
        <f t="shared" si="2"/>
        <v>0</v>
      </c>
      <c r="H54" s="63">
        <f t="shared" si="3"/>
        <v>0</v>
      </c>
      <c r="I54" s="23"/>
      <c r="J54" s="16" t="s">
        <v>62</v>
      </c>
      <c r="K54" s="16" t="s">
        <v>26</v>
      </c>
      <c r="L54" s="23"/>
      <c r="M54" s="17">
        <v>42570</v>
      </c>
    </row>
    <row r="55" spans="1:13" s="24" customFormat="1" x14ac:dyDescent="0.2">
      <c r="A55" s="25" t="s">
        <v>71</v>
      </c>
      <c r="B55" s="12"/>
      <c r="C55" s="13">
        <f>2*55+20</f>
        <v>130</v>
      </c>
      <c r="D55" s="14">
        <v>57</v>
      </c>
      <c r="E55" s="14">
        <f t="shared" si="0"/>
        <v>73</v>
      </c>
      <c r="F55" s="15">
        <f t="shared" si="1"/>
        <v>0</v>
      </c>
      <c r="G55" s="63">
        <f t="shared" si="2"/>
        <v>0</v>
      </c>
      <c r="H55" s="63">
        <f t="shared" si="3"/>
        <v>0</v>
      </c>
      <c r="I55" s="23"/>
      <c r="J55" s="16" t="s">
        <v>62</v>
      </c>
      <c r="K55" s="16" t="s">
        <v>33</v>
      </c>
      <c r="L55" s="23"/>
      <c r="M55" s="17">
        <v>42577</v>
      </c>
    </row>
    <row r="56" spans="1:13" s="24" customFormat="1" x14ac:dyDescent="0.2">
      <c r="A56" s="25" t="s">
        <v>72</v>
      </c>
      <c r="B56" s="12"/>
      <c r="C56" s="13">
        <f>2*83+20</f>
        <v>186</v>
      </c>
      <c r="D56" s="14">
        <v>57</v>
      </c>
      <c r="E56" s="14">
        <f t="shared" si="0"/>
        <v>129</v>
      </c>
      <c r="F56" s="15">
        <f t="shared" si="1"/>
        <v>0</v>
      </c>
      <c r="G56" s="63">
        <f t="shared" si="2"/>
        <v>0</v>
      </c>
      <c r="H56" s="63">
        <f t="shared" si="3"/>
        <v>0</v>
      </c>
      <c r="I56" s="23"/>
      <c r="J56" s="16" t="s">
        <v>62</v>
      </c>
      <c r="K56" s="16" t="s">
        <v>31</v>
      </c>
      <c r="L56" s="23"/>
      <c r="M56" s="17">
        <v>42579</v>
      </c>
    </row>
    <row r="57" spans="1:13" s="24" customFormat="1" x14ac:dyDescent="0.2">
      <c r="A57" s="25" t="s">
        <v>73</v>
      </c>
      <c r="B57" s="12"/>
      <c r="C57" s="13">
        <f>2*50+20</f>
        <v>120</v>
      </c>
      <c r="D57" s="14">
        <v>57</v>
      </c>
      <c r="E57" s="14">
        <f t="shared" si="0"/>
        <v>63</v>
      </c>
      <c r="F57" s="15">
        <f t="shared" si="1"/>
        <v>0</v>
      </c>
      <c r="G57" s="63">
        <f t="shared" si="2"/>
        <v>0</v>
      </c>
      <c r="H57" s="63">
        <f t="shared" si="3"/>
        <v>0</v>
      </c>
      <c r="I57" s="23"/>
      <c r="J57" s="16" t="s">
        <v>62</v>
      </c>
      <c r="K57" s="16" t="s">
        <v>40</v>
      </c>
      <c r="L57" s="23"/>
      <c r="M57" s="17">
        <v>42582</v>
      </c>
    </row>
    <row r="58" spans="1:13" s="24" customFormat="1" x14ac:dyDescent="0.2">
      <c r="A58" s="25" t="s">
        <v>74</v>
      </c>
      <c r="B58" s="12"/>
      <c r="C58" s="13">
        <f>2*50+20</f>
        <v>120</v>
      </c>
      <c r="D58" s="14">
        <v>57</v>
      </c>
      <c r="E58" s="14">
        <f t="shared" si="0"/>
        <v>63</v>
      </c>
      <c r="F58" s="15">
        <f t="shared" si="1"/>
        <v>0</v>
      </c>
      <c r="G58" s="63">
        <f t="shared" si="2"/>
        <v>0</v>
      </c>
      <c r="H58" s="63">
        <f t="shared" si="3"/>
        <v>0</v>
      </c>
      <c r="I58" s="23"/>
      <c r="J58" s="16" t="s">
        <v>62</v>
      </c>
      <c r="K58" s="16" t="s">
        <v>31</v>
      </c>
      <c r="L58" s="23"/>
      <c r="M58" s="17">
        <v>42587</v>
      </c>
    </row>
    <row r="59" spans="1:13" s="24" customFormat="1" ht="32" x14ac:dyDescent="0.2">
      <c r="A59" s="25" t="s">
        <v>75</v>
      </c>
      <c r="B59" s="12"/>
      <c r="C59" s="13">
        <f>2*72+20</f>
        <v>164</v>
      </c>
      <c r="D59" s="64">
        <v>57</v>
      </c>
      <c r="E59" s="64">
        <f t="shared" si="0"/>
        <v>107</v>
      </c>
      <c r="F59" s="15">
        <f t="shared" si="1"/>
        <v>0</v>
      </c>
      <c r="G59" s="65">
        <f t="shared" si="2"/>
        <v>0</v>
      </c>
      <c r="H59" s="65">
        <f t="shared" si="3"/>
        <v>0</v>
      </c>
      <c r="I59" s="69"/>
      <c r="J59" s="66" t="s">
        <v>59</v>
      </c>
      <c r="K59" s="66" t="s">
        <v>40</v>
      </c>
      <c r="L59" s="69"/>
      <c r="M59" s="67">
        <v>42589</v>
      </c>
    </row>
    <row r="60" spans="1:13" s="24" customFormat="1" x14ac:dyDescent="0.2">
      <c r="A60" s="25" t="s">
        <v>76</v>
      </c>
      <c r="B60" s="12"/>
      <c r="C60" s="13">
        <f>2*93+20</f>
        <v>206</v>
      </c>
      <c r="D60" s="14">
        <v>57</v>
      </c>
      <c r="E60" s="14">
        <f t="shared" si="0"/>
        <v>149</v>
      </c>
      <c r="F60" s="15">
        <f t="shared" si="1"/>
        <v>0</v>
      </c>
      <c r="G60" s="63">
        <f t="shared" si="2"/>
        <v>0</v>
      </c>
      <c r="H60" s="63">
        <f t="shared" si="3"/>
        <v>0</v>
      </c>
      <c r="I60" s="23"/>
      <c r="J60" s="16" t="s">
        <v>62</v>
      </c>
      <c r="K60" s="16"/>
      <c r="L60" s="23"/>
      <c r="M60" s="17">
        <v>42590</v>
      </c>
    </row>
    <row r="61" spans="1:13" s="24" customFormat="1" x14ac:dyDescent="0.2">
      <c r="A61" s="25" t="s">
        <v>77</v>
      </c>
      <c r="B61" s="12"/>
      <c r="C61" s="13">
        <f>2*52+20</f>
        <v>124</v>
      </c>
      <c r="D61" s="14">
        <v>57</v>
      </c>
      <c r="E61" s="14">
        <f t="shared" si="0"/>
        <v>67</v>
      </c>
      <c r="F61" s="15">
        <f t="shared" si="1"/>
        <v>0</v>
      </c>
      <c r="G61" s="63">
        <f t="shared" si="2"/>
        <v>0</v>
      </c>
      <c r="H61" s="63">
        <f t="shared" si="3"/>
        <v>0</v>
      </c>
      <c r="I61" s="23"/>
      <c r="J61" s="21" t="s">
        <v>62</v>
      </c>
      <c r="K61" s="16"/>
      <c r="L61" s="23"/>
      <c r="M61" s="17">
        <v>42591</v>
      </c>
    </row>
    <row r="62" spans="1:13" s="24" customFormat="1" x14ac:dyDescent="0.2">
      <c r="A62" s="25" t="s">
        <v>78</v>
      </c>
      <c r="B62" s="12"/>
      <c r="C62" s="13">
        <f>2*0+20</f>
        <v>20</v>
      </c>
      <c r="D62" s="64">
        <v>57</v>
      </c>
      <c r="E62" s="64">
        <f t="shared" si="0"/>
        <v>-37</v>
      </c>
      <c r="F62" s="15">
        <f t="shared" si="1"/>
        <v>0</v>
      </c>
      <c r="G62" s="65">
        <f t="shared" si="2"/>
        <v>0</v>
      </c>
      <c r="H62" s="65">
        <f t="shared" si="3"/>
        <v>0</v>
      </c>
      <c r="I62" s="69"/>
      <c r="J62" s="66" t="s">
        <v>59</v>
      </c>
      <c r="K62" s="66"/>
      <c r="L62" s="69"/>
      <c r="M62" s="67">
        <v>42593</v>
      </c>
    </row>
    <row r="63" spans="1:13" s="24" customFormat="1" ht="32" x14ac:dyDescent="0.2">
      <c r="A63" s="25" t="s">
        <v>79</v>
      </c>
      <c r="B63" s="12"/>
      <c r="C63" s="13">
        <f>2*37+20</f>
        <v>94</v>
      </c>
      <c r="D63" s="14">
        <v>57</v>
      </c>
      <c r="E63" s="14">
        <f t="shared" si="0"/>
        <v>37</v>
      </c>
      <c r="F63" s="15">
        <f t="shared" si="1"/>
        <v>0</v>
      </c>
      <c r="G63" s="63">
        <f t="shared" si="2"/>
        <v>0</v>
      </c>
      <c r="H63" s="63">
        <f t="shared" si="3"/>
        <v>0</v>
      </c>
      <c r="I63" s="23"/>
      <c r="J63" s="21" t="s">
        <v>62</v>
      </c>
      <c r="K63" s="16" t="s">
        <v>26</v>
      </c>
      <c r="L63" s="23"/>
      <c r="M63" s="17">
        <v>42596</v>
      </c>
    </row>
    <row r="64" spans="1:13" s="24" customFormat="1" x14ac:dyDescent="0.2">
      <c r="A64" s="25" t="s">
        <v>80</v>
      </c>
      <c r="B64" s="12"/>
      <c r="C64" s="13">
        <f>2*45+20</f>
        <v>110</v>
      </c>
      <c r="D64" s="64">
        <v>57</v>
      </c>
      <c r="E64" s="64">
        <f t="shared" si="0"/>
        <v>53</v>
      </c>
      <c r="F64" s="15">
        <f t="shared" si="1"/>
        <v>0</v>
      </c>
      <c r="G64" s="65">
        <f t="shared" si="2"/>
        <v>0</v>
      </c>
      <c r="H64" s="65">
        <f t="shared" si="3"/>
        <v>0</v>
      </c>
      <c r="I64" s="69"/>
      <c r="J64" s="66" t="s">
        <v>59</v>
      </c>
      <c r="K64" s="66"/>
      <c r="L64" s="69"/>
      <c r="M64" s="67">
        <v>42597</v>
      </c>
    </row>
    <row r="65" spans="1:13" s="24" customFormat="1" ht="32" x14ac:dyDescent="0.2">
      <c r="A65" s="25" t="s">
        <v>81</v>
      </c>
      <c r="B65" s="12"/>
      <c r="C65" s="13">
        <f>2*73+20</f>
        <v>166</v>
      </c>
      <c r="D65" s="14">
        <v>57</v>
      </c>
      <c r="E65" s="14">
        <f t="shared" si="0"/>
        <v>109</v>
      </c>
      <c r="F65" s="15">
        <f t="shared" si="1"/>
        <v>0</v>
      </c>
      <c r="G65" s="63">
        <f t="shared" si="2"/>
        <v>0</v>
      </c>
      <c r="H65" s="63">
        <f t="shared" si="3"/>
        <v>0</v>
      </c>
      <c r="I65" s="23"/>
      <c r="J65" s="21" t="s">
        <v>62</v>
      </c>
      <c r="K65" s="16" t="s">
        <v>26</v>
      </c>
      <c r="L65" s="23"/>
      <c r="M65" s="17">
        <v>42599</v>
      </c>
    </row>
    <row r="66" spans="1:13" s="24" customFormat="1" x14ac:dyDescent="0.2">
      <c r="A66" s="25" t="s">
        <v>82</v>
      </c>
      <c r="B66" s="12"/>
      <c r="C66" s="13">
        <f>2*51+20</f>
        <v>122</v>
      </c>
      <c r="D66" s="14">
        <v>57</v>
      </c>
      <c r="E66" s="14">
        <f t="shared" si="0"/>
        <v>65</v>
      </c>
      <c r="F66" s="15">
        <f t="shared" si="1"/>
        <v>0</v>
      </c>
      <c r="G66" s="63">
        <f t="shared" si="2"/>
        <v>0</v>
      </c>
      <c r="H66" s="63">
        <f t="shared" si="3"/>
        <v>0</v>
      </c>
      <c r="I66" s="23"/>
      <c r="J66" s="21" t="s">
        <v>62</v>
      </c>
      <c r="K66" s="16"/>
      <c r="L66" s="23"/>
      <c r="M66" s="17">
        <v>42600</v>
      </c>
    </row>
    <row r="67" spans="1:13" s="24" customFormat="1" x14ac:dyDescent="0.2">
      <c r="A67" s="25" t="s">
        <v>83</v>
      </c>
      <c r="B67" s="12"/>
      <c r="C67" s="13">
        <f>2*65+20</f>
        <v>150</v>
      </c>
      <c r="D67" s="14">
        <v>57</v>
      </c>
      <c r="E67" s="14">
        <f t="shared" si="0"/>
        <v>93</v>
      </c>
      <c r="F67" s="15">
        <f t="shared" si="1"/>
        <v>0</v>
      </c>
      <c r="G67" s="63">
        <f t="shared" si="2"/>
        <v>0</v>
      </c>
      <c r="H67" s="63">
        <f t="shared" si="3"/>
        <v>0</v>
      </c>
      <c r="I67" s="23"/>
      <c r="J67" s="21" t="s">
        <v>62</v>
      </c>
      <c r="K67" s="16" t="s">
        <v>40</v>
      </c>
      <c r="L67" s="23"/>
      <c r="M67" s="17">
        <v>42606</v>
      </c>
    </row>
    <row r="68" spans="1:13" s="24" customFormat="1" x14ac:dyDescent="0.2">
      <c r="A68" s="25" t="s">
        <v>84</v>
      </c>
      <c r="B68" s="12"/>
      <c r="C68" s="13">
        <f>2*53+20</f>
        <v>126</v>
      </c>
      <c r="D68" s="14">
        <v>57</v>
      </c>
      <c r="E68" s="14">
        <f t="shared" si="0"/>
        <v>69</v>
      </c>
      <c r="F68" s="15">
        <f t="shared" si="1"/>
        <v>0</v>
      </c>
      <c r="G68" s="63">
        <f t="shared" si="2"/>
        <v>0</v>
      </c>
      <c r="H68" s="63">
        <f t="shared" si="3"/>
        <v>0</v>
      </c>
      <c r="I68" s="23"/>
      <c r="J68" s="21" t="s">
        <v>62</v>
      </c>
      <c r="K68" s="16" t="s">
        <v>31</v>
      </c>
      <c r="L68" s="23"/>
      <c r="M68" s="17">
        <v>42613</v>
      </c>
    </row>
    <row r="69" spans="1:13" s="24" customFormat="1" x14ac:dyDescent="0.2">
      <c r="A69" s="25" t="s">
        <v>85</v>
      </c>
      <c r="B69" s="12"/>
      <c r="C69" s="13">
        <f>2*70+20</f>
        <v>160</v>
      </c>
      <c r="D69" s="14">
        <v>57</v>
      </c>
      <c r="E69" s="14">
        <f t="shared" si="0"/>
        <v>103</v>
      </c>
      <c r="F69" s="15">
        <f t="shared" si="1"/>
        <v>0</v>
      </c>
      <c r="G69" s="63">
        <f t="shared" si="2"/>
        <v>0</v>
      </c>
      <c r="H69" s="63">
        <f t="shared" si="3"/>
        <v>0</v>
      </c>
      <c r="I69" s="23"/>
      <c r="J69" s="21" t="s">
        <v>62</v>
      </c>
      <c r="K69" s="16"/>
      <c r="L69" s="23"/>
      <c r="M69" s="17">
        <v>42620</v>
      </c>
    </row>
    <row r="70" spans="1:13" s="24" customFormat="1" x14ac:dyDescent="0.2">
      <c r="A70" s="25" t="s">
        <v>86</v>
      </c>
      <c r="B70" s="12"/>
      <c r="C70" s="13">
        <f>2*43+20</f>
        <v>106</v>
      </c>
      <c r="D70" s="14">
        <v>57</v>
      </c>
      <c r="E70" s="14">
        <f t="shared" si="0"/>
        <v>49</v>
      </c>
      <c r="F70" s="15">
        <f t="shared" si="1"/>
        <v>0</v>
      </c>
      <c r="G70" s="63">
        <f t="shared" si="2"/>
        <v>0</v>
      </c>
      <c r="H70" s="63">
        <f t="shared" si="3"/>
        <v>0</v>
      </c>
      <c r="I70" s="23"/>
      <c r="J70" s="21" t="s">
        <v>62</v>
      </c>
      <c r="K70" s="16" t="s">
        <v>31</v>
      </c>
      <c r="L70" s="23"/>
      <c r="M70" s="17">
        <v>42621</v>
      </c>
    </row>
    <row r="71" spans="1:13" s="24" customFormat="1" ht="32" x14ac:dyDescent="0.2">
      <c r="A71" s="25" t="s">
        <v>87</v>
      </c>
      <c r="B71" s="12"/>
      <c r="C71" s="13">
        <f>2*71+20</f>
        <v>162</v>
      </c>
      <c r="D71" s="14">
        <v>57</v>
      </c>
      <c r="E71" s="14">
        <f t="shared" si="0"/>
        <v>105</v>
      </c>
      <c r="F71" s="15">
        <f t="shared" si="1"/>
        <v>0</v>
      </c>
      <c r="G71" s="63">
        <f t="shared" si="2"/>
        <v>0</v>
      </c>
      <c r="H71" s="63">
        <f t="shared" si="3"/>
        <v>0</v>
      </c>
      <c r="I71" s="23"/>
      <c r="J71" s="21" t="s">
        <v>62</v>
      </c>
      <c r="K71" s="16" t="s">
        <v>40</v>
      </c>
      <c r="L71" s="23"/>
      <c r="M71" s="17">
        <v>42624</v>
      </c>
    </row>
    <row r="72" spans="1:13" s="24" customFormat="1" ht="32" x14ac:dyDescent="0.2">
      <c r="A72" s="25" t="s">
        <v>88</v>
      </c>
      <c r="B72" s="12"/>
      <c r="C72" s="13">
        <f>2*45+20</f>
        <v>110</v>
      </c>
      <c r="D72" s="64">
        <v>57</v>
      </c>
      <c r="E72" s="64">
        <f t="shared" si="0"/>
        <v>53</v>
      </c>
      <c r="F72" s="15">
        <f t="shared" si="1"/>
        <v>0</v>
      </c>
      <c r="G72" s="65">
        <f t="shared" si="2"/>
        <v>0</v>
      </c>
      <c r="H72" s="65">
        <f t="shared" si="3"/>
        <v>0</v>
      </c>
      <c r="I72" s="69"/>
      <c r="J72" s="66" t="s">
        <v>59</v>
      </c>
      <c r="K72" s="66"/>
      <c r="L72" s="69"/>
      <c r="M72" s="67">
        <v>42626</v>
      </c>
    </row>
    <row r="73" spans="1:13" s="24" customFormat="1" ht="32" x14ac:dyDescent="0.2">
      <c r="A73" s="25" t="s">
        <v>89</v>
      </c>
      <c r="B73" s="12"/>
      <c r="C73" s="13">
        <f>2*80+20</f>
        <v>180</v>
      </c>
      <c r="D73" s="64">
        <v>57</v>
      </c>
      <c r="E73" s="64">
        <f t="shared" si="0"/>
        <v>123</v>
      </c>
      <c r="F73" s="15">
        <f t="shared" si="1"/>
        <v>0</v>
      </c>
      <c r="G73" s="65">
        <f t="shared" si="2"/>
        <v>0</v>
      </c>
      <c r="H73" s="65">
        <f t="shared" si="3"/>
        <v>0</v>
      </c>
      <c r="I73" s="69"/>
      <c r="J73" s="66" t="s">
        <v>59</v>
      </c>
      <c r="K73" s="66" t="s">
        <v>26</v>
      </c>
      <c r="L73" s="69"/>
      <c r="M73" s="67">
        <v>42627</v>
      </c>
    </row>
    <row r="74" spans="1:13" s="24" customFormat="1" x14ac:dyDescent="0.2">
      <c r="A74" s="25" t="s">
        <v>90</v>
      </c>
      <c r="B74" s="12"/>
      <c r="C74" s="13">
        <f>2*40+20</f>
        <v>100</v>
      </c>
      <c r="D74" s="14">
        <v>57</v>
      </c>
      <c r="E74" s="14">
        <f t="shared" si="0"/>
        <v>43</v>
      </c>
      <c r="F74" s="15">
        <f t="shared" si="1"/>
        <v>0</v>
      </c>
      <c r="G74" s="63">
        <f t="shared" si="2"/>
        <v>0</v>
      </c>
      <c r="H74" s="63">
        <f t="shared" si="3"/>
        <v>0</v>
      </c>
      <c r="I74" s="23"/>
      <c r="J74" s="21" t="s">
        <v>62</v>
      </c>
      <c r="K74" s="23"/>
      <c r="L74" s="23"/>
      <c r="M74" s="17">
        <v>42628</v>
      </c>
    </row>
    <row r="75" spans="1:13" s="24" customFormat="1" x14ac:dyDescent="0.2">
      <c r="A75" s="22" t="s">
        <v>91</v>
      </c>
      <c r="B75" s="12"/>
      <c r="C75" s="13">
        <v>1</v>
      </c>
      <c r="D75" s="14">
        <v>57</v>
      </c>
      <c r="E75" s="14">
        <f t="shared" si="0"/>
        <v>-56</v>
      </c>
      <c r="F75" s="15">
        <f t="shared" si="1"/>
        <v>0</v>
      </c>
      <c r="G75" s="63">
        <f t="shared" si="2"/>
        <v>0</v>
      </c>
      <c r="H75" s="63">
        <f t="shared" si="3"/>
        <v>0</v>
      </c>
      <c r="I75" s="23"/>
      <c r="J75" s="23"/>
      <c r="K75" s="23"/>
      <c r="L75" s="23"/>
      <c r="M75" s="28"/>
    </row>
    <row r="76" spans="1:13" s="24" customFormat="1" x14ac:dyDescent="0.2">
      <c r="A76" s="22" t="s">
        <v>92</v>
      </c>
      <c r="B76" s="12"/>
      <c r="C76" s="13">
        <v>1</v>
      </c>
      <c r="D76" s="14">
        <v>57</v>
      </c>
      <c r="E76" s="14">
        <f t="shared" si="0"/>
        <v>-56</v>
      </c>
      <c r="F76" s="15">
        <f t="shared" si="1"/>
        <v>0</v>
      </c>
      <c r="G76" s="63">
        <f t="shared" si="2"/>
        <v>0</v>
      </c>
      <c r="H76" s="63">
        <f t="shared" si="3"/>
        <v>0</v>
      </c>
      <c r="I76" s="23"/>
      <c r="J76" s="23"/>
      <c r="K76" s="23"/>
      <c r="L76" s="23"/>
      <c r="M76" s="28"/>
    </row>
    <row r="77" spans="1:13" s="27" customFormat="1" x14ac:dyDescent="0.2">
      <c r="A77" s="71" t="s">
        <v>93</v>
      </c>
      <c r="B77" s="12"/>
      <c r="C77" s="13">
        <v>132.59</v>
      </c>
      <c r="D77" s="14">
        <v>57</v>
      </c>
      <c r="E77" s="14">
        <f t="shared" si="0"/>
        <v>75.59</v>
      </c>
      <c r="F77" s="15">
        <f t="shared" ref="F77:F92" si="4">C77*B77</f>
        <v>0</v>
      </c>
      <c r="G77" s="63">
        <f t="shared" ref="G77:G89" si="5">D77*B77</f>
        <v>0</v>
      </c>
      <c r="H77" s="63">
        <f t="shared" ref="H77:H92" si="6">B77*E77</f>
        <v>0</v>
      </c>
      <c r="I77" s="26"/>
      <c r="J77" s="26"/>
      <c r="K77" s="26"/>
      <c r="L77" s="26"/>
      <c r="M77" s="72"/>
    </row>
    <row r="78" spans="1:13" s="27" customFormat="1" ht="29" customHeight="1" x14ac:dyDescent="0.2">
      <c r="A78" s="71" t="s">
        <v>94</v>
      </c>
      <c r="B78" s="12"/>
      <c r="C78" s="13">
        <v>119.32</v>
      </c>
      <c r="D78" s="14">
        <v>57</v>
      </c>
      <c r="E78" s="14">
        <f t="shared" si="0"/>
        <v>62.319999999999993</v>
      </c>
      <c r="F78" s="15">
        <f t="shared" si="4"/>
        <v>0</v>
      </c>
      <c r="G78" s="63">
        <f t="shared" si="5"/>
        <v>0</v>
      </c>
      <c r="H78" s="63">
        <f t="shared" si="6"/>
        <v>0</v>
      </c>
      <c r="I78" s="26"/>
      <c r="J78" s="26"/>
      <c r="K78" s="26"/>
      <c r="L78" s="26"/>
      <c r="M78" s="72"/>
    </row>
    <row r="79" spans="1:13" s="27" customFormat="1" x14ac:dyDescent="0.2">
      <c r="A79" s="71" t="s">
        <v>95</v>
      </c>
      <c r="B79" s="12"/>
      <c r="C79" s="13">
        <v>109.09</v>
      </c>
      <c r="D79" s="14">
        <v>57</v>
      </c>
      <c r="E79" s="14">
        <f t="shared" si="0"/>
        <v>52.09</v>
      </c>
      <c r="F79" s="15">
        <f t="shared" si="4"/>
        <v>0</v>
      </c>
      <c r="G79" s="63">
        <f t="shared" si="5"/>
        <v>0</v>
      </c>
      <c r="H79" s="63">
        <f t="shared" si="6"/>
        <v>0</v>
      </c>
      <c r="I79" s="26"/>
      <c r="J79" s="26"/>
      <c r="K79" s="26"/>
      <c r="L79" s="26"/>
      <c r="M79" s="72"/>
    </row>
    <row r="80" spans="1:13" s="27" customFormat="1" ht="42" customHeight="1" x14ac:dyDescent="0.2">
      <c r="A80" s="71" t="s">
        <v>96</v>
      </c>
      <c r="B80" s="12"/>
      <c r="C80" s="13">
        <v>100</v>
      </c>
      <c r="D80" s="14">
        <v>57</v>
      </c>
      <c r="E80" s="14">
        <f t="shared" ref="E80:E89" si="7">C80-D80</f>
        <v>43</v>
      </c>
      <c r="F80" s="15">
        <f t="shared" si="4"/>
        <v>0</v>
      </c>
      <c r="G80" s="63">
        <f t="shared" si="5"/>
        <v>0</v>
      </c>
      <c r="H80" s="63">
        <f t="shared" si="6"/>
        <v>0</v>
      </c>
      <c r="I80" s="26"/>
      <c r="J80" s="26"/>
      <c r="K80" s="26"/>
      <c r="L80" s="26"/>
      <c r="M80" s="72"/>
    </row>
    <row r="81" spans="1:13" s="27" customFormat="1" x14ac:dyDescent="0.2">
      <c r="A81" s="71" t="s">
        <v>97</v>
      </c>
      <c r="B81" s="12"/>
      <c r="C81" s="13">
        <v>119.32</v>
      </c>
      <c r="D81" s="14">
        <v>57</v>
      </c>
      <c r="E81" s="14">
        <f t="shared" si="7"/>
        <v>62.319999999999993</v>
      </c>
      <c r="F81" s="15">
        <f t="shared" si="4"/>
        <v>0</v>
      </c>
      <c r="G81" s="63">
        <f t="shared" si="5"/>
        <v>0</v>
      </c>
      <c r="H81" s="63">
        <f t="shared" si="6"/>
        <v>0</v>
      </c>
      <c r="I81" s="26"/>
      <c r="J81" s="26"/>
      <c r="K81" s="26"/>
      <c r="L81" s="26"/>
      <c r="M81" s="72"/>
    </row>
    <row r="82" spans="1:13" s="27" customFormat="1" x14ac:dyDescent="0.2">
      <c r="A82" s="71" t="s">
        <v>98</v>
      </c>
      <c r="B82" s="12"/>
      <c r="C82" s="13">
        <v>119.32</v>
      </c>
      <c r="D82" s="14">
        <v>57</v>
      </c>
      <c r="E82" s="14">
        <f t="shared" si="7"/>
        <v>62.319999999999993</v>
      </c>
      <c r="F82" s="15">
        <f t="shared" si="4"/>
        <v>0</v>
      </c>
      <c r="G82" s="63">
        <f t="shared" si="5"/>
        <v>0</v>
      </c>
      <c r="H82" s="63">
        <f t="shared" si="6"/>
        <v>0</v>
      </c>
      <c r="I82" s="26"/>
      <c r="J82" s="26"/>
      <c r="K82" s="26"/>
      <c r="L82" s="26"/>
      <c r="M82" s="72"/>
    </row>
    <row r="83" spans="1:13" s="27" customFormat="1" x14ac:dyDescent="0.2">
      <c r="A83" s="71" t="s">
        <v>99</v>
      </c>
      <c r="B83" s="12"/>
      <c r="C83" s="13">
        <v>118.18</v>
      </c>
      <c r="D83" s="14">
        <v>57</v>
      </c>
      <c r="E83" s="14">
        <f t="shared" si="7"/>
        <v>61.180000000000007</v>
      </c>
      <c r="F83" s="15">
        <f t="shared" si="4"/>
        <v>0</v>
      </c>
      <c r="G83" s="63">
        <f t="shared" si="5"/>
        <v>0</v>
      </c>
      <c r="H83" s="63">
        <f t="shared" si="6"/>
        <v>0</v>
      </c>
      <c r="I83" s="26"/>
      <c r="J83" s="26"/>
      <c r="K83" s="26"/>
      <c r="L83" s="26"/>
      <c r="M83" s="72"/>
    </row>
    <row r="84" spans="1:13" s="27" customFormat="1" x14ac:dyDescent="0.2">
      <c r="A84" s="71" t="s">
        <v>100</v>
      </c>
      <c r="B84" s="12"/>
      <c r="C84" s="13">
        <v>118.18</v>
      </c>
      <c r="D84" s="14">
        <v>57</v>
      </c>
      <c r="E84" s="14">
        <f t="shared" si="7"/>
        <v>61.180000000000007</v>
      </c>
      <c r="F84" s="15">
        <f t="shared" si="4"/>
        <v>0</v>
      </c>
      <c r="G84" s="63">
        <f t="shared" si="5"/>
        <v>0</v>
      </c>
      <c r="H84" s="63">
        <f t="shared" si="6"/>
        <v>0</v>
      </c>
      <c r="I84" s="26"/>
      <c r="J84" s="26"/>
      <c r="K84" s="26"/>
      <c r="L84" s="26"/>
      <c r="M84" s="72"/>
    </row>
    <row r="85" spans="1:13" s="27" customFormat="1" x14ac:dyDescent="0.2">
      <c r="A85" s="71" t="s">
        <v>101</v>
      </c>
      <c r="B85" s="12"/>
      <c r="C85" s="13">
        <v>96.59</v>
      </c>
      <c r="D85" s="14">
        <v>57</v>
      </c>
      <c r="E85" s="14">
        <f t="shared" si="7"/>
        <v>39.590000000000003</v>
      </c>
      <c r="F85" s="15">
        <f t="shared" si="4"/>
        <v>0</v>
      </c>
      <c r="G85" s="63">
        <f t="shared" si="5"/>
        <v>0</v>
      </c>
      <c r="H85" s="63">
        <f t="shared" si="6"/>
        <v>0</v>
      </c>
      <c r="I85" s="26"/>
      <c r="J85" s="26"/>
      <c r="K85" s="26"/>
      <c r="L85" s="26"/>
      <c r="M85" s="72"/>
    </row>
    <row r="86" spans="1:13" s="27" customFormat="1" x14ac:dyDescent="0.2">
      <c r="A86" s="71" t="s">
        <v>102</v>
      </c>
      <c r="B86" s="12"/>
      <c r="C86" s="13">
        <v>113.64</v>
      </c>
      <c r="D86" s="14">
        <v>57</v>
      </c>
      <c r="E86" s="14">
        <f t="shared" si="7"/>
        <v>56.64</v>
      </c>
      <c r="F86" s="15">
        <f t="shared" si="4"/>
        <v>0</v>
      </c>
      <c r="G86" s="63">
        <f t="shared" si="5"/>
        <v>0</v>
      </c>
      <c r="H86" s="63">
        <f t="shared" si="6"/>
        <v>0</v>
      </c>
      <c r="I86" s="26"/>
      <c r="J86" s="26"/>
      <c r="K86" s="26"/>
      <c r="L86" s="26"/>
      <c r="M86" s="72"/>
    </row>
    <row r="87" spans="1:13" s="27" customFormat="1" x14ac:dyDescent="0.2">
      <c r="A87" s="71" t="s">
        <v>103</v>
      </c>
      <c r="B87" s="12"/>
      <c r="C87" s="13">
        <v>135.71</v>
      </c>
      <c r="D87" s="14">
        <v>57</v>
      </c>
      <c r="E87" s="14">
        <f t="shared" si="7"/>
        <v>78.710000000000008</v>
      </c>
      <c r="F87" s="15">
        <f t="shared" si="4"/>
        <v>0</v>
      </c>
      <c r="G87" s="63">
        <f t="shared" si="5"/>
        <v>0</v>
      </c>
      <c r="H87" s="63">
        <f t="shared" si="6"/>
        <v>0</v>
      </c>
      <c r="I87" s="26"/>
      <c r="J87" s="26"/>
      <c r="K87" s="26"/>
      <c r="L87" s="26"/>
      <c r="M87" s="72"/>
    </row>
    <row r="88" spans="1:13" s="27" customFormat="1" x14ac:dyDescent="0.2">
      <c r="A88" s="71" t="s">
        <v>104</v>
      </c>
      <c r="B88" s="12"/>
      <c r="C88" s="13">
        <v>135.71</v>
      </c>
      <c r="D88" s="14">
        <v>57</v>
      </c>
      <c r="E88" s="14">
        <f t="shared" si="7"/>
        <v>78.710000000000008</v>
      </c>
      <c r="F88" s="15">
        <f t="shared" si="4"/>
        <v>0</v>
      </c>
      <c r="G88" s="63">
        <f t="shared" si="5"/>
        <v>0</v>
      </c>
      <c r="H88" s="63">
        <f t="shared" si="6"/>
        <v>0</v>
      </c>
      <c r="I88" s="26"/>
      <c r="J88" s="26"/>
      <c r="K88" s="26"/>
      <c r="L88" s="26"/>
      <c r="M88" s="72"/>
    </row>
    <row r="89" spans="1:13" s="27" customFormat="1" x14ac:dyDescent="0.2">
      <c r="A89" s="71" t="s">
        <v>105</v>
      </c>
      <c r="B89" s="12"/>
      <c r="C89" s="13">
        <v>135.71</v>
      </c>
      <c r="D89" s="14">
        <v>57</v>
      </c>
      <c r="E89" s="14">
        <f t="shared" si="7"/>
        <v>78.710000000000008</v>
      </c>
      <c r="F89" s="15">
        <f t="shared" si="4"/>
        <v>0</v>
      </c>
      <c r="G89" s="63">
        <f t="shared" si="5"/>
        <v>0</v>
      </c>
      <c r="H89" s="63">
        <f t="shared" si="6"/>
        <v>0</v>
      </c>
      <c r="I89" s="26"/>
      <c r="J89" s="26"/>
      <c r="K89" s="26"/>
      <c r="L89" s="26"/>
      <c r="M89" s="72"/>
    </row>
    <row r="90" spans="1:13" s="27" customFormat="1" x14ac:dyDescent="0.2">
      <c r="A90" s="47" t="s">
        <v>106</v>
      </c>
      <c r="B90" s="76"/>
      <c r="C90" s="49">
        <v>17500</v>
      </c>
      <c r="D90" s="50">
        <v>7524</v>
      </c>
      <c r="E90" s="50">
        <v>9976</v>
      </c>
      <c r="F90" s="15">
        <f t="shared" si="4"/>
        <v>0</v>
      </c>
      <c r="G90" s="73">
        <f>Table134[[#This Row],[Units]]*Table134[[#This Row],[Ticket]]</f>
        <v>0</v>
      </c>
      <c r="H90" s="74">
        <f t="shared" si="6"/>
        <v>0</v>
      </c>
      <c r="I90" s="70"/>
      <c r="J90" s="29"/>
      <c r="K90" s="29"/>
      <c r="L90" s="29"/>
      <c r="M90" s="75"/>
    </row>
    <row r="91" spans="1:13" s="27" customFormat="1" x14ac:dyDescent="0.2">
      <c r="A91" s="47" t="s">
        <v>107</v>
      </c>
      <c r="B91" s="76"/>
      <c r="C91" s="49">
        <v>10500</v>
      </c>
      <c r="D91" s="50">
        <v>5016</v>
      </c>
      <c r="E91" s="50">
        <v>5484</v>
      </c>
      <c r="F91" s="15">
        <f t="shared" si="4"/>
        <v>0</v>
      </c>
      <c r="G91" s="73">
        <f>Table134[[#This Row],[Units]]*Table134[[#This Row],[Ticket]]</f>
        <v>0</v>
      </c>
      <c r="H91" s="74">
        <f t="shared" si="6"/>
        <v>0</v>
      </c>
      <c r="I91" s="70"/>
      <c r="J91" s="29"/>
      <c r="K91" s="29"/>
      <c r="L91" s="29"/>
      <c r="M91" s="75"/>
    </row>
    <row r="92" spans="1:13" s="27" customFormat="1" ht="32" x14ac:dyDescent="0.2">
      <c r="A92" s="47" t="s">
        <v>108</v>
      </c>
      <c r="B92" s="76"/>
      <c r="C92" s="49">
        <v>9600</v>
      </c>
      <c r="D92" s="50">
        <v>5016</v>
      </c>
      <c r="E92" s="50">
        <v>4584</v>
      </c>
      <c r="F92" s="15">
        <f t="shared" si="4"/>
        <v>0</v>
      </c>
      <c r="G92" s="73">
        <f>Table134[[#This Row],[Units]]*Table134[[#This Row],[Ticket]]</f>
        <v>0</v>
      </c>
      <c r="H92" s="74">
        <f t="shared" si="6"/>
        <v>0</v>
      </c>
      <c r="I92" s="70"/>
      <c r="J92" s="29"/>
      <c r="K92" s="29"/>
      <c r="L92" s="29"/>
      <c r="M92" s="75"/>
    </row>
    <row r="93" spans="1:13" s="52" customFormat="1" ht="32" x14ac:dyDescent="0.2">
      <c r="A93" s="47" t="s">
        <v>109</v>
      </c>
      <c r="B93" s="48"/>
      <c r="C93" s="49">
        <v>8800</v>
      </c>
      <c r="D93" s="50">
        <v>5016</v>
      </c>
      <c r="E93" s="14">
        <f t="shared" ref="E93:E102" si="8">C93-D93</f>
        <v>3784</v>
      </c>
      <c r="F93" s="51">
        <f>Table134[[#This Row],[Units]]*Table134[[#This Row],[VIP Price]]</f>
        <v>0</v>
      </c>
      <c r="G93" s="63">
        <f t="shared" ref="G93:G99" si="9">D93*B93</f>
        <v>0</v>
      </c>
      <c r="H93" s="63">
        <f t="shared" ref="H93:H102" si="10">B93*E93</f>
        <v>0</v>
      </c>
      <c r="I93" s="29"/>
      <c r="J93" s="29"/>
      <c r="K93" s="29"/>
      <c r="L93" s="29"/>
      <c r="M93" s="29"/>
    </row>
    <row r="94" spans="1:13" s="52" customFormat="1" x14ac:dyDescent="0.2">
      <c r="A94" s="47" t="s">
        <v>110</v>
      </c>
      <c r="B94" s="48"/>
      <c r="C94" s="49">
        <v>10500</v>
      </c>
      <c r="D94" s="50">
        <v>5016</v>
      </c>
      <c r="E94" s="14">
        <f t="shared" si="8"/>
        <v>5484</v>
      </c>
      <c r="F94" s="51">
        <f>Table134[[#This Row],[Units]]*Table134[[#This Row],[VIP Price]]</f>
        <v>0</v>
      </c>
      <c r="G94" s="63">
        <f t="shared" si="9"/>
        <v>0</v>
      </c>
      <c r="H94" s="63">
        <f t="shared" si="10"/>
        <v>0</v>
      </c>
      <c r="I94" s="29"/>
      <c r="J94" s="29"/>
      <c r="K94" s="29"/>
      <c r="L94" s="29"/>
      <c r="M94" s="29"/>
    </row>
    <row r="95" spans="1:13" s="52" customFormat="1" x14ac:dyDescent="0.2">
      <c r="A95" s="47" t="s">
        <v>111</v>
      </c>
      <c r="B95" s="48"/>
      <c r="C95" s="49">
        <v>5250</v>
      </c>
      <c r="D95" s="50">
        <v>2508</v>
      </c>
      <c r="E95" s="14">
        <f t="shared" si="8"/>
        <v>2742</v>
      </c>
      <c r="F95" s="51">
        <f>Table134[[#This Row],[Units]]*Table134[[#This Row],[VIP Price]]</f>
        <v>0</v>
      </c>
      <c r="G95" s="63">
        <f t="shared" si="9"/>
        <v>0</v>
      </c>
      <c r="H95" s="63">
        <f t="shared" si="10"/>
        <v>0</v>
      </c>
      <c r="I95" s="29"/>
      <c r="J95" s="29"/>
      <c r="K95" s="29"/>
      <c r="L95" s="29"/>
      <c r="M95" s="29"/>
    </row>
    <row r="96" spans="1:13" s="52" customFormat="1" x14ac:dyDescent="0.2">
      <c r="A96" s="47" t="s">
        <v>112</v>
      </c>
      <c r="B96" s="48"/>
      <c r="C96" s="49">
        <v>4750</v>
      </c>
      <c r="D96" s="50">
        <v>2508</v>
      </c>
      <c r="E96" s="14">
        <f t="shared" si="8"/>
        <v>2242</v>
      </c>
      <c r="F96" s="51">
        <f>Table134[[#This Row],[Units]]*Table134[[#This Row],[VIP Price]]</f>
        <v>0</v>
      </c>
      <c r="G96" s="63">
        <f t="shared" si="9"/>
        <v>0</v>
      </c>
      <c r="H96" s="63">
        <f t="shared" si="10"/>
        <v>0</v>
      </c>
      <c r="I96" s="29"/>
      <c r="J96" s="29"/>
      <c r="K96" s="29"/>
      <c r="L96" s="29"/>
      <c r="M96" s="29"/>
    </row>
    <row r="97" spans="1:13" s="52" customFormat="1" x14ac:dyDescent="0.2">
      <c r="A97" s="47" t="s">
        <v>113</v>
      </c>
      <c r="B97" s="48"/>
      <c r="C97" s="49">
        <v>5200</v>
      </c>
      <c r="D97" s="50">
        <v>2508</v>
      </c>
      <c r="E97" s="14">
        <f t="shared" si="8"/>
        <v>2692</v>
      </c>
      <c r="F97" s="51">
        <f>Table134[[#This Row],[Units]]*Table134[[#This Row],[VIP Price]]</f>
        <v>0</v>
      </c>
      <c r="G97" s="63">
        <f t="shared" si="9"/>
        <v>0</v>
      </c>
      <c r="H97" s="63">
        <f t="shared" si="10"/>
        <v>0</v>
      </c>
      <c r="I97" s="29"/>
      <c r="J97" s="29"/>
      <c r="K97" s="29"/>
      <c r="L97" s="29"/>
      <c r="M97" s="29"/>
    </row>
    <row r="98" spans="1:13" s="52" customFormat="1" x14ac:dyDescent="0.2">
      <c r="A98" s="47" t="s">
        <v>114</v>
      </c>
      <c r="B98" s="48"/>
      <c r="C98" s="49">
        <v>8500</v>
      </c>
      <c r="D98" s="50">
        <v>5016</v>
      </c>
      <c r="E98" s="14">
        <f t="shared" si="8"/>
        <v>3484</v>
      </c>
      <c r="F98" s="51">
        <f>Table134[[#This Row],[Units]]*Table134[[#This Row],[VIP Price]]</f>
        <v>0</v>
      </c>
      <c r="G98" s="63">
        <f t="shared" si="9"/>
        <v>0</v>
      </c>
      <c r="H98" s="63">
        <f t="shared" si="10"/>
        <v>0</v>
      </c>
      <c r="I98" s="29"/>
      <c r="J98" s="29"/>
      <c r="K98" s="29"/>
      <c r="L98" s="29"/>
      <c r="M98" s="29"/>
    </row>
    <row r="99" spans="1:13" s="52" customFormat="1" x14ac:dyDescent="0.2">
      <c r="A99" s="47" t="s">
        <v>115</v>
      </c>
      <c r="B99" s="48"/>
      <c r="C99" s="49">
        <v>5000</v>
      </c>
      <c r="D99" s="50">
        <v>2506</v>
      </c>
      <c r="E99" s="14">
        <f t="shared" si="8"/>
        <v>2494</v>
      </c>
      <c r="F99" s="51">
        <f>Table134[[#This Row],[Units]]*Table134[[#This Row],[VIP Price]]</f>
        <v>0</v>
      </c>
      <c r="G99" s="63">
        <f t="shared" si="9"/>
        <v>0</v>
      </c>
      <c r="H99" s="63">
        <f t="shared" si="10"/>
        <v>0</v>
      </c>
      <c r="I99" s="29"/>
      <c r="J99" s="29"/>
      <c r="K99" s="29"/>
      <c r="L99" s="29"/>
      <c r="M99" s="29"/>
    </row>
    <row r="100" spans="1:13" s="52" customFormat="1" x14ac:dyDescent="0.2">
      <c r="A100" s="47" t="s">
        <v>116</v>
      </c>
      <c r="B100" s="48"/>
      <c r="C100" s="49">
        <v>3800</v>
      </c>
      <c r="D100" s="50">
        <v>1596</v>
      </c>
      <c r="E100" s="14">
        <f t="shared" si="8"/>
        <v>2204</v>
      </c>
      <c r="F100" s="51">
        <f>Table134[[#This Row],[Units]]*Table134[[#This Row],[VIP Price]]</f>
        <v>0</v>
      </c>
      <c r="G100" s="53"/>
      <c r="H100" s="63">
        <f t="shared" si="10"/>
        <v>0</v>
      </c>
      <c r="I100" s="29"/>
      <c r="J100" s="29"/>
      <c r="K100" s="29"/>
      <c r="L100" s="29"/>
      <c r="M100" s="29"/>
    </row>
    <row r="101" spans="1:13" s="52" customFormat="1" x14ac:dyDescent="0.2">
      <c r="A101" s="47" t="s">
        <v>117</v>
      </c>
      <c r="B101" s="48"/>
      <c r="C101" s="49">
        <v>3800</v>
      </c>
      <c r="D101" s="50">
        <v>1596</v>
      </c>
      <c r="E101" s="14">
        <f t="shared" si="8"/>
        <v>2204</v>
      </c>
      <c r="F101" s="51">
        <f>Table134[[#This Row],[Units]]*Table134[[#This Row],[VIP Price]]</f>
        <v>0</v>
      </c>
      <c r="G101" s="29">
        <f>Table134[[#This Row],[Units]]*Table134[[#This Row],[Ticket]]</f>
        <v>0</v>
      </c>
      <c r="H101" s="63">
        <f t="shared" si="10"/>
        <v>0</v>
      </c>
      <c r="I101" s="29"/>
      <c r="J101" s="29"/>
      <c r="K101" s="29"/>
      <c r="L101" s="29"/>
      <c r="M101" s="29"/>
    </row>
    <row r="102" spans="1:13" s="52" customFormat="1" x14ac:dyDescent="0.2">
      <c r="A102" s="47" t="s">
        <v>118</v>
      </c>
      <c r="B102" s="48"/>
      <c r="C102" s="49">
        <v>3800</v>
      </c>
      <c r="D102" s="50">
        <v>1596</v>
      </c>
      <c r="E102" s="14">
        <f t="shared" si="8"/>
        <v>2204</v>
      </c>
      <c r="F102" s="51">
        <f>Table134[[#This Row],[Units]]*Table134[[#This Row],[VIP Price]]</f>
        <v>0</v>
      </c>
      <c r="G102" s="29">
        <f>Table134[[#This Row],[Units]]*Table134[[#This Row],[Ticket]]</f>
        <v>0</v>
      </c>
      <c r="H102" s="63">
        <f t="shared" si="10"/>
        <v>0</v>
      </c>
      <c r="I102" s="29"/>
      <c r="J102" s="29"/>
      <c r="K102" s="29"/>
      <c r="L102" s="29"/>
      <c r="M102" s="29"/>
    </row>
    <row r="103" spans="1:13" ht="17" thickTop="1" x14ac:dyDescent="0.2">
      <c r="A103" s="54"/>
      <c r="B103" s="54"/>
      <c r="C103" s="55" t="s">
        <v>119</v>
      </c>
      <c r="D103" s="56"/>
      <c r="E103" s="57"/>
      <c r="F103" s="58">
        <f>SUM(Table134[Total])</f>
        <v>0</v>
      </c>
    </row>
    <row r="104" spans="1:13" x14ac:dyDescent="0.2">
      <c r="D104" s="59"/>
    </row>
    <row r="105" spans="1:13" x14ac:dyDescent="0.2">
      <c r="A105" s="60"/>
      <c r="B105" s="60"/>
      <c r="C105" s="60"/>
      <c r="D105" s="61"/>
      <c r="E105" s="59"/>
    </row>
    <row r="106" spans="1:13" x14ac:dyDescent="0.2">
      <c r="A106" s="60"/>
      <c r="B106" s="60"/>
      <c r="C106" s="60"/>
      <c r="D106" s="61"/>
    </row>
    <row r="107" spans="1:13" x14ac:dyDescent="0.2">
      <c r="A107" s="62" t="s">
        <v>120</v>
      </c>
      <c r="B107" s="60"/>
      <c r="C107" s="60"/>
      <c r="D107" s="61"/>
    </row>
    <row r="108" spans="1:13" ht="15" hidden="1" x14ac:dyDescent="0.2">
      <c r="A108" s="139"/>
      <c r="B108" s="139"/>
      <c r="C108" s="139"/>
      <c r="D108" s="139"/>
    </row>
    <row r="109" spans="1:13" ht="15.75" hidden="1" x14ac:dyDescent="0.25">
      <c r="A109" s="62"/>
    </row>
    <row r="110" spans="1:13" ht="15.75" hidden="1" x14ac:dyDescent="0.25">
      <c r="A110" s="62"/>
    </row>
    <row r="111" spans="1:13" ht="15.75" hidden="1" x14ac:dyDescent="0.25">
      <c r="A111" s="62"/>
    </row>
    <row r="112" spans="1:13" ht="15.75" hidden="1" x14ac:dyDescent="0.25">
      <c r="A112" s="62"/>
    </row>
    <row r="113" spans="1:1" x14ac:dyDescent="0.2">
      <c r="A113" s="62"/>
    </row>
    <row r="114" spans="1:1" x14ac:dyDescent="0.2">
      <c r="A114" s="62" t="s">
        <v>121</v>
      </c>
    </row>
    <row r="115" spans="1:1" x14ac:dyDescent="0.2">
      <c r="A115" s="62" t="s">
        <v>122</v>
      </c>
    </row>
    <row r="116" spans="1:1" x14ac:dyDescent="0.2">
      <c r="A116" s="62" t="s">
        <v>0</v>
      </c>
    </row>
    <row r="117" spans="1:1" x14ac:dyDescent="0.2">
      <c r="A117" s="62" t="s">
        <v>123</v>
      </c>
    </row>
  </sheetData>
  <mergeCells count="10">
    <mergeCell ref="A7:B7"/>
    <mergeCell ref="A8:B9"/>
    <mergeCell ref="A10:B10"/>
    <mergeCell ref="A108:D108"/>
    <mergeCell ref="A1:F1"/>
    <mergeCell ref="A2:F2"/>
    <mergeCell ref="A3:B3"/>
    <mergeCell ref="A4:B4"/>
    <mergeCell ref="A5:B5"/>
    <mergeCell ref="A6:B6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Receipt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Benjamin Goodman</dc:creator>
  <cp:lastModifiedBy>Microsoft Office User</cp:lastModifiedBy>
  <cp:revision/>
  <cp:lastPrinted>2017-04-06T18:07:16Z</cp:lastPrinted>
  <dcterms:created xsi:type="dcterms:W3CDTF">2016-04-12T17:09:19Z</dcterms:created>
  <dcterms:modified xsi:type="dcterms:W3CDTF">2017-04-18T15:33:43Z</dcterms:modified>
</cp:coreProperties>
</file>