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relations constraints" sheetId="1" r:id="rId4"/>
    <sheet state="visible" name="Sanofi_ H20_Scn1" sheetId="2" r:id="rId5"/>
    <sheet state="hidden" name="Sanofi_ Marina_Scn1" sheetId="3" r:id="rId6"/>
    <sheet state="hidden" name="130220_Bldg1_Scn1" sheetId="4" r:id="rId7"/>
    <sheet state="hidden" name="Bldg1_Scn1" sheetId="5" r:id="rId8"/>
  </sheets>
  <definedNames/>
  <calcPr/>
</workbook>
</file>

<file path=xl/sharedStrings.xml><?xml version="1.0" encoding="utf-8"?>
<sst xmlns="http://schemas.openxmlformats.org/spreadsheetml/2006/main" count="268" uniqueCount="151">
  <si>
    <t>Levers - Constraints Priority Scale</t>
  </si>
  <si>
    <t>addressing distraction - priority1</t>
  </si>
  <si>
    <t>Dimensions</t>
  </si>
  <si>
    <t>adjacencies</t>
  </si>
  <si>
    <t>typical floors</t>
  </si>
  <si>
    <t>unique floors</t>
  </si>
  <si>
    <t>organisation culture</t>
  </si>
  <si>
    <t>infra - 
1. comms risers
2. toilets
3. wet risers
4. lift wells 
5. staircase</t>
  </si>
  <si>
    <t xml:space="preserve">compliance
1. regulatory 
2. functional/ workflow
</t>
  </si>
  <si>
    <t>best practice - sightlines and natural light</t>
  </si>
  <si>
    <t>best practice - distraction</t>
  </si>
  <si>
    <t>access - public zone (adjacent to main entry) vs. private zone (away from main entry)</t>
  </si>
  <si>
    <t>best practice - hub vs. seclusion</t>
  </si>
  <si>
    <t>workstyle</t>
  </si>
  <si>
    <t>work floor entry/ welcome experirnce
social hub
client external area</t>
  </si>
  <si>
    <t>formal meeting experirnce
Business cenetr cluster
Distributed meeting rooms</t>
  </si>
  <si>
    <t>ME - Individual</t>
  </si>
  <si>
    <t>WE - Scheduled Collaborative</t>
  </si>
  <si>
    <t>WE - Incidental Collaborative</t>
  </si>
  <si>
    <t>Team Social</t>
  </si>
  <si>
    <t>Community Social</t>
  </si>
  <si>
    <t xml:space="preserve">Department </t>
  </si>
  <si>
    <t>1. defined by adjacency matrix for 
Must vs. Not 
2. Split by level vs, not</t>
  </si>
  <si>
    <t>NIL</t>
  </si>
  <si>
    <t>Personas/ Workstyle</t>
  </si>
  <si>
    <t>1. defined by adjacency matrix for 
co-existance or compliance barriers
2. Split by level vs, not</t>
  </si>
  <si>
    <t xml:space="preserve">achieve sight lines for 100% primary individual open seats for sedentary/ focus persona </t>
  </si>
  <si>
    <t xml:space="preserve"> Persona A - access to public zone
</t>
  </si>
  <si>
    <t>in the absense of workstyle</t>
  </si>
  <si>
    <t>NH</t>
  </si>
  <si>
    <t xml:space="preserve">achieve sight lines for 100% NH </t>
  </si>
  <si>
    <t>ME - WE - US mix</t>
  </si>
  <si>
    <t>ME - Individual open</t>
  </si>
  <si>
    <t>achieve sight lines for 100% primary individual open seats (where sedentary does not exist)</t>
  </si>
  <si>
    <t xml:space="preserve">not immeidtaely adjacent to 
1. main entry, 
2. toilets,  </t>
  </si>
  <si>
    <t>primary workpoint - secluded (fartheset from main entry &amp; immediate proximity to periphery with window)
alternate workpoint - proximity to hub</t>
  </si>
  <si>
    <t>ME - Individual enclosed</t>
  </si>
  <si>
    <t xml:space="preserve">not blocking natural light </t>
  </si>
  <si>
    <t>proximity to/ within hub, 
proximity to meeting rooms</t>
  </si>
  <si>
    <t>ME - Individual focus open</t>
  </si>
  <si>
    <t>achieve sight lines</t>
  </si>
  <si>
    <t xml:space="preserve"> secluded (fartheset from main entry &amp; immediate  </t>
  </si>
  <si>
    <t>ME - Individual focus enclosed</t>
  </si>
  <si>
    <t>proximity to/ within hub, 
proximity to individual open</t>
  </si>
  <si>
    <t>WE - Scheduled Collaboration enclosed</t>
  </si>
  <si>
    <t>within hub</t>
  </si>
  <si>
    <t>WE - Informal Collaboration open</t>
  </si>
  <si>
    <t xml:space="preserve"> </t>
  </si>
  <si>
    <t xml:space="preserve">within hub, 
quasi-proximity to ME, tucked within WE </t>
  </si>
  <si>
    <t>adjacent to ME for collaborative workstyle</t>
  </si>
  <si>
    <t>WE - Incidental Collaboration open</t>
  </si>
  <si>
    <t>adjacent to social, collaboration enclosed</t>
  </si>
  <si>
    <t>adjacent to WE in a social culture</t>
  </si>
  <si>
    <t>Team Social open</t>
  </si>
  <si>
    <t>not immediate adjacency to ME-Individual , ME-Focus Open</t>
  </si>
  <si>
    <t>Community Social open</t>
  </si>
  <si>
    <t>Cleint facing areas</t>
  </si>
  <si>
    <t>immediately adjacent to main entry</t>
  </si>
  <si>
    <t xml:space="preserve">Speciality spaces </t>
  </si>
  <si>
    <t>Support Spaces</t>
  </si>
  <si>
    <t>adjacent to building core</t>
  </si>
  <si>
    <t>Employee Amenities</t>
  </si>
  <si>
    <t xml:space="preserve">in public zone </t>
  </si>
  <si>
    <t>Welcome Amenities - Primary Reception</t>
  </si>
  <si>
    <t>% assignment for Space Allocation</t>
  </si>
  <si>
    <t>Building name</t>
  </si>
  <si>
    <t>H2O</t>
  </si>
  <si>
    <t xml:space="preserve">Scenario </t>
  </si>
  <si>
    <t>Scenario-1</t>
  </si>
  <si>
    <t>Unique Floor</t>
  </si>
  <si>
    <t>Typical Floor</t>
  </si>
  <si>
    <t>Ground Floor</t>
  </si>
  <si>
    <t>Level 1</t>
  </si>
  <si>
    <t>Level 2</t>
  </si>
  <si>
    <t>Level 3</t>
  </si>
  <si>
    <t>Level 4</t>
  </si>
  <si>
    <t>Level 5</t>
  </si>
  <si>
    <t>Level 6</t>
  </si>
  <si>
    <t>Level 7</t>
  </si>
  <si>
    <t>Level 8</t>
  </si>
  <si>
    <t>Usable area SQM</t>
  </si>
  <si>
    <t>Collaboration ratio by Seatcount</t>
  </si>
  <si>
    <t>Collaboration ratio by Headcount</t>
  </si>
  <si>
    <t>Organisation (Dept)/ Persona (Workstyle)</t>
  </si>
  <si>
    <t>Program</t>
  </si>
  <si>
    <t>Seatcount</t>
  </si>
  <si>
    <t>Headcount</t>
  </si>
  <si>
    <t>Anchor Resident</t>
  </si>
  <si>
    <t>Collaborator</t>
  </si>
  <si>
    <t>Dept3</t>
  </si>
  <si>
    <t>Dept4</t>
  </si>
  <si>
    <t>Dept5</t>
  </si>
  <si>
    <t>Dept 5.1</t>
  </si>
  <si>
    <t>Dept 5.2</t>
  </si>
  <si>
    <t>Dept 5.3</t>
  </si>
  <si>
    <t>Total</t>
  </si>
  <si>
    <t>Density- SQM per seatcount</t>
  </si>
  <si>
    <t>Sanofi_ H20_Scn1</t>
  </si>
  <si>
    <t>Anchor Resident, Collaborator task seat distribution done as per program</t>
  </si>
  <si>
    <t>Total for Anchor</t>
  </si>
  <si>
    <t>Provided in Typical TF</t>
  </si>
  <si>
    <t xml:space="preserve">Distribution required for 47 </t>
  </si>
  <si>
    <t>Individual Zone Work Desks (no partition)</t>
  </si>
  <si>
    <t>Individual Zone Phone Booths (Single)</t>
  </si>
  <si>
    <t>Individual Zone Phone Booths (Double)</t>
  </si>
  <si>
    <t>Individual Zone Focus Rooms (1p)</t>
  </si>
  <si>
    <t>Individual Zone Focus Rooms (2-3p)</t>
  </si>
  <si>
    <t>Individual Zone Touchdown Seats</t>
  </si>
  <si>
    <t>Interactive Zone Work Desks (with partitions)</t>
  </si>
  <si>
    <t>Interactive Zone Phone Booths (Single)</t>
  </si>
  <si>
    <t>Interactive Zone Phone Booths (Double)</t>
  </si>
  <si>
    <t>Interactive Zone Focus Rooms (1p)</t>
  </si>
  <si>
    <t>Interactive Zone Focus Rooms (2-3p)</t>
  </si>
  <si>
    <t>Interactive Zone Touchdown Seats</t>
  </si>
  <si>
    <t xml:space="preserve">task area </t>
  </si>
  <si>
    <t xml:space="preserve">Specialty spaces </t>
  </si>
  <si>
    <t xml:space="preserve">Support spaces </t>
  </si>
  <si>
    <t>Collaboration spaces (is distributed by capacity-mix as per program)</t>
  </si>
  <si>
    <t xml:space="preserve">Social spaces </t>
  </si>
  <si>
    <t>Total of Categories by Floor</t>
  </si>
  <si>
    <t>Marina</t>
  </si>
  <si>
    <t>Scenario</t>
  </si>
  <si>
    <t>Level 9</t>
  </si>
  <si>
    <t>Level 10</t>
  </si>
  <si>
    <t>Level 11</t>
  </si>
  <si>
    <t>Level 12</t>
  </si>
  <si>
    <t>Level 13</t>
  </si>
  <si>
    <t>Level 14</t>
  </si>
  <si>
    <t>Level 15</t>
  </si>
  <si>
    <t>Level 16</t>
  </si>
  <si>
    <t xml:space="preserve">Usable area </t>
  </si>
  <si>
    <t>Usable area 
in-progress</t>
  </si>
  <si>
    <t>Organisation</t>
  </si>
  <si>
    <t>Distribution required for n</t>
  </si>
  <si>
    <t>4.5 floors</t>
  </si>
  <si>
    <t>4.75 floors</t>
  </si>
  <si>
    <t>5 floors</t>
  </si>
  <si>
    <t>5.5 floors</t>
  </si>
  <si>
    <t xml:space="preserve">Building </t>
  </si>
  <si>
    <t>label</t>
  </si>
  <si>
    <t>Level n</t>
  </si>
  <si>
    <t>Level n+1</t>
  </si>
  <si>
    <t>Level n+2</t>
  </si>
  <si>
    <t>Level n+3</t>
  </si>
  <si>
    <t>Level n+4</t>
  </si>
  <si>
    <t>Level n+5</t>
  </si>
  <si>
    <t>Level n+n</t>
  </si>
  <si>
    <t>Usable area</t>
  </si>
  <si>
    <t>Dept1</t>
  </si>
  <si>
    <t>Dept2</t>
  </si>
  <si>
    <t>Dept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</si>
</sst>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sz val="10.0"/>
      <color theme="1"/>
      <name val="Arial"/>
      <scheme val="minor"/>
    </font>
    <font>
      <b/>
      <sz val="14.0"/>
      <color theme="1"/>
      <name val="Arial"/>
      <scheme val="minor"/>
    </font>
    <font>
      <color theme="1"/>
      <name val="Arial"/>
      <scheme val="minor"/>
    </font>
    <font>
      <color rgb="FFFFFFFF"/>
      <name val="Arial"/>
      <scheme val="minor"/>
    </font>
    <font>
      <color rgb="FF0000FF"/>
      <name val="Arial"/>
      <scheme val="minor"/>
    </font>
    <font>
      <b/>
      <sz val="11.0"/>
      <color rgb="FF222222"/>
      <name val="&quot;Google Sans&quot;"/>
    </font>
    <font>
      <color rgb="FF000000"/>
      <name val="Barlow"/>
    </font>
    <font>
      <color theme="1"/>
      <name val="Barlow"/>
    </font>
    <font>
      <b/>
      <sz val="14.0"/>
      <color theme="1"/>
      <name val="Arial"/>
    </font>
    <font>
      <color theme="1"/>
      <name val="Arial"/>
    </font>
    <font>
      <color rgb="FF0000FF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0000FF"/>
        <bgColor rgb="FF0000FF"/>
      </patternFill>
    </fill>
    <fill>
      <patternFill patternType="solid">
        <fgColor rgb="FFD8E5F8"/>
        <bgColor rgb="FFD8E5F8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000000"/>
        <bgColor rgb="FF000000"/>
      </patternFill>
    </fill>
  </fills>
  <borders count="2">
    <border/>
    <border>
      <right style="thin">
        <color rgb="FFE0E0E0"/>
      </right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readingOrder="0" shrinkToFit="0" wrapText="1"/>
    </xf>
    <xf borderId="0" fillId="2" fontId="1" numFmtId="0" xfId="0" applyAlignment="1" applyFill="1" applyFont="1">
      <alignment readingOrder="0" shrinkToFit="0" wrapText="1"/>
    </xf>
    <xf borderId="0" fillId="2" fontId="1" numFmtId="0" xfId="0" applyAlignment="1" applyFont="1">
      <alignment shrinkToFit="0" wrapText="1"/>
    </xf>
    <xf borderId="0" fillId="3" fontId="1" numFmtId="0" xfId="0" applyAlignment="1" applyFill="1" applyFont="1">
      <alignment readingOrder="0" shrinkToFit="0" wrapText="1"/>
    </xf>
    <xf borderId="0" fillId="3" fontId="1" numFmtId="0" xfId="0" applyAlignment="1" applyFont="1">
      <alignment shrinkToFit="0" wrapText="1"/>
    </xf>
    <xf borderId="0" fillId="2" fontId="1" numFmtId="0" xfId="0" applyAlignment="1" applyFont="1">
      <alignment readingOrder="0"/>
    </xf>
    <xf borderId="0" fillId="3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0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4" fontId="3" numFmtId="0" xfId="0" applyAlignment="1" applyFill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5" fontId="4" numFmtId="0" xfId="0" applyAlignment="1" applyFill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4" fontId="3" numFmtId="0" xfId="0" applyAlignment="1" applyFont="1">
      <alignment shrinkToFit="0" wrapText="1"/>
    </xf>
    <xf borderId="0" fillId="4" fontId="3" numFmtId="3" xfId="0" applyAlignment="1" applyFont="1" applyNumberFormat="1">
      <alignment readingOrder="0" shrinkToFit="0" wrapText="1"/>
    </xf>
    <xf borderId="0" fillId="0" fontId="5" numFmtId="3" xfId="0" applyAlignment="1" applyFont="1" applyNumberFormat="1">
      <alignment shrinkToFit="0" wrapText="1"/>
    </xf>
    <xf borderId="0" fillId="2" fontId="3" numFmtId="0" xfId="0" applyAlignment="1" applyFont="1">
      <alignment readingOrder="0" shrinkToFit="0" wrapText="1"/>
    </xf>
    <xf borderId="0" fillId="2" fontId="3" numFmtId="10" xfId="0" applyAlignment="1" applyFont="1" applyNumberFormat="1">
      <alignment shrinkToFit="0" wrapText="1"/>
    </xf>
    <xf borderId="0" fillId="0" fontId="3" numFmtId="1" xfId="0" applyAlignment="1" applyFont="1" applyNumberFormat="1">
      <alignment shrinkToFit="0" wrapText="1"/>
    </xf>
    <xf borderId="0" fillId="0" fontId="3" numFmtId="10" xfId="0" applyAlignment="1" applyFont="1" applyNumberFormat="1">
      <alignment shrinkToFit="0" wrapText="1"/>
    </xf>
    <xf borderId="0" fillId="0" fontId="3" numFmtId="3" xfId="0" applyAlignment="1" applyFont="1" applyNumberFormat="1">
      <alignment shrinkToFit="0" wrapText="1"/>
    </xf>
    <xf borderId="0" fillId="0" fontId="3" numFmtId="2" xfId="0" applyAlignment="1" applyFont="1" applyNumberFormat="1">
      <alignment shrinkToFit="0" wrapText="1"/>
    </xf>
    <xf borderId="0" fillId="6" fontId="6" numFmtId="0" xfId="0" applyAlignment="1" applyFill="1" applyFont="1">
      <alignment readingOrder="0" shrinkToFit="0" wrapText="1"/>
    </xf>
    <xf borderId="0" fillId="0" fontId="3" numFmtId="1" xfId="0" applyAlignment="1" applyFont="1" applyNumberFormat="1">
      <alignment readingOrder="0" shrinkToFit="0" wrapText="1"/>
    </xf>
    <xf borderId="0" fillId="4" fontId="3" numFmtId="1" xfId="0" applyAlignment="1" applyFont="1" applyNumberFormat="1">
      <alignment shrinkToFit="0" wrapText="1"/>
    </xf>
    <xf borderId="0" fillId="7" fontId="3" numFmtId="1" xfId="0" applyAlignment="1" applyFill="1" applyFont="1" applyNumberFormat="1">
      <alignment shrinkToFit="0" wrapText="1"/>
    </xf>
    <xf borderId="1" fillId="8" fontId="7" numFmtId="0" xfId="0" applyAlignment="1" applyBorder="1" applyFill="1" applyFont="1">
      <alignment horizontal="center" readingOrder="0" shrinkToFit="0" vertical="bottom" wrapText="1"/>
    </xf>
    <xf borderId="1" fillId="8" fontId="8" numFmtId="0" xfId="0" applyAlignment="1" applyBorder="1" applyFont="1">
      <alignment horizontal="center" readingOrder="0" shrinkToFit="0" vertical="bottom" wrapText="1"/>
    </xf>
    <xf borderId="1" fillId="9" fontId="8" numFmtId="0" xfId="0" applyAlignment="1" applyBorder="1" applyFill="1" applyFont="1">
      <alignment horizontal="center" readingOrder="0" shrinkToFit="0" vertical="bottom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4" fontId="3" numFmtId="0" xfId="0" applyAlignment="1" applyFont="1">
      <alignment readingOrder="0"/>
    </xf>
    <xf borderId="0" fillId="4" fontId="3" numFmtId="3" xfId="0" applyAlignment="1" applyFont="1" applyNumberFormat="1">
      <alignment readingOrder="0"/>
    </xf>
    <xf borderId="0" fillId="0" fontId="5" numFmtId="0" xfId="0" applyFont="1"/>
    <xf borderId="0" fillId="4" fontId="3" numFmtId="0" xfId="0" applyFont="1"/>
    <xf borderId="0" fillId="7" fontId="3" numFmtId="3" xfId="0" applyAlignment="1" applyFont="1" applyNumberFormat="1">
      <alignment readingOrder="0"/>
    </xf>
    <xf borderId="0" fillId="0" fontId="5" numFmtId="3" xfId="0" applyFont="1" applyNumberFormat="1"/>
    <xf borderId="0" fillId="2" fontId="3" numFmtId="0" xfId="0" applyAlignment="1" applyFont="1">
      <alignment readingOrder="0"/>
    </xf>
    <xf borderId="0" fillId="2" fontId="3" numFmtId="10" xfId="0" applyFont="1" applyNumberFormat="1"/>
    <xf borderId="0" fillId="2" fontId="3" numFmtId="10" xfId="0" applyAlignment="1" applyFont="1" applyNumberFormat="1">
      <alignment readingOrder="0"/>
    </xf>
    <xf borderId="0" fillId="0" fontId="3" numFmtId="10" xfId="0" applyFont="1" applyNumberFormat="1"/>
    <xf borderId="0" fillId="0" fontId="3" numFmtId="0" xfId="0" applyFont="1"/>
    <xf borderId="0" fillId="0" fontId="3" numFmtId="3" xfId="0" applyFont="1" applyNumberFormat="1"/>
    <xf borderId="0" fillId="0" fontId="3" numFmtId="1" xfId="0" applyFont="1" applyNumberFormat="1"/>
    <xf borderId="0" fillId="10" fontId="3" numFmtId="1" xfId="0" applyFill="1" applyFont="1" applyNumberFormat="1"/>
    <xf borderId="0" fillId="0" fontId="3" numFmtId="1" xfId="0" applyAlignment="1" applyFont="1" applyNumberFormat="1">
      <alignment readingOrder="0"/>
    </xf>
    <xf borderId="1" fillId="8" fontId="7" numFmtId="0" xfId="0" applyAlignment="1" applyBorder="1" applyFont="1">
      <alignment horizontal="center" readingOrder="0" shrinkToFit="0" vertical="bottom" wrapText="0"/>
    </xf>
    <xf borderId="1" fillId="8" fontId="8" numFmtId="0" xfId="0" applyAlignment="1" applyBorder="1" applyFont="1">
      <alignment horizontal="center" readingOrder="0" shrinkToFit="0" vertical="bottom" wrapText="0"/>
    </xf>
    <xf borderId="0" fillId="0" fontId="9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4" fontId="10" numFmtId="0" xfId="0" applyAlignment="1" applyFont="1">
      <alignment vertical="bottom"/>
    </xf>
    <xf borderId="0" fillId="4" fontId="10" numFmtId="0" xfId="0" applyAlignment="1" applyFont="1">
      <alignment horizontal="center"/>
    </xf>
    <xf borderId="0" fillId="4" fontId="10" numFmtId="0" xfId="0" applyAlignment="1" applyFont="1">
      <alignment horizontal="center"/>
    </xf>
    <xf borderId="0" fillId="4" fontId="10" numFmtId="3" xfId="0" applyAlignment="1" applyFont="1" applyNumberFormat="1">
      <alignment horizontal="right" vertical="bottom"/>
    </xf>
    <xf borderId="0" fillId="0" fontId="11" numFmtId="3" xfId="0" applyAlignment="1" applyFont="1" applyNumberFormat="1">
      <alignment horizontal="right" vertical="bottom"/>
    </xf>
    <xf borderId="0" fillId="0" fontId="10" numFmtId="3" xfId="0" applyAlignment="1" applyFont="1" applyNumberFormat="1">
      <alignment shrinkToFit="0" vertical="bottom" wrapText="1"/>
    </xf>
    <xf borderId="0" fillId="0" fontId="10" numFmtId="0" xfId="0" applyAlignment="1" applyFont="1">
      <alignment shrinkToFit="0" vertical="bottom" wrapText="1"/>
    </xf>
    <xf borderId="0" fillId="2" fontId="10" numFmtId="0" xfId="0" applyAlignment="1" applyFont="1">
      <alignment vertical="bottom"/>
    </xf>
    <xf borderId="0" fillId="4" fontId="10" numFmtId="0" xfId="0" applyAlignment="1" applyFont="1">
      <alignment vertical="bottom"/>
    </xf>
    <xf borderId="0" fillId="2" fontId="10" numFmtId="10" xfId="0" applyAlignment="1" applyFont="1" applyNumberFormat="1">
      <alignment horizontal="right" vertical="bottom"/>
    </xf>
    <xf borderId="0" fillId="0" fontId="10" numFmtId="10" xfId="0" applyAlignment="1" applyFont="1" applyNumberFormat="1">
      <alignment vertical="bottom"/>
    </xf>
    <xf borderId="0" fillId="4" fontId="10" numFmtId="4" xfId="0" applyAlignment="1" applyFont="1" applyNumberFormat="1">
      <alignment horizontal="right" vertical="bottom"/>
    </xf>
    <xf borderId="0" fillId="4" fontId="10" numFmtId="0" xfId="0" applyAlignment="1" applyFont="1">
      <alignment horizontal="right" vertical="bottom"/>
    </xf>
    <xf borderId="0" fillId="4" fontId="10" numFmtId="4" xfId="0" applyAlignment="1" applyFont="1" applyNumberFormat="1">
      <alignment vertical="bottom"/>
    </xf>
    <xf borderId="0" fillId="0" fontId="10" numFmtId="10" xfId="0" applyAlignment="1" applyFont="1" applyNumberFormat="1">
      <alignment horizontal="right" vertical="bottom"/>
    </xf>
    <xf borderId="0" fillId="0" fontId="10" numFmtId="4" xfId="0" applyAlignment="1" applyFont="1" applyNumberFormat="1">
      <alignment horizontal="right" vertical="bottom"/>
    </xf>
    <xf borderId="0" fillId="0" fontId="10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75"/>
  <cols>
    <col customWidth="1" min="1" max="1" width="2.88"/>
    <col customWidth="1" min="2" max="2" width="30.88"/>
    <col customWidth="1" min="4" max="4" width="27.25"/>
    <col customWidth="1" min="5" max="5" width="31.75"/>
    <col customWidth="1" min="6" max="7" width="26.75"/>
    <col customWidth="1" min="8" max="8" width="19.5"/>
    <col customWidth="1" min="9" max="9" width="37.88"/>
    <col customWidth="1" min="10" max="10" width="20.13"/>
    <col customWidth="1" min="11" max="11" width="18.88"/>
    <col customWidth="1" min="12" max="12" width="17.75"/>
    <col customWidth="1" min="13" max="13" width="27.88"/>
    <col customWidth="1" min="14" max="14" width="20.38"/>
    <col customWidth="1" min="16" max="16" width="23.25"/>
    <col customWidth="1" min="17" max="17" width="22.5"/>
  </cols>
  <sheetData>
    <row r="1">
      <c r="A1" s="1"/>
      <c r="B1" s="1"/>
      <c r="C1" s="2" t="s">
        <v>0</v>
      </c>
      <c r="D1" s="1"/>
      <c r="E1" s="1"/>
      <c r="F1" s="3" t="s">
        <v>1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>
      <c r="A2" s="1"/>
      <c r="B2" s="3" t="s">
        <v>2</v>
      </c>
      <c r="C2" s="4" t="s">
        <v>3</v>
      </c>
      <c r="D2" s="5"/>
      <c r="E2" s="5"/>
      <c r="F2" s="5"/>
      <c r="G2" s="5"/>
      <c r="H2" s="5"/>
      <c r="I2" s="5"/>
      <c r="J2" s="4"/>
      <c r="K2" s="3" t="s">
        <v>4</v>
      </c>
      <c r="L2" s="3" t="s">
        <v>5</v>
      </c>
      <c r="M2" s="6" t="s">
        <v>6</v>
      </c>
      <c r="N2" s="7"/>
      <c r="O2" s="7"/>
      <c r="P2" s="7"/>
      <c r="Q2" s="7"/>
      <c r="R2" s="7"/>
      <c r="S2" s="7"/>
      <c r="T2" s="1"/>
      <c r="U2" s="1"/>
      <c r="V2" s="1"/>
      <c r="W2" s="1"/>
      <c r="X2" s="1"/>
      <c r="Y2" s="1"/>
      <c r="Z2" s="1"/>
      <c r="AA2" s="1"/>
      <c r="AB2" s="1"/>
    </row>
    <row r="3">
      <c r="A3" s="1"/>
      <c r="B3" s="3"/>
      <c r="C3" s="4" t="s">
        <v>7</v>
      </c>
      <c r="D3" s="4" t="s">
        <v>8</v>
      </c>
      <c r="E3" s="4" t="s">
        <v>9</v>
      </c>
      <c r="F3" s="4" t="s">
        <v>10</v>
      </c>
      <c r="G3" s="4" t="s">
        <v>11</v>
      </c>
      <c r="H3" s="4"/>
      <c r="I3" s="4" t="s">
        <v>12</v>
      </c>
      <c r="J3" s="8" t="s">
        <v>13</v>
      </c>
      <c r="K3" s="1"/>
      <c r="L3" s="1"/>
      <c r="M3" s="6" t="s">
        <v>14</v>
      </c>
      <c r="N3" s="6" t="s">
        <v>15</v>
      </c>
      <c r="O3" s="6" t="s">
        <v>16</v>
      </c>
      <c r="P3" s="9" t="s">
        <v>17</v>
      </c>
      <c r="Q3" s="9" t="s">
        <v>18</v>
      </c>
      <c r="R3" s="9" t="s">
        <v>19</v>
      </c>
      <c r="S3" s="6" t="s">
        <v>20</v>
      </c>
      <c r="T3" s="1"/>
      <c r="U3" s="1"/>
      <c r="V3" s="1"/>
      <c r="W3" s="1"/>
      <c r="X3" s="1"/>
      <c r="Y3" s="1"/>
      <c r="Z3" s="1"/>
      <c r="AA3" s="1"/>
      <c r="AB3" s="1"/>
    </row>
    <row r="4">
      <c r="A4" s="3">
        <v>1.0</v>
      </c>
      <c r="B4" s="3" t="s">
        <v>21</v>
      </c>
      <c r="C4" s="1"/>
      <c r="D4" s="10" t="s">
        <v>22</v>
      </c>
      <c r="E4" s="3" t="s">
        <v>23</v>
      </c>
      <c r="F4" s="1"/>
      <c r="G4" s="1"/>
      <c r="H4" s="1"/>
      <c r="I4" s="1"/>
      <c r="J4" s="1"/>
      <c r="K4" s="1"/>
      <c r="L4" s="1"/>
      <c r="M4" s="3"/>
      <c r="N4" s="3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>
      <c r="A5" s="3">
        <v>2.0</v>
      </c>
      <c r="B5" s="3" t="s">
        <v>24</v>
      </c>
      <c r="C5" s="1"/>
      <c r="D5" s="10" t="s">
        <v>25</v>
      </c>
      <c r="E5" s="3" t="s">
        <v>26</v>
      </c>
      <c r="F5" s="1"/>
      <c r="G5" s="3" t="s">
        <v>27</v>
      </c>
      <c r="H5" s="3"/>
      <c r="I5" s="3" t="s">
        <v>28</v>
      </c>
      <c r="J5" s="1"/>
      <c r="K5" s="1"/>
      <c r="L5" s="1"/>
      <c r="M5" s="11"/>
      <c r="N5" s="3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>
      <c r="A6" s="3">
        <v>3.0</v>
      </c>
      <c r="B6" s="3" t="s">
        <v>29</v>
      </c>
      <c r="C6" s="1"/>
      <c r="D6" s="11"/>
      <c r="E6" s="3" t="s">
        <v>30</v>
      </c>
      <c r="F6" s="1"/>
      <c r="G6" s="1"/>
      <c r="H6" s="1"/>
      <c r="I6" s="1"/>
      <c r="J6" s="1"/>
      <c r="K6" s="1"/>
      <c r="L6" s="1"/>
      <c r="M6" s="1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>
      <c r="A7" s="3">
        <v>4.0</v>
      </c>
      <c r="B7" s="3" t="s">
        <v>31</v>
      </c>
      <c r="C7" s="1"/>
      <c r="D7" s="11"/>
      <c r="E7" s="10" t="s">
        <v>23</v>
      </c>
      <c r="F7" s="1"/>
      <c r="G7" s="1"/>
      <c r="H7" s="1"/>
      <c r="I7" s="1"/>
      <c r="J7" s="1"/>
      <c r="K7" s="1"/>
      <c r="L7" s="1"/>
      <c r="M7" s="1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>
      <c r="A8" s="3">
        <v>5.0</v>
      </c>
      <c r="B8" s="3" t="s">
        <v>32</v>
      </c>
      <c r="C8" s="11"/>
      <c r="D8" s="11"/>
      <c r="E8" s="3" t="s">
        <v>33</v>
      </c>
      <c r="F8" s="3" t="s">
        <v>34</v>
      </c>
      <c r="G8" s="1"/>
      <c r="H8" s="1"/>
      <c r="I8" s="3" t="s">
        <v>35</v>
      </c>
      <c r="J8" s="1"/>
      <c r="K8" s="1"/>
      <c r="L8" s="1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>
      <c r="A9" s="3">
        <v>6.0</v>
      </c>
      <c r="B9" s="3" t="s">
        <v>36</v>
      </c>
      <c r="C9" s="1"/>
      <c r="D9" s="11"/>
      <c r="E9" s="3" t="s">
        <v>37</v>
      </c>
      <c r="F9" s="3" t="s">
        <v>34</v>
      </c>
      <c r="G9" s="11"/>
      <c r="H9" s="11"/>
      <c r="I9" s="3" t="s">
        <v>38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>
      <c r="A10" s="3">
        <v>7.0</v>
      </c>
      <c r="B10" s="3" t="s">
        <v>39</v>
      </c>
      <c r="C10" s="1"/>
      <c r="D10" s="11"/>
      <c r="E10" s="3" t="s">
        <v>40</v>
      </c>
      <c r="F10" s="3" t="s">
        <v>34</v>
      </c>
      <c r="G10" s="1"/>
      <c r="H10" s="1"/>
      <c r="I10" s="3" t="s">
        <v>41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>
      <c r="A11" s="3">
        <v>8.0</v>
      </c>
      <c r="B11" s="3" t="s">
        <v>42</v>
      </c>
      <c r="C11" s="1"/>
      <c r="D11" s="11"/>
      <c r="E11" s="3" t="s">
        <v>37</v>
      </c>
      <c r="F11" s="3" t="s">
        <v>34</v>
      </c>
      <c r="G11" s="1"/>
      <c r="H11" s="1"/>
      <c r="I11" s="3" t="s">
        <v>43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>
      <c r="A12" s="3">
        <v>9.0</v>
      </c>
      <c r="B12" s="3" t="s">
        <v>44</v>
      </c>
      <c r="C12" s="1"/>
      <c r="D12" s="11"/>
      <c r="E12" s="3" t="s">
        <v>37</v>
      </c>
      <c r="F12" s="12"/>
      <c r="G12" s="1"/>
      <c r="H12" s="1"/>
      <c r="I12" s="3" t="s">
        <v>45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>
      <c r="A13" s="3">
        <v>10.0</v>
      </c>
      <c r="B13" s="3" t="s">
        <v>46</v>
      </c>
      <c r="C13" s="3" t="s">
        <v>47</v>
      </c>
      <c r="D13" s="11"/>
      <c r="E13" s="3" t="s">
        <v>40</v>
      </c>
      <c r="F13" s="12"/>
      <c r="G13" s="1"/>
      <c r="H13" s="1"/>
      <c r="I13" s="3" t="s">
        <v>48</v>
      </c>
      <c r="J13" s="3" t="s">
        <v>49</v>
      </c>
      <c r="K13" s="1"/>
      <c r="L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>
      <c r="A14" s="3">
        <v>11.0</v>
      </c>
      <c r="B14" s="3" t="s">
        <v>50</v>
      </c>
      <c r="C14" s="1"/>
      <c r="D14" s="1"/>
      <c r="E14" s="3" t="s">
        <v>51</v>
      </c>
      <c r="F14" s="1"/>
      <c r="G14" s="1"/>
      <c r="H14" s="1"/>
      <c r="I14" s="1"/>
      <c r="J14" s="1"/>
      <c r="K14" s="1"/>
      <c r="L14" s="1"/>
      <c r="M14" s="3" t="s">
        <v>52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>
      <c r="A15" s="3">
        <v>12.0</v>
      </c>
      <c r="B15" s="3" t="s">
        <v>53</v>
      </c>
      <c r="C15" s="1"/>
      <c r="D15" s="1"/>
      <c r="E15" s="1"/>
      <c r="F15" s="3" t="s">
        <v>54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>
      <c r="A16" s="3">
        <v>13.0</v>
      </c>
      <c r="B16" s="3" t="s">
        <v>55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>
      <c r="A17" s="3">
        <v>14.0</v>
      </c>
      <c r="B17" s="3" t="s">
        <v>56</v>
      </c>
      <c r="C17" s="1"/>
      <c r="D17" s="1"/>
      <c r="E17" s="1"/>
      <c r="F17" s="3" t="s">
        <v>57</v>
      </c>
      <c r="G17" s="3" t="s">
        <v>57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>
      <c r="A18" s="3">
        <v>15.0</v>
      </c>
      <c r="B18" s="3" t="s">
        <v>58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>
      <c r="A19" s="3">
        <v>16.0</v>
      </c>
      <c r="B19" s="3" t="s">
        <v>59</v>
      </c>
      <c r="C19" s="1"/>
      <c r="D19" s="1"/>
      <c r="E19" s="1"/>
      <c r="F19" s="3" t="s">
        <v>60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>
      <c r="A20" s="3">
        <v>17.0</v>
      </c>
      <c r="B20" s="3" t="s">
        <v>61</v>
      </c>
      <c r="C20" s="1"/>
      <c r="D20" s="1"/>
      <c r="E20" s="1"/>
      <c r="F20" s="3" t="s">
        <v>62</v>
      </c>
      <c r="G20" s="3" t="s">
        <v>62</v>
      </c>
      <c r="H20" s="3"/>
      <c r="I20" s="1"/>
      <c r="J20" s="1"/>
      <c r="K20" s="1"/>
      <c r="L20" s="3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>
      <c r="A21" s="3">
        <v>18.0</v>
      </c>
      <c r="B21" s="3" t="s">
        <v>63</v>
      </c>
      <c r="C21" s="1"/>
      <c r="D21" s="1"/>
      <c r="E21" s="1"/>
      <c r="F21" s="3" t="s">
        <v>57</v>
      </c>
      <c r="G21" s="1"/>
      <c r="H21" s="1"/>
      <c r="I21" s="1"/>
      <c r="J21" s="1"/>
      <c r="K21" s="3"/>
      <c r="L21" s="3" t="s">
        <v>57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9.88"/>
    <col customWidth="1" min="12" max="13" width="15.75"/>
  </cols>
  <sheetData>
    <row r="1">
      <c r="A1" s="13" t="s">
        <v>64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</row>
    <row r="2">
      <c r="A2" s="15" t="s">
        <v>65</v>
      </c>
      <c r="B2" s="16" t="s">
        <v>66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</row>
    <row r="3">
      <c r="A3" s="15" t="s">
        <v>67</v>
      </c>
      <c r="B3" s="16" t="s">
        <v>68</v>
      </c>
      <c r="C3" s="15"/>
      <c r="D3" s="17"/>
      <c r="E3" s="17"/>
      <c r="F3" s="17"/>
      <c r="G3" s="17"/>
      <c r="H3" s="17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</row>
    <row r="4">
      <c r="B4" s="15" t="s">
        <v>69</v>
      </c>
      <c r="C4" s="15" t="s">
        <v>69</v>
      </c>
      <c r="D4" s="18" t="s">
        <v>70</v>
      </c>
      <c r="E4" s="18" t="s">
        <v>70</v>
      </c>
      <c r="F4" s="18" t="s">
        <v>70</v>
      </c>
      <c r="G4" s="18" t="s">
        <v>70</v>
      </c>
      <c r="H4" s="18" t="s">
        <v>70</v>
      </c>
      <c r="I4" s="15" t="s">
        <v>69</v>
      </c>
      <c r="J4" s="15" t="s">
        <v>69</v>
      </c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</row>
    <row r="5">
      <c r="A5" s="14"/>
      <c r="B5" s="16" t="s">
        <v>71</v>
      </c>
      <c r="C5" s="16" t="s">
        <v>72</v>
      </c>
      <c r="D5" s="16" t="s">
        <v>73</v>
      </c>
      <c r="E5" s="16" t="s">
        <v>74</v>
      </c>
      <c r="F5" s="16" t="s">
        <v>75</v>
      </c>
      <c r="G5" s="16" t="s">
        <v>76</v>
      </c>
      <c r="H5" s="16" t="s">
        <v>77</v>
      </c>
      <c r="I5" s="16" t="s">
        <v>78</v>
      </c>
      <c r="J5" s="16" t="s">
        <v>79</v>
      </c>
      <c r="K5" s="19"/>
      <c r="L5" s="16" t="b">
        <v>1</v>
      </c>
      <c r="M5" s="20" t="b">
        <v>0</v>
      </c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</row>
    <row r="6">
      <c r="A6" s="15" t="s">
        <v>80</v>
      </c>
      <c r="B6" s="21">
        <v>1595.0</v>
      </c>
      <c r="C6" s="21">
        <v>1181.0</v>
      </c>
      <c r="D6" s="21">
        <v>2363.0</v>
      </c>
      <c r="E6" s="21">
        <v>2363.0</v>
      </c>
      <c r="F6" s="21">
        <v>2363.0</v>
      </c>
      <c r="G6" s="21">
        <v>2363.0</v>
      </c>
      <c r="H6" s="21">
        <v>2363.0</v>
      </c>
      <c r="I6" s="21">
        <v>2327.0</v>
      </c>
      <c r="J6" s="21">
        <v>2281.0</v>
      </c>
      <c r="K6" s="22">
        <f>SUM(B6:J6)</f>
        <v>19199</v>
      </c>
      <c r="L6" s="15" t="s">
        <v>81</v>
      </c>
      <c r="M6" s="15" t="s">
        <v>82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</row>
    <row r="7">
      <c r="A7" s="23" t="s">
        <v>83</v>
      </c>
      <c r="B7" s="23" t="s">
        <v>84</v>
      </c>
      <c r="C7" s="23" t="s">
        <v>84</v>
      </c>
      <c r="D7" s="23" t="s">
        <v>84</v>
      </c>
      <c r="E7" s="23" t="s">
        <v>84</v>
      </c>
      <c r="F7" s="23" t="s">
        <v>84</v>
      </c>
      <c r="G7" s="23" t="s">
        <v>84</v>
      </c>
      <c r="H7" s="23" t="s">
        <v>84</v>
      </c>
      <c r="I7" s="23" t="s">
        <v>84</v>
      </c>
      <c r="J7" s="23" t="s">
        <v>84</v>
      </c>
      <c r="K7" s="19"/>
      <c r="L7" s="16" t="s">
        <v>85</v>
      </c>
      <c r="M7" s="16" t="s">
        <v>86</v>
      </c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</row>
    <row r="8">
      <c r="A8" s="23" t="s">
        <v>87</v>
      </c>
      <c r="B8" s="24">
        <f t="shared" ref="B8:J8" si="1">B$6/$K$6*$L8/$L$16</f>
        <v>0.07902469514</v>
      </c>
      <c r="C8" s="24">
        <f t="shared" si="1"/>
        <v>0.05851295609</v>
      </c>
      <c r="D8" s="24">
        <f t="shared" si="1"/>
        <v>0.1170754574</v>
      </c>
      <c r="E8" s="24">
        <f t="shared" si="1"/>
        <v>0.1170754574</v>
      </c>
      <c r="F8" s="24">
        <f t="shared" si="1"/>
        <v>0.1170754574</v>
      </c>
      <c r="G8" s="24">
        <f t="shared" si="1"/>
        <v>0.1170754574</v>
      </c>
      <c r="H8" s="24">
        <f t="shared" si="1"/>
        <v>0.1170754574</v>
      </c>
      <c r="I8" s="24">
        <f t="shared" si="1"/>
        <v>0.115291828</v>
      </c>
      <c r="J8" s="24">
        <f t="shared" si="1"/>
        <v>0.1130127458</v>
      </c>
      <c r="K8" s="19"/>
      <c r="L8" s="16">
        <v>1248.0</v>
      </c>
      <c r="M8" s="21">
        <v>1980.0</v>
      </c>
      <c r="N8" s="25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</row>
    <row r="9">
      <c r="A9" s="23" t="s">
        <v>88</v>
      </c>
      <c r="B9" s="24">
        <f t="shared" ref="B9:J9" si="2">B$6/$K$6*$L9/$L$16</f>
        <v>0.004052548469</v>
      </c>
      <c r="C9" s="24">
        <f t="shared" si="2"/>
        <v>0.003000664415</v>
      </c>
      <c r="D9" s="24">
        <f t="shared" si="2"/>
        <v>0.006003869612</v>
      </c>
      <c r="E9" s="24">
        <f t="shared" si="2"/>
        <v>0.006003869612</v>
      </c>
      <c r="F9" s="24">
        <f t="shared" si="2"/>
        <v>0.006003869612</v>
      </c>
      <c r="G9" s="24">
        <f t="shared" si="2"/>
        <v>0.006003869612</v>
      </c>
      <c r="H9" s="24">
        <f t="shared" si="2"/>
        <v>0.006003869612</v>
      </c>
      <c r="I9" s="24">
        <f t="shared" si="2"/>
        <v>0.005912401434</v>
      </c>
      <c r="J9" s="24">
        <f t="shared" si="2"/>
        <v>0.005795525428</v>
      </c>
      <c r="K9" s="19"/>
      <c r="L9" s="16">
        <v>64.0</v>
      </c>
      <c r="M9" s="16">
        <v>220.0</v>
      </c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</row>
    <row r="10">
      <c r="A10" s="23" t="s">
        <v>89</v>
      </c>
      <c r="B10" s="24"/>
      <c r="C10" s="24"/>
      <c r="D10" s="24"/>
      <c r="E10" s="24"/>
      <c r="F10" s="24"/>
      <c r="G10" s="24"/>
      <c r="H10" s="24"/>
      <c r="I10" s="24"/>
      <c r="J10" s="24"/>
      <c r="K10" s="19"/>
      <c r="L10" s="16"/>
      <c r="M10" s="16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</row>
    <row r="11">
      <c r="A11" s="23" t="s">
        <v>90</v>
      </c>
      <c r="B11" s="24"/>
      <c r="C11" s="24"/>
      <c r="D11" s="24"/>
      <c r="E11" s="24"/>
      <c r="F11" s="24"/>
      <c r="G11" s="24"/>
      <c r="H11" s="24"/>
      <c r="I11" s="24"/>
      <c r="J11" s="24"/>
      <c r="K11" s="19"/>
      <c r="L11" s="16"/>
      <c r="M11" s="16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</row>
    <row r="12">
      <c r="A12" s="23" t="s">
        <v>91</v>
      </c>
      <c r="B12" s="24"/>
      <c r="C12" s="24"/>
      <c r="D12" s="24"/>
      <c r="E12" s="24"/>
      <c r="F12" s="24"/>
      <c r="G12" s="24"/>
      <c r="H12" s="24"/>
      <c r="I12" s="24"/>
      <c r="J12" s="24"/>
      <c r="K12" s="19"/>
      <c r="L12" s="20"/>
      <c r="M12" s="16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</row>
    <row r="13">
      <c r="A13" s="23" t="s">
        <v>92</v>
      </c>
      <c r="B13" s="24"/>
      <c r="C13" s="24"/>
      <c r="D13" s="24"/>
      <c r="E13" s="24"/>
      <c r="F13" s="24"/>
      <c r="G13" s="24"/>
      <c r="H13" s="24"/>
      <c r="I13" s="24"/>
      <c r="J13" s="24"/>
      <c r="K13" s="19"/>
      <c r="L13" s="16"/>
      <c r="M13" s="16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</row>
    <row r="14">
      <c r="A14" s="23" t="s">
        <v>93</v>
      </c>
      <c r="B14" s="24"/>
      <c r="C14" s="24"/>
      <c r="D14" s="24"/>
      <c r="E14" s="24"/>
      <c r="F14" s="24"/>
      <c r="G14" s="24"/>
      <c r="H14" s="24"/>
      <c r="I14" s="24"/>
      <c r="J14" s="24"/>
      <c r="K14" s="19"/>
      <c r="L14" s="16"/>
      <c r="M14" s="16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</row>
    <row r="15">
      <c r="A15" s="23" t="s">
        <v>94</v>
      </c>
      <c r="B15" s="24"/>
      <c r="C15" s="24"/>
      <c r="D15" s="24"/>
      <c r="E15" s="24"/>
      <c r="F15" s="24"/>
      <c r="G15" s="24"/>
      <c r="H15" s="24"/>
      <c r="I15" s="24"/>
      <c r="J15" s="24"/>
      <c r="K15" s="19"/>
      <c r="L15" s="16"/>
      <c r="M15" s="16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</row>
    <row r="16">
      <c r="A16" s="15" t="s">
        <v>95</v>
      </c>
      <c r="B16" s="26">
        <f t="shared" ref="B16:J16" si="3">SUM(B8:B15)</f>
        <v>0.08307724361</v>
      </c>
      <c r="C16" s="26">
        <f t="shared" si="3"/>
        <v>0.0615136205</v>
      </c>
      <c r="D16" s="26">
        <f t="shared" si="3"/>
        <v>0.123079327</v>
      </c>
      <c r="E16" s="26">
        <f t="shared" si="3"/>
        <v>0.123079327</v>
      </c>
      <c r="F16" s="26">
        <f t="shared" si="3"/>
        <v>0.123079327</v>
      </c>
      <c r="G16" s="26">
        <f t="shared" si="3"/>
        <v>0.123079327</v>
      </c>
      <c r="H16" s="26">
        <f t="shared" si="3"/>
        <v>0.123079327</v>
      </c>
      <c r="I16" s="26">
        <f t="shared" si="3"/>
        <v>0.1212042294</v>
      </c>
      <c r="J16" s="26">
        <f t="shared" si="3"/>
        <v>0.1188082713</v>
      </c>
      <c r="K16" s="14"/>
      <c r="L16" s="14">
        <f t="shared" ref="L16:M16" si="4">SUM(L8:L15)</f>
        <v>1312</v>
      </c>
      <c r="M16" s="27">
        <f t="shared" si="4"/>
        <v>2200</v>
      </c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</row>
    <row r="17">
      <c r="A17" s="15" t="s">
        <v>96</v>
      </c>
      <c r="B17" s="28">
        <f t="shared" ref="B17:J17" si="5">B6/(SUM(B21:B32))</f>
        <v>16.17272765</v>
      </c>
      <c r="C17" s="28">
        <f t="shared" si="5"/>
        <v>30.36949158</v>
      </c>
      <c r="D17" s="28">
        <f t="shared" si="5"/>
        <v>12.93818212</v>
      </c>
      <c r="E17" s="28">
        <f t="shared" si="5"/>
        <v>12.93818212</v>
      </c>
      <c r="F17" s="28">
        <f t="shared" si="5"/>
        <v>12.93818212</v>
      </c>
      <c r="G17" s="28">
        <f t="shared" si="5"/>
        <v>12.93818212</v>
      </c>
      <c r="H17" s="28">
        <f t="shared" si="5"/>
        <v>12.93818212</v>
      </c>
      <c r="I17" s="28">
        <f t="shared" si="5"/>
        <v>23.59494497</v>
      </c>
      <c r="J17" s="28">
        <f t="shared" si="5"/>
        <v>23.12852148</v>
      </c>
      <c r="K17" s="14">
        <f>K6/(SUM(L21:L32))</f>
        <v>15.3838141</v>
      </c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</row>
    <row r="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</row>
    <row r="19">
      <c r="A19" s="29" t="s">
        <v>97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</row>
    <row r="20">
      <c r="A20" s="30" t="s">
        <v>98</v>
      </c>
      <c r="B20" s="25"/>
      <c r="C20" s="25"/>
      <c r="D20" s="25"/>
      <c r="E20" s="25"/>
      <c r="F20" s="25"/>
      <c r="G20" s="25"/>
      <c r="H20" s="25"/>
      <c r="I20" s="25"/>
      <c r="J20" s="25"/>
      <c r="K20" s="14"/>
      <c r="L20" s="15" t="s">
        <v>99</v>
      </c>
      <c r="M20" s="23" t="s">
        <v>100</v>
      </c>
      <c r="N20" s="16" t="s">
        <v>101</v>
      </c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</row>
    <row r="21">
      <c r="A21" s="15" t="s">
        <v>102</v>
      </c>
      <c r="B21" s="25">
        <f t="shared" ref="B21:B32" si="6">$B$8*L21</f>
        <v>24.65570488</v>
      </c>
      <c r="C21" s="25">
        <f>$C$8*L21*0.55</f>
        <v>10.04082326</v>
      </c>
      <c r="D21" s="25">
        <v>45.65942840010722</v>
      </c>
      <c r="E21" s="31">
        <v>45.65942840010722</v>
      </c>
      <c r="F21" s="25">
        <v>45.65942840010722</v>
      </c>
      <c r="G21" s="25">
        <v>45.65942840010722</v>
      </c>
      <c r="H21" s="32">
        <v>45.65942840010722</v>
      </c>
      <c r="I21" s="25">
        <v>24.655704883003306</v>
      </c>
      <c r="J21" s="25">
        <v>24.655704883003306</v>
      </c>
      <c r="K21" s="25"/>
      <c r="L21" s="33">
        <v>312.0</v>
      </c>
      <c r="M21" s="23">
        <v>47.0</v>
      </c>
      <c r="N21" s="16">
        <v>47.0</v>
      </c>
      <c r="O21" s="25">
        <f>Sum(B21:J21)</f>
        <v>312.3050799</v>
      </c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</row>
    <row r="22">
      <c r="A22" s="15" t="s">
        <v>103</v>
      </c>
      <c r="B22" s="25">
        <f t="shared" si="6"/>
        <v>3.477086586</v>
      </c>
      <c r="C22" s="25">
        <f t="shared" ref="C22:C31" si="7">$C$8*L22*0.5</f>
        <v>1.287285034</v>
      </c>
      <c r="D22" s="25">
        <v>6.439150158989479</v>
      </c>
      <c r="E22" s="31">
        <v>6.439150158989479</v>
      </c>
      <c r="F22" s="25">
        <v>6.439150158989479</v>
      </c>
      <c r="G22" s="25">
        <v>6.439150158989479</v>
      </c>
      <c r="H22" s="32">
        <v>6.439150158989479</v>
      </c>
      <c r="I22" s="25">
        <v>3.477086586064569</v>
      </c>
      <c r="J22" s="25">
        <v>3.477086586064569</v>
      </c>
      <c r="K22" s="25"/>
      <c r="L22" s="34">
        <v>44.0</v>
      </c>
      <c r="M22" s="23">
        <v>7.0</v>
      </c>
      <c r="N22" s="31">
        <f>$N$21/'Sanofi_ Marina_Scn1'!$S$21*'Sanofi_ Marina_Scn1'!S22</f>
        <v>6.628205128</v>
      </c>
      <c r="O22" s="25">
        <f t="shared" ref="O22:O32" si="8">Sum(B22:K22)</f>
        <v>43.91429559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</row>
    <row r="23">
      <c r="A23" s="15" t="s">
        <v>104</v>
      </c>
      <c r="B23" s="25">
        <f t="shared" si="6"/>
        <v>1.501469208</v>
      </c>
      <c r="C23" s="25">
        <f t="shared" si="7"/>
        <v>0.5558730828</v>
      </c>
      <c r="D23" s="25">
        <v>2.7805421141090934</v>
      </c>
      <c r="E23" s="31">
        <v>2.7805421141090934</v>
      </c>
      <c r="F23" s="25">
        <v>2.7805421141090934</v>
      </c>
      <c r="G23" s="25">
        <v>2.7805421141090934</v>
      </c>
      <c r="H23" s="32">
        <v>2.7805421141090934</v>
      </c>
      <c r="I23" s="25">
        <v>1.5014692076187912</v>
      </c>
      <c r="J23" s="25">
        <v>1.5014692076187912</v>
      </c>
      <c r="K23" s="25"/>
      <c r="L23" s="34">
        <v>19.0</v>
      </c>
      <c r="M23" s="23">
        <v>3.0</v>
      </c>
      <c r="N23" s="31">
        <f>$N$21/'Sanofi_ Marina_Scn1'!$S$21*'Sanofi_ Marina_Scn1'!S23</f>
        <v>2.862179487</v>
      </c>
      <c r="O23" s="25">
        <f t="shared" si="8"/>
        <v>18.96299128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</row>
    <row r="24">
      <c r="A24" s="15" t="s">
        <v>105</v>
      </c>
      <c r="B24" s="25">
        <f t="shared" si="6"/>
        <v>2.92391372</v>
      </c>
      <c r="C24" s="25">
        <f t="shared" si="7"/>
        <v>1.082489688</v>
      </c>
      <c r="D24" s="25">
        <v>5.414739906422971</v>
      </c>
      <c r="E24" s="31">
        <v>5.414739906422971</v>
      </c>
      <c r="F24" s="25">
        <v>5.414739906422971</v>
      </c>
      <c r="G24" s="25">
        <v>5.414739906422971</v>
      </c>
      <c r="H24" s="32">
        <v>5.414739906422971</v>
      </c>
      <c r="I24" s="25">
        <v>2.923913720099751</v>
      </c>
      <c r="J24" s="25">
        <v>2.923913720099751</v>
      </c>
      <c r="K24" s="25"/>
      <c r="L24" s="34">
        <v>37.0</v>
      </c>
      <c r="M24" s="23">
        <v>7.0</v>
      </c>
      <c r="N24" s="31">
        <f>$N$21/'Sanofi_ Marina_Scn1'!$S$21*'Sanofi_ Marina_Scn1'!S24</f>
        <v>5.573717949</v>
      </c>
      <c r="O24" s="25">
        <f t="shared" si="8"/>
        <v>36.92793038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</row>
    <row r="25">
      <c r="A25" s="15" t="s">
        <v>106</v>
      </c>
      <c r="B25" s="25">
        <f t="shared" si="6"/>
        <v>1.975617378</v>
      </c>
      <c r="C25" s="25">
        <f t="shared" si="7"/>
        <v>0.7314119511</v>
      </c>
      <c r="D25" s="25">
        <v>3.6586080448803857</v>
      </c>
      <c r="E25" s="31">
        <v>3.6586080448803857</v>
      </c>
      <c r="F25" s="25">
        <v>3.6586080448803857</v>
      </c>
      <c r="G25" s="25">
        <v>3.6586080448803857</v>
      </c>
      <c r="H25" s="32">
        <v>3.6586080448803857</v>
      </c>
      <c r="I25" s="25">
        <v>1.9756173784457778</v>
      </c>
      <c r="J25" s="25">
        <v>1.9756173784457778</v>
      </c>
      <c r="K25" s="25"/>
      <c r="L25" s="34">
        <v>25.0</v>
      </c>
      <c r="M25" s="23">
        <v>10.0</v>
      </c>
      <c r="N25" s="31">
        <f>$N$21/'Sanofi_ Marina_Scn1'!$S$21*'Sanofi_ Marina_Scn1'!S25</f>
        <v>3.766025641</v>
      </c>
      <c r="O25" s="25">
        <f t="shared" si="8"/>
        <v>24.95130431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</row>
    <row r="26">
      <c r="A26" s="15" t="s">
        <v>107</v>
      </c>
      <c r="B26" s="25">
        <f t="shared" si="6"/>
        <v>24.65570488</v>
      </c>
      <c r="C26" s="25">
        <f t="shared" si="7"/>
        <v>9.128021149</v>
      </c>
      <c r="D26" s="25">
        <v>45.65942840010722</v>
      </c>
      <c r="E26" s="31">
        <v>45.65942840010722</v>
      </c>
      <c r="F26" s="25">
        <v>45.65942840010722</v>
      </c>
      <c r="G26" s="25">
        <v>45.65942840010722</v>
      </c>
      <c r="H26" s="32">
        <v>45.65942840010722</v>
      </c>
      <c r="I26" s="25">
        <v>24.655704883003306</v>
      </c>
      <c r="J26" s="25">
        <v>24.655704883003306</v>
      </c>
      <c r="K26" s="25"/>
      <c r="L26" s="34">
        <v>312.0</v>
      </c>
      <c r="M26" s="23">
        <v>50.0</v>
      </c>
      <c r="N26" s="31">
        <f>$N$21/'Sanofi_ Marina_Scn1'!$S$21*'Sanofi_ Marina_Scn1'!S26</f>
        <v>47</v>
      </c>
      <c r="O26" s="25">
        <f t="shared" si="8"/>
        <v>311.3922778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</row>
    <row r="27">
      <c r="A27" s="15" t="s">
        <v>108</v>
      </c>
      <c r="B27" s="25">
        <f t="shared" si="6"/>
        <v>19.67714909</v>
      </c>
      <c r="C27" s="25">
        <f t="shared" si="7"/>
        <v>7.284863033</v>
      </c>
      <c r="D27" s="25">
        <v>36.43973612700864</v>
      </c>
      <c r="E27" s="31">
        <v>36.43973612700864</v>
      </c>
      <c r="F27" s="25">
        <v>36.43973612700864</v>
      </c>
      <c r="G27" s="25">
        <v>36.43973612700864</v>
      </c>
      <c r="H27" s="32">
        <v>36.43973612700864</v>
      </c>
      <c r="I27" s="25">
        <v>19.677149089319947</v>
      </c>
      <c r="J27" s="25">
        <v>19.677149089319947</v>
      </c>
      <c r="K27" s="25"/>
      <c r="L27" s="34">
        <v>249.0</v>
      </c>
      <c r="M27" s="23">
        <v>41.0</v>
      </c>
      <c r="N27" s="31">
        <f>$N$21/'Sanofi_ Marina_Scn1'!$S$21*'Sanofi_ Marina_Scn1'!S27</f>
        <v>37.50961538</v>
      </c>
      <c r="O27" s="25">
        <f t="shared" si="8"/>
        <v>248.5149909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</row>
    <row r="28">
      <c r="A28" s="15" t="s">
        <v>109</v>
      </c>
      <c r="B28" s="25">
        <f t="shared" si="6"/>
        <v>3.477086586</v>
      </c>
      <c r="C28" s="25">
        <f t="shared" si="7"/>
        <v>1.287285034</v>
      </c>
      <c r="D28" s="25">
        <v>6.439150158989479</v>
      </c>
      <c r="E28" s="31">
        <v>6.439150158989479</v>
      </c>
      <c r="F28" s="25">
        <v>6.439150158989479</v>
      </c>
      <c r="G28" s="25">
        <v>6.439150158989479</v>
      </c>
      <c r="H28" s="32">
        <v>6.439150158989479</v>
      </c>
      <c r="I28" s="25">
        <v>3.477086586064569</v>
      </c>
      <c r="J28" s="25">
        <v>3.477086586064569</v>
      </c>
      <c r="K28" s="25"/>
      <c r="L28" s="35">
        <v>44.0</v>
      </c>
      <c r="M28" s="23">
        <v>5.0</v>
      </c>
      <c r="N28" s="31">
        <f>$N$21/'Sanofi_ Marina_Scn1'!$S$21*'Sanofi_ Marina_Scn1'!S28</f>
        <v>6.628205128</v>
      </c>
      <c r="O28" s="25">
        <f t="shared" si="8"/>
        <v>43.91429559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</row>
    <row r="29">
      <c r="A29" s="15" t="s">
        <v>110</v>
      </c>
      <c r="B29" s="25">
        <f t="shared" si="6"/>
        <v>1.501469208</v>
      </c>
      <c r="C29" s="25">
        <f t="shared" si="7"/>
        <v>0.5558730828</v>
      </c>
      <c r="D29" s="25">
        <v>2.7805421141090934</v>
      </c>
      <c r="E29" s="31">
        <v>2.7805421141090934</v>
      </c>
      <c r="F29" s="25">
        <v>2.7805421141090934</v>
      </c>
      <c r="G29" s="25">
        <v>2.7805421141090934</v>
      </c>
      <c r="H29" s="32">
        <v>2.7805421141090934</v>
      </c>
      <c r="I29" s="25">
        <v>1.5014692076187912</v>
      </c>
      <c r="J29" s="25">
        <v>1.5014692076187912</v>
      </c>
      <c r="K29" s="25"/>
      <c r="L29" s="34">
        <v>19.0</v>
      </c>
      <c r="M29" s="23">
        <v>5.0</v>
      </c>
      <c r="N29" s="31">
        <f>$N$21/'Sanofi_ Marina_Scn1'!$S$21*'Sanofi_ Marina_Scn1'!S29</f>
        <v>2.862179487</v>
      </c>
      <c r="O29" s="25">
        <f t="shared" si="8"/>
        <v>18.96299128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</row>
    <row r="30">
      <c r="A30" s="15" t="s">
        <v>111</v>
      </c>
      <c r="B30" s="25">
        <f t="shared" si="6"/>
        <v>2.92391372</v>
      </c>
      <c r="C30" s="25">
        <f t="shared" si="7"/>
        <v>1.082489688</v>
      </c>
      <c r="D30" s="25">
        <v>5.414739906422971</v>
      </c>
      <c r="E30" s="31">
        <v>5.414739906422971</v>
      </c>
      <c r="F30" s="25">
        <v>5.414739906422971</v>
      </c>
      <c r="G30" s="25">
        <v>5.414739906422971</v>
      </c>
      <c r="H30" s="32">
        <v>5.414739906422971</v>
      </c>
      <c r="I30" s="25">
        <v>2.923913720099751</v>
      </c>
      <c r="J30" s="25">
        <v>2.923913720099751</v>
      </c>
      <c r="K30" s="25"/>
      <c r="L30" s="34">
        <v>37.0</v>
      </c>
      <c r="M30" s="23">
        <v>4.0</v>
      </c>
      <c r="N30" s="31">
        <f>$N$21/'Sanofi_ Marina_Scn1'!$S$21*'Sanofi_ Marina_Scn1'!S30</f>
        <v>5.573717949</v>
      </c>
      <c r="O30" s="25">
        <f t="shared" si="8"/>
        <v>36.92793038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</row>
    <row r="31">
      <c r="A31" s="15" t="s">
        <v>112</v>
      </c>
      <c r="B31" s="25">
        <f t="shared" si="6"/>
        <v>1.975617378</v>
      </c>
      <c r="C31" s="25">
        <f t="shared" si="7"/>
        <v>0.7314119511</v>
      </c>
      <c r="D31" s="25">
        <v>3.6586080448803857</v>
      </c>
      <c r="E31" s="31">
        <v>3.6586080448803857</v>
      </c>
      <c r="F31" s="25">
        <v>3.6586080448803857</v>
      </c>
      <c r="G31" s="25">
        <v>3.6586080448803857</v>
      </c>
      <c r="H31" s="32">
        <v>3.6586080448803857</v>
      </c>
      <c r="I31" s="25">
        <v>1.9756173784457778</v>
      </c>
      <c r="J31" s="25">
        <v>1.9756173784457778</v>
      </c>
      <c r="K31" s="25"/>
      <c r="L31" s="34">
        <v>25.0</v>
      </c>
      <c r="M31" s="23">
        <v>10.0</v>
      </c>
      <c r="N31" s="31">
        <f>$N$21/'Sanofi_ Marina_Scn1'!$S$21*'Sanofi_ Marina_Scn1'!S31</f>
        <v>3.766025641</v>
      </c>
      <c r="O31" s="25">
        <f t="shared" si="8"/>
        <v>24.95130431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</row>
    <row r="32">
      <c r="A32" s="15" t="s">
        <v>113</v>
      </c>
      <c r="B32" s="25">
        <f t="shared" si="6"/>
        <v>9.878086892</v>
      </c>
      <c r="C32" s="25">
        <f>$C$8*L32*0.7</f>
        <v>5.119883658</v>
      </c>
      <c r="D32" s="25">
        <v>18.29304022440193</v>
      </c>
      <c r="E32" s="31">
        <v>18.29304022440193</v>
      </c>
      <c r="F32" s="25">
        <v>18.29304022440193</v>
      </c>
      <c r="G32" s="25">
        <v>18.29304022440193</v>
      </c>
      <c r="H32" s="32">
        <v>18.29304022440193</v>
      </c>
      <c r="I32" s="25">
        <v>9.87808689222889</v>
      </c>
      <c r="J32" s="25">
        <v>9.87808689222889</v>
      </c>
      <c r="K32" s="25"/>
      <c r="L32" s="34">
        <v>125.0</v>
      </c>
      <c r="M32" s="23">
        <v>18.0</v>
      </c>
      <c r="N32" s="31">
        <f>$N$21/'Sanofi_ Marina_Scn1'!$S$21*'Sanofi_ Marina_Scn1'!S32</f>
        <v>18.83012821</v>
      </c>
      <c r="O32" s="25">
        <f t="shared" si="8"/>
        <v>126.2193455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</row>
    <row r="33">
      <c r="A33" s="14"/>
      <c r="B33" s="25">
        <f t="shared" ref="B33:J33" si="9">SUM(B21:B32)</f>
        <v>98.62281953</v>
      </c>
      <c r="C33" s="25">
        <f t="shared" si="9"/>
        <v>38.88771062</v>
      </c>
      <c r="D33" s="25">
        <f t="shared" si="9"/>
        <v>182.6377136</v>
      </c>
      <c r="E33" s="25">
        <f t="shared" si="9"/>
        <v>182.6377136</v>
      </c>
      <c r="F33" s="25">
        <f t="shared" si="9"/>
        <v>182.6377136</v>
      </c>
      <c r="G33" s="25">
        <f t="shared" si="9"/>
        <v>182.6377136</v>
      </c>
      <c r="H33" s="25">
        <f t="shared" si="9"/>
        <v>182.6377136</v>
      </c>
      <c r="I33" s="25">
        <f t="shared" si="9"/>
        <v>98.62281953</v>
      </c>
      <c r="J33" s="25">
        <f t="shared" si="9"/>
        <v>98.62281953</v>
      </c>
      <c r="K33" s="25">
        <f>SUM(B33:J33)</f>
        <v>1247.944737</v>
      </c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</row>
    <row r="35">
      <c r="A35" s="15" t="s">
        <v>114</v>
      </c>
      <c r="B35" s="25">
        <f t="shared" ref="B35:J35" si="10">B33*7</f>
        <v>690.3597367</v>
      </c>
      <c r="C35" s="25">
        <f t="shared" si="10"/>
        <v>272.2139743</v>
      </c>
      <c r="D35" s="25">
        <f t="shared" si="10"/>
        <v>1278.463995</v>
      </c>
      <c r="E35" s="25">
        <f t="shared" si="10"/>
        <v>1278.463995</v>
      </c>
      <c r="F35" s="25">
        <f t="shared" si="10"/>
        <v>1278.463995</v>
      </c>
      <c r="G35" s="25">
        <f t="shared" si="10"/>
        <v>1278.463995</v>
      </c>
      <c r="H35" s="25">
        <f t="shared" si="10"/>
        <v>1278.463995</v>
      </c>
      <c r="I35" s="25">
        <f t="shared" si="10"/>
        <v>690.3597367</v>
      </c>
      <c r="J35" s="25">
        <f t="shared" si="10"/>
        <v>690.3597367</v>
      </c>
      <c r="K35" s="25">
        <f t="shared" ref="K35:K36" si="11">SUM(B35:J35)</f>
        <v>8735.61316</v>
      </c>
      <c r="L35" s="25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</row>
    <row r="36">
      <c r="A36" s="15" t="s">
        <v>115</v>
      </c>
      <c r="B36" s="15">
        <v>450.0</v>
      </c>
      <c r="C36" s="15">
        <v>600.0</v>
      </c>
      <c r="D36" s="15">
        <v>250.0</v>
      </c>
      <c r="E36" s="15">
        <v>250.0</v>
      </c>
      <c r="F36" s="15">
        <v>250.0</v>
      </c>
      <c r="G36" s="15">
        <v>250.0</v>
      </c>
      <c r="H36" s="15">
        <v>250.0</v>
      </c>
      <c r="I36" s="15">
        <v>1100.0</v>
      </c>
      <c r="J36" s="15">
        <v>1100.0</v>
      </c>
      <c r="K36" s="25">
        <f t="shared" si="11"/>
        <v>4500</v>
      </c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</row>
    <row r="37">
      <c r="A37" s="15" t="s">
        <v>116</v>
      </c>
      <c r="B37" s="27">
        <f t="shared" ref="B37:K37" si="12">B42-B36</f>
        <v>109.4603949</v>
      </c>
      <c r="C37" s="27">
        <f t="shared" si="12"/>
        <v>172.6790385</v>
      </c>
      <c r="D37" s="27">
        <f t="shared" si="12"/>
        <v>195.3040072</v>
      </c>
      <c r="E37" s="27">
        <f t="shared" si="12"/>
        <v>195.3040072</v>
      </c>
      <c r="F37" s="27">
        <f t="shared" si="12"/>
        <v>195.3040072</v>
      </c>
      <c r="G37" s="27">
        <f t="shared" si="12"/>
        <v>195.3040072</v>
      </c>
      <c r="H37" s="27">
        <f t="shared" si="12"/>
        <v>195.3040072</v>
      </c>
      <c r="I37" s="27">
        <f t="shared" si="12"/>
        <v>191.4603949</v>
      </c>
      <c r="J37" s="27">
        <f t="shared" si="12"/>
        <v>145.4603949</v>
      </c>
      <c r="K37" s="25">
        <f t="shared" si="12"/>
        <v>-4500</v>
      </c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</row>
    <row r="38">
      <c r="A38" s="15" t="s">
        <v>117</v>
      </c>
      <c r="B38" s="25">
        <f t="shared" ref="B38:J38" si="13">B33*3</f>
        <v>295.8684586</v>
      </c>
      <c r="C38" s="25">
        <f t="shared" si="13"/>
        <v>116.6631318</v>
      </c>
      <c r="D38" s="25">
        <f t="shared" si="13"/>
        <v>547.9131408</v>
      </c>
      <c r="E38" s="25">
        <f t="shared" si="13"/>
        <v>547.9131408</v>
      </c>
      <c r="F38" s="25">
        <f t="shared" si="13"/>
        <v>547.9131408</v>
      </c>
      <c r="G38" s="25">
        <f t="shared" si="13"/>
        <v>547.9131408</v>
      </c>
      <c r="H38" s="25">
        <f t="shared" si="13"/>
        <v>547.9131408</v>
      </c>
      <c r="I38" s="25">
        <f t="shared" si="13"/>
        <v>295.8684586</v>
      </c>
      <c r="J38" s="25">
        <f t="shared" si="13"/>
        <v>295.8684586</v>
      </c>
      <c r="K38" s="25">
        <f t="shared" ref="K38:K40" si="15">SUM(B38:J38)</f>
        <v>3743.834212</v>
      </c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</row>
    <row r="39">
      <c r="A39" s="15" t="s">
        <v>118</v>
      </c>
      <c r="B39" s="25">
        <f t="shared" ref="B39:J39" si="14">B33*10*0.05</f>
        <v>49.31140977</v>
      </c>
      <c r="C39" s="25">
        <f t="shared" si="14"/>
        <v>19.44385531</v>
      </c>
      <c r="D39" s="25">
        <f t="shared" si="14"/>
        <v>91.3188568</v>
      </c>
      <c r="E39" s="25">
        <f t="shared" si="14"/>
        <v>91.3188568</v>
      </c>
      <c r="F39" s="25">
        <f t="shared" si="14"/>
        <v>91.3188568</v>
      </c>
      <c r="G39" s="25">
        <f t="shared" si="14"/>
        <v>91.3188568</v>
      </c>
      <c r="H39" s="25">
        <f t="shared" si="14"/>
        <v>91.3188568</v>
      </c>
      <c r="I39" s="25">
        <f t="shared" si="14"/>
        <v>49.31140977</v>
      </c>
      <c r="J39" s="25">
        <f t="shared" si="14"/>
        <v>49.31140977</v>
      </c>
      <c r="K39" s="25">
        <f t="shared" si="15"/>
        <v>623.9723686</v>
      </c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</row>
    <row r="40">
      <c r="A40" s="15" t="s">
        <v>119</v>
      </c>
      <c r="B40" s="25">
        <f t="shared" ref="B40:J40" si="16">SUM(B35:B39)</f>
        <v>1595</v>
      </c>
      <c r="C40" s="25">
        <f t="shared" si="16"/>
        <v>1181</v>
      </c>
      <c r="D40" s="25">
        <f t="shared" si="16"/>
        <v>2363</v>
      </c>
      <c r="E40" s="25">
        <f t="shared" si="16"/>
        <v>2363</v>
      </c>
      <c r="F40" s="25">
        <f t="shared" si="16"/>
        <v>2363</v>
      </c>
      <c r="G40" s="25">
        <f t="shared" si="16"/>
        <v>2363</v>
      </c>
      <c r="H40" s="25">
        <f t="shared" si="16"/>
        <v>2363</v>
      </c>
      <c r="I40" s="25">
        <f t="shared" si="16"/>
        <v>2327</v>
      </c>
      <c r="J40" s="25">
        <f t="shared" si="16"/>
        <v>2281</v>
      </c>
      <c r="K40" s="25">
        <f t="shared" si="15"/>
        <v>19199</v>
      </c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</row>
    <row r="41" hidden="1">
      <c r="A41" s="14"/>
      <c r="B41" s="27">
        <f t="shared" ref="B41:J41" si="17">B6-B40</f>
        <v>0</v>
      </c>
      <c r="C41" s="27">
        <f t="shared" si="17"/>
        <v>0</v>
      </c>
      <c r="D41" s="27">
        <f t="shared" si="17"/>
        <v>0</v>
      </c>
      <c r="E41" s="27">
        <f t="shared" si="17"/>
        <v>0</v>
      </c>
      <c r="F41" s="27">
        <f t="shared" si="17"/>
        <v>0</v>
      </c>
      <c r="G41" s="27">
        <f t="shared" si="17"/>
        <v>0</v>
      </c>
      <c r="H41" s="27">
        <f t="shared" si="17"/>
        <v>0</v>
      </c>
      <c r="I41" s="27">
        <f t="shared" si="17"/>
        <v>0</v>
      </c>
      <c r="J41" s="27">
        <f t="shared" si="17"/>
        <v>0</v>
      </c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</row>
    <row r="42" hidden="1">
      <c r="A42" s="14"/>
      <c r="B42" s="27">
        <v>559.4603949138609</v>
      </c>
      <c r="C42" s="27">
        <v>772.6790385424038</v>
      </c>
      <c r="D42" s="27">
        <v>445.30400719549675</v>
      </c>
      <c r="E42" s="27">
        <v>445.30400719549675</v>
      </c>
      <c r="F42" s="27">
        <v>445.30400719549675</v>
      </c>
      <c r="G42" s="27">
        <v>445.30400719549675</v>
      </c>
      <c r="H42" s="27">
        <v>445.30400719549675</v>
      </c>
      <c r="I42" s="27">
        <v>1291.460394913861</v>
      </c>
      <c r="J42" s="27">
        <v>1245.460394913861</v>
      </c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</row>
    <row r="1001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9.88"/>
    <col customWidth="1" min="19" max="20" width="15.75"/>
  </cols>
  <sheetData>
    <row r="1">
      <c r="A1" s="36" t="s">
        <v>64</v>
      </c>
    </row>
    <row r="2">
      <c r="A2" s="37" t="s">
        <v>65</v>
      </c>
      <c r="B2" s="38" t="s">
        <v>120</v>
      </c>
    </row>
    <row r="3">
      <c r="A3" s="37" t="s">
        <v>121</v>
      </c>
      <c r="B3" s="38" t="s">
        <v>68</v>
      </c>
      <c r="D3" s="39">
        <v>2098.0</v>
      </c>
    </row>
    <row r="4">
      <c r="B4" s="38" t="s">
        <v>72</v>
      </c>
      <c r="C4" s="38" t="s">
        <v>73</v>
      </c>
      <c r="D4" s="38" t="s">
        <v>74</v>
      </c>
      <c r="E4" s="38" t="s">
        <v>75</v>
      </c>
      <c r="F4" s="38" t="s">
        <v>76</v>
      </c>
      <c r="G4" s="38" t="s">
        <v>77</v>
      </c>
      <c r="H4" s="38" t="s">
        <v>78</v>
      </c>
      <c r="I4" s="38" t="s">
        <v>79</v>
      </c>
      <c r="J4" s="38" t="s">
        <v>122</v>
      </c>
      <c r="K4" s="38" t="s">
        <v>123</v>
      </c>
      <c r="L4" s="38" t="s">
        <v>124</v>
      </c>
      <c r="M4" s="38" t="s">
        <v>125</v>
      </c>
      <c r="N4" s="38" t="s">
        <v>126</v>
      </c>
      <c r="O4" s="38" t="s">
        <v>127</v>
      </c>
      <c r="P4" s="38" t="s">
        <v>128</v>
      </c>
      <c r="Q4" s="38" t="s">
        <v>129</v>
      </c>
      <c r="R4" s="40"/>
      <c r="S4" s="38" t="b">
        <v>1</v>
      </c>
      <c r="T4" s="41" t="b">
        <v>0</v>
      </c>
    </row>
    <row r="5">
      <c r="A5" s="37" t="s">
        <v>130</v>
      </c>
      <c r="B5" s="39">
        <v>1997.0</v>
      </c>
      <c r="C5" s="39">
        <v>2116.0</v>
      </c>
      <c r="D5" s="39">
        <v>2098.0</v>
      </c>
      <c r="E5" s="39">
        <v>2078.0</v>
      </c>
      <c r="F5" s="39">
        <v>2056.0</v>
      </c>
      <c r="G5" s="39">
        <v>2032.0</v>
      </c>
      <c r="H5" s="39">
        <v>1721.0</v>
      </c>
      <c r="I5" s="39">
        <v>930.0</v>
      </c>
      <c r="J5" s="39">
        <v>898.0</v>
      </c>
      <c r="K5" s="39">
        <v>852.0</v>
      </c>
      <c r="L5" s="39">
        <v>856.0</v>
      </c>
      <c r="M5" s="39">
        <v>822.0</v>
      </c>
      <c r="N5" s="39">
        <v>787.0</v>
      </c>
      <c r="O5" s="39">
        <v>759.0</v>
      </c>
      <c r="P5" s="39">
        <v>779.0</v>
      </c>
      <c r="Q5" s="39">
        <v>557.0</v>
      </c>
      <c r="R5" s="40"/>
      <c r="S5" s="15"/>
      <c r="T5" s="15"/>
    </row>
    <row r="6">
      <c r="A6" s="37" t="s">
        <v>131</v>
      </c>
      <c r="B6" s="42"/>
      <c r="C6" s="42"/>
      <c r="D6" s="42">
        <v>924.73</v>
      </c>
      <c r="E6" s="42">
        <v>1167.84</v>
      </c>
      <c r="F6" s="42">
        <v>1315.49</v>
      </c>
      <c r="G6" s="42">
        <v>1376.31</v>
      </c>
      <c r="H6" s="42">
        <v>941.0</v>
      </c>
      <c r="I6" s="42">
        <v>212.89</v>
      </c>
      <c r="J6" s="42">
        <v>369.55</v>
      </c>
      <c r="K6" s="42">
        <v>305.84</v>
      </c>
      <c r="L6" s="42">
        <v>271.81</v>
      </c>
      <c r="M6" s="42">
        <v>263.98</v>
      </c>
      <c r="N6" s="42">
        <v>123.84</v>
      </c>
      <c r="O6" s="42">
        <v>244.85</v>
      </c>
      <c r="P6" s="42">
        <v>194.81</v>
      </c>
      <c r="Q6" s="42">
        <v>164.4</v>
      </c>
      <c r="R6" s="43">
        <f>SUM(D6:Q6)</f>
        <v>7877.34</v>
      </c>
      <c r="S6" s="15" t="s">
        <v>81</v>
      </c>
      <c r="T6" s="15" t="s">
        <v>82</v>
      </c>
    </row>
    <row r="7">
      <c r="A7" s="44" t="s">
        <v>132</v>
      </c>
      <c r="B7" s="44" t="s">
        <v>84</v>
      </c>
      <c r="C7" s="44" t="s">
        <v>84</v>
      </c>
      <c r="D7" s="44" t="s">
        <v>84</v>
      </c>
      <c r="E7" s="44" t="s">
        <v>84</v>
      </c>
      <c r="F7" s="44" t="s">
        <v>84</v>
      </c>
      <c r="G7" s="44" t="s">
        <v>84</v>
      </c>
      <c r="H7" s="44" t="s">
        <v>84</v>
      </c>
      <c r="I7" s="44" t="s">
        <v>84</v>
      </c>
      <c r="J7" s="44" t="s">
        <v>84</v>
      </c>
      <c r="K7" s="44" t="s">
        <v>84</v>
      </c>
      <c r="L7" s="44" t="s">
        <v>84</v>
      </c>
      <c r="M7" s="44" t="s">
        <v>84</v>
      </c>
      <c r="N7" s="44" t="s">
        <v>84</v>
      </c>
      <c r="O7" s="44" t="s">
        <v>84</v>
      </c>
      <c r="P7" s="44" t="s">
        <v>84</v>
      </c>
      <c r="Q7" s="44" t="s">
        <v>84</v>
      </c>
      <c r="R7" s="40"/>
      <c r="S7" s="38" t="s">
        <v>85</v>
      </c>
      <c r="T7" s="38" t="s">
        <v>86</v>
      </c>
    </row>
    <row r="8">
      <c r="A8" s="44" t="s">
        <v>87</v>
      </c>
      <c r="B8" s="45"/>
      <c r="C8" s="45"/>
      <c r="D8" s="45">
        <f t="shared" ref="D8:Q8" si="1">D$6/$R$6*$S8/$S$16</f>
        <v>0.1116647523</v>
      </c>
      <c r="E8" s="45">
        <f t="shared" si="1"/>
        <v>0.1410212324</v>
      </c>
      <c r="F8" s="45">
        <f t="shared" si="1"/>
        <v>0.1588505455</v>
      </c>
      <c r="G8" s="45">
        <f t="shared" si="1"/>
        <v>0.1661947976</v>
      </c>
      <c r="H8" s="45">
        <f t="shared" si="1"/>
        <v>0.1136294182</v>
      </c>
      <c r="I8" s="45">
        <f t="shared" si="1"/>
        <v>0.02570729738</v>
      </c>
      <c r="J8" s="45">
        <f t="shared" si="1"/>
        <v>0.04462460307</v>
      </c>
      <c r="K8" s="45">
        <f t="shared" si="1"/>
        <v>0.03693137222</v>
      </c>
      <c r="L8" s="45">
        <f t="shared" si="1"/>
        <v>0.03282211706</v>
      </c>
      <c r="M8" s="45">
        <f t="shared" si="1"/>
        <v>0.03187661404</v>
      </c>
      <c r="N8" s="45">
        <f t="shared" si="1"/>
        <v>0.01495416275</v>
      </c>
      <c r="O8" s="45">
        <f t="shared" si="1"/>
        <v>0.02956659197</v>
      </c>
      <c r="P8" s="45">
        <f t="shared" si="1"/>
        <v>0.0235240669</v>
      </c>
      <c r="Q8" s="45">
        <f t="shared" si="1"/>
        <v>0.01985194086</v>
      </c>
      <c r="R8" s="40"/>
      <c r="S8" s="38">
        <v>1248.0</v>
      </c>
      <c r="T8" s="39">
        <v>1980.0</v>
      </c>
    </row>
    <row r="9">
      <c r="A9" s="44" t="s">
        <v>88</v>
      </c>
      <c r="B9" s="45"/>
      <c r="C9" s="45"/>
      <c r="D9" s="46">
        <v>1.0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0"/>
      <c r="S9" s="38">
        <v>64.0</v>
      </c>
      <c r="T9" s="38">
        <v>220.0</v>
      </c>
    </row>
    <row r="10">
      <c r="A10" s="44" t="s">
        <v>89</v>
      </c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0"/>
      <c r="S10" s="38"/>
      <c r="T10" s="38"/>
    </row>
    <row r="11">
      <c r="A11" s="44" t="s">
        <v>90</v>
      </c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0"/>
      <c r="S11" s="38"/>
      <c r="T11" s="38"/>
    </row>
    <row r="12">
      <c r="A12" s="44" t="s">
        <v>91</v>
      </c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0"/>
      <c r="S12" s="41"/>
      <c r="T12" s="38"/>
    </row>
    <row r="13">
      <c r="A13" s="44" t="s">
        <v>92</v>
      </c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0"/>
      <c r="S13" s="38"/>
      <c r="T13" s="38"/>
    </row>
    <row r="14">
      <c r="A14" s="44" t="s">
        <v>93</v>
      </c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0"/>
      <c r="S14" s="38"/>
      <c r="T14" s="38"/>
    </row>
    <row r="15">
      <c r="A15" s="44" t="s">
        <v>94</v>
      </c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0"/>
      <c r="S15" s="38"/>
      <c r="T15" s="38"/>
    </row>
    <row r="16">
      <c r="A16" s="37" t="s">
        <v>95</v>
      </c>
      <c r="B16" s="47">
        <f t="shared" ref="B16:Q16" si="2">SUM(B8:B15)</f>
        <v>0</v>
      </c>
      <c r="C16" s="47">
        <f t="shared" si="2"/>
        <v>0</v>
      </c>
      <c r="D16" s="47">
        <f t="shared" si="2"/>
        <v>1.111664752</v>
      </c>
      <c r="E16" s="47">
        <f t="shared" si="2"/>
        <v>0.1410212324</v>
      </c>
      <c r="F16" s="47">
        <f t="shared" si="2"/>
        <v>0.1588505455</v>
      </c>
      <c r="G16" s="47">
        <f t="shared" si="2"/>
        <v>0.1661947976</v>
      </c>
      <c r="H16" s="47">
        <f t="shared" si="2"/>
        <v>0.1136294182</v>
      </c>
      <c r="I16" s="47">
        <f t="shared" si="2"/>
        <v>0.02570729738</v>
      </c>
      <c r="J16" s="47">
        <f t="shared" si="2"/>
        <v>0.04462460307</v>
      </c>
      <c r="K16" s="47">
        <f t="shared" si="2"/>
        <v>0.03693137222</v>
      </c>
      <c r="L16" s="47">
        <f t="shared" si="2"/>
        <v>0.03282211706</v>
      </c>
      <c r="M16" s="47">
        <f t="shared" si="2"/>
        <v>0.03187661404</v>
      </c>
      <c r="N16" s="47">
        <f t="shared" si="2"/>
        <v>0.01495416275</v>
      </c>
      <c r="O16" s="47">
        <f t="shared" si="2"/>
        <v>0.02956659197</v>
      </c>
      <c r="P16" s="47">
        <f t="shared" si="2"/>
        <v>0.0235240669</v>
      </c>
      <c r="Q16" s="47">
        <f t="shared" si="2"/>
        <v>0.01985194086</v>
      </c>
      <c r="S16" s="48">
        <f t="shared" ref="S16:T16" si="3">SUM(S8:S15)</f>
        <v>1312</v>
      </c>
      <c r="T16" s="49">
        <f t="shared" si="3"/>
        <v>2200</v>
      </c>
    </row>
    <row r="20">
      <c r="A20" s="50" t="s">
        <v>87</v>
      </c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S20" s="37" t="s">
        <v>99</v>
      </c>
      <c r="T20" s="23" t="s">
        <v>100</v>
      </c>
      <c r="U20" s="16" t="s">
        <v>133</v>
      </c>
      <c r="V20" s="37" t="s">
        <v>134</v>
      </c>
      <c r="W20" s="37" t="s">
        <v>135</v>
      </c>
      <c r="X20" s="37" t="s">
        <v>136</v>
      </c>
      <c r="Y20" s="37" t="s">
        <v>137</v>
      </c>
    </row>
    <row r="21">
      <c r="A21" s="37" t="s">
        <v>102</v>
      </c>
      <c r="B21" s="51"/>
      <c r="C21" s="51"/>
      <c r="D21" s="50">
        <f t="shared" ref="D21:D32" si="6">$E$8*S21</f>
        <v>43.99862452</v>
      </c>
      <c r="E21" s="50">
        <v>56.72727272727273</v>
      </c>
      <c r="F21" s="52">
        <v>50.0</v>
      </c>
      <c r="G21" s="50">
        <f t="shared" ref="G21:H21" si="4">G8*$S$21</f>
        <v>51.85277685</v>
      </c>
      <c r="H21" s="50">
        <f t="shared" si="4"/>
        <v>35.45237847</v>
      </c>
      <c r="I21" s="50">
        <f t="shared" ref="I21:I32" si="7">$I$8*S21</f>
        <v>8.020676783</v>
      </c>
      <c r="J21" s="50">
        <f t="shared" ref="J21:Q21" si="5">J8*$S$21</f>
        <v>13.92287616</v>
      </c>
      <c r="K21" s="50">
        <f t="shared" si="5"/>
        <v>11.52258813</v>
      </c>
      <c r="L21" s="50">
        <f t="shared" si="5"/>
        <v>10.24050052</v>
      </c>
      <c r="M21" s="50">
        <f t="shared" si="5"/>
        <v>9.94550358</v>
      </c>
      <c r="N21" s="50">
        <f t="shared" si="5"/>
        <v>4.665698778</v>
      </c>
      <c r="O21" s="50">
        <f t="shared" si="5"/>
        <v>9.224776694</v>
      </c>
      <c r="P21" s="50">
        <f t="shared" si="5"/>
        <v>7.339508873</v>
      </c>
      <c r="Q21" s="50">
        <f t="shared" si="5"/>
        <v>6.193805548</v>
      </c>
      <c r="S21" s="53">
        <v>312.0</v>
      </c>
      <c r="V21" s="50">
        <f t="shared" ref="V21:V32" si="8">S21/4.5</f>
        <v>69.33333333</v>
      </c>
      <c r="W21" s="50">
        <f t="shared" ref="W21:W32" si="9">S21/4.75</f>
        <v>65.68421053</v>
      </c>
      <c r="X21" s="50">
        <f t="shared" ref="X21:X32" si="10">S21/5</f>
        <v>62.4</v>
      </c>
      <c r="Y21" s="50">
        <f t="shared" ref="Y21:Y32" si="11">S21/5.5</f>
        <v>56.72727273</v>
      </c>
    </row>
    <row r="22">
      <c r="A22" s="37" t="s">
        <v>103</v>
      </c>
      <c r="B22" s="51"/>
      <c r="C22" s="51"/>
      <c r="D22" s="50">
        <f t="shared" si="6"/>
        <v>6.204934227</v>
      </c>
      <c r="E22" s="50">
        <v>8.0</v>
      </c>
      <c r="F22" s="50">
        <f t="shared" ref="F22:F32" si="12">$F$8*S22</f>
        <v>6.989424002</v>
      </c>
      <c r="G22" s="50"/>
      <c r="H22" s="50"/>
      <c r="I22" s="50">
        <f t="shared" si="7"/>
        <v>1.131121085</v>
      </c>
      <c r="J22" s="50"/>
      <c r="K22" s="50"/>
      <c r="L22" s="50"/>
      <c r="M22" s="50"/>
      <c r="N22" s="50"/>
      <c r="O22" s="50"/>
      <c r="P22" s="50"/>
      <c r="Q22" s="50"/>
      <c r="S22" s="54">
        <v>44.0</v>
      </c>
      <c r="V22" s="50">
        <f t="shared" si="8"/>
        <v>9.777777778</v>
      </c>
      <c r="W22" s="50">
        <f t="shared" si="9"/>
        <v>9.263157895</v>
      </c>
      <c r="X22" s="50">
        <f t="shared" si="10"/>
        <v>8.8</v>
      </c>
      <c r="Y22" s="50">
        <f t="shared" si="11"/>
        <v>8</v>
      </c>
    </row>
    <row r="23">
      <c r="A23" s="37" t="s">
        <v>104</v>
      </c>
      <c r="B23" s="51"/>
      <c r="C23" s="51"/>
      <c r="D23" s="50">
        <f t="shared" si="6"/>
        <v>2.679403416</v>
      </c>
      <c r="E23" s="50">
        <v>3.4545454545454546</v>
      </c>
      <c r="F23" s="50">
        <f t="shared" si="12"/>
        <v>3.018160365</v>
      </c>
      <c r="G23" s="50"/>
      <c r="H23" s="50"/>
      <c r="I23" s="50">
        <f t="shared" si="7"/>
        <v>0.4884386502</v>
      </c>
      <c r="J23" s="50"/>
      <c r="K23" s="50"/>
      <c r="L23" s="50"/>
      <c r="M23" s="50"/>
      <c r="N23" s="50"/>
      <c r="O23" s="50"/>
      <c r="P23" s="50"/>
      <c r="Q23" s="50"/>
      <c r="S23" s="54">
        <v>19.0</v>
      </c>
      <c r="V23" s="50">
        <f t="shared" si="8"/>
        <v>4.222222222</v>
      </c>
      <c r="W23" s="50">
        <f t="shared" si="9"/>
        <v>4</v>
      </c>
      <c r="X23" s="50">
        <f t="shared" si="10"/>
        <v>3.8</v>
      </c>
      <c r="Y23" s="50">
        <f t="shared" si="11"/>
        <v>3.454545455</v>
      </c>
    </row>
    <row r="24">
      <c r="A24" s="37" t="s">
        <v>105</v>
      </c>
      <c r="B24" s="51"/>
      <c r="C24" s="51"/>
      <c r="D24" s="50">
        <f t="shared" si="6"/>
        <v>5.2177856</v>
      </c>
      <c r="E24" s="50">
        <v>6.7272727272727275</v>
      </c>
      <c r="F24" s="50">
        <f t="shared" si="12"/>
        <v>5.877470184</v>
      </c>
      <c r="G24" s="50"/>
      <c r="H24" s="50"/>
      <c r="I24" s="50">
        <f t="shared" si="7"/>
        <v>0.9511700031</v>
      </c>
      <c r="J24" s="50"/>
      <c r="K24" s="50"/>
      <c r="L24" s="50"/>
      <c r="M24" s="50"/>
      <c r="N24" s="50"/>
      <c r="O24" s="50"/>
      <c r="P24" s="50"/>
      <c r="Q24" s="50"/>
      <c r="S24" s="54">
        <v>37.0</v>
      </c>
      <c r="V24" s="50">
        <f t="shared" si="8"/>
        <v>8.222222222</v>
      </c>
      <c r="W24" s="50">
        <f t="shared" si="9"/>
        <v>7.789473684</v>
      </c>
      <c r="X24" s="50">
        <f t="shared" si="10"/>
        <v>7.4</v>
      </c>
      <c r="Y24" s="50">
        <f t="shared" si="11"/>
        <v>6.727272727</v>
      </c>
    </row>
    <row r="25">
      <c r="A25" s="37" t="s">
        <v>106</v>
      </c>
      <c r="B25" s="51"/>
      <c r="C25" s="51"/>
      <c r="D25" s="50">
        <f t="shared" si="6"/>
        <v>3.525530811</v>
      </c>
      <c r="E25" s="50">
        <v>4.545454545454546</v>
      </c>
      <c r="F25" s="50">
        <f t="shared" si="12"/>
        <v>3.971263638</v>
      </c>
      <c r="G25" s="50"/>
      <c r="H25" s="50"/>
      <c r="I25" s="50">
        <f t="shared" si="7"/>
        <v>0.6426824345</v>
      </c>
      <c r="J25" s="50"/>
      <c r="K25" s="50"/>
      <c r="L25" s="50"/>
      <c r="M25" s="50"/>
      <c r="N25" s="50"/>
      <c r="O25" s="50"/>
      <c r="P25" s="50"/>
      <c r="Q25" s="50"/>
      <c r="S25" s="54">
        <v>25.0</v>
      </c>
      <c r="V25" s="50">
        <f t="shared" si="8"/>
        <v>5.555555556</v>
      </c>
      <c r="W25" s="50">
        <f t="shared" si="9"/>
        <v>5.263157895</v>
      </c>
      <c r="X25" s="50">
        <f t="shared" si="10"/>
        <v>5</v>
      </c>
      <c r="Y25" s="50">
        <f t="shared" si="11"/>
        <v>4.545454545</v>
      </c>
    </row>
    <row r="26">
      <c r="A26" s="37" t="s">
        <v>107</v>
      </c>
      <c r="B26" s="51"/>
      <c r="C26" s="51"/>
      <c r="D26" s="50">
        <f t="shared" si="6"/>
        <v>43.99862452</v>
      </c>
      <c r="E26" s="50">
        <v>56.72727272727273</v>
      </c>
      <c r="F26" s="50">
        <f t="shared" si="12"/>
        <v>49.5613702</v>
      </c>
      <c r="G26" s="50"/>
      <c r="H26" s="50"/>
      <c r="I26" s="50">
        <f t="shared" si="7"/>
        <v>8.020676783</v>
      </c>
      <c r="J26" s="50"/>
      <c r="K26" s="50"/>
      <c r="L26" s="50"/>
      <c r="M26" s="50"/>
      <c r="N26" s="50"/>
      <c r="O26" s="50"/>
      <c r="P26" s="50"/>
      <c r="Q26" s="50"/>
      <c r="S26" s="54">
        <v>312.0</v>
      </c>
      <c r="V26" s="50">
        <f t="shared" si="8"/>
        <v>69.33333333</v>
      </c>
      <c r="W26" s="50">
        <f t="shared" si="9"/>
        <v>65.68421053</v>
      </c>
      <c r="X26" s="50">
        <f t="shared" si="10"/>
        <v>62.4</v>
      </c>
      <c r="Y26" s="50">
        <f t="shared" si="11"/>
        <v>56.72727273</v>
      </c>
    </row>
    <row r="27">
      <c r="A27" s="37" t="s">
        <v>108</v>
      </c>
      <c r="B27" s="51"/>
      <c r="C27" s="51"/>
      <c r="D27" s="50">
        <f t="shared" si="6"/>
        <v>35.11428688</v>
      </c>
      <c r="E27" s="50">
        <v>45.27272727272727</v>
      </c>
      <c r="F27" s="50">
        <f t="shared" si="12"/>
        <v>39.55378583</v>
      </c>
      <c r="G27" s="50"/>
      <c r="H27" s="50"/>
      <c r="I27" s="50">
        <f t="shared" si="7"/>
        <v>6.401117048</v>
      </c>
      <c r="J27" s="50"/>
      <c r="K27" s="50"/>
      <c r="L27" s="50"/>
      <c r="M27" s="50"/>
      <c r="N27" s="50"/>
      <c r="O27" s="50"/>
      <c r="P27" s="50"/>
      <c r="Q27" s="50"/>
      <c r="S27" s="54">
        <v>249.0</v>
      </c>
      <c r="V27" s="50">
        <f t="shared" si="8"/>
        <v>55.33333333</v>
      </c>
      <c r="W27" s="50">
        <f t="shared" si="9"/>
        <v>52.42105263</v>
      </c>
      <c r="X27" s="50">
        <f t="shared" si="10"/>
        <v>49.8</v>
      </c>
      <c r="Y27" s="50">
        <f t="shared" si="11"/>
        <v>45.27272727</v>
      </c>
    </row>
    <row r="28">
      <c r="A28" s="37" t="s">
        <v>109</v>
      </c>
      <c r="B28" s="51"/>
      <c r="C28" s="51"/>
      <c r="D28" s="50">
        <f t="shared" si="6"/>
        <v>6.204934227</v>
      </c>
      <c r="E28" s="50">
        <v>8.0</v>
      </c>
      <c r="F28" s="50">
        <f t="shared" si="12"/>
        <v>6.989424002</v>
      </c>
      <c r="G28" s="50"/>
      <c r="H28" s="50"/>
      <c r="I28" s="50">
        <f t="shared" si="7"/>
        <v>1.131121085</v>
      </c>
      <c r="J28" s="50"/>
      <c r="K28" s="50"/>
      <c r="L28" s="50"/>
      <c r="M28" s="50"/>
      <c r="N28" s="50"/>
      <c r="O28" s="50"/>
      <c r="P28" s="50"/>
      <c r="Q28" s="50"/>
      <c r="S28" s="54">
        <v>44.0</v>
      </c>
      <c r="V28" s="50">
        <f t="shared" si="8"/>
        <v>9.777777778</v>
      </c>
      <c r="W28" s="50">
        <f t="shared" si="9"/>
        <v>9.263157895</v>
      </c>
      <c r="X28" s="50">
        <f t="shared" si="10"/>
        <v>8.8</v>
      </c>
      <c r="Y28" s="50">
        <f t="shared" si="11"/>
        <v>8</v>
      </c>
    </row>
    <row r="29">
      <c r="A29" s="37" t="s">
        <v>110</v>
      </c>
      <c r="B29" s="51"/>
      <c r="C29" s="51"/>
      <c r="D29" s="50">
        <f t="shared" si="6"/>
        <v>2.679403416</v>
      </c>
      <c r="E29" s="50">
        <v>3.4545454545454546</v>
      </c>
      <c r="F29" s="50">
        <f t="shared" si="12"/>
        <v>3.018160365</v>
      </c>
      <c r="G29" s="50"/>
      <c r="H29" s="50"/>
      <c r="I29" s="50">
        <f t="shared" si="7"/>
        <v>0.4884386502</v>
      </c>
      <c r="J29" s="50"/>
      <c r="K29" s="50"/>
      <c r="L29" s="50"/>
      <c r="M29" s="50"/>
      <c r="N29" s="50"/>
      <c r="O29" s="50"/>
      <c r="P29" s="50"/>
      <c r="Q29" s="50"/>
      <c r="S29" s="54">
        <v>19.0</v>
      </c>
      <c r="V29" s="50">
        <f t="shared" si="8"/>
        <v>4.222222222</v>
      </c>
      <c r="W29" s="50">
        <f t="shared" si="9"/>
        <v>4</v>
      </c>
      <c r="X29" s="50">
        <f t="shared" si="10"/>
        <v>3.8</v>
      </c>
      <c r="Y29" s="50">
        <f t="shared" si="11"/>
        <v>3.454545455</v>
      </c>
    </row>
    <row r="30">
      <c r="A30" s="37" t="s">
        <v>111</v>
      </c>
      <c r="B30" s="51"/>
      <c r="C30" s="51"/>
      <c r="D30" s="50">
        <f t="shared" si="6"/>
        <v>5.2177856</v>
      </c>
      <c r="E30" s="50">
        <v>6.7272727272727275</v>
      </c>
      <c r="F30" s="50">
        <f t="shared" si="12"/>
        <v>5.877470184</v>
      </c>
      <c r="G30" s="50"/>
      <c r="H30" s="50"/>
      <c r="I30" s="50">
        <f t="shared" si="7"/>
        <v>0.9511700031</v>
      </c>
      <c r="J30" s="50"/>
      <c r="K30" s="50"/>
      <c r="L30" s="50"/>
      <c r="M30" s="50"/>
      <c r="N30" s="50"/>
      <c r="O30" s="50"/>
      <c r="P30" s="50"/>
      <c r="Q30" s="50"/>
      <c r="S30" s="54">
        <v>37.0</v>
      </c>
      <c r="V30" s="50">
        <f t="shared" si="8"/>
        <v>8.222222222</v>
      </c>
      <c r="W30" s="50">
        <f t="shared" si="9"/>
        <v>7.789473684</v>
      </c>
      <c r="X30" s="50">
        <f t="shared" si="10"/>
        <v>7.4</v>
      </c>
      <c r="Y30" s="50">
        <f t="shared" si="11"/>
        <v>6.727272727</v>
      </c>
    </row>
    <row r="31">
      <c r="A31" s="37" t="s">
        <v>112</v>
      </c>
      <c r="B31" s="51"/>
      <c r="C31" s="51"/>
      <c r="D31" s="50">
        <f t="shared" si="6"/>
        <v>3.525530811</v>
      </c>
      <c r="E31" s="50">
        <v>4.545454545454546</v>
      </c>
      <c r="F31" s="50">
        <f t="shared" si="12"/>
        <v>3.971263638</v>
      </c>
      <c r="G31" s="50"/>
      <c r="H31" s="50"/>
      <c r="I31" s="50">
        <f t="shared" si="7"/>
        <v>0.6426824345</v>
      </c>
      <c r="J31" s="50"/>
      <c r="K31" s="50"/>
      <c r="L31" s="50"/>
      <c r="M31" s="50"/>
      <c r="N31" s="50"/>
      <c r="O31" s="50"/>
      <c r="P31" s="50"/>
      <c r="Q31" s="50"/>
      <c r="S31" s="54">
        <v>25.0</v>
      </c>
      <c r="V31" s="50">
        <f t="shared" si="8"/>
        <v>5.555555556</v>
      </c>
      <c r="W31" s="50">
        <f t="shared" si="9"/>
        <v>5.263157895</v>
      </c>
      <c r="X31" s="50">
        <f t="shared" si="10"/>
        <v>5</v>
      </c>
      <c r="Y31" s="50">
        <f t="shared" si="11"/>
        <v>4.545454545</v>
      </c>
    </row>
    <row r="32">
      <c r="A32" s="37" t="s">
        <v>113</v>
      </c>
      <c r="B32" s="51"/>
      <c r="C32" s="51"/>
      <c r="D32" s="50">
        <f t="shared" si="6"/>
        <v>17.62765405</v>
      </c>
      <c r="E32" s="50">
        <v>22.727272727272727</v>
      </c>
      <c r="F32" s="50">
        <f t="shared" si="12"/>
        <v>19.85631819</v>
      </c>
      <c r="G32" s="50"/>
      <c r="H32" s="50"/>
      <c r="I32" s="50">
        <f t="shared" si="7"/>
        <v>3.213412173</v>
      </c>
      <c r="J32" s="50"/>
      <c r="K32" s="50"/>
      <c r="L32" s="50"/>
      <c r="M32" s="50"/>
      <c r="N32" s="50"/>
      <c r="O32" s="50"/>
      <c r="P32" s="50"/>
      <c r="Q32" s="50"/>
      <c r="S32" s="54">
        <v>125.0</v>
      </c>
      <c r="V32" s="50">
        <f t="shared" si="8"/>
        <v>27.77777778</v>
      </c>
      <c r="W32" s="50">
        <f t="shared" si="9"/>
        <v>26.31578947</v>
      </c>
      <c r="X32" s="50">
        <f t="shared" si="10"/>
        <v>25</v>
      </c>
      <c r="Y32" s="50">
        <f t="shared" si="11"/>
        <v>22.72727273</v>
      </c>
    </row>
    <row r="33">
      <c r="B33" s="50"/>
    </row>
    <row r="34">
      <c r="D34" s="50">
        <f t="shared" ref="D34:D45" si="13">$D$8*S21</f>
        <v>34.8394027</v>
      </c>
    </row>
    <row r="35">
      <c r="D35" s="50">
        <f t="shared" si="13"/>
        <v>4.913249099</v>
      </c>
    </row>
    <row r="36">
      <c r="D36" s="50">
        <f t="shared" si="13"/>
        <v>2.121630293</v>
      </c>
    </row>
    <row r="37">
      <c r="D37" s="50">
        <f t="shared" si="13"/>
        <v>4.131595833</v>
      </c>
      <c r="S37" s="48">
        <f>733-126</f>
        <v>607</v>
      </c>
    </row>
    <row r="38">
      <c r="D38" s="50">
        <f t="shared" si="13"/>
        <v>2.791618806</v>
      </c>
    </row>
    <row r="39">
      <c r="D39" s="50">
        <f t="shared" si="13"/>
        <v>34.8394027</v>
      </c>
    </row>
    <row r="40">
      <c r="D40" s="50">
        <f t="shared" si="13"/>
        <v>27.80452331</v>
      </c>
    </row>
    <row r="41">
      <c r="D41" s="50">
        <f t="shared" si="13"/>
        <v>4.913249099</v>
      </c>
    </row>
    <row r="42">
      <c r="D42" s="50">
        <f t="shared" si="13"/>
        <v>2.121630293</v>
      </c>
    </row>
    <row r="43">
      <c r="D43" s="50">
        <f t="shared" si="13"/>
        <v>4.131595833</v>
      </c>
    </row>
    <row r="44">
      <c r="D44" s="50">
        <f t="shared" si="13"/>
        <v>2.791618806</v>
      </c>
    </row>
    <row r="45">
      <c r="D45" s="50">
        <f t="shared" si="13"/>
        <v>13.95809403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5" t="s">
        <v>64</v>
      </c>
      <c r="B1" s="56"/>
      <c r="C1" s="56"/>
      <c r="D1" s="56"/>
      <c r="E1" s="56"/>
      <c r="F1" s="56"/>
      <c r="G1" s="56"/>
      <c r="H1" s="56"/>
      <c r="I1" s="56"/>
      <c r="J1" s="56"/>
      <c r="K1" s="56"/>
    </row>
    <row r="2">
      <c r="A2" s="57" t="s">
        <v>138</v>
      </c>
      <c r="B2" s="58" t="s">
        <v>139</v>
      </c>
      <c r="C2" s="56"/>
      <c r="D2" s="56"/>
      <c r="E2" s="56"/>
      <c r="F2" s="56"/>
      <c r="G2" s="56"/>
      <c r="H2" s="56"/>
      <c r="I2" s="56"/>
      <c r="J2" s="56"/>
      <c r="K2" s="56"/>
    </row>
    <row r="3">
      <c r="A3" s="57" t="s">
        <v>121</v>
      </c>
      <c r="B3" s="58" t="s">
        <v>139</v>
      </c>
      <c r="C3" s="56"/>
      <c r="D3" s="56"/>
      <c r="E3" s="56"/>
      <c r="F3" s="56"/>
      <c r="G3" s="56"/>
      <c r="H3" s="56"/>
      <c r="I3" s="56"/>
      <c r="J3" s="56"/>
      <c r="K3" s="56"/>
    </row>
    <row r="4">
      <c r="A4" s="56"/>
      <c r="B4" s="58" t="s">
        <v>140</v>
      </c>
      <c r="C4" s="58" t="s">
        <v>141</v>
      </c>
      <c r="D4" s="58" t="s">
        <v>142</v>
      </c>
      <c r="E4" s="58" t="s">
        <v>143</v>
      </c>
      <c r="F4" s="58" t="s">
        <v>144</v>
      </c>
      <c r="G4" s="58" t="s">
        <v>145</v>
      </c>
      <c r="H4" s="58" t="s">
        <v>146</v>
      </c>
      <c r="I4" s="57"/>
      <c r="J4" s="59" t="b">
        <v>1</v>
      </c>
      <c r="K4" s="60" t="b">
        <v>0</v>
      </c>
    </row>
    <row r="5">
      <c r="A5" s="57" t="s">
        <v>147</v>
      </c>
      <c r="B5" s="61">
        <v>100.0</v>
      </c>
      <c r="C5" s="61">
        <v>110.0</v>
      </c>
      <c r="D5" s="61">
        <v>105.0</v>
      </c>
      <c r="E5" s="61">
        <v>120.0</v>
      </c>
      <c r="F5" s="61">
        <v>95.0</v>
      </c>
      <c r="G5" s="61">
        <v>90.0</v>
      </c>
      <c r="H5" s="61">
        <v>115.0</v>
      </c>
      <c r="I5" s="62">
        <f>SUM(B5:H5)</f>
        <v>735</v>
      </c>
      <c r="J5" s="63" t="s">
        <v>81</v>
      </c>
      <c r="K5" s="64" t="s">
        <v>82</v>
      </c>
    </row>
    <row r="6">
      <c r="A6" s="65" t="s">
        <v>132</v>
      </c>
      <c r="B6" s="65" t="s">
        <v>84</v>
      </c>
      <c r="C6" s="65" t="s">
        <v>84</v>
      </c>
      <c r="D6" s="65" t="s">
        <v>84</v>
      </c>
      <c r="E6" s="65" t="s">
        <v>84</v>
      </c>
      <c r="F6" s="65" t="s">
        <v>84</v>
      </c>
      <c r="G6" s="65" t="s">
        <v>84</v>
      </c>
      <c r="H6" s="65" t="s">
        <v>84</v>
      </c>
      <c r="I6" s="57"/>
      <c r="J6" s="58" t="s">
        <v>85</v>
      </c>
      <c r="K6" s="66" t="s">
        <v>86</v>
      </c>
    </row>
    <row r="7">
      <c r="A7" s="65" t="s">
        <v>148</v>
      </c>
      <c r="B7" s="67">
        <f t="shared" ref="B7:H7" si="1">B$5/$I$5*$J7/$J$15</f>
        <v>0.004859086492</v>
      </c>
      <c r="C7" s="67">
        <f t="shared" si="1"/>
        <v>0.005344995141</v>
      </c>
      <c r="D7" s="67">
        <f t="shared" si="1"/>
        <v>0.005102040816</v>
      </c>
      <c r="E7" s="67">
        <f t="shared" si="1"/>
        <v>0.00583090379</v>
      </c>
      <c r="F7" s="67">
        <f t="shared" si="1"/>
        <v>0.004616132167</v>
      </c>
      <c r="G7" s="67">
        <f t="shared" si="1"/>
        <v>0.004373177843</v>
      </c>
      <c r="H7" s="67">
        <f t="shared" si="1"/>
        <v>0.005587949466</v>
      </c>
      <c r="I7" s="68"/>
      <c r="J7" s="69">
        <v>10.0</v>
      </c>
      <c r="K7" s="70">
        <v>15.0</v>
      </c>
    </row>
    <row r="8">
      <c r="A8" s="65" t="s">
        <v>149</v>
      </c>
      <c r="B8" s="67">
        <f t="shared" ref="B8:H8" si="2">B$5/$I$5*$J8/$J$15</f>
        <v>0.009718172983</v>
      </c>
      <c r="C8" s="67">
        <f t="shared" si="2"/>
        <v>0.01068999028</v>
      </c>
      <c r="D8" s="67">
        <f t="shared" si="2"/>
        <v>0.01020408163</v>
      </c>
      <c r="E8" s="67">
        <f t="shared" si="2"/>
        <v>0.01166180758</v>
      </c>
      <c r="F8" s="67">
        <f t="shared" si="2"/>
        <v>0.009232264334</v>
      </c>
      <c r="G8" s="67">
        <f t="shared" si="2"/>
        <v>0.008746355685</v>
      </c>
      <c r="H8" s="67">
        <f t="shared" si="2"/>
        <v>0.01117589893</v>
      </c>
      <c r="I8" s="68"/>
      <c r="J8" s="69">
        <v>20.0</v>
      </c>
      <c r="K8" s="70">
        <v>24.0</v>
      </c>
    </row>
    <row r="9">
      <c r="A9" s="65" t="s">
        <v>89</v>
      </c>
      <c r="B9" s="67">
        <f t="shared" ref="B9:H9" si="3">B$5/$I$5*$J9/$J$15</f>
        <v>0.01457725948</v>
      </c>
      <c r="C9" s="67">
        <f t="shared" si="3"/>
        <v>0.01603498542</v>
      </c>
      <c r="D9" s="67">
        <f t="shared" si="3"/>
        <v>0.01530612245</v>
      </c>
      <c r="E9" s="67">
        <f t="shared" si="3"/>
        <v>0.01749271137</v>
      </c>
      <c r="F9" s="67">
        <f t="shared" si="3"/>
        <v>0.0138483965</v>
      </c>
      <c r="G9" s="67">
        <f t="shared" si="3"/>
        <v>0.01311953353</v>
      </c>
      <c r="H9" s="67">
        <f t="shared" si="3"/>
        <v>0.0167638484</v>
      </c>
      <c r="I9" s="68"/>
      <c r="J9" s="69">
        <v>30.0</v>
      </c>
      <c r="K9" s="70">
        <v>39.0</v>
      </c>
    </row>
    <row r="10">
      <c r="A10" s="65" t="s">
        <v>90</v>
      </c>
      <c r="B10" s="67">
        <f t="shared" ref="B10:H10" si="4">B$5/$I$5*$J10/$J$15</f>
        <v>0.01943634597</v>
      </c>
      <c r="C10" s="67">
        <f t="shared" si="4"/>
        <v>0.02137998056</v>
      </c>
      <c r="D10" s="67">
        <f t="shared" si="4"/>
        <v>0.02040816327</v>
      </c>
      <c r="E10" s="67">
        <f t="shared" si="4"/>
        <v>0.02332361516</v>
      </c>
      <c r="F10" s="67">
        <f t="shared" si="4"/>
        <v>0.01846452867</v>
      </c>
      <c r="G10" s="67">
        <f t="shared" si="4"/>
        <v>0.01749271137</v>
      </c>
      <c r="H10" s="67">
        <f t="shared" si="4"/>
        <v>0.02235179786</v>
      </c>
      <c r="I10" s="68"/>
      <c r="J10" s="69">
        <v>40.0</v>
      </c>
      <c r="K10" s="70">
        <v>54.0</v>
      </c>
    </row>
    <row r="11">
      <c r="A11" s="65" t="s">
        <v>91</v>
      </c>
      <c r="B11" s="67">
        <f t="shared" ref="B11:H11" si="5">B$5/$I$5*$J11/$J$15</f>
        <v>0</v>
      </c>
      <c r="C11" s="67">
        <f t="shared" si="5"/>
        <v>0</v>
      </c>
      <c r="D11" s="67">
        <f t="shared" si="5"/>
        <v>0</v>
      </c>
      <c r="E11" s="67">
        <f t="shared" si="5"/>
        <v>0</v>
      </c>
      <c r="F11" s="67">
        <f t="shared" si="5"/>
        <v>0</v>
      </c>
      <c r="G11" s="67">
        <f t="shared" si="5"/>
        <v>0</v>
      </c>
      <c r="H11" s="67">
        <f t="shared" si="5"/>
        <v>0</v>
      </c>
      <c r="I11" s="68"/>
      <c r="J11" s="71"/>
      <c r="K11" s="66"/>
    </row>
    <row r="12">
      <c r="A12" s="65" t="s">
        <v>92</v>
      </c>
      <c r="B12" s="67">
        <f t="shared" ref="B12:H12" si="6">B$5/$I$5*$J12/$J$15</f>
        <v>0.02429543246</v>
      </c>
      <c r="C12" s="67">
        <f t="shared" si="6"/>
        <v>0.0267249757</v>
      </c>
      <c r="D12" s="67">
        <f t="shared" si="6"/>
        <v>0.02551020408</v>
      </c>
      <c r="E12" s="67">
        <f t="shared" si="6"/>
        <v>0.02915451895</v>
      </c>
      <c r="F12" s="67">
        <f t="shared" si="6"/>
        <v>0.02308066084</v>
      </c>
      <c r="G12" s="67">
        <f t="shared" si="6"/>
        <v>0.02186588921</v>
      </c>
      <c r="H12" s="67">
        <f t="shared" si="6"/>
        <v>0.02793974733</v>
      </c>
      <c r="I12" s="68"/>
      <c r="J12" s="69">
        <v>50.0</v>
      </c>
      <c r="K12" s="70">
        <v>63.0</v>
      </c>
    </row>
    <row r="13">
      <c r="A13" s="65" t="s">
        <v>93</v>
      </c>
      <c r="B13" s="67">
        <f t="shared" ref="B13:H13" si="7">B$5/$I$5*$J13/$J$15</f>
        <v>0.02915451895</v>
      </c>
      <c r="C13" s="67">
        <f t="shared" si="7"/>
        <v>0.03206997085</v>
      </c>
      <c r="D13" s="67">
        <f t="shared" si="7"/>
        <v>0.0306122449</v>
      </c>
      <c r="E13" s="67">
        <f t="shared" si="7"/>
        <v>0.03498542274</v>
      </c>
      <c r="F13" s="67">
        <f t="shared" si="7"/>
        <v>0.027696793</v>
      </c>
      <c r="G13" s="67">
        <f t="shared" si="7"/>
        <v>0.02623906706</v>
      </c>
      <c r="H13" s="67">
        <f t="shared" si="7"/>
        <v>0.03352769679</v>
      </c>
      <c r="I13" s="68"/>
      <c r="J13" s="69">
        <v>60.0</v>
      </c>
      <c r="K13" s="70">
        <v>90.0</v>
      </c>
    </row>
    <row r="14">
      <c r="A14" s="65" t="s">
        <v>94</v>
      </c>
      <c r="B14" s="67">
        <f t="shared" ref="B14:H14" si="8">B$5/$I$5*$J14/$J$15</f>
        <v>0.03401360544</v>
      </c>
      <c r="C14" s="67">
        <f t="shared" si="8"/>
        <v>0.03741496599</v>
      </c>
      <c r="D14" s="67">
        <f t="shared" si="8"/>
        <v>0.03571428571</v>
      </c>
      <c r="E14" s="67">
        <f t="shared" si="8"/>
        <v>0.04081632653</v>
      </c>
      <c r="F14" s="67">
        <f t="shared" si="8"/>
        <v>0.03231292517</v>
      </c>
      <c r="G14" s="67">
        <f t="shared" si="8"/>
        <v>0.0306122449</v>
      </c>
      <c r="H14" s="67">
        <f t="shared" si="8"/>
        <v>0.03911564626</v>
      </c>
      <c r="I14" s="68"/>
      <c r="J14" s="69">
        <v>70.0</v>
      </c>
      <c r="K14" s="70">
        <v>84.0</v>
      </c>
    </row>
    <row r="15">
      <c r="A15" s="57" t="s">
        <v>95</v>
      </c>
      <c r="B15" s="72">
        <f t="shared" ref="B15:H15" si="9">SUM(B7:B14)</f>
        <v>0.1360544218</v>
      </c>
      <c r="C15" s="72">
        <f t="shared" si="9"/>
        <v>0.1496598639</v>
      </c>
      <c r="D15" s="72">
        <f t="shared" si="9"/>
        <v>0.1428571429</v>
      </c>
      <c r="E15" s="72">
        <f t="shared" si="9"/>
        <v>0.1632653061</v>
      </c>
      <c r="F15" s="72">
        <f t="shared" si="9"/>
        <v>0.1292517007</v>
      </c>
      <c r="G15" s="72">
        <f t="shared" si="9"/>
        <v>0.1224489796</v>
      </c>
      <c r="H15" s="72">
        <f t="shared" si="9"/>
        <v>0.156462585</v>
      </c>
      <c r="I15" s="56"/>
      <c r="J15" s="73">
        <f t="shared" ref="J15:K15" si="10">SUM(J7:J14)</f>
        <v>280</v>
      </c>
      <c r="K15" s="74">
        <f t="shared" si="10"/>
        <v>369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4" width="15.75"/>
  </cols>
  <sheetData>
    <row r="1">
      <c r="A1" s="36" t="s">
        <v>64</v>
      </c>
    </row>
    <row r="2">
      <c r="A2" s="37" t="s">
        <v>138</v>
      </c>
      <c r="B2" s="38" t="s">
        <v>139</v>
      </c>
    </row>
    <row r="3">
      <c r="A3" s="37" t="s">
        <v>121</v>
      </c>
      <c r="B3" s="38" t="s">
        <v>139</v>
      </c>
    </row>
    <row r="4">
      <c r="B4" s="38" t="s">
        <v>129</v>
      </c>
      <c r="C4" s="38" t="b">
        <v>0</v>
      </c>
      <c r="D4" s="38" t="b">
        <v>1</v>
      </c>
    </row>
    <row r="5">
      <c r="A5" s="37" t="s">
        <v>147</v>
      </c>
      <c r="B5" s="38">
        <v>1146.0</v>
      </c>
      <c r="C5" s="15" t="s">
        <v>81</v>
      </c>
      <c r="D5" s="15" t="s">
        <v>82</v>
      </c>
    </row>
    <row r="6">
      <c r="A6" s="44" t="s">
        <v>132</v>
      </c>
      <c r="B6" s="44" t="s">
        <v>84</v>
      </c>
      <c r="C6" s="38" t="s">
        <v>85</v>
      </c>
      <c r="D6" s="38" t="s">
        <v>86</v>
      </c>
    </row>
    <row r="7">
      <c r="A7" s="44" t="s">
        <v>150</v>
      </c>
      <c r="B7" s="46"/>
      <c r="C7" s="38">
        <v>50.0</v>
      </c>
      <c r="D7" s="38">
        <v>1980.0</v>
      </c>
    </row>
    <row r="8">
      <c r="A8" s="37" t="s">
        <v>95</v>
      </c>
      <c r="C8" s="48">
        <f t="shared" ref="C8:D8" si="1">SUM(C7)</f>
        <v>50</v>
      </c>
      <c r="D8" s="48">
        <f t="shared" si="1"/>
        <v>1980</v>
      </c>
    </row>
  </sheetData>
  <drawing r:id="rId1"/>
</worksheet>
</file>