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tabRatio="794" activeTab="6"/>
  </bookViews>
  <sheets>
    <sheet name="1.1" sheetId="1" r:id="rId1"/>
    <sheet name="1.2" sheetId="3" r:id="rId2"/>
    <sheet name="1.3" sheetId="2" r:id="rId3"/>
    <sheet name="2.1" sheetId="4" r:id="rId4"/>
    <sheet name="2.2" sheetId="5" r:id="rId5"/>
    <sheet name="2.3" sheetId="6" r:id="rId6"/>
    <sheet name="2.4" sheetId="12" r:id="rId7"/>
    <sheet name="3.1" sheetId="7" r:id="rId8"/>
    <sheet name="3.2" sheetId="8" r:id="rId9"/>
    <sheet name="3.3" sheetId="9" r:id="rId10"/>
    <sheet name="4.1" sheetId="10" r:id="rId11"/>
    <sheet name="4.2" sheetId="11" r:id="rId12"/>
    <sheet name="4.3" sheetId="13" r:id="rId13"/>
    <sheet name="5.1" sheetId="14" r:id="rId14"/>
    <sheet name="5.2" sheetId="15" r:id="rId15"/>
    <sheet name="5.3" sheetId="16" r:id="rId16"/>
    <sheet name="6.1" sheetId="17" r:id="rId17"/>
    <sheet name="6.2" sheetId="18" r:id="rId18"/>
    <sheet name="6.3" sheetId="19" r:id="rId19"/>
    <sheet name="6.4" sheetId="20" r:id="rId20"/>
  </sheets>
  <definedNames>
    <definedName name="_xlnm._FilterDatabase" localSheetId="5" hidden="1">'2.3'!$A$5:$G$5</definedName>
    <definedName name="_xlnm._FilterDatabase" localSheetId="6" hidden="1">'2.4'!$A$5:$G$5</definedName>
  </definedNames>
  <calcPr calcId="144525"/>
</workbook>
</file>

<file path=xl/sharedStrings.xml><?xml version="1.0" encoding="utf-8"?>
<sst xmlns="http://schemas.openxmlformats.org/spreadsheetml/2006/main" count="513" uniqueCount="316">
  <si>
    <t>1.1 PF20 Monthly Sales</t>
  </si>
  <si>
    <t>a. Monthly Sales</t>
  </si>
  <si>
    <t>b. Sales forecast</t>
  </si>
  <si>
    <t>c. YTD Sales</t>
  </si>
  <si>
    <t>d. on Target</t>
  </si>
  <si>
    <t>e. on SPLY</t>
  </si>
  <si>
    <t>月份</t>
  </si>
  <si>
    <t>当年</t>
  </si>
  <si>
    <t>去年同期</t>
  </si>
  <si>
    <t>金额</t>
  </si>
  <si>
    <t>%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</si>
  <si>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</si>
  <si>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</si>
  <si>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</si>
  <si>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</si>
  <si>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</si>
  <si>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</si>
  <si>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</si>
  <si>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</si>
  <si>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</si>
  <si>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</si>
  <si>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</si>
  <si>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</si>
  <si>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1.2 PF20 YTD Sales by City Cluster</t>
  </si>
  <si>
    <t>城市群</t>
  </si>
  <si>
    <t>Name</t>
  </si>
  <si>
    <t>今年</t>
  </si>
  <si>
    <t>对比去年同期</t>
  </si>
  <si>
    <t>增长率</t>
  </si>
  <si>
    <t>占比率</t>
  </si>
  <si>
    <t>去年</t>
  </si>
  <si>
    <t>201909-201912</t>
  </si>
  <si>
    <t>201809-201901</t>
  </si>
  <si>
    <t>北京城市群</t>
  </si>
  <si>
    <t>Beijing</t>
  </si>
  <si>
    <t>成都城市群</t>
  </si>
  <si>
    <t>Chengdu</t>
  </si>
  <si>
    <t>大连城市群</t>
  </si>
  <si>
    <t>Dalian</t>
  </si>
  <si>
    <t>佛山城市群</t>
  </si>
  <si>
    <t>Foshan</t>
  </si>
  <si>
    <t>福州城市群</t>
  </si>
  <si>
    <t>Fuzhou</t>
  </si>
  <si>
    <t>广州城市群</t>
  </si>
  <si>
    <t>Guangzhou</t>
  </si>
  <si>
    <t>贵阳城市群</t>
  </si>
  <si>
    <t>Guiyang</t>
  </si>
  <si>
    <t>哈尔滨城市群</t>
  </si>
  <si>
    <t>Harbin</t>
  </si>
  <si>
    <t>海口城市群</t>
  </si>
  <si>
    <t>Haikou</t>
  </si>
  <si>
    <t>杭州城市群</t>
  </si>
  <si>
    <t>Hangzhou</t>
  </si>
  <si>
    <t>合肥城市群</t>
  </si>
  <si>
    <t>Hefei</t>
  </si>
  <si>
    <t>呼和浩特城市群</t>
  </si>
  <si>
    <t>Hohhot</t>
  </si>
  <si>
    <t>济南城市群</t>
  </si>
  <si>
    <t>Ji‘Nan</t>
  </si>
  <si>
    <t>昆明城市群</t>
  </si>
  <si>
    <t>Kunming</t>
  </si>
  <si>
    <t>兰州城市群</t>
  </si>
  <si>
    <t>Lanzhou</t>
  </si>
  <si>
    <t>洛阳城市群</t>
  </si>
  <si>
    <t>Luoyang</t>
  </si>
  <si>
    <t>南昌城市群</t>
  </si>
  <si>
    <t>Nanchang</t>
  </si>
  <si>
    <t>南京城市群</t>
  </si>
  <si>
    <t>Nanjing</t>
  </si>
  <si>
    <t>南宁城市群</t>
  </si>
  <si>
    <t>Nanning</t>
  </si>
  <si>
    <t>南通城市群</t>
  </si>
  <si>
    <t>Nantong</t>
  </si>
  <si>
    <t>宁波城市群</t>
  </si>
  <si>
    <t>Ningbo</t>
  </si>
  <si>
    <t>青岛城市群</t>
  </si>
  <si>
    <t>Qingdao</t>
  </si>
  <si>
    <t>泉州城市群</t>
  </si>
  <si>
    <t>Quanzhou</t>
  </si>
  <si>
    <t>厦门城市群</t>
  </si>
  <si>
    <t>Xiamen</t>
  </si>
  <si>
    <t>汕头城市群</t>
  </si>
  <si>
    <t>Shantou</t>
  </si>
  <si>
    <t>上海城市群</t>
  </si>
  <si>
    <t>Shanghai</t>
  </si>
  <si>
    <t>深圳城市群</t>
  </si>
  <si>
    <t>Shenzhen</t>
  </si>
  <si>
    <t>沈阳城市群</t>
  </si>
  <si>
    <t>Shenyang</t>
  </si>
  <si>
    <t>石家庄城市群</t>
  </si>
  <si>
    <t>Shijiazhuang</t>
  </si>
  <si>
    <t>苏州城市群</t>
  </si>
  <si>
    <t>Suzhou</t>
  </si>
  <si>
    <t>太原城市群</t>
  </si>
  <si>
    <t>Taiyuan</t>
  </si>
  <si>
    <t>天津城市群</t>
  </si>
  <si>
    <t>Tianjin</t>
  </si>
  <si>
    <t>温州城市群</t>
  </si>
  <si>
    <t>Wenzhou</t>
  </si>
  <si>
    <t>乌鲁木齐城市群</t>
  </si>
  <si>
    <t>Urumqi</t>
  </si>
  <si>
    <t>武汉城市群</t>
  </si>
  <si>
    <t>Wuhan</t>
  </si>
  <si>
    <t>西安城市群</t>
  </si>
  <si>
    <t xml:space="preserve">Xi'an </t>
  </si>
  <si>
    <t>徐州城市群</t>
  </si>
  <si>
    <t>Xuzhou</t>
  </si>
  <si>
    <t>长春城市群</t>
  </si>
  <si>
    <t>Changchun</t>
  </si>
  <si>
    <t>长沙城市群</t>
  </si>
  <si>
    <t>Changsha</t>
  </si>
  <si>
    <t>郑州城市群</t>
  </si>
  <si>
    <t>Zhengzhou</t>
  </si>
  <si>
    <t>重庆城市群</t>
  </si>
  <si>
    <t>Chongqing</t>
  </si>
  <si>
    <t>1.3 PF20 YTD Sales by FC</t>
  </si>
  <si>
    <t>FC 名称</t>
  </si>
  <si>
    <t>何迅  龚玲姬</t>
  </si>
  <si>
    <t>雷宇鸣  叶桂花</t>
  </si>
  <si>
    <t>AMWAY</t>
  </si>
  <si>
    <t xml:space="preserve">张忆平  </t>
  </si>
  <si>
    <t>傅后坚  柯淑真</t>
  </si>
  <si>
    <t>卢宪新  卜范芝</t>
  </si>
  <si>
    <t>陈毅鼎  周婉明</t>
  </si>
  <si>
    <t xml:space="preserve">韩世荣  </t>
  </si>
  <si>
    <t>朱生才  张盛举</t>
  </si>
  <si>
    <t>钟光文  何静</t>
  </si>
  <si>
    <t xml:space="preserve">简水兰  </t>
  </si>
  <si>
    <t>郑维良  罗斌</t>
  </si>
  <si>
    <t>傅南生  吴彩云</t>
  </si>
  <si>
    <t>袁为群  周亚星</t>
  </si>
  <si>
    <t>周志坚  欧帼英</t>
  </si>
  <si>
    <t>江芝英  王纪接</t>
  </si>
  <si>
    <t>许旭昇  谢淑芬</t>
  </si>
  <si>
    <t>杜国渊  沈艳</t>
  </si>
  <si>
    <t>陈婉芬  嵇龙生</t>
  </si>
  <si>
    <t xml:space="preserve">李丽莉  </t>
  </si>
  <si>
    <t>梁丁苏  孙东</t>
  </si>
  <si>
    <t>周帆扬  郑新清</t>
  </si>
  <si>
    <t>金乃刚  王淑真</t>
  </si>
  <si>
    <t xml:space="preserve">康君  </t>
  </si>
  <si>
    <t>刘红  狄晋</t>
  </si>
  <si>
    <t>熊世翔  吴奕</t>
  </si>
  <si>
    <t>金梅  刘德沛</t>
  </si>
  <si>
    <t>黄安莉  林海峰</t>
  </si>
  <si>
    <t xml:space="preserve">任英才  </t>
  </si>
  <si>
    <t xml:space="preserve">葛勇芹  </t>
  </si>
  <si>
    <t>尹建平  王成安</t>
  </si>
  <si>
    <t>王寒茹  毛忠</t>
  </si>
  <si>
    <t>陈来发  李月容</t>
  </si>
  <si>
    <t>郭洪斌  范建平</t>
  </si>
  <si>
    <t>2.1 ABO Segment Summary</t>
  </si>
  <si>
    <t>Segment</t>
  </si>
  <si>
    <t>Buyer Count</t>
  </si>
  <si>
    <t>Productivity</t>
  </si>
  <si>
    <t>YTD Monthly Average</t>
  </si>
  <si>
    <t>YTD vs LY</t>
  </si>
  <si>
    <t>Customer</t>
  </si>
  <si>
    <t>390,286 (39%)</t>
  </si>
  <si>
    <t>$19m (11%)</t>
  </si>
  <si>
    <t>+114%(+6pt)</t>
  </si>
  <si>
    <t>ABO (Purchasing Only)</t>
  </si>
  <si>
    <t>361,077 (36%)</t>
  </si>
  <si>
    <t>$36m (20%)</t>
  </si>
  <si>
    <t>-4%(+1pt)</t>
  </si>
  <si>
    <t>Developing ABO</t>
  </si>
  <si>
    <t>165,983 (17%)</t>
  </si>
  <si>
    <t>$55m (30%)</t>
  </si>
  <si>
    <t>-9%(-0pt)</t>
  </si>
  <si>
    <t>Building ABO</t>
  </si>
  <si>
    <t>73,762 (7%)</t>
  </si>
  <si>
    <t>$58m (32%)</t>
  </si>
  <si>
    <t>-23%(-6pt)</t>
  </si>
  <si>
    <t>ABO Leader</t>
  </si>
  <si>
    <t>13,060 (1%)</t>
  </si>
  <si>
    <t>$14m (8%)</t>
  </si>
  <si>
    <t>Total</t>
  </si>
  <si>
    <t>1,004,168 (100%)</t>
  </si>
  <si>
    <t>$183m (100%)</t>
  </si>
  <si>
    <t>2020 YTD Acutal</t>
  </si>
  <si>
    <t>RMB</t>
  </si>
  <si>
    <t>BUYER</t>
  </si>
  <si>
    <t>SALES</t>
  </si>
  <si>
    <t>2.2 ABO Segment Monthly Data</t>
  </si>
  <si>
    <t>a. Sales</t>
  </si>
  <si>
    <t>b. Population</t>
  </si>
  <si>
    <t>c. Productivity</t>
  </si>
  <si>
    <t>销售 美金百万</t>
  </si>
  <si>
    <t>销售 人民币</t>
  </si>
  <si>
    <t>人数</t>
  </si>
  <si>
    <t>人均销售 美金</t>
  </si>
  <si>
    <t>人均销售 人民币</t>
  </si>
  <si>
    <t>2.3 High PPV % of Sales</t>
  </si>
  <si>
    <t>Target</t>
  </si>
  <si>
    <t>分子</t>
  </si>
  <si>
    <t>分母</t>
  </si>
  <si>
    <t>YTD</t>
  </si>
  <si>
    <t xml:space="preserve">2.4 End of Month % of Sales </t>
  </si>
  <si>
    <t>3.1 ABO Recruitment &amp; Force size</t>
  </si>
  <si>
    <t>PF2020 YTD ABO Recruitmemt</t>
  </si>
  <si>
    <t>ABO Force size as of Jan 2020</t>
  </si>
  <si>
    <t>3.2 PF20 Q Month Tracking</t>
  </si>
  <si>
    <t>a. Q month trend</t>
  </si>
  <si>
    <t>b. Accumulate No. of Q month</t>
  </si>
  <si>
    <t>c. PV per Q month</t>
  </si>
  <si>
    <t>3.3 PF20 ABO Monthly Income</t>
  </si>
  <si>
    <t>今年 美金</t>
  </si>
  <si>
    <t>去年 美金</t>
  </si>
  <si>
    <t>今年 人民币</t>
  </si>
  <si>
    <t>去年 人民币</t>
  </si>
  <si>
    <t>月平均</t>
  </si>
  <si>
    <t>中位数</t>
  </si>
  <si>
    <t>DD</t>
  </si>
  <si>
    <t>GP</t>
  </si>
  <si>
    <t>SP</t>
  </si>
  <si>
    <t>New ABO</t>
  </si>
  <si>
    <t>Existing ABO</t>
  </si>
  <si>
    <t>4.1 1st Year ABO Renewal Model</t>
  </si>
  <si>
    <t>实际值</t>
  </si>
  <si>
    <t>预测值</t>
  </si>
  <si>
    <t>4.2 PIN Migration Model</t>
  </si>
  <si>
    <t>图标文字</t>
  </si>
  <si>
    <t>Historical PF19 vs PF18</t>
  </si>
  <si>
    <t>Prediction PF20 vs PF19</t>
  </si>
  <si>
    <t>上升</t>
  </si>
  <si>
    <t>下降</t>
  </si>
  <si>
    <t>EDC</t>
  </si>
  <si>
    <t>9% (13%)</t>
  </si>
  <si>
    <t>Diamond</t>
  </si>
  <si>
    <t>34% (23%)</t>
  </si>
  <si>
    <t>21% (29%)</t>
  </si>
  <si>
    <t>Emerald</t>
  </si>
  <si>
    <t>9% (3%)</t>
  </si>
  <si>
    <t>22% (28%)</t>
  </si>
  <si>
    <t>11% (1%)</t>
  </si>
  <si>
    <t>11% (22%)</t>
  </si>
  <si>
    <t>15% (20%)</t>
  </si>
  <si>
    <t>49% (60%)</t>
  </si>
  <si>
    <t>10% (13%)</t>
  </si>
  <si>
    <t>63% (62%)</t>
  </si>
  <si>
    <t>4.3 Bonus Migration Model</t>
  </si>
  <si>
    <t>Historical 3 months prior 2020 Jan</t>
  </si>
  <si>
    <t>Predict 3 months from 2020 Feb
 (Historical 3 months prior 2020 Jan)</t>
  </si>
  <si>
    <t>Bronze (Bonus 15%)</t>
  </si>
  <si>
    <t>4% (6%)</t>
  </si>
  <si>
    <t>44% (29%)</t>
  </si>
  <si>
    <t>Bonus 9-12%</t>
  </si>
  <si>
    <t>9% (12%)</t>
  </si>
  <si>
    <t>61% (46%)</t>
  </si>
  <si>
    <t>Bonus 3-6%</t>
  </si>
  <si>
    <t>19% (3%)</t>
  </si>
  <si>
    <t>40% (50%)</t>
  </si>
  <si>
    <t>在下方增加文字描述</t>
  </si>
  <si>
    <t>Bonus Level Prediction Model uses max bonus level of previous 3 months to predict for max bonus level for the next 3</t>
  </si>
  <si>
    <t>5.1 Daily Sales</t>
  </si>
  <si>
    <t>a. Daily sales</t>
  </si>
  <si>
    <t>b. MTD Sales</t>
  </si>
  <si>
    <t>c. on LM</t>
  </si>
  <si>
    <t>c. on SPLY</t>
  </si>
  <si>
    <t>d. 当月活动</t>
  </si>
  <si>
    <t>日期</t>
  </si>
  <si>
    <t>活动描述</t>
  </si>
  <si>
    <t>当月</t>
  </si>
  <si>
    <t>上年同期</t>
  </si>
  <si>
    <t>Nutrilite eCommerce Launch on 3E platform</t>
  </si>
  <si>
    <t>Kid’s DHA Gummy</t>
  </si>
  <si>
    <t>Dec FOA Activation</t>
  </si>
  <si>
    <t>Artistry December Perfume Promotion</t>
  </si>
  <si>
    <t>a. Recruitment</t>
  </si>
  <si>
    <t>b. Buyer MTD</t>
  </si>
  <si>
    <t>Type</t>
  </si>
  <si>
    <t>人数 k</t>
  </si>
  <si>
    <t>vs LM</t>
  </si>
  <si>
    <t>vs SPLY</t>
  </si>
  <si>
    <t>ABO</t>
  </si>
  <si>
    <t>PC</t>
  </si>
  <si>
    <t>FOA</t>
  </si>
  <si>
    <t>合计</t>
  </si>
  <si>
    <t>5.3 CSI Daily Report</t>
  </si>
  <si>
    <t>a. CSI Sales Trend</t>
  </si>
  <si>
    <t>b. MTD CSI sales</t>
  </si>
  <si>
    <t>c. MTD CSI Earner count</t>
  </si>
  <si>
    <t>本月 美金</t>
  </si>
  <si>
    <t>上月 美金</t>
  </si>
  <si>
    <t>本月 人民币</t>
  </si>
  <si>
    <t>上月 人民币</t>
  </si>
  <si>
    <t>d. MTD CSI amount</t>
  </si>
  <si>
    <t>e. MTD Re-active ABO count</t>
  </si>
  <si>
    <t>6.1 New FOA</t>
  </si>
  <si>
    <t>a. New FOA Trend</t>
  </si>
  <si>
    <t>b. Today accumulate New FOA count</t>
  </si>
  <si>
    <t>随着小时增加而增加</t>
  </si>
  <si>
    <t>小时</t>
  </si>
  <si>
    <t>今天人数</t>
  </si>
  <si>
    <t>昨天人数</t>
  </si>
  <si>
    <t>c. Total FOA Force size</t>
  </si>
  <si>
    <t>6.2 FOA Sales</t>
  </si>
  <si>
    <t>a. FOA Sales Trend</t>
  </si>
  <si>
    <t>b. Today accumulate FOA Sales</t>
  </si>
  <si>
    <t>今天销售美金</t>
  </si>
  <si>
    <t>昨天销售美金</t>
  </si>
  <si>
    <t>今天销售人民币</t>
  </si>
  <si>
    <t>昨天销售人民币</t>
  </si>
  <si>
    <t>今天Buyer人数</t>
  </si>
  <si>
    <t>c. FOA out of Total ACCL sales</t>
  </si>
  <si>
    <t>d. Today accumulate FOA Buyer count</t>
  </si>
  <si>
    <t>6.3 Referral Commission Amount</t>
  </si>
  <si>
    <t>a. RC trend</t>
  </si>
  <si>
    <t>b. Today accumulate Referral Commission Amount</t>
  </si>
  <si>
    <t>今天 美金</t>
  </si>
  <si>
    <t>昨天 美金</t>
  </si>
  <si>
    <t>今天 人民币</t>
  </si>
  <si>
    <t>昨天 人民币</t>
  </si>
  <si>
    <t>6.4 Referral Commission Earner Count</t>
  </si>
  <si>
    <t>a. RC earner count</t>
  </si>
  <si>
    <t>b. Today accumulate Referral Commission Earner count</t>
  </si>
</sst>
</file>

<file path=xl/styles.xml><?xml version="1.0" encoding="utf-8"?>
<styleSheet xmlns="http://schemas.openxmlformats.org/spreadsheetml/2006/main">
  <numFmts count="11">
    <numFmt numFmtId="176" formatCode="_ * #,##0_ ;_ * \-#,##0_ ;_ * &quot;-&quot;??_ ;_ @_ "/>
    <numFmt numFmtId="177" formatCode="0.0%"/>
    <numFmt numFmtId="178" formatCode="#,##0_ "/>
    <numFmt numFmtId="179" formatCode="\$#,##0;\-\$#,##0"/>
    <numFmt numFmtId="180" formatCode="\+0%;0%;\-0%"/>
    <numFmt numFmtId="24" formatCode="\$#,##0_);[Red]\(\$#,##0\)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81" formatCode="_ * #,##0.0_ ;_ * \-#,##0.0_ ;_ * &quot;-&quot;??_ ;_ @_ "/>
  </numFmts>
  <fonts count="24">
    <font>
      <sz val="11"/>
      <color theme="1"/>
      <name val="等线"/>
      <charset val="134"/>
      <scheme val="minor"/>
    </font>
    <font>
      <sz val="10"/>
      <color theme="1"/>
      <name val="Arial Unicode MS"/>
      <charset val="134"/>
    </font>
    <font>
      <b/>
      <sz val="10"/>
      <color theme="4"/>
      <name val="Arial Unicode MS"/>
      <charset val="134"/>
    </font>
    <font>
      <sz val="10"/>
      <color rgb="FFFF0000"/>
      <name val="Arial Unicode MS"/>
      <charset val="134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7" borderId="3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6" borderId="2" applyNumberFormat="0" applyFon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9" fillId="9" borderId="3" applyNumberFormat="0" applyAlignment="0" applyProtection="0">
      <alignment vertical="center"/>
    </xf>
    <xf numFmtId="0" fontId="22" fillId="28" borderId="7" applyNumberForma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178" fontId="1" fillId="2" borderId="0" xfId="0" applyNumberFormat="1" applyFont="1" applyFill="1">
      <alignment vertical="center"/>
    </xf>
    <xf numFmtId="0" fontId="3" fillId="0" borderId="0" xfId="0" applyFont="1">
      <alignment vertical="center"/>
    </xf>
    <xf numFmtId="178" fontId="1" fillId="0" borderId="0" xfId="0" applyNumberFormat="1" applyFont="1">
      <alignment vertical="center"/>
    </xf>
    <xf numFmtId="178" fontId="1" fillId="0" borderId="0" xfId="0" applyNumberFormat="1" applyFont="1" applyAlignment="1">
      <alignment horizontal="center" vertical="center"/>
    </xf>
    <xf numFmtId="178" fontId="1" fillId="3" borderId="0" xfId="0" applyNumberFormat="1" applyFont="1" applyFill="1" applyAlignment="1">
      <alignment horizontal="center" vertical="center"/>
    </xf>
    <xf numFmtId="179" fontId="1" fillId="2" borderId="0" xfId="0" applyNumberFormat="1" applyFont="1" applyFill="1">
      <alignment vertical="center"/>
    </xf>
    <xf numFmtId="177" fontId="1" fillId="2" borderId="0" xfId="0" applyNumberFormat="1" applyFont="1" applyFill="1">
      <alignment vertical="center"/>
    </xf>
    <xf numFmtId="0" fontId="1" fillId="3" borderId="0" xfId="0" applyFont="1" applyFill="1" applyAlignment="1">
      <alignment horizontal="center" vertical="center"/>
    </xf>
    <xf numFmtId="176" fontId="1" fillId="2" borderId="0" xfId="8" applyNumberFormat="1" applyFont="1" applyFill="1">
      <alignment vertical="center"/>
    </xf>
    <xf numFmtId="176" fontId="1" fillId="0" borderId="0" xfId="8" applyNumberFormat="1" applyFont="1">
      <alignment vertical="center"/>
    </xf>
    <xf numFmtId="179" fontId="1" fillId="2" borderId="0" xfId="0" applyNumberFormat="1" applyFont="1" applyFill="1" applyAlignment="1">
      <alignment horizontal="right" vertical="center"/>
    </xf>
    <xf numFmtId="178" fontId="1" fillId="2" borderId="0" xfId="0" applyNumberFormat="1" applyFont="1" applyFill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>
      <alignment vertical="center"/>
    </xf>
    <xf numFmtId="176" fontId="1" fillId="3" borderId="0" xfId="8" applyNumberFormat="1" applyFont="1" applyFill="1">
      <alignment vertical="center"/>
    </xf>
    <xf numFmtId="176" fontId="1" fillId="2" borderId="0" xfId="0" applyNumberFormat="1" applyFont="1" applyFill="1">
      <alignment vertical="center"/>
    </xf>
    <xf numFmtId="180" fontId="1" fillId="2" borderId="0" xfId="11" applyNumberFormat="1" applyFont="1" applyFill="1" applyAlignment="1">
      <alignment horizontal="center" vertical="center"/>
    </xf>
    <xf numFmtId="176" fontId="1" fillId="0" borderId="0" xfId="0" applyNumberFormat="1" applyFont="1">
      <alignment vertical="center"/>
    </xf>
    <xf numFmtId="176" fontId="1" fillId="3" borderId="0" xfId="0" applyNumberFormat="1" applyFont="1" applyFill="1">
      <alignment vertical="center"/>
    </xf>
    <xf numFmtId="0" fontId="1" fillId="0" borderId="0" xfId="0" applyFont="1" applyFill="1" applyAlignment="1">
      <alignment horizontal="center" vertical="center"/>
    </xf>
    <xf numFmtId="43" fontId="1" fillId="2" borderId="0" xfId="0" applyNumberFormat="1" applyFont="1" applyFill="1">
      <alignment vertical="center"/>
    </xf>
    <xf numFmtId="181" fontId="1" fillId="0" borderId="0" xfId="0" applyNumberFormat="1" applyFont="1" applyAlignment="1">
      <alignment horizontal="center" vertical="center"/>
    </xf>
    <xf numFmtId="181" fontId="1" fillId="2" borderId="0" xfId="0" applyNumberFormat="1" applyFont="1" applyFill="1">
      <alignment vertical="center"/>
    </xf>
    <xf numFmtId="9" fontId="1" fillId="2" borderId="0" xfId="11" applyFont="1" applyFill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/>
    </xf>
    <xf numFmtId="0" fontId="1" fillId="2" borderId="0" xfId="0" applyFont="1" applyFill="1">
      <alignment vertical="center"/>
    </xf>
    <xf numFmtId="0" fontId="1" fillId="0" borderId="0" xfId="0" applyFont="1" applyAlignment="1">
      <alignment vertical="center" wrapText="1"/>
    </xf>
    <xf numFmtId="0" fontId="1" fillId="2" borderId="0" xfId="0" applyFont="1" applyFill="1" applyAlignment="1">
      <alignment horizontal="center" vertical="center"/>
    </xf>
    <xf numFmtId="177" fontId="1" fillId="0" borderId="0" xfId="11" applyNumberFormat="1" applyFont="1">
      <alignment vertical="center"/>
    </xf>
    <xf numFmtId="177" fontId="1" fillId="2" borderId="0" xfId="11" applyNumberFormat="1" applyFont="1" applyFill="1">
      <alignment vertical="center"/>
    </xf>
    <xf numFmtId="177" fontId="1" fillId="0" borderId="0" xfId="0" applyNumberFormat="1" applyFont="1" applyAlignment="1">
      <alignment horizontal="center" vertical="center"/>
    </xf>
    <xf numFmtId="177" fontId="1" fillId="0" borderId="0" xfId="11" applyNumberFormat="1" applyFont="1" applyAlignment="1">
      <alignment horizontal="center" vertical="center"/>
    </xf>
    <xf numFmtId="177" fontId="1" fillId="2" borderId="0" xfId="11" applyNumberFormat="1" applyFont="1" applyFill="1" applyAlignment="1">
      <alignment horizontal="center" vertical="center"/>
    </xf>
    <xf numFmtId="177" fontId="1" fillId="0" borderId="0" xfId="0" applyNumberFormat="1" applyFont="1">
      <alignment vertical="center"/>
    </xf>
    <xf numFmtId="181" fontId="1" fillId="0" borderId="0" xfId="8" applyNumberFormat="1" applyFont="1" applyFill="1">
      <alignment vertical="center"/>
    </xf>
    <xf numFmtId="181" fontId="1" fillId="2" borderId="0" xfId="8" applyNumberFormat="1" applyFont="1" applyFill="1">
      <alignment vertical="center"/>
    </xf>
    <xf numFmtId="176" fontId="1" fillId="4" borderId="0" xfId="8" applyNumberFormat="1" applyFont="1" applyFill="1">
      <alignment vertical="center"/>
    </xf>
    <xf numFmtId="176" fontId="1" fillId="0" borderId="0" xfId="8" applyNumberFormat="1" applyFont="1" applyFill="1">
      <alignment vertical="center"/>
    </xf>
    <xf numFmtId="24" fontId="1" fillId="2" borderId="0" xfId="0" applyNumberFormat="1" applyFont="1" applyFill="1" applyAlignment="1">
      <alignment horizontal="center" vertical="center"/>
    </xf>
    <xf numFmtId="9" fontId="1" fillId="2" borderId="0" xfId="0" applyNumberFormat="1" applyFont="1" applyFill="1" applyAlignment="1">
      <alignment horizontal="center" vertical="center"/>
    </xf>
    <xf numFmtId="0" fontId="1" fillId="3" borderId="0" xfId="0" applyFont="1" applyFill="1">
      <alignment vertical="center"/>
    </xf>
    <xf numFmtId="9" fontId="1" fillId="3" borderId="0" xfId="11" applyFont="1" applyFill="1" applyAlignment="1">
      <alignment horizontal="center" vertical="center"/>
    </xf>
    <xf numFmtId="181" fontId="1" fillId="0" borderId="0" xfId="8" applyNumberFormat="1" applyFont="1">
      <alignment vertical="center"/>
    </xf>
    <xf numFmtId="181" fontId="1" fillId="0" borderId="0" xfId="8" applyNumberFormat="1" applyFont="1" applyAlignment="1">
      <alignment horizontal="center" vertical="center"/>
    </xf>
    <xf numFmtId="9" fontId="1" fillId="0" borderId="0" xfId="11" applyFont="1" applyFill="1" applyAlignment="1">
      <alignment horizontal="center" vertical="center"/>
    </xf>
    <xf numFmtId="181" fontId="1" fillId="3" borderId="0" xfId="0" applyNumberFormat="1" applyFont="1" applyFill="1">
      <alignment vertical="center"/>
    </xf>
    <xf numFmtId="176" fontId="1" fillId="2" borderId="0" xfId="8" applyNumberFormat="1" applyFont="1" applyFill="1" applyAlignment="1">
      <alignment horizontal="center" vertical="center"/>
    </xf>
    <xf numFmtId="176" fontId="1" fillId="3" borderId="0" xfId="8" applyNumberFormat="1" applyFont="1" applyFill="1" applyAlignment="1">
      <alignment horizontal="center" vertical="center"/>
    </xf>
    <xf numFmtId="181" fontId="1" fillId="3" borderId="0" xfId="8" applyNumberFormat="1" applyFont="1" applyFill="1">
      <alignment vertical="center"/>
    </xf>
    <xf numFmtId="181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371475</xdr:colOff>
      <xdr:row>4</xdr:row>
      <xdr:rowOff>57150</xdr:rowOff>
    </xdr:from>
    <xdr:to>
      <xdr:col>4</xdr:col>
      <xdr:colOff>933450</xdr:colOff>
      <xdr:row>9</xdr:row>
      <xdr:rowOff>57150</xdr:rowOff>
    </xdr:to>
    <xdr:sp>
      <xdr:nvSpPr>
        <xdr:cNvPr id="2" name="对话气泡: 圆角矩形 1"/>
        <xdr:cNvSpPr/>
      </xdr:nvSpPr>
      <xdr:spPr>
        <a:xfrm>
          <a:off x="2428875" y="666750"/>
          <a:ext cx="1247775" cy="762000"/>
        </a:xfrm>
        <a:prstGeom prst="wedgeRoundRectCallout">
          <a:avLst>
            <a:gd name="adj1" fmla="val -67398"/>
            <a:gd name="adj2" fmla="val -4802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提示框</a:t>
          </a:r>
          <a:endParaRPr lang="en-US" altLang="zh-CN" sz="1100"/>
        </a:p>
        <a:p>
          <a:pPr algn="l"/>
          <a:r>
            <a:rPr lang="en-US" altLang="zh-CN" sz="1100"/>
            <a:t>0:00</a:t>
          </a:r>
          <a:r>
            <a:rPr lang="en-US" altLang="zh-CN" sz="1100" baseline="0"/>
            <a:t> - 1:00</a:t>
          </a:r>
          <a:endParaRPr lang="en-US" altLang="zh-CN" sz="1100" baseline="0"/>
        </a:p>
        <a:p>
          <a:pPr algn="l"/>
          <a:r>
            <a:rPr lang="en-US" altLang="zh-CN" sz="1100" baseline="0"/>
            <a:t>Totay: x,xxx</a:t>
          </a:r>
          <a:endParaRPr lang="en-US" altLang="zh-CN" sz="1100" baseline="0"/>
        </a:p>
        <a:p>
          <a:pPr algn="l"/>
          <a:r>
            <a:rPr lang="en-US" altLang="zh-CN" sz="1100" baseline="0"/>
            <a:t>Yesterday: x,xxx</a:t>
          </a:r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47625</xdr:colOff>
      <xdr:row>4</xdr:row>
      <xdr:rowOff>104775</xdr:rowOff>
    </xdr:from>
    <xdr:to>
      <xdr:col>5</xdr:col>
      <xdr:colOff>295275</xdr:colOff>
      <xdr:row>9</xdr:row>
      <xdr:rowOff>104775</xdr:rowOff>
    </xdr:to>
    <xdr:sp>
      <xdr:nvSpPr>
        <xdr:cNvPr id="2" name="对话气泡: 圆角矩形 1"/>
        <xdr:cNvSpPr/>
      </xdr:nvSpPr>
      <xdr:spPr>
        <a:xfrm>
          <a:off x="2619375" y="714375"/>
          <a:ext cx="1247775" cy="762000"/>
        </a:xfrm>
        <a:prstGeom prst="wedgeRoundRectCallout">
          <a:avLst>
            <a:gd name="adj1" fmla="val -67398"/>
            <a:gd name="adj2" fmla="val -4802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提示框</a:t>
          </a:r>
          <a:endParaRPr lang="en-US" altLang="zh-CN" sz="1100"/>
        </a:p>
        <a:p>
          <a:pPr algn="l"/>
          <a:r>
            <a:rPr lang="en-US" altLang="zh-CN" sz="1100"/>
            <a:t>0:00</a:t>
          </a:r>
          <a:r>
            <a:rPr lang="en-US" altLang="zh-CN" sz="1100" baseline="0"/>
            <a:t> - 1:00</a:t>
          </a:r>
          <a:endParaRPr lang="en-US" altLang="zh-CN" sz="1100" baseline="0"/>
        </a:p>
        <a:p>
          <a:pPr algn="l"/>
          <a:r>
            <a:rPr lang="en-US" altLang="zh-CN" sz="1100" baseline="0"/>
            <a:t>Totay: x,xxx</a:t>
          </a:r>
          <a:endParaRPr lang="en-US" altLang="zh-CN" sz="1100" baseline="0"/>
        </a:p>
        <a:p>
          <a:pPr algn="l"/>
          <a:r>
            <a:rPr lang="en-US" altLang="zh-CN" sz="1100" baseline="0"/>
            <a:t>Yesterday: x,xxx</a:t>
          </a:r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228600</xdr:colOff>
      <xdr:row>4</xdr:row>
      <xdr:rowOff>114300</xdr:rowOff>
    </xdr:from>
    <xdr:to>
      <xdr:col>5</xdr:col>
      <xdr:colOff>238125</xdr:colOff>
      <xdr:row>9</xdr:row>
      <xdr:rowOff>114300</xdr:rowOff>
    </xdr:to>
    <xdr:sp>
      <xdr:nvSpPr>
        <xdr:cNvPr id="2" name="对话气泡: 圆角矩形 1"/>
        <xdr:cNvSpPr/>
      </xdr:nvSpPr>
      <xdr:spPr>
        <a:xfrm>
          <a:off x="2647950" y="723900"/>
          <a:ext cx="1247775" cy="762000"/>
        </a:xfrm>
        <a:prstGeom prst="wedgeRoundRectCallout">
          <a:avLst>
            <a:gd name="adj1" fmla="val -67398"/>
            <a:gd name="adj2" fmla="val -4802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提示框</a:t>
          </a:r>
          <a:endParaRPr lang="en-US" altLang="zh-CN" sz="1100"/>
        </a:p>
        <a:p>
          <a:pPr algn="l"/>
          <a:r>
            <a:rPr lang="en-US" altLang="zh-CN" sz="1100"/>
            <a:t>0:00</a:t>
          </a:r>
          <a:r>
            <a:rPr lang="en-US" altLang="zh-CN" sz="1100" baseline="0"/>
            <a:t> - 1:00</a:t>
          </a:r>
          <a:endParaRPr lang="en-US" altLang="zh-CN" sz="1100" baseline="0"/>
        </a:p>
        <a:p>
          <a:pPr algn="l"/>
          <a:r>
            <a:rPr lang="en-US" altLang="zh-CN" sz="1100" baseline="0"/>
            <a:t>Totay: x,xxx</a:t>
          </a:r>
          <a:endParaRPr lang="en-US" altLang="zh-CN" sz="1100" baseline="0"/>
        </a:p>
        <a:p>
          <a:pPr algn="l"/>
          <a:r>
            <a:rPr lang="en-US" altLang="zh-CN" sz="1100" baseline="0"/>
            <a:t>Yesterday: x,xxx</a:t>
          </a:r>
          <a:endParaRPr lang="zh-CN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333375</xdr:colOff>
      <xdr:row>4</xdr:row>
      <xdr:rowOff>142875</xdr:rowOff>
    </xdr:from>
    <xdr:to>
      <xdr:col>5</xdr:col>
      <xdr:colOff>209550</xdr:colOff>
      <xdr:row>9</xdr:row>
      <xdr:rowOff>142875</xdr:rowOff>
    </xdr:to>
    <xdr:sp>
      <xdr:nvSpPr>
        <xdr:cNvPr id="2" name="对话气泡: 圆角矩形 1"/>
        <xdr:cNvSpPr/>
      </xdr:nvSpPr>
      <xdr:spPr>
        <a:xfrm>
          <a:off x="2390775" y="752475"/>
          <a:ext cx="1247775" cy="762000"/>
        </a:xfrm>
        <a:prstGeom prst="wedgeRoundRectCallout">
          <a:avLst>
            <a:gd name="adj1" fmla="val -67398"/>
            <a:gd name="adj2" fmla="val -4802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提示框</a:t>
          </a:r>
          <a:endParaRPr lang="en-US" altLang="zh-CN" sz="1100"/>
        </a:p>
        <a:p>
          <a:pPr algn="l"/>
          <a:r>
            <a:rPr lang="en-US" altLang="zh-CN" sz="1100"/>
            <a:t>0:00</a:t>
          </a:r>
          <a:r>
            <a:rPr lang="en-US" altLang="zh-CN" sz="1100" baseline="0"/>
            <a:t> - 1:00</a:t>
          </a:r>
          <a:endParaRPr lang="en-US" altLang="zh-CN" sz="1100" baseline="0"/>
        </a:p>
        <a:p>
          <a:pPr algn="l"/>
          <a:r>
            <a:rPr lang="en-US" altLang="zh-CN" sz="1100" baseline="0"/>
            <a:t>Totay: x,xxx</a:t>
          </a:r>
          <a:endParaRPr lang="en-US" altLang="zh-CN" sz="1100" baseline="0"/>
        </a:p>
        <a:p>
          <a:pPr algn="l"/>
          <a:r>
            <a:rPr lang="en-US" altLang="zh-CN" sz="1100" baseline="0"/>
            <a:t>Yesterday: x,xxx</a:t>
          </a:r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6"/>
  <sheetViews>
    <sheetView workbookViewId="0">
      <selection activeCell="N14" sqref="N14"/>
    </sheetView>
  </sheetViews>
  <sheetFormatPr defaultColWidth="9" defaultRowHeight="12"/>
  <cols>
    <col min="1" max="1" width="8" style="1" customWidth="1"/>
    <col min="2" max="3" width="9" style="1"/>
    <col min="4" max="4" width="1.625" style="1" customWidth="1"/>
    <col min="5" max="5" width="9" style="1"/>
    <col min="6" max="6" width="9.375" style="1" customWidth="1"/>
    <col min="7" max="7" width="11.5" style="1" customWidth="1"/>
    <col min="8" max="8" width="1.625" style="1" customWidth="1"/>
    <col min="9" max="9" width="11.375" style="1" customWidth="1"/>
    <col min="10" max="10" width="1.625" style="1" customWidth="1"/>
    <col min="11" max="11" width="10.25" style="1" customWidth="1"/>
    <col min="12" max="12" width="6.5" style="1" customWidth="1"/>
    <col min="13" max="13" width="1.625" style="1" customWidth="1"/>
    <col min="14" max="16384" width="9" style="1"/>
  </cols>
  <sheetData>
    <row r="1" spans="1:1">
      <c r="A1" s="2" t="s">
        <v>0</v>
      </c>
    </row>
    <row r="3" spans="1:14">
      <c r="A3" s="1" t="s">
        <v>1</v>
      </c>
      <c r="E3" s="1" t="s">
        <v>2</v>
      </c>
      <c r="I3" s="1" t="s">
        <v>3</v>
      </c>
      <c r="K3" s="1" t="s">
        <v>4</v>
      </c>
      <c r="N3" s="1" t="s">
        <v>5</v>
      </c>
    </row>
    <row r="4" s="3" customFormat="1" spans="1:14">
      <c r="A4" s="3" t="s">
        <v>6</v>
      </c>
      <c r="B4" s="3" t="s">
        <v>7</v>
      </c>
      <c r="C4" s="3" t="s">
        <v>8</v>
      </c>
      <c r="E4" s="3" t="s">
        <v>6</v>
      </c>
      <c r="F4" s="3" t="s">
        <v>9</v>
      </c>
      <c r="I4" s="3" t="s">
        <v>9</v>
      </c>
      <c r="K4" s="3" t="s">
        <v>10</v>
      </c>
      <c r="N4" s="3" t="s">
        <v>10</v>
      </c>
    </row>
    <row r="5" spans="1:14">
      <c r="A5" s="3" t="s">
        <v>11</v>
      </c>
      <c r="B5" s="46">
        <v>231.614978062069</v>
      </c>
      <c r="C5" s="46">
        <v>232.557945268906</v>
      </c>
      <c r="I5" s="19">
        <f>SUM(B5:B9)</f>
        <v>1002.64988916099</v>
      </c>
      <c r="K5" s="27">
        <f>I5/K13</f>
        <v>0.926761184214725</v>
      </c>
      <c r="N5" s="27">
        <f>SUM(B5:B9)/SUM(C5:C9)</f>
        <v>0.917969379098655</v>
      </c>
    </row>
    <row r="6" spans="1:3">
      <c r="A6" s="3" t="s">
        <v>12</v>
      </c>
      <c r="B6" s="46">
        <v>186.617037404651</v>
      </c>
      <c r="C6" s="46">
        <v>201.307295021253</v>
      </c>
    </row>
    <row r="7" spans="1:11">
      <c r="A7" s="3" t="s">
        <v>13</v>
      </c>
      <c r="B7" s="46">
        <v>171.731279375087</v>
      </c>
      <c r="C7" s="46">
        <v>190.329385394482</v>
      </c>
      <c r="K7" s="1" t="s">
        <v>6</v>
      </c>
    </row>
    <row r="8" spans="1:12">
      <c r="A8" s="3" t="s">
        <v>14</v>
      </c>
      <c r="B8" s="46">
        <v>192.990177795902</v>
      </c>
      <c r="C8" s="46">
        <v>208.839904273653</v>
      </c>
      <c r="K8" s="52">
        <f>L8*6.79/7.25</f>
        <v>255.023034482759</v>
      </c>
      <c r="L8" s="44">
        <v>272.3</v>
      </c>
    </row>
    <row r="9" spans="1:12">
      <c r="A9" s="3" t="s">
        <v>15</v>
      </c>
      <c r="B9" s="39">
        <v>219.696416523284</v>
      </c>
      <c r="C9" s="46">
        <v>259.213111401469</v>
      </c>
      <c r="K9" s="52">
        <f t="shared" ref="K9:K12" si="0">L9*6.79/7.25</f>
        <v>201.171310344828</v>
      </c>
      <c r="L9" s="44">
        <v>214.8</v>
      </c>
    </row>
    <row r="10" spans="1:12">
      <c r="A10" s="3" t="s">
        <v>16</v>
      </c>
      <c r="C10" s="46">
        <v>141.043144816552</v>
      </c>
      <c r="E10" s="3" t="s">
        <v>16</v>
      </c>
      <c r="F10" s="39">
        <f>G10*6.79/7.25/1000000</f>
        <v>167.264092027586</v>
      </c>
      <c r="G10" s="40">
        <v>178595680</v>
      </c>
      <c r="K10" s="52">
        <f t="shared" si="0"/>
        <v>197.799724137931</v>
      </c>
      <c r="L10" s="44">
        <v>211.2</v>
      </c>
    </row>
    <row r="11" spans="1:12">
      <c r="A11" s="3" t="s">
        <v>17</v>
      </c>
      <c r="C11" s="46">
        <v>186.233310344828</v>
      </c>
      <c r="E11" s="3" t="s">
        <v>17</v>
      </c>
      <c r="F11" s="39">
        <f t="shared" ref="F11:F16" si="1">G11*6.79/7.25/1000000</f>
        <v>168.434182289655</v>
      </c>
      <c r="G11" s="40">
        <v>179845040</v>
      </c>
      <c r="K11" s="52">
        <f t="shared" si="0"/>
        <v>208.195448275862</v>
      </c>
      <c r="L11" s="44">
        <v>222.3</v>
      </c>
    </row>
    <row r="12" spans="1:12">
      <c r="A12" s="3" t="s">
        <v>18</v>
      </c>
      <c r="C12" s="46">
        <v>163.270309070137</v>
      </c>
      <c r="E12" s="3" t="s">
        <v>18</v>
      </c>
      <c r="F12" s="39">
        <f t="shared" si="1"/>
        <v>164.015206271724</v>
      </c>
      <c r="G12" s="40">
        <v>175126693</v>
      </c>
      <c r="K12" s="39">
        <f t="shared" si="0"/>
        <v>219.696416523284</v>
      </c>
      <c r="L12" s="39">
        <v>234.580120735465</v>
      </c>
    </row>
    <row r="13" spans="1:12">
      <c r="A13" s="3" t="s">
        <v>19</v>
      </c>
      <c r="C13" s="46">
        <v>167.723519871724</v>
      </c>
      <c r="E13" s="3" t="s">
        <v>19</v>
      </c>
      <c r="F13" s="39">
        <f t="shared" si="1"/>
        <v>161.668886651034</v>
      </c>
      <c r="G13" s="40">
        <v>172621418</v>
      </c>
      <c r="K13" s="49">
        <f>SUM(K8:K12)</f>
        <v>1081.88593376466</v>
      </c>
      <c r="L13" s="53"/>
    </row>
    <row r="14" spans="1:7">
      <c r="A14" s="3" t="s">
        <v>20</v>
      </c>
      <c r="C14" s="46">
        <v>157.931407695287</v>
      </c>
      <c r="E14" s="3" t="s">
        <v>20</v>
      </c>
      <c r="F14" s="39">
        <f t="shared" si="1"/>
        <v>155.943866776552</v>
      </c>
      <c r="G14" s="40">
        <v>166508547</v>
      </c>
    </row>
    <row r="15" spans="1:7">
      <c r="A15" s="3" t="s">
        <v>21</v>
      </c>
      <c r="C15" s="46">
        <v>154.579026885298</v>
      </c>
      <c r="E15" s="3" t="s">
        <v>21</v>
      </c>
      <c r="F15" s="39">
        <f t="shared" si="1"/>
        <v>160.320739175172</v>
      </c>
      <c r="G15" s="40">
        <v>171181938</v>
      </c>
    </row>
    <row r="16" spans="1:7">
      <c r="A16" s="3" t="s">
        <v>22</v>
      </c>
      <c r="C16" s="46">
        <v>167.565922911224</v>
      </c>
      <c r="E16" s="3" t="s">
        <v>22</v>
      </c>
      <c r="F16" s="39">
        <f t="shared" si="1"/>
        <v>153.915067223448</v>
      </c>
      <c r="G16" s="40">
        <v>164342303</v>
      </c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"/>
  <sheetViews>
    <sheetView workbookViewId="0">
      <selection activeCell="B18" sqref="B18"/>
    </sheetView>
  </sheetViews>
  <sheetFormatPr defaultColWidth="9" defaultRowHeight="12"/>
  <cols>
    <col min="1" max="1" width="11.875" style="1" customWidth="1"/>
    <col min="2" max="6" width="9" style="1"/>
    <col min="7" max="8" width="9.125" style="1" customWidth="1"/>
    <col min="9" max="10" width="9.625" style="1" customWidth="1"/>
    <col min="11" max="16384" width="9" style="1"/>
  </cols>
  <sheetData>
    <row r="1" spans="1:1">
      <c r="A1" s="2" t="s">
        <v>205</v>
      </c>
    </row>
    <row r="4" spans="2:10">
      <c r="B4" s="3" t="s">
        <v>206</v>
      </c>
      <c r="C4" s="3"/>
      <c r="D4" s="3" t="s">
        <v>207</v>
      </c>
      <c r="E4" s="3"/>
      <c r="G4" s="3" t="s">
        <v>208</v>
      </c>
      <c r="H4" s="3"/>
      <c r="I4" s="3" t="s">
        <v>209</v>
      </c>
      <c r="J4" s="3"/>
    </row>
    <row r="5" spans="2:10">
      <c r="B5" s="3" t="s">
        <v>210</v>
      </c>
      <c r="C5" s="3" t="s">
        <v>211</v>
      </c>
      <c r="D5" s="3" t="s">
        <v>210</v>
      </c>
      <c r="E5" s="3" t="s">
        <v>211</v>
      </c>
      <c r="G5" s="3" t="s">
        <v>210</v>
      </c>
      <c r="H5" s="3" t="s">
        <v>211</v>
      </c>
      <c r="I5" s="3" t="s">
        <v>210</v>
      </c>
      <c r="J5" s="3" t="s">
        <v>211</v>
      </c>
    </row>
    <row r="6" spans="1:10">
      <c r="A6" s="1" t="s">
        <v>212</v>
      </c>
      <c r="B6" s="19">
        <f>G6/7.25</f>
        <v>1281.41379310345</v>
      </c>
      <c r="C6" s="19">
        <f t="shared" ref="C6:E6" si="0">H6/7.25</f>
        <v>1191.21103448276</v>
      </c>
      <c r="D6" s="21">
        <f t="shared" si="0"/>
        <v>1966.04137931034</v>
      </c>
      <c r="E6" s="21">
        <f t="shared" si="0"/>
        <v>1833.79448275862</v>
      </c>
      <c r="G6" s="18">
        <v>9290.25</v>
      </c>
      <c r="H6" s="18">
        <v>8636.28</v>
      </c>
      <c r="I6" s="18">
        <v>14253.8</v>
      </c>
      <c r="J6" s="18">
        <v>13295.01</v>
      </c>
    </row>
    <row r="7" spans="1:10">
      <c r="A7" s="1" t="s">
        <v>213</v>
      </c>
      <c r="B7" s="19">
        <f t="shared" ref="B7:B8" si="1">G7/7.25</f>
        <v>725.539310344828</v>
      </c>
      <c r="C7" s="19">
        <f t="shared" ref="C7:C8" si="2">H7/7.25</f>
        <v>671.553103448276</v>
      </c>
      <c r="D7" s="21">
        <f t="shared" ref="D7:D8" si="3">I7/7.25</f>
        <v>1159.12827586207</v>
      </c>
      <c r="E7" s="21">
        <f t="shared" ref="E7:E8" si="4">J7/7.25</f>
        <v>1105.30620689655</v>
      </c>
      <c r="G7" s="18">
        <v>5260.16</v>
      </c>
      <c r="H7" s="18">
        <v>4868.76</v>
      </c>
      <c r="I7" s="18">
        <v>8403.68</v>
      </c>
      <c r="J7" s="18">
        <v>8013.47</v>
      </c>
    </row>
    <row r="8" spans="1:10">
      <c r="A8" s="1" t="s">
        <v>214</v>
      </c>
      <c r="B8" s="19">
        <f t="shared" si="1"/>
        <v>626.553103448276</v>
      </c>
      <c r="C8" s="19">
        <f t="shared" si="2"/>
        <v>545.595862068966</v>
      </c>
      <c r="D8" s="21">
        <f t="shared" si="3"/>
        <v>741.424827586207</v>
      </c>
      <c r="E8" s="21">
        <f t="shared" si="4"/>
        <v>684.64</v>
      </c>
      <c r="G8" s="18">
        <v>4542.51</v>
      </c>
      <c r="H8" s="18">
        <v>3955.57</v>
      </c>
      <c r="I8" s="18">
        <v>5375.33</v>
      </c>
      <c r="J8" s="18">
        <v>4963.64</v>
      </c>
    </row>
    <row r="10" spans="1:10">
      <c r="A10" s="1" t="s">
        <v>215</v>
      </c>
      <c r="B10" s="19">
        <f t="shared" ref="B10:B11" si="5">G10/7.25</f>
        <v>28.9374993095466</v>
      </c>
      <c r="C10" s="19">
        <f t="shared" ref="C10:C11" si="6">H10/7.25</f>
        <v>10.4634482758621</v>
      </c>
      <c r="D10" s="21">
        <f t="shared" ref="D10:D11" si="7">I10/7.25</f>
        <v>51.2990963511161</v>
      </c>
      <c r="E10" s="21">
        <f t="shared" ref="E10:E11" si="8">J10/7.25</f>
        <v>13.4257471264368</v>
      </c>
      <c r="G10" s="18">
        <v>209.796869994213</v>
      </c>
      <c r="H10" s="18">
        <v>75.86</v>
      </c>
      <c r="I10" s="18">
        <v>371.918448545592</v>
      </c>
      <c r="J10" s="18">
        <v>97.3366666666666</v>
      </c>
    </row>
    <row r="11" spans="1:10">
      <c r="A11" s="1" t="s">
        <v>216</v>
      </c>
      <c r="B11" s="19">
        <f t="shared" si="5"/>
        <v>56.8637577923625</v>
      </c>
      <c r="C11" s="19">
        <f t="shared" si="6"/>
        <v>12.9541379310345</v>
      </c>
      <c r="D11" s="21">
        <f t="shared" si="7"/>
        <v>82.2317428465222</v>
      </c>
      <c r="E11" s="21">
        <f t="shared" si="8"/>
        <v>15.8924137931034</v>
      </c>
      <c r="G11" s="18">
        <v>412.262243994628</v>
      </c>
      <c r="H11" s="18">
        <v>93.9175</v>
      </c>
      <c r="I11" s="18">
        <v>596.180135637286</v>
      </c>
      <c r="J11" s="18">
        <v>115.22</v>
      </c>
    </row>
  </sheetData>
  <mergeCells count="4">
    <mergeCell ref="B4:C4"/>
    <mergeCell ref="D4:E4"/>
    <mergeCell ref="G4:H4"/>
    <mergeCell ref="I4:J4"/>
  </mergeCells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6"/>
  <sheetViews>
    <sheetView workbookViewId="0">
      <selection activeCell="A5" sqref="A5:A16"/>
    </sheetView>
  </sheetViews>
  <sheetFormatPr defaultColWidth="9" defaultRowHeight="12" outlineLevelCol="2"/>
  <cols>
    <col min="1" max="16384" width="9" style="1"/>
  </cols>
  <sheetData>
    <row r="1" spans="1:1">
      <c r="A1" s="2" t="s">
        <v>217</v>
      </c>
    </row>
    <row r="4" spans="1:3">
      <c r="A4" s="3" t="s">
        <v>6</v>
      </c>
      <c r="B4" s="3" t="s">
        <v>218</v>
      </c>
      <c r="C4" s="3" t="s">
        <v>219</v>
      </c>
    </row>
    <row r="5" spans="1:2">
      <c r="A5" s="3" t="s">
        <v>11</v>
      </c>
      <c r="B5" s="32">
        <v>0.3507</v>
      </c>
    </row>
    <row r="6" spans="1:2">
      <c r="A6" s="3" t="s">
        <v>12</v>
      </c>
      <c r="B6" s="32">
        <v>0.3537</v>
      </c>
    </row>
    <row r="7" spans="1:2">
      <c r="A7" s="3" t="s">
        <v>13</v>
      </c>
      <c r="B7" s="32">
        <v>0.3549</v>
      </c>
    </row>
    <row r="8" spans="1:2">
      <c r="A8" s="3" t="s">
        <v>14</v>
      </c>
      <c r="B8" s="32">
        <v>0.3537</v>
      </c>
    </row>
    <row r="9" spans="1:2">
      <c r="A9" s="3" t="s">
        <v>15</v>
      </c>
      <c r="B9" s="10">
        <v>0.3582</v>
      </c>
    </row>
    <row r="10" spans="1:3">
      <c r="A10" s="3" t="s">
        <v>16</v>
      </c>
      <c r="C10" s="33">
        <v>0.3617</v>
      </c>
    </row>
    <row r="11" spans="1:3">
      <c r="A11" s="3" t="s">
        <v>17</v>
      </c>
      <c r="C11" s="33">
        <v>0.3628</v>
      </c>
    </row>
    <row r="12" spans="1:3">
      <c r="A12" s="3" t="s">
        <v>18</v>
      </c>
      <c r="C12" s="33">
        <v>0.3623</v>
      </c>
    </row>
    <row r="13" spans="1:3">
      <c r="A13" s="3" t="s">
        <v>19</v>
      </c>
      <c r="C13" s="33">
        <v>0.3609</v>
      </c>
    </row>
    <row r="14" spans="1:3">
      <c r="A14" s="3" t="s">
        <v>20</v>
      </c>
      <c r="C14" s="33">
        <v>0.359</v>
      </c>
    </row>
    <row r="15" spans="1:3">
      <c r="A15" s="3" t="s">
        <v>21</v>
      </c>
      <c r="C15" s="33">
        <v>0.3531</v>
      </c>
    </row>
    <row r="16" spans="1:3">
      <c r="A16" s="3" t="s">
        <v>22</v>
      </c>
      <c r="C16" s="33">
        <v>0.3506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"/>
  <sheetViews>
    <sheetView workbookViewId="0">
      <selection activeCell="A3" sqref="A3:A5"/>
    </sheetView>
  </sheetViews>
  <sheetFormatPr defaultColWidth="9" defaultRowHeight="12" outlineLevelCol="2"/>
  <cols>
    <col min="1" max="16384" width="9" style="1"/>
  </cols>
  <sheetData>
    <row r="1" spans="1:1">
      <c r="A1" s="2" t="s">
        <v>220</v>
      </c>
    </row>
    <row r="3" spans="1:1">
      <c r="A3" s="1" t="s">
        <v>221</v>
      </c>
    </row>
    <row r="4" spans="1:1">
      <c r="A4" s="1" t="s">
        <v>222</v>
      </c>
    </row>
    <row r="5" spans="1:1">
      <c r="A5" s="1" t="s">
        <v>223</v>
      </c>
    </row>
    <row r="8" spans="2:3">
      <c r="B8" s="3" t="s">
        <v>224</v>
      </c>
      <c r="C8" s="3" t="s">
        <v>225</v>
      </c>
    </row>
    <row r="9" spans="1:3">
      <c r="A9" s="3" t="s">
        <v>226</v>
      </c>
      <c r="C9" s="31" t="s">
        <v>227</v>
      </c>
    </row>
    <row r="10" spans="1:3">
      <c r="A10" s="3" t="s">
        <v>228</v>
      </c>
      <c r="B10" s="31" t="s">
        <v>229</v>
      </c>
      <c r="C10" s="31" t="s">
        <v>230</v>
      </c>
    </row>
    <row r="11" spans="1:3">
      <c r="A11" s="3" t="s">
        <v>231</v>
      </c>
      <c r="B11" s="31" t="s">
        <v>232</v>
      </c>
      <c r="C11" s="31" t="s">
        <v>233</v>
      </c>
    </row>
    <row r="12" spans="1:3">
      <c r="A12" s="3" t="s">
        <v>212</v>
      </c>
      <c r="B12" s="31" t="s">
        <v>234</v>
      </c>
      <c r="C12" s="31" t="s">
        <v>235</v>
      </c>
    </row>
    <row r="13" spans="1:3">
      <c r="A13" s="3" t="s">
        <v>213</v>
      </c>
      <c r="B13" s="31" t="s">
        <v>236</v>
      </c>
      <c r="C13" s="31" t="s">
        <v>237</v>
      </c>
    </row>
    <row r="14" spans="1:3">
      <c r="A14" s="3" t="s">
        <v>214</v>
      </c>
      <c r="B14" s="31" t="s">
        <v>238</v>
      </c>
      <c r="C14" s="31" t="s">
        <v>239</v>
      </c>
    </row>
  </sheetData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5"/>
  <sheetViews>
    <sheetView workbookViewId="0">
      <selection activeCell="A15" sqref="A15"/>
    </sheetView>
  </sheetViews>
  <sheetFormatPr defaultColWidth="9" defaultRowHeight="12" outlineLevelCol="2"/>
  <cols>
    <col min="1" max="1" width="29.25" style="1" customWidth="1"/>
    <col min="2" max="16384" width="9" style="1"/>
  </cols>
  <sheetData>
    <row r="1" spans="1:1">
      <c r="A1" s="2" t="s">
        <v>240</v>
      </c>
    </row>
    <row r="3" spans="1:1">
      <c r="A3" s="1" t="s">
        <v>221</v>
      </c>
    </row>
    <row r="4" spans="1:1">
      <c r="A4" s="1" t="s">
        <v>241</v>
      </c>
    </row>
    <row r="5" ht="36" spans="1:1">
      <c r="A5" s="30" t="s">
        <v>242</v>
      </c>
    </row>
    <row r="8" spans="2:3">
      <c r="B8" s="3" t="s">
        <v>224</v>
      </c>
      <c r="C8" s="3" t="s">
        <v>225</v>
      </c>
    </row>
    <row r="9" spans="1:3">
      <c r="A9" s="3" t="s">
        <v>243</v>
      </c>
      <c r="B9" s="31" t="s">
        <v>244</v>
      </c>
      <c r="C9" s="31" t="s">
        <v>245</v>
      </c>
    </row>
    <row r="10" spans="1:3">
      <c r="A10" s="3" t="s">
        <v>246</v>
      </c>
      <c r="B10" s="31" t="s">
        <v>247</v>
      </c>
      <c r="C10" s="31" t="s">
        <v>248</v>
      </c>
    </row>
    <row r="11" spans="1:3">
      <c r="A11" s="3" t="s">
        <v>249</v>
      </c>
      <c r="B11" s="31" t="s">
        <v>250</v>
      </c>
      <c r="C11" s="31" t="s">
        <v>251</v>
      </c>
    </row>
    <row r="14" spans="1:1">
      <c r="A14" s="1" t="s">
        <v>252</v>
      </c>
    </row>
    <row r="15" spans="1:1">
      <c r="A15" s="1" t="s">
        <v>253</v>
      </c>
    </row>
  </sheetData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6"/>
  <sheetViews>
    <sheetView workbookViewId="0">
      <selection activeCell="K10" sqref="K10"/>
    </sheetView>
  </sheetViews>
  <sheetFormatPr defaultColWidth="9" defaultRowHeight="12"/>
  <cols>
    <col min="1" max="2" width="9" style="1"/>
    <col min="3" max="3" width="8" style="1" customWidth="1"/>
    <col min="4" max="4" width="3.125" style="1" customWidth="1"/>
    <col min="5" max="5" width="12.375" style="1" customWidth="1"/>
    <col min="6" max="7" width="14" style="1" customWidth="1"/>
    <col min="8" max="8" width="2.5" style="1" customWidth="1"/>
    <col min="9" max="9" width="11.625" style="1" customWidth="1"/>
    <col min="10" max="10" width="1.625" style="1" customWidth="1"/>
    <col min="11" max="11" width="11.625" style="1" customWidth="1"/>
    <col min="12" max="12" width="1.625" style="1" customWidth="1"/>
    <col min="13" max="13" width="9" style="1"/>
    <col min="14" max="14" width="0.75" style="1" customWidth="1"/>
    <col min="15" max="15" width="11.375" style="1" customWidth="1"/>
    <col min="16" max="16" width="35.625" style="1" customWidth="1"/>
    <col min="17" max="16384" width="9" style="1"/>
  </cols>
  <sheetData>
    <row r="1" spans="1:1">
      <c r="A1" s="2" t="s">
        <v>254</v>
      </c>
    </row>
    <row r="3" spans="1:15">
      <c r="A3" s="1" t="s">
        <v>255</v>
      </c>
      <c r="I3" s="1" t="s">
        <v>256</v>
      </c>
      <c r="K3" s="1" t="s">
        <v>257</v>
      </c>
      <c r="M3" s="1" t="s">
        <v>258</v>
      </c>
      <c r="O3" s="1" t="s">
        <v>259</v>
      </c>
    </row>
    <row r="4" spans="9:16">
      <c r="I4" s="26">
        <f>SUM(B6:B15)</f>
        <v>115.439842734257</v>
      </c>
      <c r="K4" s="27">
        <f>SUM(E6:E15)/SUM(F6:F15)</f>
        <v>0.598656243336863</v>
      </c>
      <c r="M4" s="27">
        <f>SUM(E6:E15)/SUM(G6:G15)</f>
        <v>2.42893778959275</v>
      </c>
      <c r="O4" s="3" t="s">
        <v>260</v>
      </c>
      <c r="P4" s="3" t="s">
        <v>261</v>
      </c>
    </row>
    <row r="5" s="3" customFormat="1" spans="1:16">
      <c r="A5" s="3" t="s">
        <v>260</v>
      </c>
      <c r="B5" s="3" t="s">
        <v>262</v>
      </c>
      <c r="C5" s="3" t="s">
        <v>263</v>
      </c>
      <c r="E5" s="11">
        <v>202002</v>
      </c>
      <c r="F5" s="11">
        <v>202001</v>
      </c>
      <c r="G5" s="11">
        <v>201902</v>
      </c>
      <c r="O5" s="28">
        <v>43862</v>
      </c>
      <c r="P5" s="29" t="s">
        <v>264</v>
      </c>
    </row>
    <row r="6" spans="1:16">
      <c r="A6" s="3">
        <v>1</v>
      </c>
      <c r="B6" s="25">
        <f>E6/7.25/1000000</f>
        <v>15.0614199293622</v>
      </c>
      <c r="C6" s="25">
        <f>G6/7.25/1000000</f>
        <v>18.1845035691791</v>
      </c>
      <c r="E6" s="12">
        <v>109195294.487876</v>
      </c>
      <c r="F6" s="18">
        <v>142694683.334248</v>
      </c>
      <c r="G6" s="18">
        <v>131837650.876549</v>
      </c>
      <c r="O6" s="28">
        <v>43867</v>
      </c>
      <c r="P6" s="29" t="s">
        <v>265</v>
      </c>
    </row>
    <row r="7" spans="1:16">
      <c r="A7" s="3">
        <v>2</v>
      </c>
      <c r="B7" s="25">
        <f t="shared" ref="B7:B15" si="0">E7/7.25/1000000</f>
        <v>10.8072150464693</v>
      </c>
      <c r="C7" s="25">
        <f t="shared" ref="C7:C33" si="1">G7/7.25/1000000</f>
        <v>6.74064540631065</v>
      </c>
      <c r="E7" s="12">
        <v>78352309.0869026</v>
      </c>
      <c r="F7" s="18">
        <v>95159308.26</v>
      </c>
      <c r="G7" s="18">
        <v>48869679.1957522</v>
      </c>
      <c r="O7" s="28">
        <v>43873</v>
      </c>
      <c r="P7" s="29" t="s">
        <v>266</v>
      </c>
    </row>
    <row r="8" spans="1:16">
      <c r="A8" s="3">
        <v>3</v>
      </c>
      <c r="B8" s="25">
        <f t="shared" si="0"/>
        <v>9.93380006928288</v>
      </c>
      <c r="C8" s="25">
        <f t="shared" si="1"/>
        <v>4.05928481568508</v>
      </c>
      <c r="E8" s="12">
        <v>72020050.5023009</v>
      </c>
      <c r="F8" s="18">
        <v>101607188.329115</v>
      </c>
      <c r="G8" s="18">
        <v>29429814.9137168</v>
      </c>
      <c r="O8" s="28">
        <v>43880</v>
      </c>
      <c r="P8" s="29" t="s">
        <v>267</v>
      </c>
    </row>
    <row r="9" spans="1:7">
      <c r="A9" s="3">
        <v>4</v>
      </c>
      <c r="B9" s="25">
        <f t="shared" si="0"/>
        <v>8.04707835221239</v>
      </c>
      <c r="C9" s="25">
        <f t="shared" si="1"/>
        <v>1.4337034497162</v>
      </c>
      <c r="E9" s="12">
        <v>58341318.0535398</v>
      </c>
      <c r="F9" s="18">
        <v>95175541.9316814</v>
      </c>
      <c r="G9" s="18">
        <v>10394350.0104425</v>
      </c>
    </row>
    <row r="10" spans="1:7">
      <c r="A10" s="3">
        <v>5</v>
      </c>
      <c r="B10" s="25">
        <f t="shared" si="0"/>
        <v>17.8094196778029</v>
      </c>
      <c r="C10" s="25">
        <f t="shared" si="1"/>
        <v>4.51390594021361</v>
      </c>
      <c r="E10" s="12">
        <v>129118292.664071</v>
      </c>
      <c r="F10" s="18">
        <v>90955680.9255752</v>
      </c>
      <c r="G10" s="18">
        <v>32725818.0665487</v>
      </c>
    </row>
    <row r="11" spans="1:7">
      <c r="A11" s="3">
        <v>6</v>
      </c>
      <c r="B11" s="25">
        <f t="shared" si="0"/>
        <v>12.4581875506622</v>
      </c>
      <c r="C11" s="25">
        <f t="shared" si="1"/>
        <v>1.26689408242905</v>
      </c>
      <c r="E11" s="12">
        <v>90321859.7423009</v>
      </c>
      <c r="F11" s="18">
        <v>60050612.4535398</v>
      </c>
      <c r="G11" s="18">
        <v>9184982.09761062</v>
      </c>
    </row>
    <row r="12" spans="1:7">
      <c r="A12" s="3">
        <v>7</v>
      </c>
      <c r="B12" s="25">
        <f t="shared" si="0"/>
        <v>13.0971656575404</v>
      </c>
      <c r="C12" s="25">
        <f t="shared" si="1"/>
        <v>1.55692039866951</v>
      </c>
      <c r="E12" s="12">
        <v>94954451.0171681</v>
      </c>
      <c r="F12" s="18">
        <v>396319858.271681</v>
      </c>
      <c r="G12" s="18">
        <v>11287672.890354</v>
      </c>
    </row>
    <row r="13" spans="1:7">
      <c r="A13" s="3">
        <v>8</v>
      </c>
      <c r="B13" s="25">
        <f t="shared" si="0"/>
        <v>10.2656612947086</v>
      </c>
      <c r="C13" s="25">
        <f t="shared" si="1"/>
        <v>2.78374966928288</v>
      </c>
      <c r="E13" s="12">
        <v>74426044.3866372</v>
      </c>
      <c r="F13" s="18">
        <v>180222823.072655</v>
      </c>
      <c r="G13" s="18">
        <v>20182185.1023009</v>
      </c>
    </row>
    <row r="14" spans="1:7">
      <c r="A14" s="3">
        <v>9</v>
      </c>
      <c r="B14" s="25">
        <f t="shared" si="0"/>
        <v>9.00850814781813</v>
      </c>
      <c r="C14" s="25">
        <f t="shared" si="1"/>
        <v>3.08366692289289</v>
      </c>
      <c r="E14" s="12">
        <v>65311684.0716814</v>
      </c>
      <c r="F14" s="18">
        <v>133501057.009911</v>
      </c>
      <c r="G14" s="18">
        <v>22356585.1909735</v>
      </c>
    </row>
    <row r="15" spans="1:7">
      <c r="A15" s="3">
        <v>10</v>
      </c>
      <c r="B15" s="25">
        <f t="shared" si="0"/>
        <v>8.95138700839793</v>
      </c>
      <c r="C15" s="25">
        <f t="shared" si="1"/>
        <v>3.90360899017394</v>
      </c>
      <c r="E15" s="12">
        <v>64897555.810885</v>
      </c>
      <c r="F15" s="18">
        <v>102342364.35469</v>
      </c>
      <c r="G15" s="18">
        <v>28301165.1787611</v>
      </c>
    </row>
    <row r="16" spans="1:7">
      <c r="A16" s="3">
        <v>11</v>
      </c>
      <c r="B16" s="25"/>
      <c r="C16" s="25">
        <f t="shared" si="1"/>
        <v>8.70055193481843</v>
      </c>
      <c r="E16" s="18"/>
      <c r="F16" s="18">
        <v>82661632.2886726</v>
      </c>
      <c r="G16" s="18">
        <v>63079001.5274336</v>
      </c>
    </row>
    <row r="17" spans="1:7">
      <c r="A17" s="3">
        <v>12</v>
      </c>
      <c r="B17" s="25"/>
      <c r="C17" s="25">
        <f t="shared" si="1"/>
        <v>8.25757124211169</v>
      </c>
      <c r="E17" s="18"/>
      <c r="F17" s="18">
        <v>80157679.2176991</v>
      </c>
      <c r="G17" s="18">
        <v>59867391.5053097</v>
      </c>
    </row>
    <row r="18" spans="1:7">
      <c r="A18" s="3">
        <v>13</v>
      </c>
      <c r="B18" s="25"/>
      <c r="C18" s="25">
        <f t="shared" si="1"/>
        <v>11.8224491525664</v>
      </c>
      <c r="E18" s="18"/>
      <c r="F18" s="12">
        <v>140700214.814779</v>
      </c>
      <c r="G18" s="18">
        <v>85712756.3561062</v>
      </c>
    </row>
    <row r="19" spans="1:7">
      <c r="A19" s="3">
        <v>14</v>
      </c>
      <c r="B19" s="25"/>
      <c r="C19" s="25">
        <f t="shared" si="1"/>
        <v>8.89771458089716</v>
      </c>
      <c r="E19" s="18"/>
      <c r="F19" s="12">
        <v>111185399.308407</v>
      </c>
      <c r="G19" s="18">
        <v>64508430.7115044</v>
      </c>
    </row>
    <row r="20" spans="1:7">
      <c r="A20" s="3">
        <v>15</v>
      </c>
      <c r="B20" s="25"/>
      <c r="C20" s="25">
        <f t="shared" si="1"/>
        <v>24.4915394529387</v>
      </c>
      <c r="E20" s="18"/>
      <c r="F20" s="12">
        <v>134263870.486372</v>
      </c>
      <c r="G20" s="18">
        <v>177563661.033805</v>
      </c>
    </row>
    <row r="21" spans="1:7">
      <c r="A21" s="3">
        <v>16</v>
      </c>
      <c r="B21" s="25"/>
      <c r="C21" s="25">
        <f t="shared" si="1"/>
        <v>9.95178435168752</v>
      </c>
      <c r="E21" s="18"/>
      <c r="F21" s="12">
        <v>91184442.1674336</v>
      </c>
      <c r="G21" s="18">
        <v>72150436.5497345</v>
      </c>
    </row>
    <row r="22" spans="1:7">
      <c r="A22" s="3">
        <v>17</v>
      </c>
      <c r="B22" s="25"/>
      <c r="C22" s="25">
        <f t="shared" si="1"/>
        <v>8.89510230700031</v>
      </c>
      <c r="E22" s="18"/>
      <c r="F22" s="12">
        <v>86856244.6015929</v>
      </c>
      <c r="G22" s="18">
        <v>64489491.7257522</v>
      </c>
    </row>
    <row r="23" spans="1:7">
      <c r="A23" s="3">
        <v>18</v>
      </c>
      <c r="B23" s="25"/>
      <c r="C23" s="25">
        <f t="shared" si="1"/>
        <v>12.9515035698627</v>
      </c>
      <c r="E23" s="18"/>
      <c r="F23" s="12">
        <v>78853396.1940708</v>
      </c>
      <c r="G23" s="18">
        <v>93898400.8815044</v>
      </c>
    </row>
    <row r="24" spans="1:7">
      <c r="A24" s="3">
        <v>19</v>
      </c>
      <c r="B24" s="25"/>
      <c r="C24" s="25">
        <f t="shared" si="1"/>
        <v>12.136901842246</v>
      </c>
      <c r="E24" s="18"/>
      <c r="F24" s="12">
        <v>71484565.980177</v>
      </c>
      <c r="G24" s="18">
        <v>87992538.3562832</v>
      </c>
    </row>
    <row r="25" spans="1:7">
      <c r="A25" s="3">
        <v>20</v>
      </c>
      <c r="B25" s="25"/>
      <c r="C25" s="25">
        <f t="shared" si="1"/>
        <v>10.6667651460848</v>
      </c>
      <c r="E25" s="18"/>
      <c r="F25" s="12">
        <v>72198582.5269912</v>
      </c>
      <c r="G25" s="18">
        <v>77334047.3091151</v>
      </c>
    </row>
    <row r="26" spans="1:7">
      <c r="A26" s="3">
        <v>21</v>
      </c>
      <c r="B26" s="25"/>
      <c r="C26" s="25">
        <f t="shared" si="1"/>
        <v>11.1547847008239</v>
      </c>
      <c r="E26" s="18"/>
      <c r="F26" s="12">
        <v>73799686.2031858</v>
      </c>
      <c r="G26" s="18">
        <v>80872189.0809734</v>
      </c>
    </row>
    <row r="27" spans="1:7">
      <c r="A27" s="3">
        <v>22</v>
      </c>
      <c r="B27" s="25"/>
      <c r="C27" s="25">
        <f t="shared" si="1"/>
        <v>14.1507133691059</v>
      </c>
      <c r="E27" s="18"/>
      <c r="F27" s="12">
        <v>74599561.2460177</v>
      </c>
      <c r="G27" s="18">
        <v>102592671.926018</v>
      </c>
    </row>
    <row r="28" spans="1:7">
      <c r="A28" s="3">
        <v>23</v>
      </c>
      <c r="B28" s="25"/>
      <c r="C28" s="25">
        <f t="shared" si="1"/>
        <v>10.1950229254806</v>
      </c>
      <c r="E28" s="18"/>
      <c r="F28" s="12">
        <v>132745260.630708</v>
      </c>
      <c r="G28" s="18">
        <v>73913916.2097345</v>
      </c>
    </row>
    <row r="29" spans="1:7">
      <c r="A29" s="3">
        <v>24</v>
      </c>
      <c r="B29" s="25"/>
      <c r="C29" s="25">
        <f t="shared" si="1"/>
        <v>9.17463678803784</v>
      </c>
      <c r="E29" s="18"/>
      <c r="F29" s="12">
        <v>90699688.0268142</v>
      </c>
      <c r="G29" s="18">
        <v>66516116.7132743</v>
      </c>
    </row>
    <row r="30" spans="1:7">
      <c r="A30" s="3">
        <v>25</v>
      </c>
      <c r="B30" s="25"/>
      <c r="C30" s="25">
        <f t="shared" si="1"/>
        <v>16.3725495521269</v>
      </c>
      <c r="E30" s="18"/>
      <c r="F30" s="12">
        <v>123501215.479204</v>
      </c>
      <c r="G30" s="18">
        <v>118700984.25292</v>
      </c>
    </row>
    <row r="31" spans="1:7">
      <c r="A31" s="3">
        <v>26</v>
      </c>
      <c r="B31" s="25"/>
      <c r="C31" s="25">
        <f t="shared" si="1"/>
        <v>11.832534467159</v>
      </c>
      <c r="E31" s="18"/>
      <c r="F31" s="12">
        <v>130817381.912389</v>
      </c>
      <c r="G31" s="18">
        <v>85785874.8869027</v>
      </c>
    </row>
    <row r="32" spans="1:7">
      <c r="A32" s="3">
        <v>27</v>
      </c>
      <c r="B32" s="25"/>
      <c r="C32" s="25">
        <f t="shared" si="1"/>
        <v>19.3254510366433</v>
      </c>
      <c r="E32" s="18"/>
      <c r="F32" s="12">
        <v>91760621.1622124</v>
      </c>
      <c r="G32" s="18">
        <v>140109520.015664</v>
      </c>
    </row>
    <row r="33" spans="1:7">
      <c r="A33" s="3">
        <v>28</v>
      </c>
      <c r="B33" s="25"/>
      <c r="C33" s="25">
        <f t="shared" si="1"/>
        <v>35.9286001722185</v>
      </c>
      <c r="E33" s="18"/>
      <c r="F33" s="12">
        <v>96294580.2250443</v>
      </c>
      <c r="G33" s="18">
        <v>260482351.248584</v>
      </c>
    </row>
    <row r="34" spans="1:6">
      <c r="A34" s="3">
        <v>29</v>
      </c>
      <c r="B34" s="25"/>
      <c r="C34" s="25"/>
      <c r="E34" s="18"/>
      <c r="F34" s="12">
        <v>94469224.9563717</v>
      </c>
    </row>
    <row r="35" spans="6:6">
      <c r="F35" s="12">
        <v>108091744.966903</v>
      </c>
    </row>
    <row r="36" spans="6:6">
      <c r="F36" s="12">
        <v>161533312.511062</v>
      </c>
    </row>
  </sheetData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"/>
  <sheetViews>
    <sheetView workbookViewId="0">
      <selection activeCell="H16" sqref="H16"/>
    </sheetView>
  </sheetViews>
  <sheetFormatPr defaultColWidth="9" defaultRowHeight="12"/>
  <cols>
    <col min="1" max="4" width="9" style="1"/>
    <col min="5" max="5" width="2" style="1" customWidth="1"/>
    <col min="6" max="8" width="9" style="1"/>
    <col min="9" max="9" width="9" style="17"/>
    <col min="10" max="10" width="11.75" style="1" customWidth="1"/>
    <col min="11" max="11" width="9.625" style="1" customWidth="1"/>
    <col min="12" max="12" width="6" style="1" customWidth="1"/>
    <col min="13" max="13" width="8" style="1" customWidth="1"/>
    <col min="14" max="14" width="1.75" style="1" customWidth="1"/>
    <col min="15" max="15" width="9.625" style="1" customWidth="1"/>
    <col min="16" max="16384" width="9" style="1"/>
  </cols>
  <sheetData>
    <row r="1" spans="1:1">
      <c r="A1" s="2" t="s">
        <v>23</v>
      </c>
    </row>
    <row r="3" spans="1:10">
      <c r="A3" s="1" t="s">
        <v>268</v>
      </c>
      <c r="J3" s="1" t="s">
        <v>269</v>
      </c>
    </row>
    <row r="5" spans="1:17">
      <c r="A5" s="1" t="s">
        <v>270</v>
      </c>
      <c r="B5" s="3" t="s">
        <v>271</v>
      </c>
      <c r="C5" s="3" t="s">
        <v>272</v>
      </c>
      <c r="D5" s="3" t="s">
        <v>273</v>
      </c>
      <c r="F5" s="11">
        <v>20200210</v>
      </c>
      <c r="G5" s="11">
        <v>20200110</v>
      </c>
      <c r="H5" s="11">
        <v>20190210</v>
      </c>
      <c r="I5" s="23"/>
      <c r="J5" s="1" t="s">
        <v>270</v>
      </c>
      <c r="K5" s="3" t="s">
        <v>271</v>
      </c>
      <c r="L5" s="3" t="s">
        <v>272</v>
      </c>
      <c r="M5" s="3" t="s">
        <v>273</v>
      </c>
      <c r="O5" s="11">
        <v>20200210</v>
      </c>
      <c r="P5" s="11">
        <v>20200110</v>
      </c>
      <c r="Q5" s="11">
        <v>20190210</v>
      </c>
    </row>
    <row r="6" spans="1:17">
      <c r="A6" s="1" t="s">
        <v>274</v>
      </c>
      <c r="B6" s="12">
        <f>F6/1000</f>
        <v>38.349</v>
      </c>
      <c r="F6" s="12">
        <v>38349</v>
      </c>
      <c r="G6" s="18">
        <v>33033</v>
      </c>
      <c r="H6" s="18">
        <v>5866</v>
      </c>
      <c r="J6" s="1" t="s">
        <v>274</v>
      </c>
      <c r="K6" s="24">
        <f>O6/1000</f>
        <v>535.652</v>
      </c>
      <c r="O6" s="12">
        <v>535652</v>
      </c>
      <c r="P6" s="18">
        <v>504532</v>
      </c>
      <c r="Q6" s="18">
        <v>113783</v>
      </c>
    </row>
    <row r="7" spans="1:17">
      <c r="A7" s="1" t="s">
        <v>275</v>
      </c>
      <c r="B7" s="12">
        <f>F7/1000</f>
        <v>3.962</v>
      </c>
      <c r="F7" s="12">
        <v>3962</v>
      </c>
      <c r="G7" s="18">
        <v>3349</v>
      </c>
      <c r="H7" s="18">
        <v>1259</v>
      </c>
      <c r="J7" s="1" t="s">
        <v>275</v>
      </c>
      <c r="K7" s="24">
        <f>O7/1000</f>
        <v>22.611</v>
      </c>
      <c r="O7" s="12">
        <v>22611</v>
      </c>
      <c r="P7" s="18">
        <v>21032</v>
      </c>
      <c r="Q7" s="18">
        <v>5110</v>
      </c>
    </row>
    <row r="8" spans="1:17">
      <c r="A8" s="1" t="s">
        <v>276</v>
      </c>
      <c r="B8" s="12">
        <f t="shared" ref="B8" si="0">F8/1000</f>
        <v>384.861</v>
      </c>
      <c r="F8" s="12">
        <v>384861</v>
      </c>
      <c r="G8" s="18">
        <v>372024</v>
      </c>
      <c r="H8" s="18">
        <v>3460</v>
      </c>
      <c r="J8" s="1" t="s">
        <v>276</v>
      </c>
      <c r="K8" s="24">
        <f t="shared" ref="K8" si="1">O8/1000</f>
        <v>585.801</v>
      </c>
      <c r="O8" s="12">
        <v>585801</v>
      </c>
      <c r="P8" s="18">
        <v>566015</v>
      </c>
      <c r="Q8" s="18">
        <v>6122</v>
      </c>
    </row>
    <row r="9" spans="1:17">
      <c r="A9" s="3" t="s">
        <v>277</v>
      </c>
      <c r="B9" s="19">
        <f>SUM(B6:B8)</f>
        <v>427.172</v>
      </c>
      <c r="C9" s="20">
        <f>B9/(G9/1000)-1</f>
        <v>0.0459493739073371</v>
      </c>
      <c r="D9" s="20">
        <f>B9/(H9/1000)-1</f>
        <v>39.3563533301842</v>
      </c>
      <c r="F9" s="21"/>
      <c r="G9" s="22">
        <f>SUM(G6:G8)</f>
        <v>408406</v>
      </c>
      <c r="H9" s="22">
        <f>SUM(H6:H8)</f>
        <v>10585</v>
      </c>
      <c r="J9" s="3" t="s">
        <v>277</v>
      </c>
      <c r="K9" s="19">
        <f>SUM(K6:K8)</f>
        <v>1144.064</v>
      </c>
      <c r="L9" s="20">
        <f>K9/(P9/1000)-1</f>
        <v>0.0480817238147675</v>
      </c>
      <c r="M9" s="20">
        <f>K9/(Q9/1000)-1</f>
        <v>8.15141383034036</v>
      </c>
      <c r="O9" s="21"/>
      <c r="P9" s="22">
        <f>SUM(P6:P8)</f>
        <v>1091579</v>
      </c>
      <c r="Q9" s="22">
        <f>SUM(Q6:Q8)</f>
        <v>125015</v>
      </c>
    </row>
  </sheetData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J36"/>
  <sheetViews>
    <sheetView workbookViewId="0">
      <selection activeCell="H16" sqref="H16"/>
    </sheetView>
  </sheetViews>
  <sheetFormatPr defaultColWidth="9" defaultRowHeight="12"/>
  <cols>
    <col min="1" max="4" width="9" style="1"/>
    <col min="5" max="6" width="10.125" style="1" customWidth="1"/>
    <col min="7" max="8" width="9" style="1"/>
    <col min="9" max="9" width="24.125" style="1" customWidth="1"/>
    <col min="10" max="10" width="11.875" style="1" customWidth="1"/>
    <col min="11" max="16384" width="9" style="1"/>
  </cols>
  <sheetData>
    <row r="1" spans="1:1">
      <c r="A1" s="2" t="s">
        <v>278</v>
      </c>
    </row>
    <row r="3" spans="1:10">
      <c r="A3" s="1" t="s">
        <v>279</v>
      </c>
      <c r="I3" s="1" t="s">
        <v>280</v>
      </c>
      <c r="J3" s="14">
        <f>SUM(B6:B15)</f>
        <v>0</v>
      </c>
    </row>
    <row r="4" spans="9:10">
      <c r="I4" s="1" t="s">
        <v>281</v>
      </c>
      <c r="J4" s="15"/>
    </row>
    <row r="5" s="3" customFormat="1" spans="1:10">
      <c r="A5" s="3" t="s">
        <v>260</v>
      </c>
      <c r="B5" s="3" t="s">
        <v>282</v>
      </c>
      <c r="C5" s="3" t="s">
        <v>283</v>
      </c>
      <c r="E5" s="11" t="s">
        <v>284</v>
      </c>
      <c r="F5" s="11" t="s">
        <v>285</v>
      </c>
      <c r="I5" s="1" t="s">
        <v>286</v>
      </c>
      <c r="J5" s="14">
        <v>6753786</v>
      </c>
    </row>
    <row r="6" spans="1:10">
      <c r="A6" s="3">
        <v>1</v>
      </c>
      <c r="B6" s="12">
        <f>E6/7.25</f>
        <v>0</v>
      </c>
      <c r="C6" s="12">
        <f>F6/7.25</f>
        <v>0</v>
      </c>
      <c r="E6" s="12"/>
      <c r="F6" s="12"/>
      <c r="I6" s="16" t="s">
        <v>287</v>
      </c>
      <c r="J6" s="15">
        <v>38050</v>
      </c>
    </row>
    <row r="7" spans="1:6">
      <c r="A7" s="3">
        <v>2</v>
      </c>
      <c r="B7" s="12">
        <f t="shared" ref="B7:B15" si="0">E7/7.25</f>
        <v>0</v>
      </c>
      <c r="C7" s="12">
        <f t="shared" ref="C7:C36" si="1">F7/7.25</f>
        <v>0</v>
      </c>
      <c r="E7" s="12"/>
      <c r="F7" s="12"/>
    </row>
    <row r="8" spans="1:6">
      <c r="A8" s="3">
        <v>3</v>
      </c>
      <c r="B8" s="12">
        <f t="shared" si="0"/>
        <v>0</v>
      </c>
      <c r="C8" s="12">
        <f t="shared" si="1"/>
        <v>0</v>
      </c>
      <c r="E8" s="12"/>
      <c r="F8" s="12"/>
    </row>
    <row r="9" spans="1:6">
      <c r="A9" s="3">
        <v>4</v>
      </c>
      <c r="B9" s="12">
        <f t="shared" si="0"/>
        <v>0</v>
      </c>
      <c r="C9" s="12">
        <f t="shared" si="1"/>
        <v>0</v>
      </c>
      <c r="E9" s="12"/>
      <c r="F9" s="12"/>
    </row>
    <row r="10" spans="1:6">
      <c r="A10" s="3">
        <v>5</v>
      </c>
      <c r="B10" s="12">
        <f t="shared" si="0"/>
        <v>0</v>
      </c>
      <c r="C10" s="12">
        <f t="shared" si="1"/>
        <v>0</v>
      </c>
      <c r="E10" s="12"/>
      <c r="F10" s="12"/>
    </row>
    <row r="11" spans="1:6">
      <c r="A11" s="3">
        <v>6</v>
      </c>
      <c r="B11" s="12">
        <f t="shared" si="0"/>
        <v>0</v>
      </c>
      <c r="C11" s="12">
        <f t="shared" si="1"/>
        <v>0</v>
      </c>
      <c r="E11" s="12"/>
      <c r="F11" s="12"/>
    </row>
    <row r="12" spans="1:6">
      <c r="A12" s="3">
        <v>7</v>
      </c>
      <c r="B12" s="12">
        <f t="shared" si="0"/>
        <v>0</v>
      </c>
      <c r="C12" s="12">
        <f t="shared" si="1"/>
        <v>0</v>
      </c>
      <c r="E12" s="12"/>
      <c r="F12" s="12"/>
    </row>
    <row r="13" spans="1:6">
      <c r="A13" s="3">
        <v>8</v>
      </c>
      <c r="B13" s="12">
        <f t="shared" si="0"/>
        <v>0</v>
      </c>
      <c r="C13" s="12">
        <f t="shared" si="1"/>
        <v>0</v>
      </c>
      <c r="E13" s="12"/>
      <c r="F13" s="12"/>
    </row>
    <row r="14" spans="1:6">
      <c r="A14" s="3">
        <v>9</v>
      </c>
      <c r="B14" s="12">
        <f t="shared" si="0"/>
        <v>0</v>
      </c>
      <c r="C14" s="12">
        <f t="shared" si="1"/>
        <v>0</v>
      </c>
      <c r="E14" s="12"/>
      <c r="F14" s="12"/>
    </row>
    <row r="15" spans="1:6">
      <c r="A15" s="3">
        <v>10</v>
      </c>
      <c r="B15" s="12">
        <f t="shared" si="0"/>
        <v>0</v>
      </c>
      <c r="C15" s="12">
        <f t="shared" si="1"/>
        <v>0</v>
      </c>
      <c r="E15" s="12"/>
      <c r="F15" s="12"/>
    </row>
    <row r="16" spans="1:6">
      <c r="A16" s="3">
        <v>11</v>
      </c>
      <c r="B16" s="13"/>
      <c r="C16" s="12">
        <f t="shared" si="1"/>
        <v>0</v>
      </c>
      <c r="E16" s="13"/>
      <c r="F16" s="12"/>
    </row>
    <row r="17" spans="1:6">
      <c r="A17" s="3">
        <v>12</v>
      </c>
      <c r="B17" s="13"/>
      <c r="C17" s="12">
        <f t="shared" si="1"/>
        <v>0</v>
      </c>
      <c r="E17" s="13"/>
      <c r="F17" s="12"/>
    </row>
    <row r="18" spans="1:6">
      <c r="A18" s="3">
        <v>13</v>
      </c>
      <c r="B18" s="13"/>
      <c r="C18" s="12">
        <f t="shared" si="1"/>
        <v>0</v>
      </c>
      <c r="E18" s="13"/>
      <c r="F18" s="12"/>
    </row>
    <row r="19" spans="1:6">
      <c r="A19" s="3">
        <v>14</v>
      </c>
      <c r="B19" s="13"/>
      <c r="C19" s="12">
        <f t="shared" si="1"/>
        <v>0</v>
      </c>
      <c r="E19" s="13"/>
      <c r="F19" s="12"/>
    </row>
    <row r="20" spans="1:6">
      <c r="A20" s="3">
        <v>15</v>
      </c>
      <c r="B20" s="13"/>
      <c r="C20" s="12">
        <f t="shared" si="1"/>
        <v>0</v>
      </c>
      <c r="E20" s="13"/>
      <c r="F20" s="12"/>
    </row>
    <row r="21" spans="1:6">
      <c r="A21" s="3">
        <v>16</v>
      </c>
      <c r="B21" s="13"/>
      <c r="C21" s="12">
        <f t="shared" si="1"/>
        <v>0</v>
      </c>
      <c r="E21" s="13"/>
      <c r="F21" s="12"/>
    </row>
    <row r="22" spans="1:6">
      <c r="A22" s="3">
        <v>17</v>
      </c>
      <c r="B22" s="13"/>
      <c r="C22" s="12">
        <f t="shared" si="1"/>
        <v>0</v>
      </c>
      <c r="E22" s="13"/>
      <c r="F22" s="12"/>
    </row>
    <row r="23" spans="1:6">
      <c r="A23" s="3">
        <v>18</v>
      </c>
      <c r="B23" s="13"/>
      <c r="C23" s="12">
        <f t="shared" si="1"/>
        <v>0</v>
      </c>
      <c r="E23" s="13"/>
      <c r="F23" s="12"/>
    </row>
    <row r="24" spans="1:6">
      <c r="A24" s="3">
        <v>19</v>
      </c>
      <c r="B24" s="13"/>
      <c r="C24" s="12">
        <f t="shared" si="1"/>
        <v>0</v>
      </c>
      <c r="E24" s="13"/>
      <c r="F24" s="12"/>
    </row>
    <row r="25" spans="1:6">
      <c r="A25" s="3">
        <v>20</v>
      </c>
      <c r="B25" s="13"/>
      <c r="C25" s="12">
        <f t="shared" si="1"/>
        <v>0</v>
      </c>
      <c r="E25" s="13"/>
      <c r="F25" s="12"/>
    </row>
    <row r="26" spans="1:6">
      <c r="A26" s="3">
        <v>21</v>
      </c>
      <c r="B26" s="13"/>
      <c r="C26" s="12">
        <f t="shared" si="1"/>
        <v>0</v>
      </c>
      <c r="E26" s="13"/>
      <c r="F26" s="12"/>
    </row>
    <row r="27" spans="1:6">
      <c r="A27" s="3">
        <v>22</v>
      </c>
      <c r="B27" s="13"/>
      <c r="C27" s="12">
        <f t="shared" si="1"/>
        <v>0</v>
      </c>
      <c r="E27" s="13"/>
      <c r="F27" s="12"/>
    </row>
    <row r="28" spans="1:6">
      <c r="A28" s="3">
        <v>23</v>
      </c>
      <c r="B28" s="13"/>
      <c r="C28" s="12">
        <f t="shared" si="1"/>
        <v>0</v>
      </c>
      <c r="E28" s="13"/>
      <c r="F28" s="12"/>
    </row>
    <row r="29" spans="1:6">
      <c r="A29" s="3">
        <v>24</v>
      </c>
      <c r="B29" s="13"/>
      <c r="C29" s="12">
        <f t="shared" si="1"/>
        <v>0</v>
      </c>
      <c r="E29" s="13"/>
      <c r="F29" s="12"/>
    </row>
    <row r="30" spans="1:6">
      <c r="A30" s="3">
        <v>25</v>
      </c>
      <c r="B30" s="13"/>
      <c r="C30" s="12">
        <f t="shared" si="1"/>
        <v>0</v>
      </c>
      <c r="E30" s="13"/>
      <c r="F30" s="12"/>
    </row>
    <row r="31" spans="1:6">
      <c r="A31" s="3">
        <v>26</v>
      </c>
      <c r="B31" s="13"/>
      <c r="C31" s="12">
        <f t="shared" si="1"/>
        <v>0</v>
      </c>
      <c r="E31" s="13"/>
      <c r="F31" s="12"/>
    </row>
    <row r="32" spans="1:6">
      <c r="A32" s="3">
        <v>27</v>
      </c>
      <c r="B32" s="13"/>
      <c r="C32" s="12">
        <f t="shared" si="1"/>
        <v>0</v>
      </c>
      <c r="E32" s="13"/>
      <c r="F32" s="12"/>
    </row>
    <row r="33" spans="1:6">
      <c r="A33" s="3">
        <v>28</v>
      </c>
      <c r="B33" s="13"/>
      <c r="C33" s="12">
        <f t="shared" si="1"/>
        <v>0</v>
      </c>
      <c r="E33" s="13"/>
      <c r="F33" s="12"/>
    </row>
    <row r="34" spans="1:6">
      <c r="A34" s="3">
        <v>29</v>
      </c>
      <c r="B34" s="13"/>
      <c r="C34" s="12">
        <f t="shared" si="1"/>
        <v>0</v>
      </c>
      <c r="E34" s="13"/>
      <c r="F34" s="12"/>
    </row>
    <row r="35" spans="1:6">
      <c r="A35" s="3">
        <v>30</v>
      </c>
      <c r="B35" s="13"/>
      <c r="C35" s="12">
        <f t="shared" si="1"/>
        <v>0</v>
      </c>
      <c r="E35" s="13"/>
      <c r="F35" s="12"/>
    </row>
    <row r="36" spans="1:6">
      <c r="A36" s="3">
        <v>31</v>
      </c>
      <c r="B36" s="13"/>
      <c r="C36" s="12">
        <f t="shared" si="1"/>
        <v>0</v>
      </c>
      <c r="E36" s="13"/>
      <c r="F36" s="12"/>
    </row>
  </sheetData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8"/>
  <sheetViews>
    <sheetView topLeftCell="A7" workbookViewId="0">
      <selection activeCell="A3" sqref="A3:C28"/>
    </sheetView>
  </sheetViews>
  <sheetFormatPr defaultColWidth="9" defaultRowHeight="12" outlineLevelCol="6"/>
  <cols>
    <col min="1" max="4" width="9" style="1"/>
    <col min="5" max="5" width="30.75" style="1" customWidth="1"/>
    <col min="6" max="6" width="11.125" style="1" customWidth="1"/>
    <col min="7" max="7" width="16.75" style="1" customWidth="1"/>
    <col min="8" max="16384" width="9" style="1"/>
  </cols>
  <sheetData>
    <row r="1" spans="1:1">
      <c r="A1" s="2" t="s">
        <v>288</v>
      </c>
    </row>
    <row r="3" spans="1:7">
      <c r="A3" s="1" t="s">
        <v>289</v>
      </c>
      <c r="E3" s="1" t="s">
        <v>290</v>
      </c>
      <c r="F3" s="4">
        <f>SUM(B5:B13)</f>
        <v>225</v>
      </c>
      <c r="G3" s="5" t="s">
        <v>291</v>
      </c>
    </row>
    <row r="4" spans="1:7">
      <c r="A4" s="3" t="s">
        <v>292</v>
      </c>
      <c r="B4" s="3" t="s">
        <v>293</v>
      </c>
      <c r="C4" s="3" t="s">
        <v>294</v>
      </c>
      <c r="E4" s="1" t="s">
        <v>295</v>
      </c>
      <c r="F4" s="4">
        <f>3858274+384861+SUM(B5:B13)</f>
        <v>4243360</v>
      </c>
      <c r="G4" s="5" t="s">
        <v>291</v>
      </c>
    </row>
    <row r="5" spans="1:3">
      <c r="A5" s="3">
        <v>1</v>
      </c>
      <c r="B5" s="4">
        <v>32</v>
      </c>
      <c r="C5" s="4">
        <v>39</v>
      </c>
    </row>
    <row r="6" spans="1:3">
      <c r="A6" s="3">
        <v>2</v>
      </c>
      <c r="B6" s="4">
        <v>10</v>
      </c>
      <c r="C6" s="4">
        <v>20</v>
      </c>
    </row>
    <row r="7" spans="1:3">
      <c r="A7" s="3">
        <v>3</v>
      </c>
      <c r="B7" s="4">
        <v>10</v>
      </c>
      <c r="C7" s="4">
        <v>10</v>
      </c>
    </row>
    <row r="8" spans="1:3">
      <c r="A8" s="3">
        <v>4</v>
      </c>
      <c r="B8" s="4">
        <v>3</v>
      </c>
      <c r="C8" s="4">
        <v>7</v>
      </c>
    </row>
    <row r="9" spans="1:3">
      <c r="A9" s="3">
        <v>5</v>
      </c>
      <c r="B9" s="4">
        <v>3</v>
      </c>
      <c r="C9" s="4">
        <v>5</v>
      </c>
    </row>
    <row r="10" spans="1:3">
      <c r="A10" s="3">
        <v>6</v>
      </c>
      <c r="B10" s="4">
        <v>9</v>
      </c>
      <c r="C10" s="4">
        <v>7</v>
      </c>
    </row>
    <row r="11" spans="1:3">
      <c r="A11" s="3">
        <v>7</v>
      </c>
      <c r="B11" s="4">
        <v>17</v>
      </c>
      <c r="C11" s="4">
        <v>3</v>
      </c>
    </row>
    <row r="12" spans="1:3">
      <c r="A12" s="3">
        <v>8</v>
      </c>
      <c r="B12" s="4">
        <v>46</v>
      </c>
      <c r="C12" s="4">
        <v>29</v>
      </c>
    </row>
    <row r="13" spans="1:3">
      <c r="A13" s="3">
        <v>9</v>
      </c>
      <c r="B13" s="4">
        <v>95</v>
      </c>
      <c r="C13" s="4">
        <v>67</v>
      </c>
    </row>
    <row r="14" spans="1:3">
      <c r="A14" s="3">
        <v>10</v>
      </c>
      <c r="B14" s="4">
        <v>159</v>
      </c>
      <c r="C14" s="4">
        <v>135</v>
      </c>
    </row>
    <row r="15" spans="1:3">
      <c r="A15" s="3">
        <v>11</v>
      </c>
      <c r="B15" s="4">
        <v>673</v>
      </c>
      <c r="C15" s="4">
        <v>173</v>
      </c>
    </row>
    <row r="16" spans="1:3">
      <c r="A16" s="3">
        <v>12</v>
      </c>
      <c r="B16" s="4">
        <v>442</v>
      </c>
      <c r="C16" s="4">
        <v>259</v>
      </c>
    </row>
    <row r="17" spans="1:3">
      <c r="A17" s="3">
        <v>13</v>
      </c>
      <c r="B17" s="4">
        <v>361</v>
      </c>
      <c r="C17" s="4">
        <v>230</v>
      </c>
    </row>
    <row r="18" spans="1:3">
      <c r="A18" s="3">
        <v>14</v>
      </c>
      <c r="B18" s="4">
        <v>352</v>
      </c>
      <c r="C18" s="4">
        <v>206</v>
      </c>
    </row>
    <row r="19" spans="1:3">
      <c r="A19" s="3">
        <v>15</v>
      </c>
      <c r="B19" s="4">
        <v>343</v>
      </c>
      <c r="C19" s="4">
        <v>202</v>
      </c>
    </row>
    <row r="20" spans="1:3">
      <c r="A20" s="3">
        <v>16</v>
      </c>
      <c r="B20" s="4">
        <v>375</v>
      </c>
      <c r="C20" s="4">
        <v>87</v>
      </c>
    </row>
    <row r="21" spans="1:3">
      <c r="A21" s="3">
        <v>17</v>
      </c>
      <c r="B21" s="4">
        <v>352</v>
      </c>
      <c r="C21" s="4">
        <v>187</v>
      </c>
    </row>
    <row r="22" spans="1:3">
      <c r="A22" s="3">
        <v>18</v>
      </c>
      <c r="B22" s="4">
        <v>290</v>
      </c>
      <c r="C22" s="4">
        <v>184</v>
      </c>
    </row>
    <row r="23" spans="1:3">
      <c r="A23" s="3">
        <v>19</v>
      </c>
      <c r="B23" s="4"/>
      <c r="C23" s="4">
        <v>182</v>
      </c>
    </row>
    <row r="24" spans="1:3">
      <c r="A24" s="3">
        <v>20</v>
      </c>
      <c r="B24" s="4"/>
      <c r="C24" s="4">
        <v>219</v>
      </c>
    </row>
    <row r="25" spans="1:3">
      <c r="A25" s="3">
        <v>21</v>
      </c>
      <c r="B25" s="4"/>
      <c r="C25" s="4">
        <v>259</v>
      </c>
    </row>
    <row r="26" spans="1:3">
      <c r="A26" s="3">
        <v>22</v>
      </c>
      <c r="B26" s="4"/>
      <c r="C26" s="4">
        <v>264</v>
      </c>
    </row>
    <row r="27" spans="1:3">
      <c r="A27" s="3">
        <v>23</v>
      </c>
      <c r="B27" s="4"/>
      <c r="C27" s="4">
        <v>197</v>
      </c>
    </row>
    <row r="28" spans="1:3">
      <c r="A28" s="3">
        <v>24</v>
      </c>
      <c r="B28" s="4"/>
      <c r="C28" s="4">
        <v>123</v>
      </c>
    </row>
  </sheetData>
  <pageMargins left="0.7" right="0.7" top="0.75" bottom="0.75" header="0.3" footer="0.3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"/>
  <sheetViews>
    <sheetView workbookViewId="0">
      <selection activeCell="J16" sqref="J16"/>
    </sheetView>
  </sheetViews>
  <sheetFormatPr defaultColWidth="9" defaultRowHeight="12"/>
  <cols>
    <col min="1" max="1" width="9" style="1"/>
    <col min="2" max="3" width="11.375" style="6" customWidth="1"/>
    <col min="4" max="4" width="2" style="1" customWidth="1"/>
    <col min="5" max="6" width="13.125" style="6" customWidth="1"/>
    <col min="7" max="7" width="1.625" style="1" customWidth="1"/>
    <col min="8" max="8" width="12.5" style="6" customWidth="1"/>
    <col min="9" max="9" width="1.5" style="1" customWidth="1"/>
    <col min="10" max="10" width="30.75" style="1" customWidth="1"/>
    <col min="11" max="16384" width="9" style="1"/>
  </cols>
  <sheetData>
    <row r="1" spans="1:1">
      <c r="A1" s="2" t="s">
        <v>296</v>
      </c>
    </row>
    <row r="3" spans="1:12">
      <c r="A3" s="1" t="s">
        <v>297</v>
      </c>
      <c r="J3" s="1" t="s">
        <v>298</v>
      </c>
      <c r="K3" s="9">
        <f>SUM(B5:B13)</f>
        <v>75033.9310344828</v>
      </c>
      <c r="L3" s="5" t="s">
        <v>291</v>
      </c>
    </row>
    <row r="4" spans="1:12">
      <c r="A4" s="3" t="s">
        <v>292</v>
      </c>
      <c r="B4" s="7" t="s">
        <v>299</v>
      </c>
      <c r="C4" s="7" t="s">
        <v>300</v>
      </c>
      <c r="E4" s="8" t="s">
        <v>301</v>
      </c>
      <c r="F4" s="8" t="s">
        <v>302</v>
      </c>
      <c r="G4" s="3"/>
      <c r="H4" s="8" t="s">
        <v>303</v>
      </c>
      <c r="I4" s="3"/>
      <c r="J4" s="1" t="s">
        <v>304</v>
      </c>
      <c r="K4" s="10">
        <v>0.135</v>
      </c>
      <c r="L4" s="5" t="s">
        <v>291</v>
      </c>
    </row>
    <row r="5" spans="1:12">
      <c r="A5" s="3">
        <v>1</v>
      </c>
      <c r="B5" s="4">
        <f t="shared" ref="B5:B28" si="0">E5/7.25</f>
        <v>13337.7931034483</v>
      </c>
      <c r="C5" s="4">
        <f t="shared" ref="C5:C28" si="1">F5/7.25</f>
        <v>13849.9310344828</v>
      </c>
      <c r="E5" s="4">
        <v>96699</v>
      </c>
      <c r="F5" s="4">
        <v>100412</v>
      </c>
      <c r="H5" s="4">
        <v>32</v>
      </c>
      <c r="J5" s="1" t="s">
        <v>305</v>
      </c>
      <c r="K5" s="4">
        <f>SUM(H5:H13)</f>
        <v>225</v>
      </c>
      <c r="L5" s="5" t="s">
        <v>291</v>
      </c>
    </row>
    <row r="6" spans="1:8">
      <c r="A6" s="3">
        <v>2</v>
      </c>
      <c r="B6" s="4">
        <f t="shared" si="0"/>
        <v>6202.48275862069</v>
      </c>
      <c r="C6" s="4">
        <f t="shared" si="1"/>
        <v>4403.44827586207</v>
      </c>
      <c r="E6" s="4">
        <v>44968</v>
      </c>
      <c r="F6" s="4">
        <v>31925</v>
      </c>
      <c r="H6" s="4">
        <v>10</v>
      </c>
    </row>
    <row r="7" spans="1:8">
      <c r="A7" s="3">
        <v>3</v>
      </c>
      <c r="B7" s="4">
        <f t="shared" si="0"/>
        <v>2890.34482758621</v>
      </c>
      <c r="C7" s="4">
        <f t="shared" si="1"/>
        <v>2039.1724137931</v>
      </c>
      <c r="E7" s="4">
        <v>20955</v>
      </c>
      <c r="F7" s="4">
        <v>14784</v>
      </c>
      <c r="H7" s="4">
        <v>10</v>
      </c>
    </row>
    <row r="8" spans="1:8">
      <c r="A8" s="3">
        <v>4</v>
      </c>
      <c r="B8" s="4">
        <f t="shared" si="0"/>
        <v>1727.58620689655</v>
      </c>
      <c r="C8" s="4">
        <f t="shared" si="1"/>
        <v>1294.62068965517</v>
      </c>
      <c r="E8" s="4">
        <v>12525</v>
      </c>
      <c r="F8" s="4">
        <v>9386</v>
      </c>
      <c r="H8" s="4">
        <v>3</v>
      </c>
    </row>
    <row r="9" spans="1:8">
      <c r="A9" s="3">
        <v>5</v>
      </c>
      <c r="B9" s="4">
        <f t="shared" si="0"/>
        <v>1981.51724137931</v>
      </c>
      <c r="C9" s="4">
        <f t="shared" si="1"/>
        <v>1603.44827586207</v>
      </c>
      <c r="E9" s="4">
        <v>14366</v>
      </c>
      <c r="F9" s="4">
        <v>11625</v>
      </c>
      <c r="H9" s="4">
        <v>3</v>
      </c>
    </row>
    <row r="10" spans="1:8">
      <c r="A10" s="3">
        <v>6</v>
      </c>
      <c r="B10" s="4">
        <f t="shared" si="0"/>
        <v>2707.31034482759</v>
      </c>
      <c r="C10" s="4">
        <f t="shared" si="1"/>
        <v>2828.41379310345</v>
      </c>
      <c r="E10" s="4">
        <v>19628</v>
      </c>
      <c r="F10" s="4">
        <v>20506</v>
      </c>
      <c r="H10" s="4">
        <v>9</v>
      </c>
    </row>
    <row r="11" spans="1:8">
      <c r="A11" s="3">
        <v>7</v>
      </c>
      <c r="B11" s="4">
        <f t="shared" si="0"/>
        <v>6550.62068965517</v>
      </c>
      <c r="C11" s="4">
        <f t="shared" si="1"/>
        <v>4541.37931034483</v>
      </c>
      <c r="E11" s="4">
        <v>47492</v>
      </c>
      <c r="F11" s="4">
        <v>32925</v>
      </c>
      <c r="H11" s="4">
        <v>17</v>
      </c>
    </row>
    <row r="12" spans="1:8">
      <c r="A12" s="3">
        <v>8</v>
      </c>
      <c r="B12" s="4">
        <f t="shared" si="0"/>
        <v>14800.8275862069</v>
      </c>
      <c r="C12" s="4">
        <f t="shared" si="1"/>
        <v>16490.4827586207</v>
      </c>
      <c r="E12" s="4">
        <v>107306</v>
      </c>
      <c r="F12" s="4">
        <v>119556</v>
      </c>
      <c r="H12" s="4">
        <v>46</v>
      </c>
    </row>
    <row r="13" spans="1:8">
      <c r="A13" s="3">
        <v>9</v>
      </c>
      <c r="B13" s="4">
        <f t="shared" si="0"/>
        <v>24835.4482758621</v>
      </c>
      <c r="C13" s="4">
        <f t="shared" si="1"/>
        <v>27114.4827586207</v>
      </c>
      <c r="E13" s="4">
        <v>180057</v>
      </c>
      <c r="F13" s="4">
        <v>196580</v>
      </c>
      <c r="H13" s="4">
        <v>95</v>
      </c>
    </row>
    <row r="14" spans="1:8">
      <c r="A14" s="3">
        <v>10</v>
      </c>
      <c r="B14" s="4">
        <f t="shared" si="0"/>
        <v>43520.6896551724</v>
      </c>
      <c r="C14" s="4">
        <f t="shared" si="1"/>
        <v>43328.1379310345</v>
      </c>
      <c r="E14" s="4">
        <v>315525</v>
      </c>
      <c r="F14" s="4">
        <v>314129</v>
      </c>
      <c r="H14" s="4">
        <v>159</v>
      </c>
    </row>
    <row r="15" spans="1:8">
      <c r="A15" s="3">
        <v>11</v>
      </c>
      <c r="B15" s="4">
        <f t="shared" si="0"/>
        <v>403339.724137931</v>
      </c>
      <c r="C15" s="4">
        <f t="shared" si="1"/>
        <v>193121.655172414</v>
      </c>
      <c r="E15" s="4">
        <v>2924213</v>
      </c>
      <c r="F15" s="4">
        <v>1400132</v>
      </c>
      <c r="H15" s="4">
        <v>673</v>
      </c>
    </row>
    <row r="16" spans="1:8">
      <c r="A16" s="3">
        <v>12</v>
      </c>
      <c r="B16" s="4">
        <f t="shared" si="0"/>
        <v>169583.724137931</v>
      </c>
      <c r="C16" s="4">
        <f t="shared" si="1"/>
        <v>123410.75862069</v>
      </c>
      <c r="E16" s="4">
        <v>1229482</v>
      </c>
      <c r="F16" s="4">
        <v>894728</v>
      </c>
      <c r="H16" s="4">
        <v>442</v>
      </c>
    </row>
    <row r="17" spans="1:8">
      <c r="A17" s="3">
        <v>13</v>
      </c>
      <c r="B17" s="4">
        <f t="shared" si="0"/>
        <v>121597.517241379</v>
      </c>
      <c r="C17" s="4">
        <f t="shared" si="1"/>
        <v>93923.1724137931</v>
      </c>
      <c r="E17" s="4">
        <v>881582</v>
      </c>
      <c r="F17" s="4">
        <v>680943</v>
      </c>
      <c r="H17" s="4">
        <v>361</v>
      </c>
    </row>
    <row r="18" spans="1:8">
      <c r="A18" s="3">
        <v>14</v>
      </c>
      <c r="B18" s="4">
        <f t="shared" si="0"/>
        <v>113517.517241379</v>
      </c>
      <c r="C18" s="4">
        <f t="shared" si="1"/>
        <v>82161.7931034483</v>
      </c>
      <c r="E18" s="4">
        <v>823002</v>
      </c>
      <c r="F18" s="4">
        <v>595673</v>
      </c>
      <c r="H18" s="4">
        <v>352</v>
      </c>
    </row>
    <row r="19" spans="1:8">
      <c r="A19" s="3">
        <v>15</v>
      </c>
      <c r="B19" s="4">
        <f t="shared" si="0"/>
        <v>100067.448275862</v>
      </c>
      <c r="C19" s="4">
        <f t="shared" si="1"/>
        <v>61716.8275862069</v>
      </c>
      <c r="E19" s="4">
        <v>725489</v>
      </c>
      <c r="F19" s="4">
        <v>447447</v>
      </c>
      <c r="H19" s="4">
        <v>343</v>
      </c>
    </row>
    <row r="20" spans="1:8">
      <c r="A20" s="3">
        <v>16</v>
      </c>
      <c r="B20" s="4">
        <f t="shared" si="0"/>
        <v>96455.5862068966</v>
      </c>
      <c r="C20" s="4">
        <f t="shared" si="1"/>
        <v>51132.6896551724</v>
      </c>
      <c r="E20" s="4">
        <v>699303</v>
      </c>
      <c r="F20" s="4">
        <v>370712</v>
      </c>
      <c r="H20" s="4">
        <v>375</v>
      </c>
    </row>
    <row r="21" spans="1:8">
      <c r="A21" s="3">
        <v>17</v>
      </c>
      <c r="B21" s="4">
        <f t="shared" si="0"/>
        <v>89326.0689655172</v>
      </c>
      <c r="C21" s="4">
        <f t="shared" si="1"/>
        <v>47436</v>
      </c>
      <c r="E21" s="4">
        <v>647614</v>
      </c>
      <c r="F21" s="4">
        <v>343911</v>
      </c>
      <c r="H21" s="4">
        <v>352</v>
      </c>
    </row>
    <row r="22" spans="1:8">
      <c r="A22" s="3">
        <v>18</v>
      </c>
      <c r="B22" s="4">
        <f t="shared" si="0"/>
        <v>73505.7931034483</v>
      </c>
      <c r="C22" s="4">
        <f t="shared" si="1"/>
        <v>41141.6551724138</v>
      </c>
      <c r="E22" s="4">
        <v>532917</v>
      </c>
      <c r="F22" s="4">
        <v>298277</v>
      </c>
      <c r="H22" s="4">
        <v>290</v>
      </c>
    </row>
    <row r="23" spans="1:8">
      <c r="A23" s="3">
        <v>19</v>
      </c>
      <c r="B23" s="4">
        <f t="shared" si="0"/>
        <v>0</v>
      </c>
      <c r="C23" s="4">
        <f t="shared" si="1"/>
        <v>39814.2068965517</v>
      </c>
      <c r="E23" s="4"/>
      <c r="F23" s="4">
        <v>288653</v>
      </c>
      <c r="H23" s="4"/>
    </row>
    <row r="24" spans="1:8">
      <c r="A24" s="3">
        <v>20</v>
      </c>
      <c r="B24" s="4">
        <f t="shared" si="0"/>
        <v>0</v>
      </c>
      <c r="C24" s="4">
        <f t="shared" si="1"/>
        <v>39221.1034482759</v>
      </c>
      <c r="E24" s="4"/>
      <c r="F24" s="4">
        <v>284353</v>
      </c>
      <c r="H24" s="4"/>
    </row>
    <row r="25" spans="1:8">
      <c r="A25" s="3">
        <v>21</v>
      </c>
      <c r="B25" s="4">
        <f t="shared" si="0"/>
        <v>0</v>
      </c>
      <c r="C25" s="4">
        <f t="shared" si="1"/>
        <v>52047.1724137931</v>
      </c>
      <c r="E25" s="4"/>
      <c r="F25" s="4">
        <v>377342</v>
      </c>
      <c r="H25" s="4"/>
    </row>
    <row r="26" spans="1:8">
      <c r="A26" s="3">
        <v>22</v>
      </c>
      <c r="B26" s="4">
        <f t="shared" si="0"/>
        <v>0</v>
      </c>
      <c r="C26" s="4">
        <f t="shared" si="1"/>
        <v>48780.275862069</v>
      </c>
      <c r="E26" s="4"/>
      <c r="F26" s="4">
        <v>353657</v>
      </c>
      <c r="H26" s="4"/>
    </row>
    <row r="27" spans="1:8">
      <c r="A27" s="3">
        <v>23</v>
      </c>
      <c r="B27" s="4">
        <f t="shared" si="0"/>
        <v>0</v>
      </c>
      <c r="C27" s="4">
        <f t="shared" si="1"/>
        <v>51460</v>
      </c>
      <c r="E27" s="4"/>
      <c r="F27" s="4">
        <v>373085</v>
      </c>
      <c r="H27" s="4"/>
    </row>
    <row r="28" spans="1:8">
      <c r="A28" s="3">
        <v>24</v>
      </c>
      <c r="B28" s="4">
        <f t="shared" si="0"/>
        <v>0</v>
      </c>
      <c r="C28" s="4">
        <f t="shared" si="1"/>
        <v>35802.0689655172</v>
      </c>
      <c r="E28" s="4"/>
      <c r="F28" s="4">
        <v>259565</v>
      </c>
      <c r="H28" s="4"/>
    </row>
  </sheetData>
  <pageMargins left="0.7" right="0.7" top="0.75" bottom="0.75" header="0.3" footer="0.3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8"/>
  <sheetViews>
    <sheetView workbookViewId="0">
      <selection activeCell="I4" sqref="I4"/>
    </sheetView>
  </sheetViews>
  <sheetFormatPr defaultColWidth="9" defaultRowHeight="12"/>
  <cols>
    <col min="1" max="1" width="9" style="1"/>
    <col min="2" max="3" width="11.375" style="1" customWidth="1"/>
    <col min="4" max="4" width="3.125" style="1" customWidth="1"/>
    <col min="5" max="6" width="13.125" style="1" customWidth="1"/>
    <col min="7" max="16384" width="9" style="1"/>
  </cols>
  <sheetData>
    <row r="1" spans="1:1">
      <c r="A1" s="2" t="s">
        <v>306</v>
      </c>
    </row>
    <row r="3" spans="1:8">
      <c r="A3" s="1" t="s">
        <v>307</v>
      </c>
      <c r="B3" s="6"/>
      <c r="C3" s="6"/>
      <c r="E3" s="6"/>
      <c r="F3" s="6"/>
      <c r="H3" s="1" t="s">
        <v>308</v>
      </c>
    </row>
    <row r="4" spans="1:9">
      <c r="A4" s="3" t="s">
        <v>292</v>
      </c>
      <c r="B4" s="7" t="s">
        <v>309</v>
      </c>
      <c r="C4" s="7" t="s">
        <v>310</v>
      </c>
      <c r="E4" s="8" t="s">
        <v>311</v>
      </c>
      <c r="F4" s="8" t="s">
        <v>312</v>
      </c>
      <c r="H4" s="9">
        <f>SUM(B5:B13)</f>
        <v>1061.37931034483</v>
      </c>
      <c r="I4" s="5" t="s">
        <v>291</v>
      </c>
    </row>
    <row r="5" spans="1:6">
      <c r="A5" s="3">
        <v>1</v>
      </c>
      <c r="B5" s="4">
        <f t="shared" ref="B5:C28" si="0">E5/7.25</f>
        <v>138.068965517241</v>
      </c>
      <c r="C5" s="4">
        <f t="shared" si="0"/>
        <v>181.103448275862</v>
      </c>
      <c r="E5" s="4">
        <v>1001</v>
      </c>
      <c r="F5" s="4">
        <v>1313</v>
      </c>
    </row>
    <row r="6" spans="1:6">
      <c r="A6" s="3">
        <v>2</v>
      </c>
      <c r="B6" s="4">
        <f t="shared" si="0"/>
        <v>41.1034482758621</v>
      </c>
      <c r="C6" s="4">
        <f t="shared" si="0"/>
        <v>19.3103448275862</v>
      </c>
      <c r="E6" s="4">
        <v>298</v>
      </c>
      <c r="F6" s="4">
        <v>140</v>
      </c>
    </row>
    <row r="7" spans="1:6">
      <c r="A7" s="3">
        <v>3</v>
      </c>
      <c r="B7" s="4">
        <f t="shared" si="0"/>
        <v>68.6896551724138</v>
      </c>
      <c r="C7" s="4">
        <f t="shared" si="0"/>
        <v>0</v>
      </c>
      <c r="E7" s="4">
        <v>498</v>
      </c>
      <c r="F7" s="4">
        <v>0</v>
      </c>
    </row>
    <row r="8" spans="1:6">
      <c r="A8" s="3">
        <v>4</v>
      </c>
      <c r="B8" s="4">
        <f t="shared" si="0"/>
        <v>21.1034482758621</v>
      </c>
      <c r="C8" s="4">
        <f t="shared" si="0"/>
        <v>2.75862068965517</v>
      </c>
      <c r="E8" s="4">
        <v>153</v>
      </c>
      <c r="F8" s="4">
        <v>20</v>
      </c>
    </row>
    <row r="9" spans="1:6">
      <c r="A9" s="3">
        <v>5</v>
      </c>
      <c r="B9" s="4">
        <f t="shared" si="0"/>
        <v>7.17241379310345</v>
      </c>
      <c r="C9" s="4">
        <f t="shared" si="0"/>
        <v>169.931034482759</v>
      </c>
      <c r="E9" s="4">
        <v>52</v>
      </c>
      <c r="F9" s="4">
        <v>1232</v>
      </c>
    </row>
    <row r="10" spans="1:6">
      <c r="A10" s="3">
        <v>6</v>
      </c>
      <c r="B10" s="4">
        <f t="shared" si="0"/>
        <v>23.448275862069</v>
      </c>
      <c r="C10" s="4">
        <f t="shared" si="0"/>
        <v>30.4827586206897</v>
      </c>
      <c r="E10" s="4">
        <v>170</v>
      </c>
      <c r="F10" s="4">
        <v>221</v>
      </c>
    </row>
    <row r="11" spans="1:6">
      <c r="A11" s="3">
        <v>7</v>
      </c>
      <c r="B11" s="4">
        <f t="shared" si="0"/>
        <v>54.4827586206897</v>
      </c>
      <c r="C11" s="4">
        <f t="shared" si="0"/>
        <v>32</v>
      </c>
      <c r="E11" s="4">
        <v>395</v>
      </c>
      <c r="F11" s="4">
        <v>232</v>
      </c>
    </row>
    <row r="12" spans="1:6">
      <c r="A12" s="3">
        <v>8</v>
      </c>
      <c r="B12" s="4">
        <f t="shared" si="0"/>
        <v>213.51724137931</v>
      </c>
      <c r="C12" s="4">
        <f t="shared" si="0"/>
        <v>124.827586206897</v>
      </c>
      <c r="E12" s="4">
        <v>1548</v>
      </c>
      <c r="F12" s="4">
        <v>905</v>
      </c>
    </row>
    <row r="13" spans="1:6">
      <c r="A13" s="3">
        <v>9</v>
      </c>
      <c r="B13" s="4">
        <f t="shared" si="0"/>
        <v>493.793103448276</v>
      </c>
      <c r="C13" s="4">
        <f t="shared" si="0"/>
        <v>298.206896551724</v>
      </c>
      <c r="E13" s="4">
        <v>3580</v>
      </c>
      <c r="F13" s="4">
        <v>2162</v>
      </c>
    </row>
    <row r="14" spans="1:6">
      <c r="A14" s="3">
        <v>10</v>
      </c>
      <c r="B14" s="4">
        <f t="shared" si="0"/>
        <v>881.931034482759</v>
      </c>
      <c r="C14" s="4">
        <f t="shared" si="0"/>
        <v>807.172413793103</v>
      </c>
      <c r="E14" s="4">
        <v>6394</v>
      </c>
      <c r="F14" s="4">
        <v>5852</v>
      </c>
    </row>
    <row r="15" spans="1:6">
      <c r="A15" s="3">
        <v>11</v>
      </c>
      <c r="B15" s="4">
        <f t="shared" si="0"/>
        <v>4421.79310344828</v>
      </c>
      <c r="C15" s="4">
        <f t="shared" si="0"/>
        <v>880.275862068965</v>
      </c>
      <c r="E15" s="4">
        <v>32058</v>
      </c>
      <c r="F15" s="4">
        <v>6382</v>
      </c>
    </row>
    <row r="16" spans="1:6">
      <c r="A16" s="3">
        <v>12</v>
      </c>
      <c r="B16" s="4">
        <f t="shared" si="0"/>
        <v>2579.31034482759</v>
      </c>
      <c r="C16" s="4">
        <f t="shared" si="0"/>
        <v>1394.89655172414</v>
      </c>
      <c r="E16" s="4">
        <v>18700</v>
      </c>
      <c r="F16" s="4">
        <v>10113</v>
      </c>
    </row>
    <row r="17" spans="1:6">
      <c r="A17" s="3">
        <v>13</v>
      </c>
      <c r="B17" s="4">
        <f t="shared" si="0"/>
        <v>2083.44827586207</v>
      </c>
      <c r="C17" s="4">
        <f t="shared" si="0"/>
        <v>1299.1724137931</v>
      </c>
      <c r="E17" s="4">
        <v>15105</v>
      </c>
      <c r="F17" s="4">
        <v>9419</v>
      </c>
    </row>
    <row r="18" spans="1:6">
      <c r="A18" s="3">
        <v>14</v>
      </c>
      <c r="B18" s="4">
        <f t="shared" si="0"/>
        <v>1951.86206896552</v>
      </c>
      <c r="C18" s="4">
        <f t="shared" si="0"/>
        <v>1251.86206896552</v>
      </c>
      <c r="E18" s="4">
        <v>14151</v>
      </c>
      <c r="F18" s="4">
        <v>9076</v>
      </c>
    </row>
    <row r="19" spans="1:6">
      <c r="A19" s="3">
        <v>15</v>
      </c>
      <c r="B19" s="4">
        <f t="shared" si="0"/>
        <v>1948</v>
      </c>
      <c r="C19" s="4">
        <f t="shared" si="0"/>
        <v>978.48275862069</v>
      </c>
      <c r="E19" s="4">
        <v>14123</v>
      </c>
      <c r="F19" s="4">
        <v>7094</v>
      </c>
    </row>
    <row r="20" spans="1:6">
      <c r="A20" s="3">
        <v>16</v>
      </c>
      <c r="B20" s="4">
        <f t="shared" si="0"/>
        <v>2348.41379310345</v>
      </c>
      <c r="C20" s="4">
        <f t="shared" si="0"/>
        <v>987.448275862069</v>
      </c>
      <c r="E20" s="4">
        <v>17026</v>
      </c>
      <c r="F20" s="4">
        <v>7159</v>
      </c>
    </row>
    <row r="21" spans="1:6">
      <c r="A21" s="3">
        <v>17</v>
      </c>
      <c r="B21" s="4">
        <f t="shared" si="0"/>
        <v>2117.24137931034</v>
      </c>
      <c r="C21" s="4">
        <f t="shared" si="0"/>
        <v>1220.8275862069</v>
      </c>
      <c r="E21" s="4">
        <v>15350</v>
      </c>
      <c r="F21" s="4">
        <v>8851</v>
      </c>
    </row>
    <row r="22" spans="1:6">
      <c r="A22" s="3">
        <v>18</v>
      </c>
      <c r="B22" s="4">
        <f t="shared" si="0"/>
        <v>239.586206896552</v>
      </c>
      <c r="C22" s="4">
        <f t="shared" si="0"/>
        <v>969.379310344828</v>
      </c>
      <c r="E22" s="4">
        <v>1737</v>
      </c>
      <c r="F22" s="4">
        <v>7028</v>
      </c>
    </row>
    <row r="23" spans="1:6">
      <c r="A23" s="3">
        <v>19</v>
      </c>
      <c r="B23" s="4">
        <f t="shared" si="0"/>
        <v>0</v>
      </c>
      <c r="C23" s="4">
        <f t="shared" si="0"/>
        <v>1094.20689655172</v>
      </c>
      <c r="E23" s="4"/>
      <c r="F23" s="4">
        <v>7933</v>
      </c>
    </row>
    <row r="24" spans="1:6">
      <c r="A24" s="3">
        <v>20</v>
      </c>
      <c r="B24" s="4">
        <f t="shared" si="0"/>
        <v>0</v>
      </c>
      <c r="C24" s="4">
        <f t="shared" si="0"/>
        <v>1215.1724137931</v>
      </c>
      <c r="E24" s="4"/>
      <c r="F24" s="4">
        <v>8810</v>
      </c>
    </row>
    <row r="25" spans="1:6">
      <c r="A25" s="3">
        <v>21</v>
      </c>
      <c r="B25" s="4">
        <f t="shared" si="0"/>
        <v>0</v>
      </c>
      <c r="C25" s="4">
        <f t="shared" si="0"/>
        <v>1551.31034482759</v>
      </c>
      <c r="E25" s="4"/>
      <c r="F25" s="4">
        <v>11247</v>
      </c>
    </row>
    <row r="26" spans="1:6">
      <c r="A26" s="3">
        <v>22</v>
      </c>
      <c r="B26" s="4">
        <f t="shared" si="0"/>
        <v>0</v>
      </c>
      <c r="C26" s="4">
        <f t="shared" si="0"/>
        <v>1334.06896551724</v>
      </c>
      <c r="E26" s="4"/>
      <c r="F26" s="4">
        <v>9672</v>
      </c>
    </row>
    <row r="27" spans="1:6">
      <c r="A27" s="3">
        <v>23</v>
      </c>
      <c r="B27" s="4">
        <f t="shared" si="0"/>
        <v>0</v>
      </c>
      <c r="C27" s="4">
        <f t="shared" si="0"/>
        <v>1109.79310344828</v>
      </c>
      <c r="E27" s="4"/>
      <c r="F27" s="4">
        <v>8046</v>
      </c>
    </row>
    <row r="28" spans="1:6">
      <c r="A28" s="3">
        <v>24</v>
      </c>
      <c r="B28" s="4">
        <f t="shared" si="0"/>
        <v>0</v>
      </c>
      <c r="C28" s="4">
        <f t="shared" si="0"/>
        <v>637.793103448276</v>
      </c>
      <c r="E28" s="4"/>
      <c r="F28" s="4">
        <v>4624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4"/>
  <sheetViews>
    <sheetView workbookViewId="0">
      <pane ySplit="3" topLeftCell="A4" activePane="bottomLeft" state="frozen"/>
      <selection/>
      <selection pane="bottomLeft" activeCell="D9" sqref="D9"/>
    </sheetView>
  </sheetViews>
  <sheetFormatPr defaultColWidth="9" defaultRowHeight="12"/>
  <cols>
    <col min="1" max="1" width="12.75" style="1" customWidth="1"/>
    <col min="2" max="2" width="10.875" style="1" customWidth="1"/>
    <col min="3" max="3" width="5.625" style="1" customWidth="1"/>
    <col min="4" max="4" width="12.5" style="1" customWidth="1"/>
    <col min="5" max="7" width="6.375" style="1" customWidth="1"/>
    <col min="8" max="8" width="9" style="1"/>
    <col min="9" max="10" width="14" style="13" customWidth="1"/>
    <col min="11" max="16384" width="9" style="1"/>
  </cols>
  <sheetData>
    <row r="1" spans="1:1">
      <c r="A1" s="2" t="s">
        <v>23</v>
      </c>
    </row>
    <row r="3" s="3" customFormat="1" spans="1:10">
      <c r="A3" s="3" t="s">
        <v>24</v>
      </c>
      <c r="B3" s="3" t="s">
        <v>25</v>
      </c>
      <c r="C3" s="3" t="s">
        <v>26</v>
      </c>
      <c r="D3" s="47" t="s">
        <v>27</v>
      </c>
      <c r="E3" s="3" t="s">
        <v>28</v>
      </c>
      <c r="F3" s="3" t="s">
        <v>29</v>
      </c>
      <c r="H3" s="11" t="s">
        <v>30</v>
      </c>
      <c r="I3" s="50" t="s">
        <v>31</v>
      </c>
      <c r="J3" s="51" t="s">
        <v>32</v>
      </c>
    </row>
    <row r="4" spans="1:10">
      <c r="A4" s="1" t="s">
        <v>33</v>
      </c>
      <c r="B4" s="1" t="s">
        <v>34</v>
      </c>
      <c r="C4" s="26">
        <f>I4/7.25/1000000</f>
        <v>42.0544836910345</v>
      </c>
      <c r="D4" s="39">
        <f>C4-H4</f>
        <v>-19.1223403462069</v>
      </c>
      <c r="E4" s="27">
        <f>D4/H4</f>
        <v>-0.312574911286113</v>
      </c>
      <c r="F4" s="27">
        <f>C4/SUM(C4:C44)</f>
        <v>0.0538734759017873</v>
      </c>
      <c r="H4" s="49">
        <f t="shared" ref="H4:H44" si="0">J4/7.25/1000000</f>
        <v>61.1768240372414</v>
      </c>
      <c r="I4" s="18">
        <v>304895006.76</v>
      </c>
      <c r="J4" s="18">
        <v>443531974.27</v>
      </c>
    </row>
    <row r="5" spans="1:10">
      <c r="A5" s="1" t="s">
        <v>35</v>
      </c>
      <c r="B5" s="1" t="s">
        <v>36</v>
      </c>
      <c r="C5" s="26">
        <f t="shared" ref="C5:C44" si="1">I5/7.25/1000000</f>
        <v>29.0318218317241</v>
      </c>
      <c r="D5" s="39">
        <f t="shared" ref="D5:D44" si="2">C5-H5</f>
        <v>-10.8517151682759</v>
      </c>
      <c r="E5" s="27">
        <f t="shared" ref="E5:E44" si="3">D5/H5</f>
        <v>-0.272085075310042</v>
      </c>
      <c r="F5" s="27">
        <f t="shared" ref="F5:F44" si="4">C5/SUM(C5:C45)</f>
        <v>0.0393086169459349</v>
      </c>
      <c r="H5" s="49">
        <f t="shared" si="0"/>
        <v>39.883537</v>
      </c>
      <c r="I5" s="18">
        <v>210480708.28</v>
      </c>
      <c r="J5" s="18">
        <v>289155643.25</v>
      </c>
    </row>
    <row r="6" spans="1:10">
      <c r="A6" s="1" t="s">
        <v>37</v>
      </c>
      <c r="B6" s="1" t="s">
        <v>38</v>
      </c>
      <c r="C6" s="26">
        <f t="shared" si="1"/>
        <v>12.5758614303448</v>
      </c>
      <c r="D6" s="39">
        <f t="shared" si="2"/>
        <v>-7.00805910344828</v>
      </c>
      <c r="E6" s="27">
        <f t="shared" si="3"/>
        <v>-0.357847607242661</v>
      </c>
      <c r="F6" s="27">
        <f t="shared" si="4"/>
        <v>0.0177242277439284</v>
      </c>
      <c r="H6" s="49">
        <f t="shared" si="0"/>
        <v>19.5839205337931</v>
      </c>
      <c r="I6" s="18">
        <v>91174995.37</v>
      </c>
      <c r="J6" s="18">
        <v>141983423.87</v>
      </c>
    </row>
    <row r="7" spans="1:10">
      <c r="A7" s="1" t="s">
        <v>39</v>
      </c>
      <c r="B7" s="1" t="s">
        <v>40</v>
      </c>
      <c r="C7" s="26">
        <f t="shared" si="1"/>
        <v>16.3539184965517</v>
      </c>
      <c r="D7" s="39">
        <f t="shared" si="2"/>
        <v>-8.37135819310345</v>
      </c>
      <c r="E7" s="27">
        <f t="shared" si="3"/>
        <v>-0.338574904466325</v>
      </c>
      <c r="F7" s="27">
        <f t="shared" si="4"/>
        <v>0.0234648604156014</v>
      </c>
      <c r="H7" s="49">
        <f t="shared" si="0"/>
        <v>24.7252766896552</v>
      </c>
      <c r="I7" s="18">
        <v>118565909.1</v>
      </c>
      <c r="J7" s="18">
        <v>179258256</v>
      </c>
    </row>
    <row r="8" spans="1:10">
      <c r="A8" s="1" t="s">
        <v>41</v>
      </c>
      <c r="B8" s="1" t="s">
        <v>42</v>
      </c>
      <c r="C8" s="26">
        <f t="shared" si="1"/>
        <v>28.3289655296552</v>
      </c>
      <c r="D8" s="39">
        <f t="shared" si="2"/>
        <v>-11.1977517806897</v>
      </c>
      <c r="E8" s="27">
        <f t="shared" si="3"/>
        <v>-0.283295769106508</v>
      </c>
      <c r="F8" s="27">
        <f t="shared" si="4"/>
        <v>0.0416235374279961</v>
      </c>
      <c r="H8" s="49">
        <f t="shared" si="0"/>
        <v>39.5267173103448</v>
      </c>
      <c r="I8" s="18">
        <v>205385000.09</v>
      </c>
      <c r="J8" s="18">
        <v>286568700.5</v>
      </c>
    </row>
    <row r="9" spans="1:10">
      <c r="A9" s="1" t="s">
        <v>43</v>
      </c>
      <c r="B9" s="1" t="s">
        <v>44</v>
      </c>
      <c r="C9" s="26">
        <f t="shared" si="1"/>
        <v>27.0104059365517</v>
      </c>
      <c r="D9" s="39">
        <f t="shared" si="2"/>
        <v>-4.1067481862069</v>
      </c>
      <c r="E9" s="27">
        <f t="shared" si="3"/>
        <v>-0.131976985106208</v>
      </c>
      <c r="F9" s="27">
        <f t="shared" si="4"/>
        <v>0.0414098104635473</v>
      </c>
      <c r="H9" s="49">
        <f t="shared" si="0"/>
        <v>31.1171541227586</v>
      </c>
      <c r="I9" s="18">
        <v>195825443.04</v>
      </c>
      <c r="J9" s="18">
        <v>225599367.39</v>
      </c>
    </row>
    <row r="10" spans="1:10">
      <c r="A10" s="1" t="s">
        <v>45</v>
      </c>
      <c r="B10" s="1" t="s">
        <v>46</v>
      </c>
      <c r="C10" s="26">
        <f t="shared" si="1"/>
        <v>6.84215752413793</v>
      </c>
      <c r="D10" s="39">
        <f t="shared" si="2"/>
        <v>-3.08391724965517</v>
      </c>
      <c r="E10" s="27">
        <f t="shared" si="3"/>
        <v>-0.3106884967054</v>
      </c>
      <c r="F10" s="27">
        <f t="shared" si="4"/>
        <v>0.0109428946970965</v>
      </c>
      <c r="H10" s="49">
        <f t="shared" si="0"/>
        <v>9.9260747737931</v>
      </c>
      <c r="I10" s="18">
        <v>49605642.05</v>
      </c>
      <c r="J10" s="18">
        <v>71964042.11</v>
      </c>
    </row>
    <row r="11" spans="1:10">
      <c r="A11" s="1" t="s">
        <v>47</v>
      </c>
      <c r="B11" s="1" t="s">
        <v>48</v>
      </c>
      <c r="C11" s="26">
        <f t="shared" si="1"/>
        <v>14.583848502069</v>
      </c>
      <c r="D11" s="39">
        <f t="shared" si="2"/>
        <v>-7.47889450068966</v>
      </c>
      <c r="E11" s="27">
        <f t="shared" si="3"/>
        <v>-0.338982985921312</v>
      </c>
      <c r="F11" s="27">
        <f t="shared" si="4"/>
        <v>0.023582504634812</v>
      </c>
      <c r="H11" s="49">
        <f t="shared" si="0"/>
        <v>22.0627430027586</v>
      </c>
      <c r="I11" s="18">
        <v>105732901.64</v>
      </c>
      <c r="J11" s="18">
        <v>159954886.77</v>
      </c>
    </row>
    <row r="12" spans="1:10">
      <c r="A12" s="1" t="s">
        <v>49</v>
      </c>
      <c r="B12" s="1" t="s">
        <v>50</v>
      </c>
      <c r="C12" s="26">
        <f t="shared" si="1"/>
        <v>12.4274480675862</v>
      </c>
      <c r="D12" s="39">
        <f t="shared" si="2"/>
        <v>-5.59904342758621</v>
      </c>
      <c r="E12" s="27">
        <f t="shared" si="3"/>
        <v>-0.310600841494068</v>
      </c>
      <c r="F12" s="27">
        <f t="shared" si="4"/>
        <v>0.0205808917680128</v>
      </c>
      <c r="H12" s="49">
        <f t="shared" si="0"/>
        <v>18.0264914951724</v>
      </c>
      <c r="I12" s="18">
        <v>90098998.49</v>
      </c>
      <c r="J12" s="18">
        <v>130692063.34</v>
      </c>
    </row>
    <row r="13" spans="1:10">
      <c r="A13" s="1" t="s">
        <v>51</v>
      </c>
      <c r="B13" s="1" t="s">
        <v>52</v>
      </c>
      <c r="C13" s="26">
        <f t="shared" si="1"/>
        <v>45.8202773268966</v>
      </c>
      <c r="D13" s="39">
        <f t="shared" si="2"/>
        <v>-15.2648127503448</v>
      </c>
      <c r="E13" s="27">
        <f t="shared" si="3"/>
        <v>-0.249894249661294</v>
      </c>
      <c r="F13" s="27">
        <f t="shared" si="4"/>
        <v>0.0774767460524038</v>
      </c>
      <c r="H13" s="49">
        <f t="shared" si="0"/>
        <v>61.0850900772414</v>
      </c>
      <c r="I13" s="18">
        <v>332197010.62</v>
      </c>
      <c r="J13" s="18">
        <v>442866903.06</v>
      </c>
    </row>
    <row r="14" spans="1:10">
      <c r="A14" s="1" t="s">
        <v>53</v>
      </c>
      <c r="B14" s="1" t="s">
        <v>54</v>
      </c>
      <c r="C14" s="26">
        <f t="shared" si="1"/>
        <v>13.3828760248276</v>
      </c>
      <c r="D14" s="39">
        <f t="shared" si="2"/>
        <v>-9.1526249075862</v>
      </c>
      <c r="E14" s="27">
        <f t="shared" si="3"/>
        <v>-0.406142509768735</v>
      </c>
      <c r="F14" s="27">
        <f t="shared" si="4"/>
        <v>0.024529335971727</v>
      </c>
      <c r="H14" s="49">
        <f t="shared" si="0"/>
        <v>22.5355009324138</v>
      </c>
      <c r="I14" s="18">
        <v>97025851.18</v>
      </c>
      <c r="J14" s="18">
        <v>163382381.76</v>
      </c>
    </row>
    <row r="15" spans="1:10">
      <c r="A15" s="1" t="s">
        <v>55</v>
      </c>
      <c r="B15" s="1" t="s">
        <v>56</v>
      </c>
      <c r="C15" s="26">
        <f t="shared" si="1"/>
        <v>7.96048172551724</v>
      </c>
      <c r="D15" s="39">
        <f t="shared" si="2"/>
        <v>-4.62538816</v>
      </c>
      <c r="E15" s="27">
        <f t="shared" si="3"/>
        <v>-0.367506433967072</v>
      </c>
      <c r="F15" s="27">
        <f t="shared" si="4"/>
        <v>0.0149575847922926</v>
      </c>
      <c r="H15" s="49">
        <f t="shared" si="0"/>
        <v>12.5858698855172</v>
      </c>
      <c r="I15" s="18">
        <v>57713492.51</v>
      </c>
      <c r="J15" s="18">
        <v>91247556.67</v>
      </c>
    </row>
    <row r="16" spans="1:10">
      <c r="A16" s="1" t="s">
        <v>57</v>
      </c>
      <c r="B16" s="1" t="s">
        <v>58</v>
      </c>
      <c r="C16" s="26">
        <f t="shared" si="1"/>
        <v>30.498147</v>
      </c>
      <c r="D16" s="39">
        <f t="shared" si="2"/>
        <v>-7.9633441324138</v>
      </c>
      <c r="E16" s="27">
        <f t="shared" si="3"/>
        <v>-0.207047202226193</v>
      </c>
      <c r="F16" s="27">
        <f t="shared" si="4"/>
        <v>0.0581755698231196</v>
      </c>
      <c r="H16" s="49">
        <f t="shared" si="0"/>
        <v>38.4614911324138</v>
      </c>
      <c r="I16" s="18">
        <v>221111565.75</v>
      </c>
      <c r="J16" s="18">
        <v>278845810.71</v>
      </c>
    </row>
    <row r="17" spans="1:10">
      <c r="A17" s="1" t="s">
        <v>59</v>
      </c>
      <c r="B17" s="1" t="s">
        <v>60</v>
      </c>
      <c r="C17" s="26">
        <f t="shared" si="1"/>
        <v>14.0223972648276</v>
      </c>
      <c r="D17" s="39">
        <f t="shared" si="2"/>
        <v>-6.69312741655172</v>
      </c>
      <c r="E17" s="27">
        <f t="shared" si="3"/>
        <v>-0.323097170817402</v>
      </c>
      <c r="F17" s="27">
        <f t="shared" si="4"/>
        <v>0.0284000763631434</v>
      </c>
      <c r="H17" s="49">
        <f t="shared" si="0"/>
        <v>20.7155246813793</v>
      </c>
      <c r="I17" s="18">
        <v>101662380.17</v>
      </c>
      <c r="J17" s="18">
        <v>150187553.94</v>
      </c>
    </row>
    <row r="18" spans="1:10">
      <c r="A18" s="1" t="s">
        <v>61</v>
      </c>
      <c r="B18" s="1" t="s">
        <v>62</v>
      </c>
      <c r="C18" s="26">
        <f t="shared" si="1"/>
        <v>8.20885689793104</v>
      </c>
      <c r="D18" s="39">
        <f t="shared" si="2"/>
        <v>-3.10569968275862</v>
      </c>
      <c r="E18" s="27">
        <f t="shared" si="3"/>
        <v>-0.27448708755048</v>
      </c>
      <c r="F18" s="27">
        <f t="shared" si="4"/>
        <v>0.0171116722677784</v>
      </c>
      <c r="H18" s="49">
        <f t="shared" si="0"/>
        <v>11.3145565806897</v>
      </c>
      <c r="I18" s="18">
        <v>59514212.51</v>
      </c>
      <c r="J18" s="18">
        <v>82030535.21</v>
      </c>
    </row>
    <row r="19" spans="1:10">
      <c r="A19" s="1" t="s">
        <v>63</v>
      </c>
      <c r="B19" s="1" t="s">
        <v>64</v>
      </c>
      <c r="C19" s="26">
        <f t="shared" si="1"/>
        <v>11.1473959351724</v>
      </c>
      <c r="D19" s="39">
        <f t="shared" si="2"/>
        <v>-6.3603314537931</v>
      </c>
      <c r="E19" s="27">
        <f t="shared" si="3"/>
        <v>-0.363287096748022</v>
      </c>
      <c r="F19" s="27">
        <f t="shared" si="4"/>
        <v>0.0236417172016846</v>
      </c>
      <c r="H19" s="49">
        <f t="shared" si="0"/>
        <v>17.5077273889655</v>
      </c>
      <c r="I19" s="18">
        <v>80818620.53</v>
      </c>
      <c r="J19" s="18">
        <v>126931023.57</v>
      </c>
    </row>
    <row r="20" spans="1:10">
      <c r="A20" s="1" t="s">
        <v>65</v>
      </c>
      <c r="B20" s="1" t="s">
        <v>66</v>
      </c>
      <c r="C20" s="26">
        <f t="shared" si="1"/>
        <v>12.7093918758621</v>
      </c>
      <c r="D20" s="39">
        <f t="shared" si="2"/>
        <v>-5.64980259724138</v>
      </c>
      <c r="E20" s="27">
        <f t="shared" si="3"/>
        <v>-0.307736954664239</v>
      </c>
      <c r="F20" s="27">
        <f t="shared" si="4"/>
        <v>0.0276071228082594</v>
      </c>
      <c r="H20" s="49">
        <f t="shared" si="0"/>
        <v>18.3591944731035</v>
      </c>
      <c r="I20" s="18">
        <v>92143091.1</v>
      </c>
      <c r="J20" s="18">
        <v>133104159.93</v>
      </c>
    </row>
    <row r="21" spans="1:10">
      <c r="A21" s="1" t="s">
        <v>67</v>
      </c>
      <c r="B21" s="1" t="s">
        <v>68</v>
      </c>
      <c r="C21" s="26">
        <f t="shared" si="1"/>
        <v>28.021597462069</v>
      </c>
      <c r="D21" s="39">
        <f t="shared" si="2"/>
        <v>-3.2968697062069</v>
      </c>
      <c r="E21" s="27">
        <f t="shared" si="3"/>
        <v>-0.105269191129075</v>
      </c>
      <c r="F21" s="27">
        <f t="shared" si="4"/>
        <v>0.0625961319695577</v>
      </c>
      <c r="H21" s="49">
        <f t="shared" si="0"/>
        <v>31.3184671682759</v>
      </c>
      <c r="I21" s="18">
        <v>203156581.6</v>
      </c>
      <c r="J21" s="18">
        <v>227058886.97</v>
      </c>
    </row>
    <row r="22" spans="1:10">
      <c r="A22" s="1" t="s">
        <v>69</v>
      </c>
      <c r="B22" s="1" t="s">
        <v>70</v>
      </c>
      <c r="C22" s="26">
        <f t="shared" si="1"/>
        <v>14.8372208717241</v>
      </c>
      <c r="D22" s="39">
        <f t="shared" si="2"/>
        <v>-5.84407038896552</v>
      </c>
      <c r="E22" s="27">
        <f t="shared" si="3"/>
        <v>-0.282577635762702</v>
      </c>
      <c r="F22" s="27">
        <f t="shared" si="4"/>
        <v>0.0353574086523255</v>
      </c>
      <c r="H22" s="49">
        <f t="shared" si="0"/>
        <v>20.6812912606897</v>
      </c>
      <c r="I22" s="18">
        <v>107569851.32</v>
      </c>
      <c r="J22" s="18">
        <v>149939361.64</v>
      </c>
    </row>
    <row r="23" spans="1:10">
      <c r="A23" s="1" t="s">
        <v>71</v>
      </c>
      <c r="B23" s="1" t="s">
        <v>72</v>
      </c>
      <c r="C23" s="26">
        <f t="shared" si="1"/>
        <v>20.19446</v>
      </c>
      <c r="D23" s="39">
        <f t="shared" si="2"/>
        <v>-10.38816912</v>
      </c>
      <c r="E23" s="27">
        <f t="shared" si="3"/>
        <v>-0.339675476534046</v>
      </c>
      <c r="F23" s="27">
        <f t="shared" si="4"/>
        <v>0.0498877224916269</v>
      </c>
      <c r="H23" s="49">
        <f t="shared" si="0"/>
        <v>30.58262912</v>
      </c>
      <c r="I23" s="18">
        <v>146409835</v>
      </c>
      <c r="J23" s="18">
        <v>221724061.12</v>
      </c>
    </row>
    <row r="24" spans="1:10">
      <c r="A24" s="1" t="s">
        <v>73</v>
      </c>
      <c r="B24" s="1" t="s">
        <v>74</v>
      </c>
      <c r="C24" s="26">
        <f t="shared" si="1"/>
        <v>12.7340788593103</v>
      </c>
      <c r="D24" s="39">
        <f t="shared" si="2"/>
        <v>-6.67370704689655</v>
      </c>
      <c r="E24" s="27">
        <f t="shared" si="3"/>
        <v>-0.34386751168572</v>
      </c>
      <c r="F24" s="27">
        <f t="shared" si="4"/>
        <v>0.0331096079209244</v>
      </c>
      <c r="H24" s="49">
        <f t="shared" si="0"/>
        <v>19.4077859062069</v>
      </c>
      <c r="I24" s="18">
        <v>92322071.73</v>
      </c>
      <c r="J24" s="18">
        <v>140706447.82</v>
      </c>
    </row>
    <row r="25" spans="1:10">
      <c r="A25" s="1" t="s">
        <v>75</v>
      </c>
      <c r="B25" s="1" t="s">
        <v>76</v>
      </c>
      <c r="C25" s="26">
        <f t="shared" si="1"/>
        <v>21.91114004</v>
      </c>
      <c r="D25" s="39">
        <f t="shared" si="2"/>
        <v>-10.4116559903448</v>
      </c>
      <c r="E25" s="27">
        <f t="shared" si="3"/>
        <v>-0.322114955048143</v>
      </c>
      <c r="F25" s="27">
        <f t="shared" si="4"/>
        <v>0.0589215594727347</v>
      </c>
      <c r="H25" s="49">
        <f t="shared" si="0"/>
        <v>32.3227960303448</v>
      </c>
      <c r="I25" s="18">
        <v>158855765.29</v>
      </c>
      <c r="J25" s="18">
        <v>234340271.22</v>
      </c>
    </row>
    <row r="26" spans="1:10">
      <c r="A26" s="1" t="s">
        <v>77</v>
      </c>
      <c r="B26" s="1" t="s">
        <v>78</v>
      </c>
      <c r="C26" s="26">
        <f t="shared" si="1"/>
        <v>12.3413782744828</v>
      </c>
      <c r="D26" s="39">
        <f t="shared" si="2"/>
        <v>-4.90674175862069</v>
      </c>
      <c r="E26" s="27">
        <f t="shared" si="3"/>
        <v>-0.284479801230709</v>
      </c>
      <c r="F26" s="27">
        <f t="shared" si="4"/>
        <v>0.0352652606491822</v>
      </c>
      <c r="H26" s="49">
        <f t="shared" si="0"/>
        <v>17.2481200331034</v>
      </c>
      <c r="I26" s="18">
        <v>89474992.49</v>
      </c>
      <c r="J26" s="18">
        <v>125048870.24</v>
      </c>
    </row>
    <row r="27" spans="1:10">
      <c r="A27" s="1" t="s">
        <v>79</v>
      </c>
      <c r="B27" s="1" t="s">
        <v>80</v>
      </c>
      <c r="C27" s="26">
        <f t="shared" si="1"/>
        <v>25.2675961806897</v>
      </c>
      <c r="D27" s="39">
        <f t="shared" si="2"/>
        <v>-3.74974215862069</v>
      </c>
      <c r="E27" s="27">
        <f t="shared" si="3"/>
        <v>-0.129224193989593</v>
      </c>
      <c r="F27" s="27">
        <f t="shared" si="4"/>
        <v>0.0748409762883748</v>
      </c>
      <c r="H27" s="49">
        <f t="shared" si="0"/>
        <v>29.0173383393103</v>
      </c>
      <c r="I27" s="18">
        <v>183190072.31</v>
      </c>
      <c r="J27" s="18">
        <v>210375702.96</v>
      </c>
    </row>
    <row r="28" spans="1:10">
      <c r="A28" s="1" t="s">
        <v>81</v>
      </c>
      <c r="B28" s="1" t="s">
        <v>82</v>
      </c>
      <c r="C28" s="26">
        <f t="shared" si="1"/>
        <v>8.97892557517241</v>
      </c>
      <c r="D28" s="39">
        <f t="shared" si="2"/>
        <v>-4.38417857655172</v>
      </c>
      <c r="E28" s="27">
        <f t="shared" si="3"/>
        <v>-0.32808085058486</v>
      </c>
      <c r="F28" s="27">
        <f t="shared" si="4"/>
        <v>0.0287464023088426</v>
      </c>
      <c r="H28" s="49">
        <f t="shared" si="0"/>
        <v>13.3631041517241</v>
      </c>
      <c r="I28" s="18">
        <v>65097210.42</v>
      </c>
      <c r="J28" s="18">
        <v>96882505.1</v>
      </c>
    </row>
    <row r="29" spans="1:10">
      <c r="A29" s="1" t="s">
        <v>83</v>
      </c>
      <c r="B29" s="1" t="s">
        <v>84</v>
      </c>
      <c r="C29" s="26">
        <f t="shared" si="1"/>
        <v>36.3521156441379</v>
      </c>
      <c r="D29" s="39">
        <f t="shared" si="2"/>
        <v>-11.93234136</v>
      </c>
      <c r="E29" s="27">
        <f t="shared" si="3"/>
        <v>-0.247125930379157</v>
      </c>
      <c r="F29" s="27">
        <f t="shared" si="4"/>
        <v>0.11982741162115</v>
      </c>
      <c r="H29" s="49">
        <f t="shared" si="0"/>
        <v>48.2844570041379</v>
      </c>
      <c r="I29" s="18">
        <v>263552838.42</v>
      </c>
      <c r="J29" s="18">
        <v>350062313.28</v>
      </c>
    </row>
    <row r="30" spans="1:10">
      <c r="A30" s="1" t="s">
        <v>85</v>
      </c>
      <c r="B30" s="1" t="s">
        <v>86</v>
      </c>
      <c r="C30" s="26">
        <f t="shared" si="1"/>
        <v>23.6628011448276</v>
      </c>
      <c r="D30" s="39">
        <f t="shared" si="2"/>
        <v>-10.4912078937931</v>
      </c>
      <c r="E30" s="27">
        <f t="shared" si="3"/>
        <v>-0.307173540943022</v>
      </c>
      <c r="F30" s="27">
        <f t="shared" si="4"/>
        <v>0.0886185831234094</v>
      </c>
      <c r="H30" s="49">
        <f t="shared" si="0"/>
        <v>34.1540090386207</v>
      </c>
      <c r="I30" s="18">
        <v>171555308.3</v>
      </c>
      <c r="J30" s="18">
        <v>247616565.53</v>
      </c>
    </row>
    <row r="31" spans="1:10">
      <c r="A31" s="1" t="s">
        <v>87</v>
      </c>
      <c r="B31" s="1" t="s">
        <v>88</v>
      </c>
      <c r="C31" s="26">
        <f t="shared" si="1"/>
        <v>15.2602676013793</v>
      </c>
      <c r="D31" s="39">
        <f t="shared" si="2"/>
        <v>-3.94830917793103</v>
      </c>
      <c r="E31" s="27">
        <f t="shared" si="3"/>
        <v>-0.205549282661263</v>
      </c>
      <c r="F31" s="27">
        <f t="shared" si="4"/>
        <v>0.0627076648221191</v>
      </c>
      <c r="H31" s="49">
        <f t="shared" si="0"/>
        <v>19.2085767793103</v>
      </c>
      <c r="I31" s="18">
        <v>110636940.11</v>
      </c>
      <c r="J31" s="18">
        <v>139262181.65</v>
      </c>
    </row>
    <row r="32" spans="1:10">
      <c r="A32" s="1" t="s">
        <v>89</v>
      </c>
      <c r="B32" s="1" t="s">
        <v>90</v>
      </c>
      <c r="C32" s="26">
        <f t="shared" si="1"/>
        <v>13.1275352510345</v>
      </c>
      <c r="D32" s="39">
        <f t="shared" si="2"/>
        <v>-6.63836378482758</v>
      </c>
      <c r="E32" s="27">
        <f t="shared" si="3"/>
        <v>-0.33584932174263</v>
      </c>
      <c r="F32" s="27">
        <f t="shared" si="4"/>
        <v>0.0575528197749114</v>
      </c>
      <c r="H32" s="49">
        <f t="shared" si="0"/>
        <v>19.7658990358621</v>
      </c>
      <c r="I32" s="18">
        <v>95174630.57</v>
      </c>
      <c r="J32" s="18">
        <v>143302768.01</v>
      </c>
    </row>
    <row r="33" spans="1:10">
      <c r="A33" s="1" t="s">
        <v>91</v>
      </c>
      <c r="B33" s="1" t="s">
        <v>92</v>
      </c>
      <c r="C33" s="26">
        <f t="shared" si="1"/>
        <v>34.082303017931</v>
      </c>
      <c r="D33" s="39">
        <f t="shared" si="2"/>
        <v>-17.3143512165517</v>
      </c>
      <c r="E33" s="27">
        <f t="shared" si="3"/>
        <v>-0.336877010273079</v>
      </c>
      <c r="F33" s="27">
        <f t="shared" si="4"/>
        <v>0.15854601379552</v>
      </c>
      <c r="H33" s="49">
        <f t="shared" si="0"/>
        <v>51.3966542344828</v>
      </c>
      <c r="I33" s="18">
        <v>247096696.88</v>
      </c>
      <c r="J33" s="18">
        <v>372625743.2</v>
      </c>
    </row>
    <row r="34" spans="1:10">
      <c r="A34" s="1" t="s">
        <v>93</v>
      </c>
      <c r="B34" s="1" t="s">
        <v>94</v>
      </c>
      <c r="C34" s="26">
        <f t="shared" si="1"/>
        <v>10.8636654303448</v>
      </c>
      <c r="D34" s="39">
        <f t="shared" si="2"/>
        <v>-5.06446581931034</v>
      </c>
      <c r="E34" s="27">
        <f t="shared" si="3"/>
        <v>-0.317957313380374</v>
      </c>
      <c r="F34" s="27">
        <f t="shared" si="4"/>
        <v>0.0600582127425228</v>
      </c>
      <c r="H34" s="49">
        <f t="shared" si="0"/>
        <v>15.9281312496552</v>
      </c>
      <c r="I34" s="18">
        <v>78761574.37</v>
      </c>
      <c r="J34" s="18">
        <v>115478951.56</v>
      </c>
    </row>
    <row r="35" spans="1:10">
      <c r="A35" s="1" t="s">
        <v>95</v>
      </c>
      <c r="B35" s="1" t="s">
        <v>96</v>
      </c>
      <c r="C35" s="26">
        <f t="shared" si="1"/>
        <v>27.7108723806897</v>
      </c>
      <c r="D35" s="39">
        <f t="shared" si="2"/>
        <v>-9.84503442758621</v>
      </c>
      <c r="E35" s="27">
        <f t="shared" si="3"/>
        <v>-0.262143435328174</v>
      </c>
      <c r="F35" s="27">
        <f t="shared" si="4"/>
        <v>0.162984108968951</v>
      </c>
      <c r="H35" s="49">
        <f t="shared" si="0"/>
        <v>37.5559068082759</v>
      </c>
      <c r="I35" s="18">
        <v>200903824.76</v>
      </c>
      <c r="J35" s="18">
        <v>272280324.36</v>
      </c>
    </row>
    <row r="36" spans="1:10">
      <c r="A36" s="1" t="s">
        <v>97</v>
      </c>
      <c r="B36" s="1" t="s">
        <v>98</v>
      </c>
      <c r="C36" s="26">
        <f t="shared" si="1"/>
        <v>12.9063455558621</v>
      </c>
      <c r="D36" s="39">
        <f t="shared" si="2"/>
        <v>-4.06356217793104</v>
      </c>
      <c r="E36" s="27">
        <f t="shared" si="3"/>
        <v>-0.239456939994968</v>
      </c>
      <c r="F36" s="27">
        <f t="shared" si="4"/>
        <v>0.0906910958733691</v>
      </c>
      <c r="H36" s="49">
        <f t="shared" si="0"/>
        <v>16.9699077337931</v>
      </c>
      <c r="I36" s="18">
        <v>93571005.28</v>
      </c>
      <c r="J36" s="18">
        <v>123031831.07</v>
      </c>
    </row>
    <row r="37" spans="1:10">
      <c r="A37" s="1" t="s">
        <v>99</v>
      </c>
      <c r="B37" s="1" t="s">
        <v>100</v>
      </c>
      <c r="C37" s="26">
        <f t="shared" si="1"/>
        <v>15.0845304344828</v>
      </c>
      <c r="D37" s="39">
        <f t="shared" si="2"/>
        <v>-4.71728988413793</v>
      </c>
      <c r="E37" s="27">
        <f t="shared" si="3"/>
        <v>-0.238225062556598</v>
      </c>
      <c r="F37" s="27">
        <f t="shared" si="4"/>
        <v>0.116568635482391</v>
      </c>
      <c r="H37" s="49">
        <f t="shared" si="0"/>
        <v>19.8018203186207</v>
      </c>
      <c r="I37" s="18">
        <v>109362845.65</v>
      </c>
      <c r="J37" s="18">
        <v>143563197.31</v>
      </c>
    </row>
    <row r="38" spans="1:10">
      <c r="A38" s="1" t="s">
        <v>101</v>
      </c>
      <c r="B38" s="1" t="s">
        <v>102</v>
      </c>
      <c r="C38" s="26">
        <f t="shared" si="1"/>
        <v>25.0182421103448</v>
      </c>
      <c r="D38" s="39">
        <f t="shared" si="2"/>
        <v>-9.91737344413793</v>
      </c>
      <c r="E38" s="27">
        <f t="shared" si="3"/>
        <v>-0.283875732164261</v>
      </c>
      <c r="F38" s="27">
        <f t="shared" si="4"/>
        <v>0.218843622110589</v>
      </c>
      <c r="H38" s="49">
        <f t="shared" si="0"/>
        <v>34.9356155544828</v>
      </c>
      <c r="I38" s="18">
        <v>181382255.3</v>
      </c>
      <c r="J38" s="18">
        <v>253283212.77</v>
      </c>
    </row>
    <row r="39" spans="1:10">
      <c r="A39" s="1" t="s">
        <v>103</v>
      </c>
      <c r="B39" s="1" t="s">
        <v>104</v>
      </c>
      <c r="C39" s="26">
        <f t="shared" si="1"/>
        <v>14.6677197034483</v>
      </c>
      <c r="D39" s="39">
        <f t="shared" si="2"/>
        <v>-5.68479605655172</v>
      </c>
      <c r="E39" s="27">
        <f t="shared" si="3"/>
        <v>-0.279316627172174</v>
      </c>
      <c r="F39" s="27">
        <f t="shared" si="4"/>
        <v>0.164248617342995</v>
      </c>
      <c r="H39" s="49">
        <f t="shared" si="0"/>
        <v>20.35251576</v>
      </c>
      <c r="I39" s="18">
        <v>106340967.85</v>
      </c>
      <c r="J39" s="18">
        <v>147555739.26</v>
      </c>
    </row>
    <row r="40" spans="1:10">
      <c r="A40" s="1" t="s">
        <v>105</v>
      </c>
      <c r="B40" s="1" t="s">
        <v>106</v>
      </c>
      <c r="C40" s="26">
        <f t="shared" si="1"/>
        <v>13.8185423531034</v>
      </c>
      <c r="D40" s="39">
        <f t="shared" si="2"/>
        <v>-8.75798507448276</v>
      </c>
      <c r="E40" s="27">
        <f t="shared" si="3"/>
        <v>-0.387924365364595</v>
      </c>
      <c r="F40" s="27">
        <f t="shared" si="4"/>
        <v>0.185150227674388</v>
      </c>
      <c r="H40" s="49">
        <f t="shared" si="0"/>
        <v>22.5765274275862</v>
      </c>
      <c r="I40" s="18">
        <v>100184432.06</v>
      </c>
      <c r="J40" s="18">
        <v>163679823.85</v>
      </c>
    </row>
    <row r="41" spans="1:10">
      <c r="A41" s="1" t="s">
        <v>107</v>
      </c>
      <c r="B41" s="1" t="s">
        <v>108</v>
      </c>
      <c r="C41" s="26">
        <f t="shared" si="1"/>
        <v>10.1603145489655</v>
      </c>
      <c r="D41" s="39">
        <f t="shared" si="2"/>
        <v>-5.5897996</v>
      </c>
      <c r="E41" s="27">
        <f t="shared" si="3"/>
        <v>-0.354905338915727</v>
      </c>
      <c r="F41" s="27">
        <f t="shared" si="4"/>
        <v>0.167067364340441</v>
      </c>
      <c r="H41" s="49">
        <f t="shared" si="0"/>
        <v>15.7501141489655</v>
      </c>
      <c r="I41" s="18">
        <v>73662280.48</v>
      </c>
      <c r="J41" s="18">
        <v>114188327.58</v>
      </c>
    </row>
    <row r="42" spans="1:10">
      <c r="A42" s="1" t="s">
        <v>109</v>
      </c>
      <c r="B42" s="1" t="s">
        <v>110</v>
      </c>
      <c r="C42" s="26">
        <f t="shared" si="1"/>
        <v>14.38937988</v>
      </c>
      <c r="D42" s="39">
        <f t="shared" si="2"/>
        <v>-6.52185367172414</v>
      </c>
      <c r="E42" s="27">
        <f t="shared" si="3"/>
        <v>-0.311882780879104</v>
      </c>
      <c r="F42" s="27">
        <f t="shared" si="4"/>
        <v>0.284064306806828</v>
      </c>
      <c r="H42" s="49">
        <f t="shared" si="0"/>
        <v>20.9112335517241</v>
      </c>
      <c r="I42" s="18">
        <v>104323004.13</v>
      </c>
      <c r="J42" s="18">
        <v>151606443.25</v>
      </c>
    </row>
    <row r="43" spans="1:10">
      <c r="A43" s="1" t="s">
        <v>111</v>
      </c>
      <c r="B43" s="1" t="s">
        <v>112</v>
      </c>
      <c r="C43" s="26">
        <f t="shared" si="1"/>
        <v>24.8361442662069</v>
      </c>
      <c r="D43" s="39">
        <f t="shared" si="2"/>
        <v>-9.98890314344828</v>
      </c>
      <c r="E43" s="27">
        <f t="shared" si="3"/>
        <v>-0.286830999135377</v>
      </c>
      <c r="F43" s="27">
        <f t="shared" si="4"/>
        <v>0.684833108302099</v>
      </c>
      <c r="H43" s="49">
        <f t="shared" si="0"/>
        <v>34.8250474096552</v>
      </c>
      <c r="I43" s="18">
        <v>180062045.93</v>
      </c>
      <c r="J43" s="18">
        <v>252481593.72</v>
      </c>
    </row>
    <row r="44" spans="1:10">
      <c r="A44" s="1" t="s">
        <v>113</v>
      </c>
      <c r="B44" s="1" t="s">
        <v>114</v>
      </c>
      <c r="C44" s="26">
        <f t="shared" si="1"/>
        <v>11.4298364013793</v>
      </c>
      <c r="D44" s="39">
        <f t="shared" si="2"/>
        <v>-5.19285182206897</v>
      </c>
      <c r="E44" s="27">
        <f t="shared" si="3"/>
        <v>-0.312395429202831</v>
      </c>
      <c r="F44" s="27">
        <f t="shared" si="4"/>
        <v>1</v>
      </c>
      <c r="H44" s="49">
        <f t="shared" si="0"/>
        <v>16.6226882234483</v>
      </c>
      <c r="I44" s="18">
        <v>82866313.91</v>
      </c>
      <c r="J44" s="18">
        <v>120514489.62</v>
      </c>
    </row>
  </sheetData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topLeftCell="A7" workbookViewId="0">
      <selection activeCell="C29" sqref="C29"/>
    </sheetView>
  </sheetViews>
  <sheetFormatPr defaultColWidth="9" defaultRowHeight="12" outlineLevelCol="5"/>
  <cols>
    <col min="1" max="16384" width="9" style="1"/>
  </cols>
  <sheetData>
    <row r="1" spans="1:1">
      <c r="A1" s="2" t="s">
        <v>313</v>
      </c>
    </row>
    <row r="3" spans="1:5">
      <c r="A3" s="1" t="s">
        <v>314</v>
      </c>
      <c r="E3" s="1" t="s">
        <v>315</v>
      </c>
    </row>
    <row r="4" spans="1:6">
      <c r="A4" s="3" t="s">
        <v>292</v>
      </c>
      <c r="B4" s="3" t="s">
        <v>293</v>
      </c>
      <c r="C4" s="3" t="s">
        <v>294</v>
      </c>
      <c r="E4" s="4">
        <f>SUM(B5:B13)</f>
        <v>220</v>
      </c>
      <c r="F4" s="5" t="s">
        <v>291</v>
      </c>
    </row>
    <row r="5" spans="1:3">
      <c r="A5" s="3">
        <v>1</v>
      </c>
      <c r="B5" s="4">
        <v>30</v>
      </c>
      <c r="C5" s="4">
        <v>37</v>
      </c>
    </row>
    <row r="6" spans="1:3">
      <c r="A6" s="3">
        <v>2</v>
      </c>
      <c r="B6" s="4">
        <v>12</v>
      </c>
      <c r="C6" s="4">
        <v>6</v>
      </c>
    </row>
    <row r="7" spans="1:3">
      <c r="A7" s="3">
        <v>3</v>
      </c>
      <c r="B7" s="4">
        <v>10</v>
      </c>
      <c r="C7" s="4">
        <v>0</v>
      </c>
    </row>
    <row r="8" spans="1:3">
      <c r="A8" s="3">
        <v>4</v>
      </c>
      <c r="B8" s="4">
        <v>3</v>
      </c>
      <c r="C8" s="4">
        <v>1</v>
      </c>
    </row>
    <row r="9" spans="1:3">
      <c r="A9" s="3">
        <v>5</v>
      </c>
      <c r="B9" s="4">
        <v>3</v>
      </c>
      <c r="C9" s="4">
        <v>37</v>
      </c>
    </row>
    <row r="10" spans="1:3">
      <c r="A10" s="3">
        <v>6</v>
      </c>
      <c r="B10" s="4">
        <v>6</v>
      </c>
      <c r="C10" s="4">
        <v>7</v>
      </c>
    </row>
    <row r="11" spans="1:3">
      <c r="A11" s="3">
        <v>7</v>
      </c>
      <c r="B11" s="4">
        <v>20</v>
      </c>
      <c r="C11" s="4">
        <v>3</v>
      </c>
    </row>
    <row r="12" spans="1:3">
      <c r="A12" s="3">
        <v>8</v>
      </c>
      <c r="B12" s="4">
        <v>41</v>
      </c>
      <c r="C12" s="4">
        <v>29</v>
      </c>
    </row>
    <row r="13" spans="1:3">
      <c r="A13" s="3">
        <v>9</v>
      </c>
      <c r="B13" s="4">
        <v>95</v>
      </c>
      <c r="C13" s="4">
        <v>63</v>
      </c>
    </row>
    <row r="14" spans="1:3">
      <c r="A14" s="3">
        <v>10</v>
      </c>
      <c r="B14" s="4">
        <v>154</v>
      </c>
      <c r="C14" s="4">
        <v>132</v>
      </c>
    </row>
    <row r="15" spans="1:3">
      <c r="A15" s="3">
        <v>11</v>
      </c>
      <c r="B15" s="4">
        <v>636</v>
      </c>
      <c r="C15" s="4">
        <v>168</v>
      </c>
    </row>
    <row r="16" spans="1:3">
      <c r="A16" s="3">
        <v>12</v>
      </c>
      <c r="B16" s="4">
        <v>441</v>
      </c>
      <c r="C16" s="4">
        <v>241</v>
      </c>
    </row>
    <row r="17" spans="1:3">
      <c r="A17" s="3">
        <v>13</v>
      </c>
      <c r="B17" s="4">
        <v>338</v>
      </c>
      <c r="C17" s="4">
        <v>225</v>
      </c>
    </row>
    <row r="18" spans="1:3">
      <c r="A18" s="3">
        <v>14</v>
      </c>
      <c r="B18" s="4">
        <v>343</v>
      </c>
      <c r="C18" s="4">
        <v>198</v>
      </c>
    </row>
    <row r="19" spans="1:3">
      <c r="A19" s="3">
        <v>15</v>
      </c>
      <c r="B19" s="4">
        <v>324</v>
      </c>
      <c r="C19" s="4">
        <v>208</v>
      </c>
    </row>
    <row r="20" spans="1:3">
      <c r="A20" s="3">
        <v>16</v>
      </c>
      <c r="B20" s="4">
        <v>339</v>
      </c>
      <c r="C20" s="4">
        <v>179</v>
      </c>
    </row>
    <row r="21" spans="1:3">
      <c r="A21" s="3">
        <v>17</v>
      </c>
      <c r="B21" s="4">
        <v>335</v>
      </c>
      <c r="C21" s="4">
        <v>194</v>
      </c>
    </row>
    <row r="22" spans="1:3">
      <c r="A22" s="3">
        <v>18</v>
      </c>
      <c r="B22" s="4">
        <v>287</v>
      </c>
      <c r="C22" s="4">
        <v>180</v>
      </c>
    </row>
    <row r="23" spans="1:3">
      <c r="A23" s="3">
        <v>19</v>
      </c>
      <c r="B23" s="4"/>
      <c r="C23" s="4">
        <v>175</v>
      </c>
    </row>
    <row r="24" spans="1:3">
      <c r="A24" s="3">
        <v>20</v>
      </c>
      <c r="B24" s="4"/>
      <c r="C24" s="4">
        <v>207</v>
      </c>
    </row>
    <row r="25" spans="1:3">
      <c r="A25" s="3">
        <v>21</v>
      </c>
      <c r="B25" s="4"/>
      <c r="C25" s="4">
        <v>233</v>
      </c>
    </row>
    <row r="26" spans="1:3">
      <c r="A26" s="3">
        <v>22</v>
      </c>
      <c r="B26" s="4"/>
      <c r="C26" s="4">
        <v>260</v>
      </c>
    </row>
    <row r="27" spans="1:3">
      <c r="A27" s="3">
        <v>23</v>
      </c>
      <c r="B27" s="4"/>
      <c r="C27" s="4">
        <v>193</v>
      </c>
    </row>
    <row r="28" spans="1:3">
      <c r="A28" s="3">
        <v>24</v>
      </c>
      <c r="B28" s="4"/>
      <c r="C28" s="4">
        <v>118</v>
      </c>
    </row>
  </sheetData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workbookViewId="0">
      <pane ySplit="3" topLeftCell="A13" activePane="bottomLeft" state="frozen"/>
      <selection/>
      <selection pane="bottomLeft" activeCell="D36" sqref="D36"/>
    </sheetView>
  </sheetViews>
  <sheetFormatPr defaultColWidth="9" defaultRowHeight="12"/>
  <cols>
    <col min="1" max="1" width="12.5" style="1" customWidth="1"/>
    <col min="2" max="2" width="12.125" style="1" customWidth="1"/>
    <col min="3" max="3" width="11.375" style="46" customWidth="1"/>
    <col min="4" max="5" width="12.125" style="1" customWidth="1"/>
    <col min="6" max="6" width="4" style="17" customWidth="1"/>
    <col min="7" max="7" width="11.25" style="1" customWidth="1"/>
    <col min="8" max="9" width="14" style="1" customWidth="1"/>
    <col min="10" max="16384" width="9" style="1"/>
  </cols>
  <sheetData>
    <row r="1" spans="1:1">
      <c r="A1" s="2" t="s">
        <v>115</v>
      </c>
    </row>
    <row r="3" s="3" customFormat="1" spans="1:9">
      <c r="A3" s="3" t="s">
        <v>116</v>
      </c>
      <c r="B3" s="3" t="s">
        <v>9</v>
      </c>
      <c r="C3" s="47" t="s">
        <v>27</v>
      </c>
      <c r="D3" s="3" t="s">
        <v>28</v>
      </c>
      <c r="E3" s="3" t="s">
        <v>29</v>
      </c>
      <c r="F3" s="23"/>
      <c r="G3" s="3" t="s">
        <v>30</v>
      </c>
      <c r="H3" s="3" t="s">
        <v>26</v>
      </c>
      <c r="I3" s="3" t="s">
        <v>30</v>
      </c>
    </row>
    <row r="4" spans="1:9">
      <c r="A4" s="29" t="s">
        <v>117</v>
      </c>
      <c r="B4" s="26">
        <f>H4/7.25/1000000</f>
        <v>9.57419061086359</v>
      </c>
      <c r="C4" s="39">
        <f>B4-G4</f>
        <v>-0.199358553749958</v>
      </c>
      <c r="D4" s="27">
        <f>C4/G4</f>
        <v>-0.0203977644550828</v>
      </c>
      <c r="E4" s="27">
        <f>B4/SUM($B$4:$B$37)</f>
        <v>0.0165027932421903</v>
      </c>
      <c r="F4" s="48"/>
      <c r="G4" s="49">
        <f>I4/7.25/1000000</f>
        <v>9.77354916461355</v>
      </c>
      <c r="H4" s="18">
        <v>69412881.928761</v>
      </c>
      <c r="I4" s="18">
        <v>70858231.4434482</v>
      </c>
    </row>
    <row r="5" spans="1:9">
      <c r="A5" s="29" t="s">
        <v>118</v>
      </c>
      <c r="B5" s="26">
        <f t="shared" ref="B5:B37" si="0">H5/7.25/1000000</f>
        <v>11.6099246123161</v>
      </c>
      <c r="C5" s="39">
        <f t="shared" ref="C5:C37" si="1">B5-G5</f>
        <v>-0.454593228397298</v>
      </c>
      <c r="D5" s="27">
        <f t="shared" ref="D5:D37" si="2">C5/G5</f>
        <v>-0.0376801820345616</v>
      </c>
      <c r="E5" s="27">
        <f t="shared" ref="E5:E37" si="3">B5/SUM($B$4:$B$37)</f>
        <v>0.0200117370983893</v>
      </c>
      <c r="F5" s="48"/>
      <c r="G5" s="49">
        <f t="shared" ref="G5:G37" si="4">I5/7.25/1000000</f>
        <v>12.0645178407134</v>
      </c>
      <c r="H5" s="18">
        <v>84171953.439292</v>
      </c>
      <c r="I5" s="18">
        <v>87467754.3451724</v>
      </c>
    </row>
    <row r="6" spans="1:9">
      <c r="A6" s="29" t="s">
        <v>119</v>
      </c>
      <c r="B6" s="26">
        <f t="shared" si="0"/>
        <v>51.6328844536466</v>
      </c>
      <c r="C6" s="39">
        <f t="shared" si="1"/>
        <v>1.39243835799862</v>
      </c>
      <c r="D6" s="27">
        <f t="shared" si="2"/>
        <v>0.0277154855541627</v>
      </c>
      <c r="E6" s="27">
        <f t="shared" si="3"/>
        <v>0.0889983134103879</v>
      </c>
      <c r="F6" s="48"/>
      <c r="G6" s="49">
        <f t="shared" si="4"/>
        <v>50.240446095648</v>
      </c>
      <c r="H6" s="18">
        <v>374338412.288938</v>
      </c>
      <c r="I6" s="18">
        <v>364243234.193448</v>
      </c>
    </row>
    <row r="7" spans="1:9">
      <c r="A7" s="29" t="s">
        <v>120</v>
      </c>
      <c r="B7" s="26">
        <f t="shared" si="0"/>
        <v>12.193970598816</v>
      </c>
      <c r="C7" s="39">
        <f t="shared" si="1"/>
        <v>-1.56559461236117</v>
      </c>
      <c r="D7" s="27">
        <f t="shared" si="2"/>
        <v>-0.113782273519036</v>
      </c>
      <c r="E7" s="27">
        <f t="shared" si="3"/>
        <v>0.0210184425788715</v>
      </c>
      <c r="F7" s="48"/>
      <c r="G7" s="49">
        <f t="shared" si="4"/>
        <v>13.7595652111772</v>
      </c>
      <c r="H7" s="18">
        <v>88406286.8414159</v>
      </c>
      <c r="I7" s="18">
        <v>99756847.7810344</v>
      </c>
    </row>
    <row r="8" spans="1:9">
      <c r="A8" s="29" t="s">
        <v>121</v>
      </c>
      <c r="B8" s="26">
        <f t="shared" si="0"/>
        <v>34.7266382595299</v>
      </c>
      <c r="C8" s="39">
        <f t="shared" si="1"/>
        <v>-0.989919716783859</v>
      </c>
      <c r="D8" s="27">
        <f t="shared" si="2"/>
        <v>-0.0277159886862655</v>
      </c>
      <c r="E8" s="27">
        <f t="shared" si="3"/>
        <v>0.0598574390761649</v>
      </c>
      <c r="F8" s="48"/>
      <c r="G8" s="49">
        <f t="shared" si="4"/>
        <v>35.7165579763138</v>
      </c>
      <c r="H8" s="18">
        <v>251768127.381592</v>
      </c>
      <c r="I8" s="18">
        <v>258945045.328275</v>
      </c>
    </row>
    <row r="9" spans="1:9">
      <c r="A9" s="29" t="s">
        <v>122</v>
      </c>
      <c r="B9" s="26">
        <f t="shared" si="0"/>
        <v>24.9173884179676</v>
      </c>
      <c r="C9" s="39">
        <f t="shared" si="1"/>
        <v>-4.47280116086703</v>
      </c>
      <c r="D9" s="27">
        <f t="shared" si="2"/>
        <v>-0.152186876810353</v>
      </c>
      <c r="E9" s="27">
        <f t="shared" si="3"/>
        <v>0.0429494801085828</v>
      </c>
      <c r="F9" s="48"/>
      <c r="G9" s="49">
        <f t="shared" si="4"/>
        <v>29.3901895788346</v>
      </c>
      <c r="H9" s="18">
        <v>180651066.030265</v>
      </c>
      <c r="I9" s="18">
        <v>213078874.446551</v>
      </c>
    </row>
    <row r="10" spans="1:9">
      <c r="A10" s="29" t="s">
        <v>123</v>
      </c>
      <c r="B10" s="26">
        <f t="shared" si="0"/>
        <v>32.3830108561488</v>
      </c>
      <c r="C10" s="39">
        <f t="shared" si="1"/>
        <v>-4.62483699716855</v>
      </c>
      <c r="D10" s="27">
        <f t="shared" si="2"/>
        <v>-0.124969088056656</v>
      </c>
      <c r="E10" s="27">
        <f t="shared" si="3"/>
        <v>0.0558177870526461</v>
      </c>
      <c r="F10" s="48"/>
      <c r="G10" s="49">
        <f t="shared" si="4"/>
        <v>37.0078478533174</v>
      </c>
      <c r="H10" s="18">
        <v>234776828.707079</v>
      </c>
      <c r="I10" s="18">
        <v>268306896.936551</v>
      </c>
    </row>
    <row r="11" spans="1:9">
      <c r="A11" s="29" t="s">
        <v>124</v>
      </c>
      <c r="B11" s="26">
        <f t="shared" si="0"/>
        <v>12.3765458182972</v>
      </c>
      <c r="C11" s="39">
        <f t="shared" si="1"/>
        <v>0.169397952090316</v>
      </c>
      <c r="D11" s="27">
        <f t="shared" si="2"/>
        <v>0.0138769476659868</v>
      </c>
      <c r="E11" s="27">
        <f t="shared" si="3"/>
        <v>0.0213331429249068</v>
      </c>
      <c r="F11" s="48"/>
      <c r="G11" s="49">
        <f t="shared" si="4"/>
        <v>12.2071478662069</v>
      </c>
      <c r="H11" s="18">
        <v>89729957.1826548</v>
      </c>
      <c r="I11" s="18">
        <v>88501822.03</v>
      </c>
    </row>
    <row r="12" spans="1:9">
      <c r="A12" s="29" t="s">
        <v>125</v>
      </c>
      <c r="B12" s="26">
        <f t="shared" si="0"/>
        <v>1.32812187108941</v>
      </c>
      <c r="C12" s="39">
        <f t="shared" si="1"/>
        <v>0.220527572397378</v>
      </c>
      <c r="D12" s="27">
        <f t="shared" si="2"/>
        <v>0.199105008627979</v>
      </c>
      <c r="E12" s="27">
        <f t="shared" si="3"/>
        <v>0.0022892504995827</v>
      </c>
      <c r="F12" s="48"/>
      <c r="G12" s="49">
        <f t="shared" si="4"/>
        <v>1.10759429869203</v>
      </c>
      <c r="H12" s="18">
        <v>9628883.56539823</v>
      </c>
      <c r="I12" s="18">
        <v>8030058.66551724</v>
      </c>
    </row>
    <row r="13" spans="1:9">
      <c r="A13" s="29" t="s">
        <v>126</v>
      </c>
      <c r="B13" s="26">
        <f t="shared" si="0"/>
        <v>0.862237198632895</v>
      </c>
      <c r="C13" s="39">
        <f t="shared" si="1"/>
        <v>0.00920794327023178</v>
      </c>
      <c r="D13" s="27">
        <f t="shared" si="2"/>
        <v>0.0107944050128938</v>
      </c>
      <c r="E13" s="27">
        <f t="shared" si="3"/>
        <v>0.00148621672505855</v>
      </c>
      <c r="F13" s="48"/>
      <c r="G13" s="49">
        <f t="shared" si="4"/>
        <v>0.853029255362663</v>
      </c>
      <c r="H13" s="18">
        <v>6251219.69008849</v>
      </c>
      <c r="I13" s="18">
        <v>6184462.10137931</v>
      </c>
    </row>
    <row r="14" spans="1:9">
      <c r="A14" s="29" t="s">
        <v>127</v>
      </c>
      <c r="B14" s="26">
        <f t="shared" si="0"/>
        <v>3.21454246211778</v>
      </c>
      <c r="C14" s="39">
        <f t="shared" si="1"/>
        <v>0.309420047325876</v>
      </c>
      <c r="D14" s="27">
        <f t="shared" si="2"/>
        <v>0.106508436873577</v>
      </c>
      <c r="E14" s="27">
        <f t="shared" si="3"/>
        <v>0.00554082655931016</v>
      </c>
      <c r="F14" s="48"/>
      <c r="G14" s="49">
        <f t="shared" si="4"/>
        <v>2.9051224147919</v>
      </c>
      <c r="H14" s="18">
        <v>23305432.8503539</v>
      </c>
      <c r="I14" s="18">
        <v>21062137.5072413</v>
      </c>
    </row>
    <row r="15" spans="1:9">
      <c r="A15" s="29" t="s">
        <v>128</v>
      </c>
      <c r="B15" s="26">
        <f t="shared" si="0"/>
        <v>10.3505971664815</v>
      </c>
      <c r="C15" s="39">
        <f t="shared" si="1"/>
        <v>-0.639317486550567</v>
      </c>
      <c r="D15" s="27">
        <f t="shared" si="2"/>
        <v>-0.0581731075021752</v>
      </c>
      <c r="E15" s="27">
        <f t="shared" si="3"/>
        <v>0.0178410658314894</v>
      </c>
      <c r="F15" s="48"/>
      <c r="G15" s="49">
        <f t="shared" si="4"/>
        <v>10.9899146530321</v>
      </c>
      <c r="H15" s="18">
        <v>75041829.4569911</v>
      </c>
      <c r="I15" s="18">
        <v>79676881.2344827</v>
      </c>
    </row>
    <row r="16" spans="1:9">
      <c r="A16" s="29" t="s">
        <v>129</v>
      </c>
      <c r="B16" s="26">
        <f t="shared" si="0"/>
        <v>9.55457769321941</v>
      </c>
      <c r="C16" s="39">
        <f t="shared" si="1"/>
        <v>-0.976122974414359</v>
      </c>
      <c r="D16" s="27">
        <f t="shared" si="2"/>
        <v>-0.0926930700266208</v>
      </c>
      <c r="E16" s="27">
        <f t="shared" si="3"/>
        <v>0.0164689869458762</v>
      </c>
      <c r="F16" s="48"/>
      <c r="G16" s="49">
        <f t="shared" si="4"/>
        <v>10.5307006676338</v>
      </c>
      <c r="H16" s="18">
        <v>69270688.2758407</v>
      </c>
      <c r="I16" s="18">
        <v>76347579.8403448</v>
      </c>
    </row>
    <row r="17" spans="1:9">
      <c r="A17" s="29" t="s">
        <v>130</v>
      </c>
      <c r="B17" s="26">
        <f t="shared" si="0"/>
        <v>9.94429322805004</v>
      </c>
      <c r="C17" s="39">
        <f t="shared" si="1"/>
        <v>-0.0653856871937109</v>
      </c>
      <c r="D17" s="27">
        <f t="shared" si="2"/>
        <v>-0.00653224621362579</v>
      </c>
      <c r="E17" s="27">
        <f t="shared" si="3"/>
        <v>0.0171407298801857</v>
      </c>
      <c r="F17" s="48"/>
      <c r="G17" s="49">
        <f t="shared" si="4"/>
        <v>10.0096789152438</v>
      </c>
      <c r="H17" s="18">
        <v>72096125.9033628</v>
      </c>
      <c r="I17" s="18">
        <v>72570172.1355172</v>
      </c>
    </row>
    <row r="18" spans="1:9">
      <c r="A18" s="29" t="s">
        <v>131</v>
      </c>
      <c r="B18" s="26">
        <f t="shared" si="0"/>
        <v>70.7857722872382</v>
      </c>
      <c r="C18" s="39">
        <f t="shared" si="1"/>
        <v>-3.6522109725953</v>
      </c>
      <c r="D18" s="27">
        <f t="shared" si="2"/>
        <v>-0.049063808725807</v>
      </c>
      <c r="E18" s="27">
        <f t="shared" si="3"/>
        <v>0.122011667829087</v>
      </c>
      <c r="F18" s="48"/>
      <c r="G18" s="49">
        <f t="shared" si="4"/>
        <v>74.4379832598335</v>
      </c>
      <c r="H18" s="18">
        <v>513196849.082477</v>
      </c>
      <c r="I18" s="18">
        <v>539675378.633793</v>
      </c>
    </row>
    <row r="19" spans="1:9">
      <c r="A19" s="29" t="s">
        <v>132</v>
      </c>
      <c r="B19" s="26">
        <f t="shared" si="0"/>
        <v>1.964206286628</v>
      </c>
      <c r="C19" s="39">
        <f t="shared" si="1"/>
        <v>0.133950011954993</v>
      </c>
      <c r="D19" s="27">
        <f t="shared" si="2"/>
        <v>0.0731864787508648</v>
      </c>
      <c r="E19" s="27">
        <f t="shared" si="3"/>
        <v>0.00338565332054825</v>
      </c>
      <c r="F19" s="48"/>
      <c r="G19" s="49">
        <f t="shared" si="4"/>
        <v>1.83025627467301</v>
      </c>
      <c r="H19" s="18">
        <v>14240495.578053</v>
      </c>
      <c r="I19" s="18">
        <v>13269357.9913793</v>
      </c>
    </row>
    <row r="20" spans="1:9">
      <c r="A20" s="29" t="s">
        <v>133</v>
      </c>
      <c r="B20" s="26">
        <f t="shared" si="0"/>
        <v>33.4343400809154</v>
      </c>
      <c r="C20" s="39">
        <f t="shared" si="1"/>
        <v>-2.12908323280621</v>
      </c>
      <c r="D20" s="27">
        <f t="shared" si="2"/>
        <v>-0.0598672184627606</v>
      </c>
      <c r="E20" s="27">
        <f t="shared" si="3"/>
        <v>0.0576299369806107</v>
      </c>
      <c r="F20" s="48"/>
      <c r="G20" s="49">
        <f t="shared" si="4"/>
        <v>35.5634233137217</v>
      </c>
      <c r="H20" s="18">
        <v>242398965.586637</v>
      </c>
      <c r="I20" s="18">
        <v>257834819.024482</v>
      </c>
    </row>
    <row r="21" spans="1:9">
      <c r="A21" s="29" t="s">
        <v>134</v>
      </c>
      <c r="B21" s="26">
        <f t="shared" si="0"/>
        <v>11.5507411851938</v>
      </c>
      <c r="C21" s="39">
        <f t="shared" si="1"/>
        <v>-0.875823802725366</v>
      </c>
      <c r="D21" s="27">
        <f t="shared" si="2"/>
        <v>-0.070479959954889</v>
      </c>
      <c r="E21" s="27">
        <f t="shared" si="3"/>
        <v>0.0199097241031543</v>
      </c>
      <c r="F21" s="48"/>
      <c r="G21" s="49">
        <f t="shared" si="4"/>
        <v>12.4265649879191</v>
      </c>
      <c r="H21" s="18">
        <v>83742873.5926548</v>
      </c>
      <c r="I21" s="18">
        <v>90092596.1624137</v>
      </c>
    </row>
    <row r="22" spans="1:9">
      <c r="A22" s="29" t="s">
        <v>135</v>
      </c>
      <c r="B22" s="26">
        <f t="shared" si="0"/>
        <v>38.5153762150869</v>
      </c>
      <c r="C22" s="39">
        <f t="shared" si="1"/>
        <v>-1.23625051323641</v>
      </c>
      <c r="D22" s="27">
        <f t="shared" si="2"/>
        <v>-0.0310993691323725</v>
      </c>
      <c r="E22" s="27">
        <f t="shared" si="3"/>
        <v>0.066387992067083</v>
      </c>
      <c r="F22" s="48"/>
      <c r="G22" s="49">
        <f t="shared" si="4"/>
        <v>39.7516267283233</v>
      </c>
      <c r="H22" s="18">
        <v>279236477.55938</v>
      </c>
      <c r="I22" s="18">
        <v>288199293.780344</v>
      </c>
    </row>
    <row r="23" spans="1:9">
      <c r="A23" s="29" t="s">
        <v>136</v>
      </c>
      <c r="B23" s="26">
        <f t="shared" si="0"/>
        <v>6.37140258474214</v>
      </c>
      <c r="C23" s="39">
        <f t="shared" si="1"/>
        <v>0.430258884004924</v>
      </c>
      <c r="D23" s="27">
        <f t="shared" si="2"/>
        <v>0.072420211608673</v>
      </c>
      <c r="E23" s="27">
        <f t="shared" si="3"/>
        <v>0.010982227510642</v>
      </c>
      <c r="F23" s="48"/>
      <c r="G23" s="49">
        <f t="shared" si="4"/>
        <v>5.94114370073721</v>
      </c>
      <c r="H23" s="18">
        <v>46192668.7393805</v>
      </c>
      <c r="I23" s="18">
        <v>43073291.8303448</v>
      </c>
    </row>
    <row r="24" spans="1:9">
      <c r="A24" s="29" t="s">
        <v>137</v>
      </c>
      <c r="B24" s="26">
        <f t="shared" si="0"/>
        <v>5.7990303633201</v>
      </c>
      <c r="C24" s="39">
        <f t="shared" si="1"/>
        <v>-0.277347621745296</v>
      </c>
      <c r="D24" s="27">
        <f t="shared" si="2"/>
        <v>-0.0456435762269834</v>
      </c>
      <c r="E24" s="27">
        <f t="shared" si="3"/>
        <v>0.00999564380747408</v>
      </c>
      <c r="F24" s="48"/>
      <c r="G24" s="49">
        <f t="shared" si="4"/>
        <v>6.07637798506539</v>
      </c>
      <c r="H24" s="18">
        <v>42042970.1340707</v>
      </c>
      <c r="I24" s="18">
        <v>44053740.3917241</v>
      </c>
    </row>
    <row r="25" spans="1:9">
      <c r="A25" s="29" t="s">
        <v>138</v>
      </c>
      <c r="B25" s="26">
        <f t="shared" si="0"/>
        <v>21.5235324808788</v>
      </c>
      <c r="C25" s="39">
        <f t="shared" si="1"/>
        <v>-1.88778186780138</v>
      </c>
      <c r="D25" s="27">
        <f t="shared" si="2"/>
        <v>-0.080635450008718</v>
      </c>
      <c r="E25" s="27">
        <f t="shared" si="3"/>
        <v>0.0370995753907881</v>
      </c>
      <c r="F25" s="48"/>
      <c r="G25" s="49">
        <f t="shared" si="4"/>
        <v>23.4113143486801</v>
      </c>
      <c r="H25" s="18">
        <v>156045610.486371</v>
      </c>
      <c r="I25" s="18">
        <v>169732029.027931</v>
      </c>
    </row>
    <row r="26" spans="1:9">
      <c r="A26" s="29" t="s">
        <v>139</v>
      </c>
      <c r="B26" s="26">
        <f t="shared" si="0"/>
        <v>22.290353566396</v>
      </c>
      <c r="C26" s="39">
        <f t="shared" si="1"/>
        <v>-2.71412558199876</v>
      </c>
      <c r="D26" s="27">
        <f t="shared" si="2"/>
        <v>-0.10854557561032</v>
      </c>
      <c r="E26" s="27">
        <f t="shared" si="3"/>
        <v>0.0384213257446701</v>
      </c>
      <c r="F26" s="48"/>
      <c r="G26" s="49">
        <f t="shared" si="4"/>
        <v>25.0044791483948</v>
      </c>
      <c r="H26" s="18">
        <v>161605063.356371</v>
      </c>
      <c r="I26" s="18">
        <v>181282473.825862</v>
      </c>
    </row>
    <row r="27" spans="1:9">
      <c r="A27" s="29" t="s">
        <v>140</v>
      </c>
      <c r="B27" s="26">
        <f t="shared" si="0"/>
        <v>15.8264642773023</v>
      </c>
      <c r="C27" s="39">
        <f t="shared" si="1"/>
        <v>-1.37464753630041</v>
      </c>
      <c r="D27" s="27">
        <f t="shared" si="2"/>
        <v>-0.079916202580192</v>
      </c>
      <c r="E27" s="27">
        <f t="shared" si="3"/>
        <v>0.0272796812115769</v>
      </c>
      <c r="F27" s="48"/>
      <c r="G27" s="49">
        <f t="shared" si="4"/>
        <v>17.2011118136028</v>
      </c>
      <c r="H27" s="18">
        <v>114741866.010442</v>
      </c>
      <c r="I27" s="18">
        <v>124708060.64862</v>
      </c>
    </row>
    <row r="28" spans="1:9">
      <c r="A28" s="29" t="s">
        <v>141</v>
      </c>
      <c r="B28" s="26">
        <f t="shared" si="0"/>
        <v>10.9068865333903</v>
      </c>
      <c r="C28" s="39">
        <f t="shared" si="1"/>
        <v>-2.03588105714479</v>
      </c>
      <c r="D28" s="27">
        <f t="shared" si="2"/>
        <v>-0.157298741780205</v>
      </c>
      <c r="E28" s="27">
        <f t="shared" si="3"/>
        <v>0.0187999279199993</v>
      </c>
      <c r="F28" s="48"/>
      <c r="G28" s="49">
        <f t="shared" si="4"/>
        <v>12.9427675905351</v>
      </c>
      <c r="H28" s="18">
        <v>79074927.3670796</v>
      </c>
      <c r="I28" s="18">
        <v>93835065.0313793</v>
      </c>
    </row>
    <row r="29" spans="1:9">
      <c r="A29" s="29" t="s">
        <v>142</v>
      </c>
      <c r="B29" s="26">
        <f t="shared" si="0"/>
        <v>38.2392447476349</v>
      </c>
      <c r="C29" s="39">
        <f t="shared" si="1"/>
        <v>-5.96845393773959</v>
      </c>
      <c r="D29" s="27">
        <f t="shared" si="2"/>
        <v>-0.135009378801122</v>
      </c>
      <c r="E29" s="27">
        <f t="shared" si="3"/>
        <v>0.0659120311529716</v>
      </c>
      <c r="F29" s="48"/>
      <c r="G29" s="49">
        <f t="shared" si="4"/>
        <v>44.2076986853745</v>
      </c>
      <c r="H29" s="18">
        <v>277234524.420353</v>
      </c>
      <c r="I29" s="18">
        <v>320505815.468965</v>
      </c>
    </row>
    <row r="30" spans="1:9">
      <c r="A30" s="29" t="s">
        <v>143</v>
      </c>
      <c r="B30" s="26">
        <f t="shared" si="0"/>
        <v>8.63342653130302</v>
      </c>
      <c r="C30" s="39">
        <f t="shared" si="1"/>
        <v>-0.774882880492457</v>
      </c>
      <c r="D30" s="27">
        <f t="shared" si="2"/>
        <v>-0.0823615430335405</v>
      </c>
      <c r="E30" s="27">
        <f t="shared" si="3"/>
        <v>0.014881221693672</v>
      </c>
      <c r="F30" s="48"/>
      <c r="G30" s="49">
        <f t="shared" si="4"/>
        <v>9.40830941179548</v>
      </c>
      <c r="H30" s="18">
        <v>62592342.3519469</v>
      </c>
      <c r="I30" s="18">
        <v>68210243.2355172</v>
      </c>
    </row>
    <row r="31" spans="1:9">
      <c r="A31" s="29" t="s">
        <v>144</v>
      </c>
      <c r="B31" s="26">
        <f t="shared" si="0"/>
        <v>8.47265336090326</v>
      </c>
      <c r="C31" s="39">
        <f t="shared" si="1"/>
        <v>2.86131412751444</v>
      </c>
      <c r="D31" s="27">
        <f t="shared" si="2"/>
        <v>0.509916440355083</v>
      </c>
      <c r="E31" s="27">
        <f t="shared" si="3"/>
        <v>0.014604100995136</v>
      </c>
      <c r="F31" s="48"/>
      <c r="G31" s="49">
        <f t="shared" si="4"/>
        <v>5.61133923338881</v>
      </c>
      <c r="H31" s="18">
        <v>61426736.8665486</v>
      </c>
      <c r="I31" s="18">
        <v>40682209.4420689</v>
      </c>
    </row>
    <row r="32" spans="1:9">
      <c r="A32" s="29" t="s">
        <v>145</v>
      </c>
      <c r="B32" s="26">
        <f t="shared" si="0"/>
        <v>15.7137250158314</v>
      </c>
      <c r="C32" s="39">
        <f t="shared" si="1"/>
        <v>-1.86068302645145</v>
      </c>
      <c r="D32" s="27">
        <f t="shared" si="2"/>
        <v>-0.105874577509226</v>
      </c>
      <c r="E32" s="27">
        <f t="shared" si="3"/>
        <v>0.027085355362223</v>
      </c>
      <c r="F32" s="48"/>
      <c r="G32" s="49">
        <f t="shared" si="4"/>
        <v>17.5744080422829</v>
      </c>
      <c r="H32" s="18">
        <v>113924506.364778</v>
      </c>
      <c r="I32" s="18">
        <v>127414458.306551</v>
      </c>
    </row>
    <row r="33" spans="1:9">
      <c r="A33" s="29" t="s">
        <v>146</v>
      </c>
      <c r="B33" s="26">
        <f t="shared" si="0"/>
        <v>5.07650709516021</v>
      </c>
      <c r="C33" s="39">
        <f t="shared" si="1"/>
        <v>-0.639426814899241</v>
      </c>
      <c r="D33" s="27">
        <f t="shared" si="2"/>
        <v>-0.111867426209025</v>
      </c>
      <c r="E33" s="27">
        <f t="shared" si="3"/>
        <v>0.00875024849504059</v>
      </c>
      <c r="F33" s="48"/>
      <c r="G33" s="49">
        <f t="shared" si="4"/>
        <v>5.71593391005945</v>
      </c>
      <c r="H33" s="18">
        <v>36804676.4399115</v>
      </c>
      <c r="I33" s="18">
        <v>41440520.847931</v>
      </c>
    </row>
    <row r="34" spans="1:9">
      <c r="A34" s="29" t="s">
        <v>147</v>
      </c>
      <c r="B34" s="26">
        <f t="shared" si="0"/>
        <v>5.47996251823008</v>
      </c>
      <c r="C34" s="39">
        <f t="shared" si="1"/>
        <v>-0.7180034285</v>
      </c>
      <c r="D34" s="27">
        <f t="shared" si="2"/>
        <v>-0.115845010229332</v>
      </c>
      <c r="E34" s="27">
        <f t="shared" si="3"/>
        <v>0.00944567453155669</v>
      </c>
      <c r="F34" s="48"/>
      <c r="G34" s="49">
        <f t="shared" si="4"/>
        <v>6.19796594673008</v>
      </c>
      <c r="H34" s="18">
        <v>39729728.2571681</v>
      </c>
      <c r="I34" s="18">
        <v>44935253.1137931</v>
      </c>
    </row>
    <row r="35" spans="1:9">
      <c r="A35" s="29" t="s">
        <v>148</v>
      </c>
      <c r="B35" s="26">
        <f t="shared" si="0"/>
        <v>6.79621839720476</v>
      </c>
      <c r="C35" s="39">
        <f t="shared" si="1"/>
        <v>-0.713721118038992</v>
      </c>
      <c r="D35" s="27">
        <f t="shared" si="2"/>
        <v>-0.0950368663542861</v>
      </c>
      <c r="E35" s="27">
        <f t="shared" si="3"/>
        <v>0.0117144719168823</v>
      </c>
      <c r="F35" s="48"/>
      <c r="G35" s="49">
        <f t="shared" si="4"/>
        <v>7.50993951524375</v>
      </c>
      <c r="H35" s="18">
        <v>49272583.3797345</v>
      </c>
      <c r="I35" s="18">
        <v>54447061.4855172</v>
      </c>
    </row>
    <row r="36" spans="1:9">
      <c r="A36" s="29" t="s">
        <v>149</v>
      </c>
      <c r="B36" s="26">
        <f t="shared" si="0"/>
        <v>19.9848277817881</v>
      </c>
      <c r="C36" s="39">
        <f t="shared" si="1"/>
        <v>-1.32688728879448</v>
      </c>
      <c r="D36" s="27">
        <f t="shared" si="2"/>
        <v>-0.0622609341575721</v>
      </c>
      <c r="E36" s="27">
        <f t="shared" si="3"/>
        <v>0.0344473485298494</v>
      </c>
      <c r="F36" s="48"/>
      <c r="G36" s="49">
        <f t="shared" si="4"/>
        <v>21.3117150705826</v>
      </c>
      <c r="H36" s="18">
        <v>144890001.417964</v>
      </c>
      <c r="I36" s="18">
        <v>154509934.261724</v>
      </c>
    </row>
    <row r="37" spans="1:9">
      <c r="A37" s="29" t="s">
        <v>150</v>
      </c>
      <c r="B37" s="26">
        <f t="shared" si="0"/>
        <v>8.12216879570338</v>
      </c>
      <c r="C37" s="39">
        <f t="shared" si="1"/>
        <v>-1.7461002926676</v>
      </c>
      <c r="D37" s="27">
        <f t="shared" si="2"/>
        <v>-0.176940887711022</v>
      </c>
      <c r="E37" s="27">
        <f t="shared" si="3"/>
        <v>0.0139999795033924</v>
      </c>
      <c r="F37" s="48"/>
      <c r="G37" s="49">
        <f t="shared" si="4"/>
        <v>9.86826908837098</v>
      </c>
      <c r="H37" s="18">
        <v>58885723.7688495</v>
      </c>
      <c r="I37" s="18">
        <v>71544950.8906896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E27"/>
  <sheetViews>
    <sheetView workbookViewId="0">
      <selection activeCell="G10" sqref="G10"/>
    </sheetView>
  </sheetViews>
  <sheetFormatPr defaultColWidth="9" defaultRowHeight="12" outlineLevelCol="4"/>
  <cols>
    <col min="1" max="1" width="19" style="1" customWidth="1"/>
    <col min="2" max="2" width="15.5" style="1" customWidth="1"/>
    <col min="3" max="3" width="10.5" style="1" customWidth="1"/>
    <col min="4" max="4" width="18.375" style="1" customWidth="1"/>
    <col min="5" max="5" width="11.125" style="1" customWidth="1"/>
    <col min="6" max="16384" width="9" style="1"/>
  </cols>
  <sheetData>
    <row r="1" spans="1:1">
      <c r="A1" s="2" t="s">
        <v>151</v>
      </c>
    </row>
    <row r="4" s="3" customFormat="1" spans="1:5">
      <c r="A4" s="3" t="s">
        <v>152</v>
      </c>
      <c r="B4" s="3" t="s">
        <v>153</v>
      </c>
      <c r="C4" s="3" t="s">
        <v>154</v>
      </c>
      <c r="D4" s="3" t="s">
        <v>155</v>
      </c>
      <c r="E4" s="3" t="s">
        <v>156</v>
      </c>
    </row>
    <row r="5" spans="1:5">
      <c r="A5" s="1" t="s">
        <v>157</v>
      </c>
      <c r="B5" s="31" t="s">
        <v>158</v>
      </c>
      <c r="C5" s="42">
        <v>50</v>
      </c>
      <c r="D5" s="31" t="s">
        <v>159</v>
      </c>
      <c r="E5" s="31" t="s">
        <v>160</v>
      </c>
    </row>
    <row r="6" spans="1:5">
      <c r="A6" s="1" t="s">
        <v>161</v>
      </c>
      <c r="B6" s="31" t="s">
        <v>162</v>
      </c>
      <c r="C6" s="42">
        <v>100</v>
      </c>
      <c r="D6" s="31" t="s">
        <v>163</v>
      </c>
      <c r="E6" s="31" t="s">
        <v>164</v>
      </c>
    </row>
    <row r="7" spans="1:5">
      <c r="A7" s="1" t="s">
        <v>165</v>
      </c>
      <c r="B7" s="31" t="s">
        <v>166</v>
      </c>
      <c r="C7" s="42">
        <v>329</v>
      </c>
      <c r="D7" s="31" t="s">
        <v>167</v>
      </c>
      <c r="E7" s="31" t="s">
        <v>168</v>
      </c>
    </row>
    <row r="8" spans="1:5">
      <c r="A8" s="1" t="s">
        <v>169</v>
      </c>
      <c r="B8" s="31" t="s">
        <v>170</v>
      </c>
      <c r="C8" s="42">
        <v>789</v>
      </c>
      <c r="D8" s="31" t="s">
        <v>171</v>
      </c>
      <c r="E8" s="31" t="s">
        <v>172</v>
      </c>
    </row>
    <row r="9" spans="1:5">
      <c r="A9" s="1" t="s">
        <v>173</v>
      </c>
      <c r="B9" s="31" t="s">
        <v>174</v>
      </c>
      <c r="C9" s="42">
        <v>1107</v>
      </c>
      <c r="D9" s="31" t="s">
        <v>175</v>
      </c>
      <c r="E9" s="31" t="s">
        <v>168</v>
      </c>
    </row>
    <row r="10" spans="1:5">
      <c r="A10" s="1" t="s">
        <v>176</v>
      </c>
      <c r="B10" s="31" t="s">
        <v>177</v>
      </c>
      <c r="C10" s="42">
        <v>182</v>
      </c>
      <c r="D10" s="31" t="s">
        <v>178</v>
      </c>
      <c r="E10" s="43">
        <v>-0.08</v>
      </c>
    </row>
    <row r="13" spans="1:2">
      <c r="A13" s="1" t="s">
        <v>179</v>
      </c>
      <c r="B13" s="43">
        <v>0.31</v>
      </c>
    </row>
    <row r="21" spans="1:5">
      <c r="A21" s="11" t="s">
        <v>32</v>
      </c>
      <c r="B21" s="11" t="s">
        <v>180</v>
      </c>
      <c r="C21" s="11" t="s">
        <v>181</v>
      </c>
      <c r="D21" s="11" t="s">
        <v>182</v>
      </c>
      <c r="E21" s="11" t="s">
        <v>10</v>
      </c>
    </row>
    <row r="22" spans="1:5">
      <c r="A22" s="44" t="s">
        <v>157</v>
      </c>
      <c r="B22" s="18">
        <v>95123646.932</v>
      </c>
      <c r="C22" s="18">
        <v>147618.6</v>
      </c>
      <c r="D22" s="18">
        <v>13.1205030251034</v>
      </c>
      <c r="E22" s="45">
        <f>D22/$D$27</f>
        <v>0.0600534197137353</v>
      </c>
    </row>
    <row r="23" spans="1:5">
      <c r="A23" s="44" t="s">
        <v>161</v>
      </c>
      <c r="B23" s="18">
        <v>289854623.192</v>
      </c>
      <c r="C23" s="18">
        <v>372032</v>
      </c>
      <c r="D23" s="18">
        <v>39.9799480264828</v>
      </c>
      <c r="E23" s="45">
        <f t="shared" ref="E23:E27" si="0">D23/$D$27</f>
        <v>0.182990895575725</v>
      </c>
    </row>
    <row r="24" spans="1:5">
      <c r="A24" s="44" t="s">
        <v>165</v>
      </c>
      <c r="B24" s="18">
        <v>475287278.028</v>
      </c>
      <c r="C24" s="18">
        <v>169971</v>
      </c>
      <c r="D24" s="18">
        <v>65.5568659348966</v>
      </c>
      <c r="E24" s="45">
        <f t="shared" si="0"/>
        <v>0.300058159170645</v>
      </c>
    </row>
    <row r="25" spans="1:5">
      <c r="A25" s="44" t="s">
        <v>169</v>
      </c>
      <c r="B25" s="18">
        <v>606095319.946</v>
      </c>
      <c r="C25" s="18">
        <v>85384.8</v>
      </c>
      <c r="D25" s="18">
        <v>83.5993544753103</v>
      </c>
      <c r="E25" s="45">
        <f t="shared" si="0"/>
        <v>0.382639835721052</v>
      </c>
    </row>
    <row r="26" spans="1:5">
      <c r="A26" s="44" t="s">
        <v>173</v>
      </c>
      <c r="B26" s="18">
        <v>117622981.372</v>
      </c>
      <c r="C26" s="18">
        <v>12819.6</v>
      </c>
      <c r="D26" s="18">
        <v>16.2238594995862</v>
      </c>
      <c r="E26" s="45">
        <f t="shared" si="0"/>
        <v>0.0742576898188429</v>
      </c>
    </row>
    <row r="27" spans="1:5">
      <c r="A27" s="11" t="s">
        <v>176</v>
      </c>
      <c r="B27" s="18">
        <v>1583983849.47</v>
      </c>
      <c r="C27" s="18">
        <v>787826</v>
      </c>
      <c r="D27" s="18">
        <v>218.480530961379</v>
      </c>
      <c r="E27" s="45">
        <f t="shared" si="0"/>
        <v>1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O30"/>
  <sheetViews>
    <sheetView workbookViewId="0">
      <selection activeCell="L12" sqref="L12"/>
    </sheetView>
  </sheetViews>
  <sheetFormatPr defaultColWidth="9" defaultRowHeight="12"/>
  <cols>
    <col min="1" max="1" width="9" style="1"/>
    <col min="2" max="2" width="19.375" style="1" customWidth="1"/>
    <col min="3" max="3" width="11.875" style="1" customWidth="1"/>
    <col min="4" max="4" width="1.875" style="1" customWidth="1"/>
    <col min="5" max="5" width="14" style="13" customWidth="1"/>
    <col min="6" max="6" width="2.625" style="1" customWidth="1"/>
    <col min="7" max="7" width="6.75" style="1" customWidth="1"/>
    <col min="8" max="8" width="19.375" style="1" customWidth="1"/>
    <col min="9" max="9" width="10.5" style="13" customWidth="1"/>
    <col min="10" max="10" width="3.5" style="1" customWidth="1"/>
    <col min="11" max="11" width="12.25" style="1" customWidth="1"/>
    <col min="12" max="12" width="19.375" style="1" customWidth="1"/>
    <col min="13" max="13" width="11.875" style="1" customWidth="1"/>
    <col min="14" max="14" width="1.625" style="1" customWidth="1"/>
    <col min="15" max="15" width="14.875" style="13" customWidth="1"/>
    <col min="16" max="16384" width="9" style="1"/>
  </cols>
  <sheetData>
    <row r="1" spans="1:1">
      <c r="A1" s="2" t="s">
        <v>183</v>
      </c>
    </row>
    <row r="3" spans="1:11">
      <c r="A3" s="1" t="s">
        <v>184</v>
      </c>
      <c r="G3" s="1" t="s">
        <v>185</v>
      </c>
      <c r="K3" s="1" t="s">
        <v>186</v>
      </c>
    </row>
    <row r="5" spans="1:15">
      <c r="A5" s="1" t="s">
        <v>6</v>
      </c>
      <c r="B5" s="1" t="s">
        <v>152</v>
      </c>
      <c r="C5" s="1" t="s">
        <v>187</v>
      </c>
      <c r="E5" s="18" t="s">
        <v>188</v>
      </c>
      <c r="G5" s="1" t="s">
        <v>6</v>
      </c>
      <c r="H5" s="1" t="s">
        <v>152</v>
      </c>
      <c r="I5" s="13" t="s">
        <v>189</v>
      </c>
      <c r="K5" s="1" t="s">
        <v>6</v>
      </c>
      <c r="L5" s="1" t="s">
        <v>152</v>
      </c>
      <c r="M5" s="1" t="s">
        <v>190</v>
      </c>
      <c r="O5" s="18" t="s">
        <v>191</v>
      </c>
    </row>
    <row r="6" spans="1:15">
      <c r="A6" s="17">
        <v>201912</v>
      </c>
      <c r="B6" s="17" t="s">
        <v>161</v>
      </c>
      <c r="C6" s="38">
        <f>E6/7.25/1000000</f>
        <v>42.7761639503448</v>
      </c>
      <c r="E6" s="18">
        <v>310127188.64</v>
      </c>
      <c r="G6" s="17">
        <v>201912</v>
      </c>
      <c r="H6" s="17" t="s">
        <v>161</v>
      </c>
      <c r="I6" s="41">
        <v>414241</v>
      </c>
      <c r="J6" s="17"/>
      <c r="K6" s="17">
        <v>201912</v>
      </c>
      <c r="L6" s="17" t="s">
        <v>161</v>
      </c>
      <c r="M6" s="41">
        <f>O6/7/25</f>
        <v>4.27805714285714</v>
      </c>
      <c r="O6" s="18">
        <v>748.66</v>
      </c>
    </row>
    <row r="7" spans="1:15">
      <c r="A7" s="17">
        <v>201912</v>
      </c>
      <c r="B7" s="17" t="s">
        <v>173</v>
      </c>
      <c r="C7" s="38">
        <f t="shared" ref="C7:C30" si="0">E7/7.25/1000000</f>
        <v>11.8170141696552</v>
      </c>
      <c r="E7" s="18">
        <v>85673352.73</v>
      </c>
      <c r="G7" s="17">
        <v>201912</v>
      </c>
      <c r="H7" s="17" t="s">
        <v>173</v>
      </c>
      <c r="I7" s="41">
        <v>11787</v>
      </c>
      <c r="J7" s="17"/>
      <c r="K7" s="17">
        <v>201912</v>
      </c>
      <c r="L7" s="17" t="s">
        <v>173</v>
      </c>
      <c r="M7" s="41">
        <f t="shared" ref="M7:M30" si="1">O7/7/25</f>
        <v>41.5340571428571</v>
      </c>
      <c r="O7" s="18">
        <v>7268.46</v>
      </c>
    </row>
    <row r="8" spans="1:15">
      <c r="A8" s="17">
        <v>201912</v>
      </c>
      <c r="B8" s="17" t="s">
        <v>169</v>
      </c>
      <c r="C8" s="38">
        <f t="shared" si="0"/>
        <v>56.2670924441379</v>
      </c>
      <c r="E8" s="18">
        <v>407936420.22</v>
      </c>
      <c r="G8" s="17">
        <v>201912</v>
      </c>
      <c r="H8" s="17" t="s">
        <v>169</v>
      </c>
      <c r="I8" s="41">
        <v>80835</v>
      </c>
      <c r="J8" s="17"/>
      <c r="K8" s="17">
        <v>201912</v>
      </c>
      <c r="L8" s="17" t="s">
        <v>157</v>
      </c>
      <c r="M8" s="41">
        <f t="shared" si="1"/>
        <v>28.8373142857143</v>
      </c>
      <c r="O8" s="18">
        <v>5046.53</v>
      </c>
    </row>
    <row r="9" spans="1:15">
      <c r="A9" s="17">
        <v>201912</v>
      </c>
      <c r="B9" s="17" t="s">
        <v>157</v>
      </c>
      <c r="C9" s="38">
        <f t="shared" si="0"/>
        <v>28.0738120386207</v>
      </c>
      <c r="E9" s="18">
        <v>203535137.28</v>
      </c>
      <c r="G9" s="17">
        <v>201912</v>
      </c>
      <c r="H9" s="17" t="s">
        <v>157</v>
      </c>
      <c r="I9" s="41">
        <v>675400</v>
      </c>
      <c r="J9" s="17"/>
      <c r="K9" s="17">
        <v>201912</v>
      </c>
      <c r="L9" s="17" t="s">
        <v>165</v>
      </c>
      <c r="M9" s="41">
        <f t="shared" si="1"/>
        <v>1.722</v>
      </c>
      <c r="O9" s="18">
        <v>301.35</v>
      </c>
    </row>
    <row r="10" spans="1:15">
      <c r="A10" s="17">
        <v>201912</v>
      </c>
      <c r="B10" s="17" t="s">
        <v>165</v>
      </c>
      <c r="C10" s="38">
        <f t="shared" si="0"/>
        <v>55.3839696537931</v>
      </c>
      <c r="E10" s="18">
        <v>401533779.99</v>
      </c>
      <c r="G10" s="17">
        <v>201912</v>
      </c>
      <c r="H10" s="17" t="s">
        <v>165</v>
      </c>
      <c r="I10" s="41">
        <v>178235</v>
      </c>
      <c r="J10" s="17"/>
      <c r="K10" s="17">
        <v>201911</v>
      </c>
      <c r="L10" s="17" t="s">
        <v>161</v>
      </c>
      <c r="M10" s="41">
        <f t="shared" si="1"/>
        <v>12.8733142857143</v>
      </c>
      <c r="O10" s="18">
        <v>2252.83</v>
      </c>
    </row>
    <row r="11" spans="1:15">
      <c r="A11" s="17">
        <v>201911</v>
      </c>
      <c r="B11" s="17" t="s">
        <v>161</v>
      </c>
      <c r="C11" s="38">
        <f t="shared" si="0"/>
        <v>35.4843514372414</v>
      </c>
      <c r="E11" s="18">
        <v>257261547.92</v>
      </c>
      <c r="G11" s="17">
        <v>201911</v>
      </c>
      <c r="H11" s="17" t="s">
        <v>161</v>
      </c>
      <c r="I11" s="41">
        <v>356943</v>
      </c>
      <c r="J11" s="17"/>
      <c r="K11" s="17">
        <v>201911</v>
      </c>
      <c r="L11" s="17" t="s">
        <v>173</v>
      </c>
      <c r="M11" s="41">
        <f t="shared" si="1"/>
        <v>4.11851428571429</v>
      </c>
      <c r="O11" s="18">
        <v>720.74</v>
      </c>
    </row>
    <row r="12" spans="1:15">
      <c r="A12" s="17">
        <v>201911</v>
      </c>
      <c r="B12" s="17" t="s">
        <v>173</v>
      </c>
      <c r="C12" s="38">
        <f t="shared" si="0"/>
        <v>11.9329991944828</v>
      </c>
      <c r="E12" s="18">
        <v>86514244.16</v>
      </c>
      <c r="G12" s="17">
        <v>201911</v>
      </c>
      <c r="H12" s="17" t="s">
        <v>173</v>
      </c>
      <c r="I12" s="41">
        <v>11787</v>
      </c>
      <c r="J12" s="17"/>
      <c r="K12" s="17">
        <v>201911</v>
      </c>
      <c r="L12" s="17" t="s">
        <v>157</v>
      </c>
      <c r="M12" s="41">
        <f t="shared" si="1"/>
        <v>41.9417142857143</v>
      </c>
      <c r="O12" s="18">
        <v>7339.8</v>
      </c>
    </row>
    <row r="13" spans="1:15">
      <c r="A13" s="17">
        <v>201911</v>
      </c>
      <c r="B13" s="17" t="s">
        <v>169</v>
      </c>
      <c r="C13" s="38">
        <f t="shared" si="0"/>
        <v>52.9393049282759</v>
      </c>
      <c r="E13" s="18">
        <v>383809960.73</v>
      </c>
      <c r="G13" s="17">
        <v>201911</v>
      </c>
      <c r="H13" s="17" t="s">
        <v>169</v>
      </c>
      <c r="I13" s="41">
        <v>73543</v>
      </c>
      <c r="J13" s="17"/>
      <c r="K13" s="17">
        <v>201911</v>
      </c>
      <c r="L13" s="17" t="s">
        <v>165</v>
      </c>
      <c r="M13" s="41">
        <f t="shared" si="1"/>
        <v>29.822</v>
      </c>
      <c r="O13" s="18">
        <v>5218.85</v>
      </c>
    </row>
    <row r="14" spans="1:15">
      <c r="A14" s="17">
        <v>201911</v>
      </c>
      <c r="B14" s="17" t="s">
        <v>157</v>
      </c>
      <c r="C14" s="38">
        <f t="shared" si="0"/>
        <v>19.9384190896552</v>
      </c>
      <c r="E14" s="18">
        <v>144553538.4</v>
      </c>
      <c r="G14" s="17">
        <v>201911</v>
      </c>
      <c r="H14" s="17" t="s">
        <v>157</v>
      </c>
      <c r="I14" s="41">
        <v>396833</v>
      </c>
      <c r="J14" s="17"/>
      <c r="K14" s="17">
        <v>201910</v>
      </c>
      <c r="L14" s="17" t="s">
        <v>161</v>
      </c>
      <c r="M14" s="41">
        <f t="shared" si="1"/>
        <v>2.08154285714286</v>
      </c>
      <c r="O14" s="18">
        <v>364.27</v>
      </c>
    </row>
    <row r="15" spans="1:15">
      <c r="A15" s="17">
        <v>201911</v>
      </c>
      <c r="B15" s="17" t="s">
        <v>165</v>
      </c>
      <c r="C15" s="38">
        <f t="shared" si="0"/>
        <v>52.8727956744828</v>
      </c>
      <c r="E15" s="18">
        <v>383327768.64</v>
      </c>
      <c r="G15" s="17">
        <v>201911</v>
      </c>
      <c r="H15" s="17" t="s">
        <v>165</v>
      </c>
      <c r="I15" s="41">
        <v>205449</v>
      </c>
      <c r="J15" s="17"/>
      <c r="K15" s="17">
        <v>201910</v>
      </c>
      <c r="L15" s="17" t="s">
        <v>173</v>
      </c>
      <c r="M15" s="41">
        <f t="shared" si="1"/>
        <v>10.6617142857143</v>
      </c>
      <c r="O15" s="18">
        <v>1865.8</v>
      </c>
    </row>
    <row r="16" spans="1:15">
      <c r="A16" s="17">
        <v>201910</v>
      </c>
      <c r="B16" s="17" t="s">
        <v>161</v>
      </c>
      <c r="C16" s="38">
        <f t="shared" si="0"/>
        <v>46.6351029875862</v>
      </c>
      <c r="E16" s="18">
        <v>338104496.66</v>
      </c>
      <c r="G16" s="17">
        <v>201910</v>
      </c>
      <c r="H16" s="17" t="s">
        <v>161</v>
      </c>
      <c r="I16" s="41">
        <v>490045</v>
      </c>
      <c r="J16" s="17"/>
      <c r="K16" s="17">
        <v>201910</v>
      </c>
      <c r="L16" s="17" t="s">
        <v>169</v>
      </c>
      <c r="M16" s="41">
        <f t="shared" si="1"/>
        <v>3.94257142857143</v>
      </c>
      <c r="O16" s="18">
        <v>689.95</v>
      </c>
    </row>
    <row r="17" spans="1:15">
      <c r="A17" s="17">
        <v>201910</v>
      </c>
      <c r="B17" s="17" t="s">
        <v>173</v>
      </c>
      <c r="C17" s="38">
        <f t="shared" si="0"/>
        <v>8.86620245793103</v>
      </c>
      <c r="E17" s="18">
        <v>64279967.82</v>
      </c>
      <c r="G17" s="17">
        <v>201910</v>
      </c>
      <c r="H17" s="17" t="s">
        <v>173</v>
      </c>
      <c r="I17" s="41">
        <v>11792</v>
      </c>
      <c r="J17" s="17"/>
      <c r="K17" s="17">
        <v>201910</v>
      </c>
      <c r="L17" s="17" t="s">
        <v>157</v>
      </c>
      <c r="M17" s="41">
        <f t="shared" si="1"/>
        <v>31.1494285714286</v>
      </c>
      <c r="O17" s="18">
        <v>5451.15</v>
      </c>
    </row>
    <row r="18" spans="1:15">
      <c r="A18" s="17">
        <v>201910</v>
      </c>
      <c r="B18" s="17" t="s">
        <v>169</v>
      </c>
      <c r="C18" s="38">
        <f t="shared" si="0"/>
        <v>48.1742667324138</v>
      </c>
      <c r="E18" s="18">
        <v>349263433.81</v>
      </c>
      <c r="G18" s="17">
        <v>201910</v>
      </c>
      <c r="H18" s="17" t="s">
        <v>169</v>
      </c>
      <c r="I18" s="41">
        <v>82240</v>
      </c>
      <c r="J18" s="17"/>
      <c r="K18" s="17">
        <v>201910</v>
      </c>
      <c r="L18" s="17" t="s">
        <v>165</v>
      </c>
      <c r="M18" s="41">
        <f t="shared" si="1"/>
        <v>24.2678857142857</v>
      </c>
      <c r="O18" s="18">
        <v>4246.88</v>
      </c>
    </row>
    <row r="19" spans="1:15">
      <c r="A19" s="17">
        <v>201910</v>
      </c>
      <c r="B19" s="17" t="s">
        <v>157</v>
      </c>
      <c r="C19" s="38">
        <f t="shared" si="0"/>
        <v>28.1792331544828</v>
      </c>
      <c r="E19" s="18">
        <v>204299440.37</v>
      </c>
      <c r="G19" s="17">
        <v>201910</v>
      </c>
      <c r="H19" s="17" t="s">
        <v>157</v>
      </c>
      <c r="I19" s="41">
        <v>764391</v>
      </c>
      <c r="J19" s="17"/>
      <c r="K19" s="17">
        <v>201909</v>
      </c>
      <c r="L19" s="17" t="s">
        <v>161</v>
      </c>
      <c r="M19" s="41">
        <f t="shared" si="1"/>
        <v>1.52725714285714</v>
      </c>
      <c r="O19" s="18">
        <v>267.27</v>
      </c>
    </row>
    <row r="20" spans="1:15">
      <c r="A20" s="17">
        <v>201910</v>
      </c>
      <c r="B20" s="17" t="s">
        <v>165</v>
      </c>
      <c r="C20" s="38">
        <f t="shared" si="0"/>
        <v>52.0777559972414</v>
      </c>
      <c r="E20" s="18">
        <v>377563730.98</v>
      </c>
      <c r="G20" s="17">
        <v>201910</v>
      </c>
      <c r="H20" s="17" t="s">
        <v>165</v>
      </c>
      <c r="I20" s="41">
        <v>189961</v>
      </c>
      <c r="J20" s="17"/>
      <c r="K20" s="17">
        <v>201909</v>
      </c>
      <c r="L20" s="17" t="s">
        <v>173</v>
      </c>
      <c r="M20" s="41">
        <f t="shared" si="1"/>
        <v>11.3576571428571</v>
      </c>
      <c r="O20" s="18">
        <v>1987.59</v>
      </c>
    </row>
    <row r="21" spans="1:15">
      <c r="A21" s="17">
        <v>201909</v>
      </c>
      <c r="B21" s="17" t="s">
        <v>161</v>
      </c>
      <c r="C21" s="38">
        <f t="shared" si="0"/>
        <v>42.9249263227586</v>
      </c>
      <c r="E21" s="18">
        <v>311205715.84</v>
      </c>
      <c r="G21" s="17">
        <v>201909</v>
      </c>
      <c r="H21" s="17" t="s">
        <v>161</v>
      </c>
      <c r="I21" s="41">
        <v>354925</v>
      </c>
      <c r="J21" s="17"/>
      <c r="K21" s="17">
        <v>201909</v>
      </c>
      <c r="L21" s="17" t="s">
        <v>169</v>
      </c>
      <c r="M21" s="41">
        <f t="shared" si="1"/>
        <v>5.0104</v>
      </c>
      <c r="O21" s="18">
        <v>876.82</v>
      </c>
    </row>
    <row r="22" spans="1:15">
      <c r="A22" s="17">
        <v>201909</v>
      </c>
      <c r="B22" s="17" t="s">
        <v>173</v>
      </c>
      <c r="C22" s="38">
        <f t="shared" si="0"/>
        <v>14.4238610151724</v>
      </c>
      <c r="E22" s="18">
        <v>104572992.36</v>
      </c>
      <c r="G22" s="17">
        <v>201909</v>
      </c>
      <c r="H22" s="17" t="s">
        <v>173</v>
      </c>
      <c r="I22" s="41">
        <v>11829</v>
      </c>
      <c r="J22" s="17"/>
      <c r="K22" s="17">
        <v>201909</v>
      </c>
      <c r="L22" s="17" t="s">
        <v>157</v>
      </c>
      <c r="M22" s="41">
        <f t="shared" si="1"/>
        <v>50.5165142857143</v>
      </c>
      <c r="O22" s="18">
        <v>8840.39</v>
      </c>
    </row>
    <row r="23" spans="1:15">
      <c r="A23" s="17">
        <v>201909</v>
      </c>
      <c r="B23" s="17" t="s">
        <v>169</v>
      </c>
      <c r="C23" s="38">
        <f t="shared" si="0"/>
        <v>88.4150946137931</v>
      </c>
      <c r="E23" s="18">
        <v>641009435.95</v>
      </c>
      <c r="G23" s="17">
        <v>201909</v>
      </c>
      <c r="H23" s="17" t="s">
        <v>169</v>
      </c>
      <c r="I23" s="41">
        <v>92819</v>
      </c>
      <c r="J23" s="17"/>
      <c r="K23" s="17">
        <v>201909</v>
      </c>
      <c r="L23" s="17" t="s">
        <v>165</v>
      </c>
      <c r="M23" s="41">
        <f t="shared" si="1"/>
        <v>39.4629714285714</v>
      </c>
      <c r="O23" s="18">
        <v>6906.02</v>
      </c>
    </row>
    <row r="24" spans="1:15">
      <c r="A24" s="17">
        <v>201909</v>
      </c>
      <c r="B24" s="17" t="s">
        <v>157</v>
      </c>
      <c r="C24" s="38">
        <f t="shared" si="0"/>
        <v>23.546121017931</v>
      </c>
      <c r="E24" s="18">
        <v>170709377.38</v>
      </c>
      <c r="G24" s="17">
        <v>201909</v>
      </c>
      <c r="H24" s="17" t="s">
        <v>157</v>
      </c>
      <c r="I24" s="41">
        <v>329071</v>
      </c>
      <c r="J24" s="17"/>
      <c r="K24" s="17">
        <v>201909</v>
      </c>
      <c r="L24" s="17" t="s">
        <v>157</v>
      </c>
      <c r="M24" s="41">
        <f t="shared" si="1"/>
        <v>2.96434285714286</v>
      </c>
      <c r="O24" s="18">
        <v>518.76</v>
      </c>
    </row>
    <row r="25" spans="1:15">
      <c r="A25" s="17">
        <v>201909</v>
      </c>
      <c r="B25" s="17" t="s">
        <v>165</v>
      </c>
      <c r="C25" s="38">
        <f t="shared" si="0"/>
        <v>67.1444166896552</v>
      </c>
      <c r="E25" s="18">
        <v>486797021</v>
      </c>
      <c r="G25" s="17">
        <v>201909</v>
      </c>
      <c r="H25" s="17" t="s">
        <v>165</v>
      </c>
      <c r="I25" s="41">
        <v>179711</v>
      </c>
      <c r="J25" s="17"/>
      <c r="K25" s="17">
        <v>201909</v>
      </c>
      <c r="L25" s="17" t="s">
        <v>165</v>
      </c>
      <c r="M25" s="41">
        <f t="shared" si="1"/>
        <v>15.4787428571429</v>
      </c>
      <c r="O25" s="18">
        <v>2708.78</v>
      </c>
    </row>
    <row r="26" spans="1:15">
      <c r="A26" s="29">
        <v>202001</v>
      </c>
      <c r="B26" s="29" t="s">
        <v>161</v>
      </c>
      <c r="C26" s="39">
        <f t="shared" si="0"/>
        <v>40.9097717282759</v>
      </c>
      <c r="E26" s="40">
        <v>296595845.03</v>
      </c>
      <c r="G26" s="29">
        <v>202001</v>
      </c>
      <c r="H26" s="29" t="s">
        <v>161</v>
      </c>
      <c r="I26" s="12">
        <v>362548</v>
      </c>
      <c r="K26" s="29">
        <v>202001</v>
      </c>
      <c r="L26" s="29" t="s">
        <v>161</v>
      </c>
      <c r="M26" s="12">
        <f t="shared" si="1"/>
        <v>4.6748</v>
      </c>
      <c r="O26" s="40">
        <v>818.09</v>
      </c>
    </row>
    <row r="27" spans="1:15">
      <c r="A27" s="29">
        <v>202001</v>
      </c>
      <c r="B27" s="29" t="s">
        <v>173</v>
      </c>
      <c r="C27" s="39">
        <f t="shared" si="0"/>
        <v>20.4648081682759</v>
      </c>
      <c r="E27" s="40">
        <v>148369859.22</v>
      </c>
      <c r="G27" s="29">
        <v>202001</v>
      </c>
      <c r="H27" s="29" t="s">
        <v>173</v>
      </c>
      <c r="I27" s="12">
        <v>12941</v>
      </c>
      <c r="K27" s="29">
        <v>202001</v>
      </c>
      <c r="L27" s="29" t="s">
        <v>173</v>
      </c>
      <c r="M27" s="12">
        <f t="shared" si="1"/>
        <v>65.5148571428571</v>
      </c>
      <c r="O27" s="40">
        <v>11465.1</v>
      </c>
    </row>
    <row r="28" spans="1:15">
      <c r="A28" s="29">
        <v>202001</v>
      </c>
      <c r="B28" s="29" t="s">
        <v>169</v>
      </c>
      <c r="C28" s="39">
        <f t="shared" si="0"/>
        <v>109.660535262069</v>
      </c>
      <c r="E28" s="40">
        <v>795038880.65</v>
      </c>
      <c r="G28" s="29">
        <v>202001</v>
      </c>
      <c r="H28" s="29" t="s">
        <v>169</v>
      </c>
      <c r="I28" s="12">
        <v>96411</v>
      </c>
      <c r="K28" s="29">
        <v>202001</v>
      </c>
      <c r="L28" s="29" t="s">
        <v>169</v>
      </c>
      <c r="M28" s="12">
        <f t="shared" si="1"/>
        <v>47.122</v>
      </c>
      <c r="O28" s="40">
        <v>8246.35</v>
      </c>
    </row>
    <row r="29" spans="1:15">
      <c r="A29" s="29">
        <v>202001</v>
      </c>
      <c r="B29" s="29" t="s">
        <v>157</v>
      </c>
      <c r="C29" s="39">
        <f t="shared" si="0"/>
        <v>11.4986269903448</v>
      </c>
      <c r="E29" s="40">
        <v>83365045.68</v>
      </c>
      <c r="G29" s="29">
        <v>202001</v>
      </c>
      <c r="H29" s="29" t="s">
        <v>157</v>
      </c>
      <c r="I29" s="12">
        <v>102403</v>
      </c>
      <c r="K29" s="29">
        <v>202001</v>
      </c>
      <c r="L29" s="29" t="s">
        <v>157</v>
      </c>
      <c r="M29" s="12">
        <f t="shared" si="1"/>
        <v>4.65194285714286</v>
      </c>
      <c r="O29" s="40">
        <v>814.09</v>
      </c>
    </row>
    <row r="30" spans="1:15">
      <c r="A30" s="29">
        <v>202001</v>
      </c>
      <c r="B30" s="29" t="s">
        <v>165</v>
      </c>
      <c r="C30" s="39">
        <f t="shared" si="0"/>
        <v>77.0899730965517</v>
      </c>
      <c r="E30" s="40">
        <v>558902304.95</v>
      </c>
      <c r="G30" s="29">
        <v>202001</v>
      </c>
      <c r="H30" s="29" t="s">
        <v>165</v>
      </c>
      <c r="I30" s="12">
        <v>175595</v>
      </c>
      <c r="K30" s="29">
        <v>202001</v>
      </c>
      <c r="L30" s="29" t="s">
        <v>165</v>
      </c>
      <c r="M30" s="12">
        <f t="shared" si="1"/>
        <v>18.1880571428571</v>
      </c>
      <c r="O30" s="40">
        <v>3182.91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"/>
  <sheetViews>
    <sheetView workbookViewId="0">
      <selection activeCell="B6" sqref="B6"/>
    </sheetView>
  </sheetViews>
  <sheetFormatPr defaultColWidth="9" defaultRowHeight="12"/>
  <cols>
    <col min="1" max="3" width="9" style="1"/>
    <col min="4" max="4" width="14" style="1" customWidth="1"/>
    <col min="5" max="5" width="15.5" style="1" customWidth="1"/>
    <col min="6" max="6" width="9.125" style="1" customWidth="1"/>
    <col min="7" max="7" width="14" style="1" customWidth="1"/>
    <col min="8" max="8" width="15.5" style="1" customWidth="1"/>
    <col min="9" max="9" width="9.125" style="1" customWidth="1"/>
    <col min="10" max="16384" width="9" style="1"/>
  </cols>
  <sheetData>
    <row r="1" spans="1:1">
      <c r="A1" s="2" t="s">
        <v>192</v>
      </c>
    </row>
    <row r="3" spans="1:2">
      <c r="A3" s="3" t="s">
        <v>193</v>
      </c>
      <c r="B3" s="34">
        <v>0.17</v>
      </c>
    </row>
    <row r="5" s="3" customFormat="1" spans="1:5">
      <c r="A5" s="3" t="s">
        <v>6</v>
      </c>
      <c r="B5" s="3" t="s">
        <v>10</v>
      </c>
      <c r="D5" s="3" t="s">
        <v>194</v>
      </c>
      <c r="E5" s="3" t="s">
        <v>195</v>
      </c>
    </row>
    <row r="6" spans="1:9">
      <c r="A6" s="3">
        <v>201909</v>
      </c>
      <c r="B6" s="35">
        <f>D6/E6</f>
        <v>0.156379514499804</v>
      </c>
      <c r="D6" s="18">
        <v>285172733.34</v>
      </c>
      <c r="E6" s="18">
        <v>1823593929.5</v>
      </c>
      <c r="F6" s="13"/>
      <c r="G6" s="13"/>
      <c r="H6" s="13"/>
      <c r="I6" s="13"/>
    </row>
    <row r="7" spans="1:9">
      <c r="A7" s="3">
        <v>201910</v>
      </c>
      <c r="B7" s="35">
        <f t="shared" ref="B7:B10" si="0">D7/E7</f>
        <v>0.0739613668182104</v>
      </c>
      <c r="D7" s="18">
        <v>109413379.36</v>
      </c>
      <c r="E7" s="18">
        <v>1479331495.17</v>
      </c>
      <c r="F7" s="13"/>
      <c r="G7" s="13"/>
      <c r="H7" s="13"/>
      <c r="I7" s="13"/>
    </row>
    <row r="8" spans="1:9">
      <c r="A8" s="3">
        <v>201911</v>
      </c>
      <c r="B8" s="35">
        <f t="shared" si="0"/>
        <v>0.105076365173295</v>
      </c>
      <c r="D8" s="18">
        <v>151697990.26</v>
      </c>
      <c r="E8" s="18">
        <v>1443692784.86</v>
      </c>
      <c r="F8" s="13"/>
      <c r="G8" s="13"/>
      <c r="H8" s="13"/>
      <c r="I8" s="13"/>
    </row>
    <row r="9" spans="1:9">
      <c r="A9" s="3">
        <v>201912</v>
      </c>
      <c r="B9" s="35">
        <f t="shared" si="0"/>
        <v>0.0979206541509837</v>
      </c>
      <c r="D9" s="18">
        <v>153057699.27</v>
      </c>
      <c r="E9" s="18">
        <v>1563078806.99</v>
      </c>
      <c r="F9" s="13"/>
      <c r="G9" s="13"/>
      <c r="H9" s="13"/>
      <c r="I9" s="13"/>
    </row>
    <row r="10" spans="1:5">
      <c r="A10" s="3">
        <v>202001</v>
      </c>
      <c r="B10" s="36">
        <f t="shared" si="0"/>
        <v>0.0966666666666667</v>
      </c>
      <c r="D10" s="12">
        <v>145000000</v>
      </c>
      <c r="E10" s="12">
        <v>1500000000</v>
      </c>
    </row>
    <row r="11" spans="2:2">
      <c r="B11" s="37"/>
    </row>
    <row r="12" spans="1:2">
      <c r="A12" s="3" t="s">
        <v>196</v>
      </c>
      <c r="B12" s="36">
        <f>SUM(D6:D10)/SUM(E6:E10)</f>
        <v>0.108114540224025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"/>
  <sheetViews>
    <sheetView tabSelected="1" workbookViewId="0">
      <selection activeCell="B6" sqref="B6:B12"/>
    </sheetView>
  </sheetViews>
  <sheetFormatPr defaultColWidth="9" defaultRowHeight="12"/>
  <cols>
    <col min="1" max="3" width="9" style="1"/>
    <col min="4" max="4" width="14" style="1" customWidth="1"/>
    <col min="5" max="5" width="15.5" style="1" customWidth="1"/>
    <col min="6" max="6" width="9.125" style="1" customWidth="1"/>
    <col min="7" max="7" width="14" style="1" customWidth="1"/>
    <col min="8" max="8" width="15.5" style="1" customWidth="1"/>
    <col min="9" max="9" width="9.125" style="1" customWidth="1"/>
    <col min="10" max="16384" width="9" style="1"/>
  </cols>
  <sheetData>
    <row r="1" spans="1:1">
      <c r="A1" s="2" t="s">
        <v>197</v>
      </c>
    </row>
    <row r="3" spans="1:2">
      <c r="A3" s="3" t="s">
        <v>193</v>
      </c>
      <c r="B3" s="34">
        <v>0.195</v>
      </c>
    </row>
    <row r="5" s="3" customFormat="1" spans="1:5">
      <c r="A5" s="3" t="s">
        <v>6</v>
      </c>
      <c r="B5" s="3" t="s">
        <v>10</v>
      </c>
      <c r="D5" s="3" t="s">
        <v>194</v>
      </c>
      <c r="E5" s="3" t="s">
        <v>195</v>
      </c>
    </row>
    <row r="6" spans="1:9">
      <c r="A6" s="3">
        <v>201909</v>
      </c>
      <c r="B6" s="35">
        <f>D6/E6</f>
        <v>0.146019045256869</v>
      </c>
      <c r="D6" s="18">
        <v>266537690.33</v>
      </c>
      <c r="E6" s="18">
        <v>1825362505.7</v>
      </c>
      <c r="F6" s="13"/>
      <c r="G6" s="13"/>
      <c r="H6" s="13"/>
      <c r="I6" s="13"/>
    </row>
    <row r="7" spans="1:9">
      <c r="A7" s="3">
        <v>201910</v>
      </c>
      <c r="B7" s="35">
        <f t="shared" ref="B7:B10" si="0">D7/E7</f>
        <v>0.147297717111113</v>
      </c>
      <c r="D7" s="18">
        <v>218132156.95</v>
      </c>
      <c r="E7" s="18">
        <v>1480892991.61</v>
      </c>
      <c r="F7" s="13"/>
      <c r="G7" s="13"/>
      <c r="H7" s="13"/>
      <c r="I7" s="13"/>
    </row>
    <row r="8" spans="1:9">
      <c r="A8" s="3">
        <v>201911</v>
      </c>
      <c r="B8" s="35">
        <f t="shared" si="0"/>
        <v>0.159081857953831</v>
      </c>
      <c r="D8" s="18">
        <v>229959428.43</v>
      </c>
      <c r="E8" s="18">
        <v>1445541505.41</v>
      </c>
      <c r="F8" s="13"/>
      <c r="G8" s="13"/>
      <c r="H8" s="13"/>
      <c r="I8" s="13"/>
    </row>
    <row r="9" spans="1:9">
      <c r="A9" s="3">
        <v>201912</v>
      </c>
      <c r="B9" s="35">
        <f t="shared" si="0"/>
        <v>0.146792708296324</v>
      </c>
      <c r="D9" s="18">
        <v>229630251.6</v>
      </c>
      <c r="E9" s="18">
        <v>1564316472.29</v>
      </c>
      <c r="F9" s="13"/>
      <c r="G9" s="13"/>
      <c r="H9" s="13"/>
      <c r="I9" s="13"/>
    </row>
    <row r="10" spans="1:5">
      <c r="A10" s="3">
        <v>202001</v>
      </c>
      <c r="B10" s="36">
        <f t="shared" si="0"/>
        <v>0.133333333333333</v>
      </c>
      <c r="D10" s="12">
        <v>200000000</v>
      </c>
      <c r="E10" s="12">
        <v>1500000000</v>
      </c>
    </row>
    <row r="11" spans="2:2">
      <c r="B11" s="37"/>
    </row>
    <row r="12" spans="1:2">
      <c r="A12" s="3" t="s">
        <v>196</v>
      </c>
      <c r="B12" s="36">
        <f>SUM(D6:D10)/SUM(E6:E10)</f>
        <v>0.146397507017839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workbookViewId="0">
      <selection activeCell="A7" sqref="A7:A18"/>
    </sheetView>
  </sheetViews>
  <sheetFormatPr defaultColWidth="9" defaultRowHeight="12" outlineLevelCol="2"/>
  <cols>
    <col min="1" max="1" width="33" style="1" customWidth="1"/>
    <col min="2" max="3" width="10.5" style="1" customWidth="1"/>
    <col min="4" max="16384" width="9" style="1"/>
  </cols>
  <sheetData>
    <row r="1" spans="1:1">
      <c r="A1" s="2" t="s">
        <v>198</v>
      </c>
    </row>
    <row r="3" spans="1:2">
      <c r="A3" s="1" t="s">
        <v>199</v>
      </c>
      <c r="B3" s="19">
        <f>SUM(B7:B11)</f>
        <v>482538</v>
      </c>
    </row>
    <row r="4" spans="1:2">
      <c r="A4" s="1" t="s">
        <v>200</v>
      </c>
      <c r="B4" s="19">
        <v>2107393</v>
      </c>
    </row>
    <row r="6" s="3" customFormat="1" spans="1:3">
      <c r="A6" s="3" t="s">
        <v>6</v>
      </c>
      <c r="B6" s="3" t="s">
        <v>26</v>
      </c>
      <c r="C6" s="3" t="s">
        <v>30</v>
      </c>
    </row>
    <row r="7" spans="1:3">
      <c r="A7" s="3" t="s">
        <v>11</v>
      </c>
      <c r="B7" s="13">
        <v>117103</v>
      </c>
      <c r="C7" s="13">
        <v>118077</v>
      </c>
    </row>
    <row r="8" spans="1:3">
      <c r="A8" s="3" t="s">
        <v>12</v>
      </c>
      <c r="B8" s="13">
        <v>104051</v>
      </c>
      <c r="C8" s="13">
        <v>75924</v>
      </c>
    </row>
    <row r="9" spans="1:3">
      <c r="A9" s="3" t="s">
        <v>13</v>
      </c>
      <c r="B9" s="13">
        <v>102104</v>
      </c>
      <c r="C9" s="13">
        <v>75792</v>
      </c>
    </row>
    <row r="10" spans="1:3">
      <c r="A10" s="3" t="s">
        <v>14</v>
      </c>
      <c r="B10" s="13">
        <v>106280</v>
      </c>
      <c r="C10" s="13">
        <v>78998</v>
      </c>
    </row>
    <row r="11" spans="1:3">
      <c r="A11" s="3" t="s">
        <v>15</v>
      </c>
      <c r="B11" s="12">
        <v>53000</v>
      </c>
      <c r="C11" s="13">
        <v>48544</v>
      </c>
    </row>
    <row r="12" spans="1:3">
      <c r="A12" s="3" t="s">
        <v>16</v>
      </c>
      <c r="B12" s="13"/>
      <c r="C12" s="13">
        <v>30197</v>
      </c>
    </row>
    <row r="13" spans="1:3">
      <c r="A13" s="3" t="s">
        <v>17</v>
      </c>
      <c r="B13" s="13"/>
      <c r="C13" s="13">
        <v>49075</v>
      </c>
    </row>
    <row r="14" spans="1:3">
      <c r="A14" s="3" t="s">
        <v>18</v>
      </c>
      <c r="B14" s="13"/>
      <c r="C14" s="13">
        <v>61534</v>
      </c>
    </row>
    <row r="15" spans="1:3">
      <c r="A15" s="3" t="s">
        <v>19</v>
      </c>
      <c r="B15" s="13"/>
      <c r="C15" s="13">
        <v>58222</v>
      </c>
    </row>
    <row r="16" spans="1:3">
      <c r="A16" s="3" t="s">
        <v>20</v>
      </c>
      <c r="B16" s="13"/>
      <c r="C16" s="13">
        <v>55872</v>
      </c>
    </row>
    <row r="17" spans="1:3">
      <c r="A17" s="3" t="s">
        <v>21</v>
      </c>
      <c r="B17" s="13"/>
      <c r="C17" s="13">
        <v>50773</v>
      </c>
    </row>
    <row r="18" spans="1:3">
      <c r="A18" s="3" t="s">
        <v>22</v>
      </c>
      <c r="B18" s="13"/>
      <c r="C18" s="13">
        <v>49176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workbookViewId="0">
      <selection activeCell="A5" sqref="A5:A16"/>
    </sheetView>
  </sheetViews>
  <sheetFormatPr defaultColWidth="9" defaultRowHeight="12"/>
  <cols>
    <col min="1" max="1" width="9" style="1"/>
    <col min="2" max="3" width="9.625" style="1" customWidth="1"/>
    <col min="4" max="16384" width="9" style="1"/>
  </cols>
  <sheetData>
    <row r="1" spans="1:1">
      <c r="A1" s="2" t="s">
        <v>201</v>
      </c>
    </row>
    <row r="3" spans="1:8">
      <c r="A3" s="1" t="s">
        <v>202</v>
      </c>
      <c r="E3" s="1" t="s">
        <v>203</v>
      </c>
      <c r="H3" s="1" t="s">
        <v>204</v>
      </c>
    </row>
    <row r="4" spans="1:9">
      <c r="A4" s="3" t="s">
        <v>6</v>
      </c>
      <c r="B4" s="3" t="s">
        <v>26</v>
      </c>
      <c r="C4" s="3" t="s">
        <v>30</v>
      </c>
      <c r="E4" s="3" t="s">
        <v>26</v>
      </c>
      <c r="F4" s="3" t="s">
        <v>30</v>
      </c>
      <c r="H4" s="3" t="s">
        <v>26</v>
      </c>
      <c r="I4" s="3" t="s">
        <v>30</v>
      </c>
    </row>
    <row r="5" spans="1:9">
      <c r="A5" s="3" t="s">
        <v>11</v>
      </c>
      <c r="B5" s="13">
        <v>14977</v>
      </c>
      <c r="C5" s="13">
        <v>14994</v>
      </c>
      <c r="E5" s="19">
        <f>SUM(B5:B9)</f>
        <v>64162</v>
      </c>
      <c r="F5" s="21">
        <f>SUM(C5:C9)</f>
        <v>68078</v>
      </c>
      <c r="H5" s="12">
        <v>9202.5408</v>
      </c>
      <c r="I5" s="13">
        <v>9244.5249</v>
      </c>
    </row>
    <row r="6" spans="1:3">
      <c r="A6" s="3" t="s">
        <v>12</v>
      </c>
      <c r="B6" s="13">
        <v>11779</v>
      </c>
      <c r="C6" s="13">
        <v>12721</v>
      </c>
    </row>
    <row r="7" spans="1:3">
      <c r="A7" s="3" t="s">
        <v>13</v>
      </c>
      <c r="B7" s="13">
        <v>11175</v>
      </c>
      <c r="C7" s="13">
        <v>12199</v>
      </c>
    </row>
    <row r="8" spans="1:3">
      <c r="A8" s="3" t="s">
        <v>14</v>
      </c>
      <c r="B8" s="13">
        <v>12231</v>
      </c>
      <c r="C8" s="13">
        <v>12865</v>
      </c>
    </row>
    <row r="9" spans="1:3">
      <c r="A9" s="3" t="s">
        <v>15</v>
      </c>
      <c r="B9" s="12">
        <v>14000</v>
      </c>
      <c r="C9" s="13">
        <v>15299</v>
      </c>
    </row>
    <row r="10" spans="1:3">
      <c r="A10" s="3" t="s">
        <v>16</v>
      </c>
      <c r="B10" s="13"/>
      <c r="C10" s="13">
        <v>9873</v>
      </c>
    </row>
    <row r="11" spans="1:3">
      <c r="A11" s="3" t="s">
        <v>17</v>
      </c>
      <c r="B11" s="13"/>
      <c r="C11" s="13">
        <v>11155</v>
      </c>
    </row>
    <row r="12" spans="1:3">
      <c r="A12" s="3" t="s">
        <v>18</v>
      </c>
      <c r="B12" s="13"/>
      <c r="C12" s="13">
        <v>10121</v>
      </c>
    </row>
    <row r="13" spans="1:3">
      <c r="A13" s="3" t="s">
        <v>19</v>
      </c>
      <c r="B13" s="13"/>
      <c r="C13" s="13">
        <v>10848</v>
      </c>
    </row>
    <row r="14" spans="1:3">
      <c r="A14" s="3" t="s">
        <v>20</v>
      </c>
      <c r="B14" s="13"/>
      <c r="C14" s="13">
        <v>10529</v>
      </c>
    </row>
    <row r="15" spans="1:3">
      <c r="A15" s="3" t="s">
        <v>21</v>
      </c>
      <c r="B15" s="13"/>
      <c r="C15" s="13">
        <v>10165</v>
      </c>
    </row>
    <row r="16" spans="1:3">
      <c r="A16" s="3" t="s">
        <v>22</v>
      </c>
      <c r="B16" s="13"/>
      <c r="C16" s="13">
        <v>10307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1.1</vt:lpstr>
      <vt:lpstr>1.2</vt:lpstr>
      <vt:lpstr>1.3</vt:lpstr>
      <vt:lpstr>2.1</vt:lpstr>
      <vt:lpstr>2.2</vt:lpstr>
      <vt:lpstr>2.3</vt:lpstr>
      <vt:lpstr>2.4</vt:lpstr>
      <vt:lpstr>3.1</vt:lpstr>
      <vt:lpstr>3.2</vt:lpstr>
      <vt:lpstr>3.3</vt:lpstr>
      <vt:lpstr>4.1</vt:lpstr>
      <vt:lpstr>4.2</vt:lpstr>
      <vt:lpstr>4.3</vt:lpstr>
      <vt:lpstr>5.1</vt:lpstr>
      <vt:lpstr>5.2</vt:lpstr>
      <vt:lpstr>5.3</vt:lpstr>
      <vt:lpstr>6.1</vt:lpstr>
      <vt:lpstr>6.2</vt:lpstr>
      <vt:lpstr>6.3</vt:lpstr>
      <vt:lpstr>6.4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Frankie Huang</dc:creator>
  <cp:lastModifiedBy>pactera</cp:lastModifiedBy>
  <dcterms:created xsi:type="dcterms:W3CDTF">2020-01-10T04:05:00Z</dcterms:created>
  <dcterms:modified xsi:type="dcterms:W3CDTF">2020-01-15T06:07:37Z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