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N091029\Desktop\"/>
    </mc:Choice>
  </mc:AlternateContent>
  <bookViews>
    <workbookView xWindow="0" yWindow="0" windowWidth="20490" windowHeight="7590" tabRatio="794" activeTab="4"/>
  </bookViews>
  <sheets>
    <sheet name="1.1" sheetId="1" r:id="rId1"/>
    <sheet name="1.2" sheetId="3" r:id="rId2"/>
    <sheet name="1.3" sheetId="2" r:id="rId3"/>
    <sheet name="2.1" sheetId="4" r:id="rId4"/>
    <sheet name="2.2" sheetId="5" r:id="rId5"/>
    <sheet name="2.3" sheetId="6" r:id="rId6"/>
    <sheet name="2.4" sheetId="12" r:id="rId7"/>
    <sheet name="3.1" sheetId="7" r:id="rId8"/>
    <sheet name="3.2" sheetId="8" r:id="rId9"/>
    <sheet name="3.3" sheetId="9" r:id="rId10"/>
    <sheet name="4.1" sheetId="10" r:id="rId11"/>
    <sheet name="4.2" sheetId="11" r:id="rId12"/>
    <sheet name="4.3" sheetId="13" r:id="rId13"/>
    <sheet name="5.1" sheetId="14" r:id="rId14"/>
    <sheet name="5.2" sheetId="15" r:id="rId15"/>
    <sheet name="5.3" sheetId="16" r:id="rId16"/>
    <sheet name="6.1" sheetId="17" r:id="rId17"/>
    <sheet name="6.2" sheetId="18" r:id="rId18"/>
    <sheet name="6.3" sheetId="19" r:id="rId19"/>
    <sheet name="6.4" sheetId="20" r:id="rId20"/>
  </sheets>
  <definedNames>
    <definedName name="_xlnm._FilterDatabase" localSheetId="4" hidden="1">'2.2'!$K$5:$O$5</definedName>
    <definedName name="_xlnm._FilterDatabase" localSheetId="5" hidden="1">'2.3'!$A$5:$G$5</definedName>
    <definedName name="_xlnm._FilterDatabase" localSheetId="6" hidden="1">'2.4'!$A$5:$G$5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5" l="1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6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7" i="5"/>
  <c r="O8" i="5"/>
  <c r="O9" i="5"/>
  <c r="O6" i="5"/>
  <c r="B15" i="16" l="1"/>
  <c r="B14" i="16"/>
  <c r="B12" i="16"/>
  <c r="B11" i="16"/>
  <c r="B9" i="16"/>
  <c r="B8" i="16"/>
  <c r="B7" i="16"/>
  <c r="C23" i="16"/>
  <c r="C24" i="16"/>
  <c r="C25" i="16"/>
  <c r="C26" i="16"/>
  <c r="C28" i="16"/>
  <c r="C29" i="16"/>
  <c r="C30" i="16"/>
  <c r="C31" i="16"/>
  <c r="C32" i="16"/>
  <c r="C33" i="16"/>
  <c r="C34" i="16"/>
  <c r="C35" i="16"/>
  <c r="C36" i="16"/>
  <c r="C22" i="16"/>
  <c r="C27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B10" i="16"/>
  <c r="B13" i="16"/>
  <c r="B6" i="16"/>
  <c r="J3" i="16" l="1"/>
  <c r="C26" i="5" l="1"/>
  <c r="C27" i="5"/>
  <c r="C28" i="5"/>
  <c r="C29" i="5"/>
  <c r="C30" i="5"/>
  <c r="E23" i="4"/>
  <c r="E24" i="4"/>
  <c r="E25" i="4"/>
  <c r="E26" i="4"/>
  <c r="E27" i="4"/>
  <c r="E22" i="4"/>
  <c r="C24" i="5"/>
  <c r="C25" i="5"/>
  <c r="E4" i="20" l="1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6" i="19"/>
  <c r="B6" i="19"/>
  <c r="C5" i="19"/>
  <c r="B5" i="19"/>
  <c r="F4" i="17"/>
  <c r="F3" i="1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K5" i="18"/>
  <c r="H9" i="15"/>
  <c r="G9" i="15"/>
  <c r="B7" i="15"/>
  <c r="B8" i="15"/>
  <c r="B6" i="15"/>
  <c r="K8" i="15"/>
  <c r="K7" i="15"/>
  <c r="K6" i="15"/>
  <c r="P9" i="15"/>
  <c r="Q9" i="15"/>
  <c r="H4" i="19" l="1"/>
  <c r="K3" i="18"/>
  <c r="K9" i="15"/>
  <c r="B9" i="15"/>
  <c r="C9" i="15" s="1"/>
  <c r="M9" i="15" l="1"/>
  <c r="L9" i="15"/>
  <c r="D9" i="15"/>
  <c r="M4" i="14" l="1"/>
  <c r="K4" i="14"/>
  <c r="I4" i="14"/>
  <c r="B7" i="14"/>
  <c r="B8" i="14"/>
  <c r="B9" i="14"/>
  <c r="B10" i="14"/>
  <c r="B11" i="14"/>
  <c r="B12" i="14"/>
  <c r="B13" i="14"/>
  <c r="B14" i="14"/>
  <c r="B15" i="14"/>
  <c r="B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6" i="14"/>
  <c r="E11" i="9" l="1"/>
  <c r="D11" i="9"/>
  <c r="C11" i="9"/>
  <c r="B11" i="9"/>
  <c r="E10" i="9"/>
  <c r="D10" i="9"/>
  <c r="C10" i="9"/>
  <c r="B10" i="9"/>
  <c r="B7" i="9"/>
  <c r="C7" i="9"/>
  <c r="D7" i="9"/>
  <c r="E7" i="9"/>
  <c r="B8" i="9"/>
  <c r="C8" i="9"/>
  <c r="D8" i="9"/>
  <c r="E8" i="9"/>
  <c r="C6" i="9"/>
  <c r="D6" i="9"/>
  <c r="E6" i="9"/>
  <c r="B6" i="9"/>
  <c r="E5" i="8"/>
  <c r="F5" i="8"/>
  <c r="B3" i="7"/>
  <c r="B12" i="12" l="1"/>
  <c r="B10" i="12"/>
  <c r="B9" i="12"/>
  <c r="B8" i="12"/>
  <c r="B7" i="12"/>
  <c r="B6" i="12"/>
  <c r="B12" i="6"/>
  <c r="B10" i="6"/>
  <c r="B7" i="6"/>
  <c r="B8" i="6"/>
  <c r="B9" i="6"/>
  <c r="B6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6" i="5"/>
  <c r="C5" i="3" l="1"/>
  <c r="D5" i="3" s="1"/>
  <c r="E5" i="3" s="1"/>
  <c r="C6" i="3"/>
  <c r="D6" i="3" s="1"/>
  <c r="E6" i="3" s="1"/>
  <c r="F6" i="3"/>
  <c r="C7" i="3"/>
  <c r="D7" i="3" s="1"/>
  <c r="E7" i="3" s="1"/>
  <c r="F7" i="3"/>
  <c r="C8" i="3"/>
  <c r="D8" i="3" s="1"/>
  <c r="E8" i="3" s="1"/>
  <c r="F8" i="3"/>
  <c r="C9" i="3"/>
  <c r="D9" i="3" s="1"/>
  <c r="E9" i="3" s="1"/>
  <c r="F9" i="3"/>
  <c r="C10" i="3"/>
  <c r="D10" i="3" s="1"/>
  <c r="E10" i="3" s="1"/>
  <c r="F10" i="3"/>
  <c r="C11" i="3"/>
  <c r="D11" i="3" s="1"/>
  <c r="E11" i="3" s="1"/>
  <c r="F11" i="3"/>
  <c r="C12" i="3"/>
  <c r="D12" i="3" s="1"/>
  <c r="E12" i="3" s="1"/>
  <c r="F12" i="3"/>
  <c r="C13" i="3"/>
  <c r="D13" i="3" s="1"/>
  <c r="E13" i="3" s="1"/>
  <c r="F13" i="3"/>
  <c r="C14" i="3"/>
  <c r="D14" i="3" s="1"/>
  <c r="E14" i="3" s="1"/>
  <c r="F14" i="3"/>
  <c r="C15" i="3"/>
  <c r="D15" i="3" s="1"/>
  <c r="E15" i="3" s="1"/>
  <c r="F15" i="3"/>
  <c r="C16" i="3"/>
  <c r="D16" i="3" s="1"/>
  <c r="E16" i="3" s="1"/>
  <c r="F16" i="3"/>
  <c r="C17" i="3"/>
  <c r="D17" i="3" s="1"/>
  <c r="E17" i="3" s="1"/>
  <c r="F17" i="3"/>
  <c r="C18" i="3"/>
  <c r="D18" i="3" s="1"/>
  <c r="E18" i="3" s="1"/>
  <c r="F18" i="3"/>
  <c r="C19" i="3"/>
  <c r="D19" i="3" s="1"/>
  <c r="E19" i="3" s="1"/>
  <c r="F19" i="3"/>
  <c r="C20" i="3"/>
  <c r="D20" i="3" s="1"/>
  <c r="E20" i="3" s="1"/>
  <c r="F20" i="3"/>
  <c r="C21" i="3"/>
  <c r="D21" i="3" s="1"/>
  <c r="E21" i="3" s="1"/>
  <c r="F21" i="3"/>
  <c r="C22" i="3"/>
  <c r="D22" i="3" s="1"/>
  <c r="E22" i="3" s="1"/>
  <c r="F22" i="3"/>
  <c r="C23" i="3"/>
  <c r="D23" i="3" s="1"/>
  <c r="E23" i="3" s="1"/>
  <c r="F23" i="3"/>
  <c r="C24" i="3"/>
  <c r="D24" i="3" s="1"/>
  <c r="E24" i="3" s="1"/>
  <c r="F24" i="3"/>
  <c r="C25" i="3"/>
  <c r="D25" i="3" s="1"/>
  <c r="E25" i="3" s="1"/>
  <c r="F25" i="3"/>
  <c r="C26" i="3"/>
  <c r="D26" i="3" s="1"/>
  <c r="E26" i="3" s="1"/>
  <c r="F26" i="3"/>
  <c r="C27" i="3"/>
  <c r="D27" i="3" s="1"/>
  <c r="E27" i="3" s="1"/>
  <c r="F27" i="3"/>
  <c r="C28" i="3"/>
  <c r="D28" i="3" s="1"/>
  <c r="E28" i="3" s="1"/>
  <c r="F28" i="3"/>
  <c r="C29" i="3"/>
  <c r="D29" i="3" s="1"/>
  <c r="E29" i="3" s="1"/>
  <c r="F29" i="3"/>
  <c r="C30" i="3"/>
  <c r="D30" i="3" s="1"/>
  <c r="E30" i="3" s="1"/>
  <c r="F30" i="3"/>
  <c r="C31" i="3"/>
  <c r="D31" i="3" s="1"/>
  <c r="E31" i="3" s="1"/>
  <c r="F31" i="3"/>
  <c r="C32" i="3"/>
  <c r="D32" i="3" s="1"/>
  <c r="E32" i="3" s="1"/>
  <c r="F32" i="3"/>
  <c r="C33" i="3"/>
  <c r="D33" i="3" s="1"/>
  <c r="E33" i="3" s="1"/>
  <c r="F33" i="3"/>
  <c r="C34" i="3"/>
  <c r="D34" i="3" s="1"/>
  <c r="E34" i="3" s="1"/>
  <c r="F34" i="3"/>
  <c r="C35" i="3"/>
  <c r="D35" i="3" s="1"/>
  <c r="E35" i="3" s="1"/>
  <c r="F35" i="3"/>
  <c r="C36" i="3"/>
  <c r="D36" i="3" s="1"/>
  <c r="E36" i="3" s="1"/>
  <c r="F36" i="3"/>
  <c r="C37" i="3"/>
  <c r="D37" i="3" s="1"/>
  <c r="E37" i="3" s="1"/>
  <c r="F37" i="3"/>
  <c r="C38" i="3"/>
  <c r="D38" i="3" s="1"/>
  <c r="E38" i="3" s="1"/>
  <c r="F38" i="3"/>
  <c r="C39" i="3"/>
  <c r="D39" i="3" s="1"/>
  <c r="E39" i="3" s="1"/>
  <c r="F39" i="3"/>
  <c r="C40" i="3"/>
  <c r="D40" i="3" s="1"/>
  <c r="E40" i="3" s="1"/>
  <c r="F40" i="3"/>
  <c r="C41" i="3"/>
  <c r="D41" i="3" s="1"/>
  <c r="E41" i="3" s="1"/>
  <c r="F41" i="3"/>
  <c r="C42" i="3"/>
  <c r="D42" i="3" s="1"/>
  <c r="E42" i="3" s="1"/>
  <c r="F42" i="3"/>
  <c r="C43" i="3"/>
  <c r="D43" i="3" s="1"/>
  <c r="E43" i="3" s="1"/>
  <c r="F43" i="3"/>
  <c r="C44" i="3"/>
  <c r="D44" i="3" s="1"/>
  <c r="E44" i="3" s="1"/>
  <c r="F4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" i="3"/>
  <c r="C4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C32" i="2" s="1"/>
  <c r="D32" i="2" s="1"/>
  <c r="G33" i="2"/>
  <c r="G34" i="2"/>
  <c r="G35" i="2"/>
  <c r="G36" i="2"/>
  <c r="G37" i="2"/>
  <c r="B5" i="2"/>
  <c r="C5" i="2" s="1"/>
  <c r="D5" i="2" s="1"/>
  <c r="B6" i="2"/>
  <c r="C6" i="2" s="1"/>
  <c r="D6" i="2" s="1"/>
  <c r="B7" i="2"/>
  <c r="C7" i="2" s="1"/>
  <c r="D7" i="2" s="1"/>
  <c r="B8" i="2"/>
  <c r="B9" i="2"/>
  <c r="B10" i="2"/>
  <c r="C10" i="2" s="1"/>
  <c r="D10" i="2" s="1"/>
  <c r="B11" i="2"/>
  <c r="B12" i="2"/>
  <c r="B13" i="2"/>
  <c r="B14" i="2"/>
  <c r="C14" i="2" s="1"/>
  <c r="D14" i="2" s="1"/>
  <c r="B15" i="2"/>
  <c r="C15" i="2" s="1"/>
  <c r="D15" i="2" s="1"/>
  <c r="B16" i="2"/>
  <c r="C16" i="2" s="1"/>
  <c r="D16" i="2" s="1"/>
  <c r="B17" i="2"/>
  <c r="B18" i="2"/>
  <c r="C18" i="2" s="1"/>
  <c r="D18" i="2" s="1"/>
  <c r="B19" i="2"/>
  <c r="B20" i="2"/>
  <c r="B21" i="2"/>
  <c r="C21" i="2" s="1"/>
  <c r="D21" i="2" s="1"/>
  <c r="B22" i="2"/>
  <c r="C22" i="2" s="1"/>
  <c r="D22" i="2" s="1"/>
  <c r="B23" i="2"/>
  <c r="C23" i="2" s="1"/>
  <c r="D23" i="2" s="1"/>
  <c r="B24" i="2"/>
  <c r="C24" i="2" s="1"/>
  <c r="D24" i="2" s="1"/>
  <c r="B25" i="2"/>
  <c r="B26" i="2"/>
  <c r="C26" i="2" s="1"/>
  <c r="D26" i="2" s="1"/>
  <c r="B27" i="2"/>
  <c r="B28" i="2"/>
  <c r="B29" i="2"/>
  <c r="B30" i="2"/>
  <c r="C30" i="2" s="1"/>
  <c r="D30" i="2" s="1"/>
  <c r="B31" i="2"/>
  <c r="C31" i="2" s="1"/>
  <c r="D31" i="2" s="1"/>
  <c r="B32" i="2"/>
  <c r="B33" i="2"/>
  <c r="C33" i="2" s="1"/>
  <c r="D33" i="2" s="1"/>
  <c r="B34" i="2"/>
  <c r="C34" i="2" s="1"/>
  <c r="D34" i="2" s="1"/>
  <c r="B35" i="2"/>
  <c r="E35" i="2" s="1"/>
  <c r="B36" i="2"/>
  <c r="B37" i="2"/>
  <c r="G4" i="2"/>
  <c r="B4" i="2"/>
  <c r="E4" i="2" s="1"/>
  <c r="F5" i="3" l="1"/>
  <c r="F4" i="3"/>
  <c r="D4" i="3"/>
  <c r="E4" i="3" s="1"/>
  <c r="E27" i="2"/>
  <c r="E19" i="2"/>
  <c r="E11" i="2"/>
  <c r="E37" i="2"/>
  <c r="E29" i="2"/>
  <c r="E25" i="2"/>
  <c r="E17" i="2"/>
  <c r="E13" i="2"/>
  <c r="E9" i="2"/>
  <c r="C36" i="2"/>
  <c r="D36" i="2" s="1"/>
  <c r="E32" i="2"/>
  <c r="C28" i="2"/>
  <c r="D28" i="2" s="1"/>
  <c r="E24" i="2"/>
  <c r="C20" i="2"/>
  <c r="D20" i="2" s="1"/>
  <c r="E16" i="2"/>
  <c r="C12" i="2"/>
  <c r="D12" i="2" s="1"/>
  <c r="E8" i="2"/>
  <c r="C8" i="2"/>
  <c r="D8" i="2" s="1"/>
  <c r="C37" i="2"/>
  <c r="D37" i="2" s="1"/>
  <c r="E33" i="2"/>
  <c r="C29" i="2"/>
  <c r="D29" i="2" s="1"/>
  <c r="E22" i="2"/>
  <c r="E6" i="2"/>
  <c r="C4" i="2"/>
  <c r="D4" i="2" s="1"/>
  <c r="E36" i="2"/>
  <c r="C35" i="2"/>
  <c r="D35" i="2" s="1"/>
  <c r="E31" i="2"/>
  <c r="E28" i="2"/>
  <c r="C27" i="2"/>
  <c r="D27" i="2" s="1"/>
  <c r="E23" i="2"/>
  <c r="E20" i="2"/>
  <c r="C19" i="2"/>
  <c r="D19" i="2" s="1"/>
  <c r="E15" i="2"/>
  <c r="E12" i="2"/>
  <c r="C11" i="2"/>
  <c r="D11" i="2" s="1"/>
  <c r="E7" i="2"/>
  <c r="E14" i="2"/>
  <c r="C13" i="2"/>
  <c r="D13" i="2" s="1"/>
  <c r="E34" i="2"/>
  <c r="E26" i="2"/>
  <c r="C25" i="2"/>
  <c r="D25" i="2" s="1"/>
  <c r="E21" i="2"/>
  <c r="E18" i="2"/>
  <c r="C17" i="2"/>
  <c r="D17" i="2" s="1"/>
  <c r="E10" i="2"/>
  <c r="C9" i="2"/>
  <c r="D9" i="2" s="1"/>
  <c r="E5" i="2"/>
  <c r="E30" i="2"/>
  <c r="N5" i="1" l="1"/>
  <c r="K5" i="1"/>
  <c r="K13" i="1"/>
  <c r="K12" i="1"/>
  <c r="K9" i="1"/>
  <c r="K10" i="1"/>
  <c r="K11" i="1"/>
  <c r="K8" i="1"/>
  <c r="I5" i="1"/>
  <c r="F11" i="1"/>
  <c r="F12" i="1"/>
  <c r="F13" i="1"/>
  <c r="F14" i="1"/>
  <c r="F15" i="1"/>
  <c r="F16" i="1"/>
  <c r="F10" i="1"/>
</calcChain>
</file>

<file path=xl/sharedStrings.xml><?xml version="1.0" encoding="utf-8"?>
<sst xmlns="http://schemas.openxmlformats.org/spreadsheetml/2006/main" count="516" uniqueCount="330">
  <si>
    <t>1.1 PF20 Monthly Sales</t>
    <phoneticPr fontId="2" type="noConversion"/>
  </si>
  <si>
    <t>月份</t>
    <phoneticPr fontId="2" type="noConversion"/>
  </si>
  <si>
    <t>当年</t>
    <phoneticPr fontId="2" type="noConversion"/>
  </si>
  <si>
    <t>去年同期</t>
    <phoneticPr fontId="2" type="noConversion"/>
  </si>
  <si>
    <t>a. Monthly Sales</t>
    <phoneticPr fontId="2" type="noConversion"/>
  </si>
  <si>
    <t>b. Sales forecast</t>
    <phoneticPr fontId="2" type="noConversion"/>
  </si>
  <si>
    <t>金额</t>
    <phoneticPr fontId="2" type="noConversion"/>
  </si>
  <si>
    <t>c. YTD Sales</t>
    <phoneticPr fontId="2" type="noConversion"/>
  </si>
  <si>
    <t>d. on Target</t>
    <phoneticPr fontId="2" type="noConversion"/>
  </si>
  <si>
    <t>%</t>
    <phoneticPr fontId="2" type="noConversion"/>
  </si>
  <si>
    <t>e. on SPLY</t>
    <phoneticPr fontId="2" type="noConversion"/>
  </si>
  <si>
    <t>何迅  龚玲姬</t>
  </si>
  <si>
    <t>雷宇鸣  叶桂花</t>
  </si>
  <si>
    <t>AMWAY</t>
  </si>
  <si>
    <t xml:space="preserve">张忆平  </t>
  </si>
  <si>
    <t>傅后坚  柯淑真</t>
  </si>
  <si>
    <t>卢宪新  卜范芝</t>
  </si>
  <si>
    <t>陈毅鼎  周婉明</t>
  </si>
  <si>
    <t xml:space="preserve">韩世荣  </t>
  </si>
  <si>
    <t>朱生才  张盛举</t>
  </si>
  <si>
    <t>钟光文  何静</t>
  </si>
  <si>
    <t xml:space="preserve">简水兰  </t>
  </si>
  <si>
    <t>郑维良  罗斌</t>
  </si>
  <si>
    <t>傅南生  吴彩云</t>
  </si>
  <si>
    <t>袁为群  周亚星</t>
  </si>
  <si>
    <t>周志坚  欧帼英</t>
  </si>
  <si>
    <t>江芝英  王纪接</t>
  </si>
  <si>
    <t>许旭昇  谢淑芬</t>
  </si>
  <si>
    <t>杜国渊  沈艳</t>
  </si>
  <si>
    <t>陈婉芬  嵇龙生</t>
  </si>
  <si>
    <t xml:space="preserve">李丽莉  </t>
  </si>
  <si>
    <t>梁丁苏  孙东</t>
  </si>
  <si>
    <t>周帆扬  郑新清</t>
  </si>
  <si>
    <t>金乃刚  王淑真</t>
  </si>
  <si>
    <t xml:space="preserve">康君  </t>
  </si>
  <si>
    <t>刘红  狄晋</t>
  </si>
  <si>
    <t>熊世翔  吴奕</t>
  </si>
  <si>
    <t>金梅  刘德沛</t>
  </si>
  <si>
    <t>黄安莉  林海峰</t>
  </si>
  <si>
    <t xml:space="preserve">任英才  </t>
  </si>
  <si>
    <t xml:space="preserve">葛勇芹  </t>
  </si>
  <si>
    <t>尹建平  王成安</t>
  </si>
  <si>
    <t>王寒茹  毛忠</t>
  </si>
  <si>
    <t>陈来发  李月容</t>
  </si>
  <si>
    <t>郭洪斌  范建平</t>
  </si>
  <si>
    <t>去年</t>
    <phoneticPr fontId="2" type="noConversion"/>
  </si>
  <si>
    <t>1.3 PF20 YTD Sales by FC</t>
    <phoneticPr fontId="2" type="noConversion"/>
  </si>
  <si>
    <t>对比去年同期</t>
    <phoneticPr fontId="2" type="noConversion"/>
  </si>
  <si>
    <t>增长率</t>
    <phoneticPr fontId="2" type="noConversion"/>
  </si>
  <si>
    <t>占比率</t>
    <phoneticPr fontId="2" type="noConversion"/>
  </si>
  <si>
    <t>今年</t>
    <phoneticPr fontId="2" type="noConversion"/>
  </si>
  <si>
    <t>FC 名称</t>
    <phoneticPr fontId="2" type="noConversion"/>
  </si>
  <si>
    <t>1.2 PF20 YTD Sales by City Cluster</t>
    <phoneticPr fontId="2" type="noConversion"/>
  </si>
  <si>
    <t>Name</t>
  </si>
  <si>
    <t>201809-201901</t>
  </si>
  <si>
    <t>201909-201912</t>
  </si>
  <si>
    <t>北京城市群</t>
  </si>
  <si>
    <t>Beijing</t>
  </si>
  <si>
    <t>成都城市群</t>
  </si>
  <si>
    <t>Chengdu</t>
  </si>
  <si>
    <t>大连城市群</t>
  </si>
  <si>
    <t>Dalian</t>
  </si>
  <si>
    <t>佛山城市群</t>
  </si>
  <si>
    <t>Foshan</t>
  </si>
  <si>
    <t>福州城市群</t>
  </si>
  <si>
    <t>Fuzhou</t>
  </si>
  <si>
    <t>广州城市群</t>
  </si>
  <si>
    <t>Guangzhou</t>
  </si>
  <si>
    <t>贵阳城市群</t>
  </si>
  <si>
    <t>Guiyang</t>
  </si>
  <si>
    <t>哈尔滨城市群</t>
  </si>
  <si>
    <t>Harbin</t>
  </si>
  <si>
    <t>海口城市群</t>
  </si>
  <si>
    <t>Haikou</t>
  </si>
  <si>
    <t>杭州城市群</t>
  </si>
  <si>
    <t>Hangzhou</t>
  </si>
  <si>
    <t>合肥城市群</t>
  </si>
  <si>
    <t>Hefei</t>
  </si>
  <si>
    <t>呼和浩特城市群</t>
  </si>
  <si>
    <t>Hohhot</t>
  </si>
  <si>
    <t>济南城市群</t>
  </si>
  <si>
    <t>Ji‘Nan</t>
  </si>
  <si>
    <t>昆明城市群</t>
  </si>
  <si>
    <t>Kunming</t>
  </si>
  <si>
    <t>兰州城市群</t>
  </si>
  <si>
    <t>Lanzhou</t>
  </si>
  <si>
    <t>洛阳城市群</t>
  </si>
  <si>
    <t>Luoyang</t>
  </si>
  <si>
    <t>南昌城市群</t>
  </si>
  <si>
    <t>Nanchang</t>
  </si>
  <si>
    <t>南京城市群</t>
  </si>
  <si>
    <t>Nanjing</t>
  </si>
  <si>
    <t>南宁城市群</t>
  </si>
  <si>
    <t>Nanning</t>
  </si>
  <si>
    <t>南通城市群</t>
  </si>
  <si>
    <t>Nantong</t>
  </si>
  <si>
    <t>宁波城市群</t>
  </si>
  <si>
    <t>Ningbo</t>
  </si>
  <si>
    <t>青岛城市群</t>
  </si>
  <si>
    <t>Qingdao</t>
  </si>
  <si>
    <t>泉州城市群</t>
  </si>
  <si>
    <t>Quanzhou</t>
  </si>
  <si>
    <t>厦门城市群</t>
  </si>
  <si>
    <t>Xiamen</t>
  </si>
  <si>
    <t>汕头城市群</t>
  </si>
  <si>
    <t>Shantou</t>
  </si>
  <si>
    <t>上海城市群</t>
  </si>
  <si>
    <t>Shanghai</t>
  </si>
  <si>
    <t>深圳城市群</t>
  </si>
  <si>
    <t>Shenzhen</t>
  </si>
  <si>
    <t>沈阳城市群</t>
  </si>
  <si>
    <t>Shenyang</t>
  </si>
  <si>
    <t>石家庄城市群</t>
  </si>
  <si>
    <t>Shijiazhuang</t>
  </si>
  <si>
    <t>苏州城市群</t>
  </si>
  <si>
    <t>Suzhou</t>
  </si>
  <si>
    <t>太原城市群</t>
  </si>
  <si>
    <t>Taiyuan</t>
  </si>
  <si>
    <t>天津城市群</t>
  </si>
  <si>
    <t>Tianjin</t>
  </si>
  <si>
    <t>温州城市群</t>
  </si>
  <si>
    <t>Wenzhou</t>
  </si>
  <si>
    <t>乌鲁木齐城市群</t>
  </si>
  <si>
    <t>Urumqi</t>
  </si>
  <si>
    <t>武汉城市群</t>
  </si>
  <si>
    <t>Wuhan</t>
  </si>
  <si>
    <t>西安城市群</t>
  </si>
  <si>
    <t xml:space="preserve">Xi'an </t>
  </si>
  <si>
    <t>徐州城市群</t>
  </si>
  <si>
    <t>Xuzhou</t>
  </si>
  <si>
    <t>长春城市群</t>
  </si>
  <si>
    <t>Changchun</t>
  </si>
  <si>
    <t>长沙城市群</t>
  </si>
  <si>
    <t>Changsha</t>
  </si>
  <si>
    <t>郑州城市群</t>
  </si>
  <si>
    <t>Zhengzhou</t>
  </si>
  <si>
    <t>重庆城市群</t>
  </si>
  <si>
    <t>Chongqing</t>
  </si>
  <si>
    <t>城市群</t>
    <phoneticPr fontId="2" type="noConversion"/>
  </si>
  <si>
    <t>去年</t>
    <phoneticPr fontId="2" type="noConversion"/>
  </si>
  <si>
    <t>今年</t>
    <phoneticPr fontId="2" type="noConversion"/>
  </si>
  <si>
    <t>Segment</t>
  </si>
  <si>
    <t>Total</t>
  </si>
  <si>
    <t>YTD Monthly Average</t>
  </si>
  <si>
    <t>YTD vs LY</t>
  </si>
  <si>
    <t>Customer</t>
  </si>
  <si>
    <t>+114%(+6pt)</t>
  </si>
  <si>
    <t>ABO (Purchasing Only)</t>
  </si>
  <si>
    <t>Developing ABO</t>
  </si>
  <si>
    <t>Building ABO</t>
  </si>
  <si>
    <t>ABO Leader</t>
  </si>
  <si>
    <t>13,060 (1%)</t>
  </si>
  <si>
    <t>$14m (8%)</t>
  </si>
  <si>
    <t>-9%(-0pt)</t>
  </si>
  <si>
    <t>Productivity</t>
    <phoneticPr fontId="2" type="noConversion"/>
  </si>
  <si>
    <t>Buyer Count</t>
    <phoneticPr fontId="2" type="noConversion"/>
  </si>
  <si>
    <t>2.1 ABO Segment Summary</t>
    <phoneticPr fontId="2" type="noConversion"/>
  </si>
  <si>
    <t>2020 YTD Acutal</t>
    <phoneticPr fontId="2" type="noConversion"/>
  </si>
  <si>
    <t>2.2 ABO Segment Monthly Data</t>
    <phoneticPr fontId="2" type="noConversion"/>
  </si>
  <si>
    <t>a. Sales</t>
    <phoneticPr fontId="2" type="noConversion"/>
  </si>
  <si>
    <t>Segment</t>
    <phoneticPr fontId="2" type="noConversion"/>
  </si>
  <si>
    <t>销售 美金百万</t>
    <phoneticPr fontId="2" type="noConversion"/>
  </si>
  <si>
    <t>销售 人民币</t>
    <phoneticPr fontId="2" type="noConversion"/>
  </si>
  <si>
    <t>b. Population</t>
    <phoneticPr fontId="2" type="noConversion"/>
  </si>
  <si>
    <t>c. Productivity</t>
    <phoneticPr fontId="2" type="noConversion"/>
  </si>
  <si>
    <t>人数</t>
    <phoneticPr fontId="2" type="noConversion"/>
  </si>
  <si>
    <t>人均销售 美金</t>
    <phoneticPr fontId="2" type="noConversion"/>
  </si>
  <si>
    <t>人均销售 人民币</t>
    <phoneticPr fontId="2" type="noConversion"/>
  </si>
  <si>
    <t>2.3 High PPV % of Sales</t>
    <phoneticPr fontId="2" type="noConversion"/>
  </si>
  <si>
    <t>Target</t>
    <phoneticPr fontId="2" type="noConversion"/>
  </si>
  <si>
    <t>月份</t>
    <phoneticPr fontId="2" type="noConversion"/>
  </si>
  <si>
    <t>分子</t>
    <phoneticPr fontId="2" type="noConversion"/>
  </si>
  <si>
    <t>分母</t>
    <phoneticPr fontId="2" type="noConversion"/>
  </si>
  <si>
    <t>YTD</t>
    <phoneticPr fontId="2" type="noConversion"/>
  </si>
  <si>
    <t xml:space="preserve">2.4 End of Month % of Sales </t>
    <phoneticPr fontId="2" type="noConversion"/>
  </si>
  <si>
    <t>3.1 ABO Recruitment &amp; Force size</t>
    <phoneticPr fontId="2" type="noConversion"/>
  </si>
  <si>
    <t>ABO Force size as of Jan 2020</t>
    <phoneticPr fontId="2" type="noConversion"/>
  </si>
  <si>
    <t>月份</t>
    <phoneticPr fontId="2" type="noConversion"/>
  </si>
  <si>
    <t>PF2020 YTD ABO Recruitmemt</t>
    <phoneticPr fontId="2" type="noConversion"/>
  </si>
  <si>
    <t>3.2 PF20 Q Month Tracking</t>
    <phoneticPr fontId="2" type="noConversion"/>
  </si>
  <si>
    <t>3.3 PF20 ABO Monthly Income</t>
    <phoneticPr fontId="2" type="noConversion"/>
  </si>
  <si>
    <t>Sep</t>
  </si>
  <si>
    <t>Oct</t>
  </si>
  <si>
    <t>Nov</t>
  </si>
  <si>
    <t>Jan</t>
  </si>
  <si>
    <t>Feb</t>
  </si>
  <si>
    <t>Mar</t>
  </si>
  <si>
    <t>Apr</t>
  </si>
  <si>
    <t>May</t>
  </si>
  <si>
    <t>Jun</t>
  </si>
  <si>
    <t>Jul</t>
  </si>
  <si>
    <t>Aug</t>
  </si>
  <si>
    <t>a. Q month trend</t>
    <phoneticPr fontId="2" type="noConversion"/>
  </si>
  <si>
    <t>b. Accumulate No. of Q month</t>
    <phoneticPr fontId="2" type="noConversion"/>
  </si>
  <si>
    <t>c. PV per Q month</t>
    <phoneticPr fontId="2" type="noConversion"/>
  </si>
  <si>
    <t>DD</t>
  </si>
  <si>
    <t>SP</t>
  </si>
  <si>
    <t>GP</t>
  </si>
  <si>
    <t>月平均</t>
    <phoneticPr fontId="2" type="noConversion"/>
  </si>
  <si>
    <t>中位数</t>
    <phoneticPr fontId="2" type="noConversion"/>
  </si>
  <si>
    <t>今年 人民币</t>
    <phoneticPr fontId="2" type="noConversion"/>
  </si>
  <si>
    <t>去年 人民币</t>
    <phoneticPr fontId="2" type="noConversion"/>
  </si>
  <si>
    <t>New ABO</t>
    <phoneticPr fontId="2" type="noConversion"/>
  </si>
  <si>
    <t>Existing ABO</t>
    <phoneticPr fontId="2" type="noConversion"/>
  </si>
  <si>
    <t>今年 美金</t>
    <phoneticPr fontId="2" type="noConversion"/>
  </si>
  <si>
    <t>去年 美金</t>
    <phoneticPr fontId="2" type="noConversion"/>
  </si>
  <si>
    <t>4.1 1st Year ABO Renewal Model</t>
    <phoneticPr fontId="2" type="noConversion"/>
  </si>
  <si>
    <t>实际值</t>
    <phoneticPr fontId="2" type="noConversion"/>
  </si>
  <si>
    <t>预测值</t>
    <phoneticPr fontId="2" type="noConversion"/>
  </si>
  <si>
    <t>4.2 PIN Migration Model</t>
    <phoneticPr fontId="2" type="noConversion"/>
  </si>
  <si>
    <t>EDC</t>
    <phoneticPr fontId="2" type="noConversion"/>
  </si>
  <si>
    <t>Diamond</t>
    <phoneticPr fontId="2" type="noConversion"/>
  </si>
  <si>
    <t>Emerald</t>
    <phoneticPr fontId="2" type="noConversion"/>
  </si>
  <si>
    <t>DD</t>
    <phoneticPr fontId="2" type="noConversion"/>
  </si>
  <si>
    <t>GP</t>
    <phoneticPr fontId="2" type="noConversion"/>
  </si>
  <si>
    <t>SP</t>
    <phoneticPr fontId="2" type="noConversion"/>
  </si>
  <si>
    <t>上升</t>
    <phoneticPr fontId="2" type="noConversion"/>
  </si>
  <si>
    <t>下降</t>
    <phoneticPr fontId="2" type="noConversion"/>
  </si>
  <si>
    <t>9% (13%)</t>
    <phoneticPr fontId="2" type="noConversion"/>
  </si>
  <si>
    <t>34% (23%)</t>
    <phoneticPr fontId="2" type="noConversion"/>
  </si>
  <si>
    <t>9% (3%)</t>
    <phoneticPr fontId="2" type="noConversion"/>
  </si>
  <si>
    <t>11% (1%)</t>
    <phoneticPr fontId="2" type="noConversion"/>
  </si>
  <si>
    <t>15% (20%)</t>
    <phoneticPr fontId="2" type="noConversion"/>
  </si>
  <si>
    <t>10% (13%)</t>
    <phoneticPr fontId="2" type="noConversion"/>
  </si>
  <si>
    <t>21% (29%)</t>
    <phoneticPr fontId="2" type="noConversion"/>
  </si>
  <si>
    <t>22% (28%)</t>
    <phoneticPr fontId="2" type="noConversion"/>
  </si>
  <si>
    <t>11% (22%)</t>
    <phoneticPr fontId="2" type="noConversion"/>
  </si>
  <si>
    <t>49% (60%)</t>
    <phoneticPr fontId="2" type="noConversion"/>
  </si>
  <si>
    <t>63% (62%)</t>
    <phoneticPr fontId="2" type="noConversion"/>
  </si>
  <si>
    <t>4.3 Bonus Migration Model</t>
    <phoneticPr fontId="2" type="noConversion"/>
  </si>
  <si>
    <t>Bronze (Bonus 15%)</t>
    <phoneticPr fontId="2" type="noConversion"/>
  </si>
  <si>
    <t>Bonus 9-12%</t>
    <phoneticPr fontId="2" type="noConversion"/>
  </si>
  <si>
    <t>Bonus 3-6%</t>
    <phoneticPr fontId="2" type="noConversion"/>
  </si>
  <si>
    <t>4% (6%)</t>
    <phoneticPr fontId="2" type="noConversion"/>
  </si>
  <si>
    <t>9% (12%)</t>
    <phoneticPr fontId="2" type="noConversion"/>
  </si>
  <si>
    <t>19% (3%)</t>
    <phoneticPr fontId="2" type="noConversion"/>
  </si>
  <si>
    <t>44% (29%)</t>
    <phoneticPr fontId="2" type="noConversion"/>
  </si>
  <si>
    <t>61% (46%)</t>
    <phoneticPr fontId="2" type="noConversion"/>
  </si>
  <si>
    <t>40% (50%)</t>
    <phoneticPr fontId="2" type="noConversion"/>
  </si>
  <si>
    <t>图标文字</t>
    <phoneticPr fontId="2" type="noConversion"/>
  </si>
  <si>
    <t>Historical PF19 vs PF18</t>
    <phoneticPr fontId="2" type="noConversion"/>
  </si>
  <si>
    <t>Prediction PF20 vs PF19</t>
    <phoneticPr fontId="2" type="noConversion"/>
  </si>
  <si>
    <t>Historical 3 months prior 2020 Jan</t>
    <phoneticPr fontId="2" type="noConversion"/>
  </si>
  <si>
    <t>Predict 3 months from 2020 Feb
 (Historical 3 months prior 2020 Jan)</t>
    <phoneticPr fontId="2" type="noConversion"/>
  </si>
  <si>
    <t>Bonus Level Prediction Model uses max bonus level of previous 3 months to predict for max bonus level for the next 3</t>
    <phoneticPr fontId="2" type="noConversion"/>
  </si>
  <si>
    <t>在下方增加文字描述</t>
    <phoneticPr fontId="2" type="noConversion"/>
  </si>
  <si>
    <t>5.1 Daily Sales</t>
    <phoneticPr fontId="2" type="noConversion"/>
  </si>
  <si>
    <t>a. Daily sales</t>
    <phoneticPr fontId="2" type="noConversion"/>
  </si>
  <si>
    <t>日期</t>
    <phoneticPr fontId="2" type="noConversion"/>
  </si>
  <si>
    <t>当月</t>
    <phoneticPr fontId="2" type="noConversion"/>
  </si>
  <si>
    <t>上年同期</t>
    <phoneticPr fontId="2" type="noConversion"/>
  </si>
  <si>
    <t>b. MTD Sales</t>
    <phoneticPr fontId="2" type="noConversion"/>
  </si>
  <si>
    <t>c. on LM</t>
    <phoneticPr fontId="2" type="noConversion"/>
  </si>
  <si>
    <t>c. on SPLY</t>
    <phoneticPr fontId="2" type="noConversion"/>
  </si>
  <si>
    <t>d. 当月活动</t>
    <phoneticPr fontId="2" type="noConversion"/>
  </si>
  <si>
    <t>日期</t>
    <phoneticPr fontId="2" type="noConversion"/>
  </si>
  <si>
    <t>活动描述</t>
    <phoneticPr fontId="2" type="noConversion"/>
  </si>
  <si>
    <t>Kid’s DHA Gummy</t>
  </si>
  <si>
    <t>Dec FOA Activation</t>
  </si>
  <si>
    <t>Artistry December Perfume Promotion</t>
  </si>
  <si>
    <t>Nutrilite eCommerce Launch on 3E platform</t>
    <phoneticPr fontId="2" type="noConversion"/>
  </si>
  <si>
    <t>FOA</t>
  </si>
  <si>
    <t>ABO</t>
  </si>
  <si>
    <t>PC</t>
  </si>
  <si>
    <t>a. Recruitment</t>
    <phoneticPr fontId="2" type="noConversion"/>
  </si>
  <si>
    <t>b. Buyer MTD</t>
    <phoneticPr fontId="2" type="noConversion"/>
  </si>
  <si>
    <t>合计</t>
    <phoneticPr fontId="2" type="noConversion"/>
  </si>
  <si>
    <t>Type</t>
    <phoneticPr fontId="2" type="noConversion"/>
  </si>
  <si>
    <t>vs LM</t>
    <phoneticPr fontId="2" type="noConversion"/>
  </si>
  <si>
    <t>vs SPLY</t>
    <phoneticPr fontId="2" type="noConversion"/>
  </si>
  <si>
    <t>人数 k</t>
    <phoneticPr fontId="2" type="noConversion"/>
  </si>
  <si>
    <t>5.3 CSI Daily Report</t>
    <phoneticPr fontId="2" type="noConversion"/>
  </si>
  <si>
    <t>a. CSI Sales Trend</t>
    <phoneticPr fontId="2" type="noConversion"/>
  </si>
  <si>
    <t>本月 人民币</t>
    <phoneticPr fontId="2" type="noConversion"/>
  </si>
  <si>
    <t>上月 人民币</t>
    <phoneticPr fontId="2" type="noConversion"/>
  </si>
  <si>
    <t>e. MTD Re-active ABO count</t>
    <phoneticPr fontId="2" type="noConversion"/>
  </si>
  <si>
    <t>c. MTD CSI Earner count</t>
    <phoneticPr fontId="2" type="noConversion"/>
  </si>
  <si>
    <t>6.1 New FOA</t>
    <phoneticPr fontId="2" type="noConversion"/>
  </si>
  <si>
    <t>6.2 FOA Sales</t>
    <phoneticPr fontId="2" type="noConversion"/>
  </si>
  <si>
    <t>6.3 Referral Commission Amount</t>
    <phoneticPr fontId="2" type="noConversion"/>
  </si>
  <si>
    <t>6.4 Referral Commission Earner Count</t>
    <phoneticPr fontId="2" type="noConversion"/>
  </si>
  <si>
    <t>a. New FOA Trend</t>
    <phoneticPr fontId="2" type="noConversion"/>
  </si>
  <si>
    <t>小时</t>
    <phoneticPr fontId="2" type="noConversion"/>
  </si>
  <si>
    <t>c. Total FOA Force size</t>
    <phoneticPr fontId="2" type="noConversion"/>
  </si>
  <si>
    <t>b. Today accumulate New FOA count</t>
    <phoneticPr fontId="2" type="noConversion"/>
  </si>
  <si>
    <t>今天人数</t>
    <phoneticPr fontId="2" type="noConversion"/>
  </si>
  <si>
    <t>昨天人数</t>
    <phoneticPr fontId="2" type="noConversion"/>
  </si>
  <si>
    <t>随着小时增加而增加</t>
    <phoneticPr fontId="2" type="noConversion"/>
  </si>
  <si>
    <t>a. FOA Sales Trend</t>
    <phoneticPr fontId="2" type="noConversion"/>
  </si>
  <si>
    <t>今天销售美金</t>
    <phoneticPr fontId="2" type="noConversion"/>
  </si>
  <si>
    <t>昨天销售美金</t>
    <phoneticPr fontId="2" type="noConversion"/>
  </si>
  <si>
    <t>今天销售人民币</t>
    <phoneticPr fontId="2" type="noConversion"/>
  </si>
  <si>
    <t>昨天销售人民币</t>
    <phoneticPr fontId="2" type="noConversion"/>
  </si>
  <si>
    <t>今天Buyer人数</t>
    <phoneticPr fontId="2" type="noConversion"/>
  </si>
  <si>
    <t>c. FOA out of Total ACCL sales</t>
    <phoneticPr fontId="2" type="noConversion"/>
  </si>
  <si>
    <t>b. Today accumulate FOA Sales</t>
    <phoneticPr fontId="2" type="noConversion"/>
  </si>
  <si>
    <t>d. Today accumulate FOA Buyer count</t>
    <phoneticPr fontId="2" type="noConversion"/>
  </si>
  <si>
    <t>a. RC trend</t>
    <phoneticPr fontId="2" type="noConversion"/>
  </si>
  <si>
    <t>今天 美金</t>
    <phoneticPr fontId="2" type="noConversion"/>
  </si>
  <si>
    <t>昨天 美金</t>
    <phoneticPr fontId="2" type="noConversion"/>
  </si>
  <si>
    <t>今天 人民币</t>
    <phoneticPr fontId="2" type="noConversion"/>
  </si>
  <si>
    <t>昨天 人民币</t>
    <phoneticPr fontId="2" type="noConversion"/>
  </si>
  <si>
    <t>b. Today accumulate Referral Commission Amount</t>
    <phoneticPr fontId="2" type="noConversion"/>
  </si>
  <si>
    <t>a. RC earner count</t>
    <phoneticPr fontId="2" type="noConversion"/>
  </si>
  <si>
    <t>b. Today accumulate Referral Commission Earner count</t>
    <phoneticPr fontId="2" type="noConversion"/>
  </si>
  <si>
    <t>Dec</t>
    <phoneticPr fontId="2" type="noConversion"/>
  </si>
  <si>
    <t>390,286 (39%)</t>
  </si>
  <si>
    <t>$19m (11%)</t>
  </si>
  <si>
    <t>361,077 (36%)</t>
  </si>
  <si>
    <t>$36m (20%)</t>
  </si>
  <si>
    <t>-4%(+1pt)</t>
  </si>
  <si>
    <t>165,983 (17%)</t>
  </si>
  <si>
    <t>$55m (30%)</t>
  </si>
  <si>
    <t>73,762 (7%)</t>
  </si>
  <si>
    <t>$58m (32%)</t>
  </si>
  <si>
    <t>-23%(-6pt)</t>
  </si>
  <si>
    <t>1,004,168 (100%)</t>
  </si>
  <si>
    <t>$183m (100%)</t>
  </si>
  <si>
    <t>201809-201901</t>
    <phoneticPr fontId="2" type="noConversion"/>
  </si>
  <si>
    <t>RMB</t>
    <phoneticPr fontId="2" type="noConversion"/>
  </si>
  <si>
    <t>BUYER</t>
    <phoneticPr fontId="2" type="noConversion"/>
  </si>
  <si>
    <t>SALES</t>
    <phoneticPr fontId="2" type="noConversion"/>
  </si>
  <si>
    <t>%</t>
    <phoneticPr fontId="2" type="noConversion"/>
  </si>
  <si>
    <t>Total</t>
    <phoneticPr fontId="2" type="noConversion"/>
  </si>
  <si>
    <t>上月 美金 K</t>
    <phoneticPr fontId="2" type="noConversion"/>
  </si>
  <si>
    <t>本月 美金 K</t>
    <phoneticPr fontId="2" type="noConversion"/>
  </si>
  <si>
    <t>FCSIA01</t>
    <phoneticPr fontId="2" type="noConversion"/>
  </si>
  <si>
    <t>K</t>
    <phoneticPr fontId="2" type="noConversion"/>
  </si>
  <si>
    <t>b. MTD CSI Sales</t>
    <phoneticPr fontId="2" type="noConversion"/>
  </si>
  <si>
    <t>d. MTD CSI Amount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</si>
</sst>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 * #,##0.00_ ;_ * \-#,##0.00_ ;_ * &quot;-&quot;??_ ;_ @_ "/>
    <numFmt numFmtId="24" formatCode="\$#,##0_);[Red]\(\$#,##0\)"/>
    <numFmt numFmtId="176" formatCode="_ * #,##0.0_ ;_ * \-#,##0.0_ ;_ * &quot;-&quot;??_ ;_ @_ "/>
    <numFmt numFmtId="177" formatCode="_ * #,##0_ ;_ * \-#,##0_ ;_ * &quot;-&quot;??_ ;_ @_ "/>
    <numFmt numFmtId="178" formatCode="0.0%"/>
    <numFmt numFmtId="179" formatCode="\+0%;0%;\-0%"/>
    <numFmt numFmtId="180" formatCode="#,##0_ "/>
    <numFmt numFmtId="181" formatCode="\$#,##0;\-\$#,##0"/>
    <numFmt numFmtId="182" formatCode="\$#,##0.00;\-\$#,##0.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Arial Unicode MS"/>
      <family val="2"/>
      <charset val="134"/>
    </font>
    <font>
      <b/>
      <sz val="10"/>
      <color theme="4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0"/>
      <color rgb="FFFF0000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1" applyNumberFormat="1" applyFont="1">
      <alignment vertical="center"/>
    </xf>
    <xf numFmtId="176" fontId="3" fillId="2" borderId="0" xfId="1" applyNumberFormat="1" applyFont="1" applyFill="1">
      <alignment vertical="center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177" fontId="3" fillId="4" borderId="0" xfId="1" applyNumberFormat="1" applyFont="1" applyFill="1">
      <alignment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3" fillId="2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3" borderId="0" xfId="1" applyNumberFormat="1" applyFont="1" applyFill="1">
      <alignment vertical="center"/>
    </xf>
    <xf numFmtId="177" fontId="3" fillId="3" borderId="0" xfId="1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9" fontId="3" fillId="2" borderId="0" xfId="2" applyFont="1" applyFill="1" applyAlignment="1">
      <alignment horizontal="center" vertical="center"/>
    </xf>
    <xf numFmtId="177" fontId="3" fillId="0" borderId="0" xfId="1" applyNumberFormat="1" applyFont="1">
      <alignment vertical="center"/>
    </xf>
    <xf numFmtId="9" fontId="3" fillId="0" borderId="0" xfId="2" applyFont="1" applyAlignment="1">
      <alignment horizontal="center" vertical="center"/>
    </xf>
    <xf numFmtId="43" fontId="3" fillId="2" borderId="0" xfId="0" applyNumberFormat="1" applyFont="1" applyFill="1">
      <alignment vertical="center"/>
    </xf>
    <xf numFmtId="177" fontId="3" fillId="2" borderId="0" xfId="1" applyNumberFormat="1" applyFont="1" applyFill="1">
      <alignment vertical="center"/>
    </xf>
    <xf numFmtId="0" fontId="3" fillId="0" borderId="0" xfId="0" applyFont="1" applyFill="1" applyAlignment="1">
      <alignment horizontal="center" vertical="center"/>
    </xf>
    <xf numFmtId="9" fontId="3" fillId="0" borderId="0" xfId="2" applyFont="1" applyFill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7" fontId="3" fillId="3" borderId="0" xfId="1" applyNumberFormat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4" fontId="3" fillId="2" borderId="0" xfId="0" applyNumberFormat="1" applyFont="1" applyFill="1" applyAlignment="1">
      <alignment horizontal="center" vertical="center"/>
    </xf>
    <xf numFmtId="9" fontId="3" fillId="2" borderId="0" xfId="0" applyNumberFormat="1" applyFont="1" applyFill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2" applyNumberFormat="1" applyFont="1">
      <alignment vertical="center"/>
    </xf>
    <xf numFmtId="178" fontId="3" fillId="2" borderId="0" xfId="0" applyNumberFormat="1" applyFont="1" applyFill="1">
      <alignment vertical="center"/>
    </xf>
    <xf numFmtId="178" fontId="3" fillId="2" borderId="0" xfId="2" applyNumberFormat="1" applyFont="1" applyFill="1">
      <alignment vertical="center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177" fontId="3" fillId="3" borderId="0" xfId="0" applyNumberFormat="1" applyFont="1" applyFill="1">
      <alignment vertical="center"/>
    </xf>
    <xf numFmtId="179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80" fontId="3" fillId="0" borderId="0" xfId="0" applyNumberFormat="1" applyFont="1">
      <alignment vertical="center"/>
    </xf>
    <xf numFmtId="180" fontId="3" fillId="0" borderId="0" xfId="0" applyNumberFormat="1" applyFont="1" applyAlignment="1">
      <alignment horizontal="center" vertical="center"/>
    </xf>
    <xf numFmtId="180" fontId="3" fillId="2" borderId="0" xfId="0" applyNumberFormat="1" applyFont="1" applyFill="1">
      <alignment vertical="center"/>
    </xf>
    <xf numFmtId="181" fontId="3" fillId="2" borderId="0" xfId="0" applyNumberFormat="1" applyFont="1" applyFill="1" applyAlignment="1">
      <alignment horizontal="right" vertical="center"/>
    </xf>
    <xf numFmtId="180" fontId="3" fillId="2" borderId="0" xfId="0" applyNumberFormat="1" applyFont="1" applyFill="1" applyAlignment="1">
      <alignment horizontal="right" vertical="center"/>
    </xf>
    <xf numFmtId="0" fontId="5" fillId="0" borderId="0" xfId="0" applyFont="1">
      <alignment vertical="center"/>
    </xf>
    <xf numFmtId="180" fontId="3" fillId="3" borderId="0" xfId="0" applyNumberFormat="1" applyFont="1" applyFill="1" applyAlignment="1">
      <alignment horizontal="center" vertical="center"/>
    </xf>
    <xf numFmtId="181" fontId="3" fillId="2" borderId="0" xfId="0" applyNumberFormat="1" applyFont="1" applyFill="1">
      <alignment vertical="center"/>
    </xf>
    <xf numFmtId="9" fontId="3" fillId="3" borderId="0" xfId="2" applyFont="1" applyFill="1" applyAlignment="1">
      <alignment horizontal="center" vertical="center"/>
    </xf>
    <xf numFmtId="176" fontId="3" fillId="0" borderId="0" xfId="1" applyNumberFormat="1" applyFont="1" applyFill="1">
      <alignment vertical="center"/>
    </xf>
    <xf numFmtId="177" fontId="3" fillId="0" borderId="0" xfId="1" applyNumberFormat="1" applyFont="1" applyFill="1">
      <alignment vertical="center"/>
    </xf>
    <xf numFmtId="0" fontId="6" fillId="0" borderId="0" xfId="0" applyFont="1">
      <alignment vertical="center"/>
    </xf>
    <xf numFmtId="0" fontId="3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82" fontId="3" fillId="0" borderId="0" xfId="0" applyNumberFormat="1" applyFont="1">
      <alignment vertic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4</xdr:row>
      <xdr:rowOff>57150</xdr:rowOff>
    </xdr:from>
    <xdr:to>
      <xdr:col>4</xdr:col>
      <xdr:colOff>933450</xdr:colOff>
      <xdr:row>9</xdr:row>
      <xdr:rowOff>57150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AECF49C8-4711-479E-B879-EFE546DC1302}"/>
            </a:ext>
          </a:extLst>
        </xdr:cNvPr>
        <xdr:cNvSpPr/>
      </xdr:nvSpPr>
      <xdr:spPr>
        <a:xfrm>
          <a:off x="2428875" y="819150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104775</xdr:rowOff>
    </xdr:from>
    <xdr:to>
      <xdr:col>5</xdr:col>
      <xdr:colOff>295275</xdr:colOff>
      <xdr:row>9</xdr:row>
      <xdr:rowOff>104775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3275F62D-2A1A-4587-9F39-5ACF62840D38}"/>
            </a:ext>
          </a:extLst>
        </xdr:cNvPr>
        <xdr:cNvSpPr/>
      </xdr:nvSpPr>
      <xdr:spPr>
        <a:xfrm>
          <a:off x="2619375" y="866775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</xdr:row>
      <xdr:rowOff>114300</xdr:rowOff>
    </xdr:from>
    <xdr:to>
      <xdr:col>5</xdr:col>
      <xdr:colOff>238125</xdr:colOff>
      <xdr:row>9</xdr:row>
      <xdr:rowOff>114300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8D93E8B5-8186-46BD-AF33-6BFB23AA0063}"/>
            </a:ext>
          </a:extLst>
        </xdr:cNvPr>
        <xdr:cNvSpPr/>
      </xdr:nvSpPr>
      <xdr:spPr>
        <a:xfrm>
          <a:off x="2647950" y="876300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4</xdr:row>
      <xdr:rowOff>142875</xdr:rowOff>
    </xdr:from>
    <xdr:to>
      <xdr:col>5</xdr:col>
      <xdr:colOff>209550</xdr:colOff>
      <xdr:row>9</xdr:row>
      <xdr:rowOff>142875</xdr:rowOff>
    </xdr:to>
    <xdr:sp macro="" textlink="">
      <xdr:nvSpPr>
        <xdr:cNvPr id="2" name="对话气泡: 圆角矩形 1">
          <a:extLst>
            <a:ext uri="{FF2B5EF4-FFF2-40B4-BE49-F238E27FC236}">
              <a16:creationId xmlns:a16="http://schemas.microsoft.com/office/drawing/2014/main" id="{EDB2B403-3AA6-48D2-B624-798EB59E9515}"/>
            </a:ext>
          </a:extLst>
        </xdr:cNvPr>
        <xdr:cNvSpPr/>
      </xdr:nvSpPr>
      <xdr:spPr>
        <a:xfrm>
          <a:off x="2390775" y="904875"/>
          <a:ext cx="1247775" cy="952500"/>
        </a:xfrm>
        <a:prstGeom prst="wedgeRoundRectCallout">
          <a:avLst>
            <a:gd name="adj1" fmla="val -67398"/>
            <a:gd name="adj2" fmla="val -4802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提示框</a:t>
          </a:r>
          <a:endParaRPr lang="en-US" altLang="zh-CN" sz="1100"/>
        </a:p>
        <a:p>
          <a:pPr algn="l"/>
          <a:r>
            <a:rPr lang="en-US" altLang="zh-CN" sz="1100"/>
            <a:t>0:00</a:t>
          </a:r>
          <a:r>
            <a:rPr lang="en-US" altLang="zh-CN" sz="1100" baseline="0"/>
            <a:t> - 1:00</a:t>
          </a:r>
        </a:p>
        <a:p>
          <a:pPr algn="l"/>
          <a:r>
            <a:rPr lang="en-US" altLang="zh-CN" sz="1100" baseline="0"/>
            <a:t>Totay: x,xxx</a:t>
          </a:r>
        </a:p>
        <a:p>
          <a:pPr algn="l"/>
          <a:r>
            <a:rPr lang="en-US" altLang="zh-CN" sz="1100" baseline="0"/>
            <a:t>Yesterday: x,xxx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4" sqref="N14"/>
    </sheetView>
  </sheetViews>
  <sheetFormatPr defaultRowHeight="15" x14ac:dyDescent="0.2"/>
  <cols>
    <col min="1" max="1" width="8" style="1" customWidth="1"/>
    <col min="2" max="3" width="9" style="1"/>
    <col min="4" max="4" width="1.625" style="1" customWidth="1"/>
    <col min="5" max="5" width="9" style="1"/>
    <col min="6" max="6" width="9.375" style="1" bestFit="1" customWidth="1"/>
    <col min="7" max="7" width="11.5" style="1" bestFit="1" customWidth="1"/>
    <col min="8" max="8" width="1.625" style="1" customWidth="1"/>
    <col min="9" max="9" width="11.375" style="1" customWidth="1"/>
    <col min="10" max="10" width="1.625" style="1" customWidth="1"/>
    <col min="11" max="11" width="10.25" style="1" bestFit="1" customWidth="1"/>
    <col min="12" max="12" width="6.5" style="1" bestFit="1" customWidth="1"/>
    <col min="13" max="13" width="1.625" style="1" customWidth="1"/>
    <col min="14" max="16384" width="9" style="1"/>
  </cols>
  <sheetData>
    <row r="1" spans="1:14" x14ac:dyDescent="0.2">
      <c r="A1" s="2" t="s">
        <v>0</v>
      </c>
    </row>
    <row r="3" spans="1:14" x14ac:dyDescent="0.2">
      <c r="A3" s="1" t="s">
        <v>4</v>
      </c>
      <c r="E3" s="1" t="s">
        <v>5</v>
      </c>
      <c r="I3" s="1" t="s">
        <v>7</v>
      </c>
      <c r="K3" s="1" t="s">
        <v>8</v>
      </c>
      <c r="N3" s="1" t="s">
        <v>10</v>
      </c>
    </row>
    <row r="4" spans="1:14" s="3" customFormat="1" x14ac:dyDescent="0.2">
      <c r="A4" s="3" t="s">
        <v>1</v>
      </c>
      <c r="B4" s="3" t="s">
        <v>2</v>
      </c>
      <c r="C4" s="3" t="s">
        <v>3</v>
      </c>
      <c r="E4" s="3" t="s">
        <v>1</v>
      </c>
      <c r="F4" s="3" t="s">
        <v>6</v>
      </c>
      <c r="I4" s="3" t="s">
        <v>6</v>
      </c>
      <c r="K4" s="3" t="s">
        <v>9</v>
      </c>
      <c r="N4" s="3" t="s">
        <v>9</v>
      </c>
    </row>
    <row r="5" spans="1:14" x14ac:dyDescent="0.2">
      <c r="A5" s="3" t="s">
        <v>181</v>
      </c>
      <c r="B5" s="4">
        <v>231.61497806206904</v>
      </c>
      <c r="C5" s="4">
        <v>232.5579452689062</v>
      </c>
      <c r="I5" s="11">
        <f>SUM(B5:B9)</f>
        <v>1002.6498891609924</v>
      </c>
      <c r="K5" s="17">
        <f>I5/K13</f>
        <v>0.92676118421472464</v>
      </c>
      <c r="N5" s="17">
        <f>SUM(B5:B9)/SUM(C5:C9)</f>
        <v>0.91796937909865506</v>
      </c>
    </row>
    <row r="6" spans="1:14" x14ac:dyDescent="0.2">
      <c r="A6" s="3" t="s">
        <v>182</v>
      </c>
      <c r="B6" s="4">
        <v>186.61703740465063</v>
      </c>
      <c r="C6" s="4">
        <v>201.30729502125342</v>
      </c>
    </row>
    <row r="7" spans="1:14" x14ac:dyDescent="0.2">
      <c r="A7" s="3" t="s">
        <v>183</v>
      </c>
      <c r="B7" s="4">
        <v>171.73127937508667</v>
      </c>
      <c r="C7" s="4">
        <v>190.32938539448239</v>
      </c>
      <c r="K7" s="1" t="s">
        <v>1</v>
      </c>
    </row>
    <row r="8" spans="1:14" x14ac:dyDescent="0.2">
      <c r="A8" s="3" t="s">
        <v>305</v>
      </c>
      <c r="B8" s="4">
        <v>192.99017779590207</v>
      </c>
      <c r="C8" s="4">
        <v>208.83990427365276</v>
      </c>
      <c r="K8" s="13">
        <f>L8*6.79/7.25</f>
        <v>255.02303448275865</v>
      </c>
      <c r="L8" s="7">
        <v>272.3</v>
      </c>
    </row>
    <row r="9" spans="1:14" x14ac:dyDescent="0.2">
      <c r="A9" s="3" t="s">
        <v>184</v>
      </c>
      <c r="B9" s="5">
        <v>219.69641652328389</v>
      </c>
      <c r="C9" s="4">
        <v>259.21311140146861</v>
      </c>
      <c r="K9" s="13">
        <f t="shared" ref="K9:K10" si="0">L9*6.79/7.25</f>
        <v>201.17131034482762</v>
      </c>
      <c r="L9" s="7">
        <v>214.8</v>
      </c>
    </row>
    <row r="10" spans="1:14" x14ac:dyDescent="0.2">
      <c r="A10" s="3" t="s">
        <v>185</v>
      </c>
      <c r="C10" s="4">
        <v>141.04314481655186</v>
      </c>
      <c r="E10" s="32" t="s">
        <v>185</v>
      </c>
      <c r="F10" s="5">
        <f>G10*6.79/7.25/1000000</f>
        <v>167.26409202758623</v>
      </c>
      <c r="G10" s="8">
        <v>178595680</v>
      </c>
      <c r="K10" s="13">
        <f t="shared" si="0"/>
        <v>197.79972413793104</v>
      </c>
      <c r="L10" s="7">
        <v>211.2</v>
      </c>
    </row>
    <row r="11" spans="1:14" x14ac:dyDescent="0.2">
      <c r="A11" s="3" t="s">
        <v>186</v>
      </c>
      <c r="C11" s="4">
        <v>186.23331034482757</v>
      </c>
      <c r="E11" s="32" t="s">
        <v>186</v>
      </c>
      <c r="F11" s="5">
        <f t="shared" ref="F11:F16" si="1">G11*6.79/7.25/1000000</f>
        <v>168.43418228965515</v>
      </c>
      <c r="G11" s="8">
        <v>179845040</v>
      </c>
      <c r="K11" s="13">
        <f>L11*6.79/7.25</f>
        <v>208.19544827586208</v>
      </c>
      <c r="L11" s="7">
        <v>222.3</v>
      </c>
    </row>
    <row r="12" spans="1:14" x14ac:dyDescent="0.2">
      <c r="A12" s="3" t="s">
        <v>187</v>
      </c>
      <c r="C12" s="4">
        <v>163.27030907013733</v>
      </c>
      <c r="E12" s="32" t="s">
        <v>187</v>
      </c>
      <c r="F12" s="5">
        <f t="shared" si="1"/>
        <v>164.01520627172414</v>
      </c>
      <c r="G12" s="8">
        <v>175126693</v>
      </c>
      <c r="K12" s="5">
        <f>L12*6.79/7.25</f>
        <v>219.69641652328389</v>
      </c>
      <c r="L12" s="5">
        <v>234.5801207354651</v>
      </c>
    </row>
    <row r="13" spans="1:14" x14ac:dyDescent="0.2">
      <c r="A13" s="3" t="s">
        <v>188</v>
      </c>
      <c r="C13" s="4">
        <v>167.72351987172436</v>
      </c>
      <c r="E13" s="32" t="s">
        <v>188</v>
      </c>
      <c r="F13" s="5">
        <f t="shared" si="1"/>
        <v>161.66888665103448</v>
      </c>
      <c r="G13" s="8">
        <v>172621418</v>
      </c>
      <c r="K13" s="16">
        <f>SUM(K8:K12)</f>
        <v>1081.8859337646632</v>
      </c>
      <c r="L13" s="9"/>
    </row>
    <row r="14" spans="1:14" x14ac:dyDescent="0.2">
      <c r="A14" s="3" t="s">
        <v>189</v>
      </c>
      <c r="C14" s="4">
        <v>157.93140769528702</v>
      </c>
      <c r="E14" s="32" t="s">
        <v>189</v>
      </c>
      <c r="F14" s="5">
        <f t="shared" si="1"/>
        <v>155.94386677655174</v>
      </c>
      <c r="G14" s="8">
        <v>166508547</v>
      </c>
    </row>
    <row r="15" spans="1:14" x14ac:dyDescent="0.2">
      <c r="A15" s="3" t="s">
        <v>190</v>
      </c>
      <c r="C15" s="4">
        <v>154.57902688529788</v>
      </c>
      <c r="E15" s="32" t="s">
        <v>190</v>
      </c>
      <c r="F15" s="5">
        <f t="shared" si="1"/>
        <v>160.32073917517241</v>
      </c>
      <c r="G15" s="8">
        <v>171181938</v>
      </c>
    </row>
    <row r="16" spans="1:14" x14ac:dyDescent="0.2">
      <c r="A16" s="3" t="s">
        <v>191</v>
      </c>
      <c r="C16" s="4">
        <v>167.56592291122374</v>
      </c>
      <c r="E16" s="32" t="s">
        <v>191</v>
      </c>
      <c r="F16" s="5">
        <f t="shared" si="1"/>
        <v>153.91506722344832</v>
      </c>
      <c r="G16" s="8">
        <v>164342303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8" sqref="B18"/>
    </sheetView>
  </sheetViews>
  <sheetFormatPr defaultRowHeight="15" x14ac:dyDescent="0.2"/>
  <cols>
    <col min="1" max="1" width="11.875" style="1" customWidth="1"/>
    <col min="2" max="6" width="9" style="1"/>
    <col min="7" max="8" width="9.125" style="1" bestFit="1" customWidth="1"/>
    <col min="9" max="10" width="9.625" style="1" bestFit="1" customWidth="1"/>
    <col min="11" max="16384" width="9" style="1"/>
  </cols>
  <sheetData>
    <row r="1" spans="1:10" x14ac:dyDescent="0.2">
      <c r="A1" s="2" t="s">
        <v>180</v>
      </c>
    </row>
    <row r="4" spans="1:10" x14ac:dyDescent="0.2">
      <c r="B4" s="55" t="s">
        <v>204</v>
      </c>
      <c r="C4" s="55"/>
      <c r="D4" s="55" t="s">
        <v>205</v>
      </c>
      <c r="E4" s="55"/>
      <c r="G4" s="55" t="s">
        <v>200</v>
      </c>
      <c r="H4" s="55"/>
      <c r="I4" s="55" t="s">
        <v>201</v>
      </c>
      <c r="J4" s="55"/>
    </row>
    <row r="5" spans="1:10" x14ac:dyDescent="0.2">
      <c r="B5" s="3" t="s">
        <v>198</v>
      </c>
      <c r="C5" s="3" t="s">
        <v>199</v>
      </c>
      <c r="D5" s="3" t="s">
        <v>198</v>
      </c>
      <c r="E5" s="3" t="s">
        <v>199</v>
      </c>
      <c r="G5" s="3" t="s">
        <v>198</v>
      </c>
      <c r="H5" s="3" t="s">
        <v>199</v>
      </c>
      <c r="I5" s="3" t="s">
        <v>198</v>
      </c>
      <c r="J5" s="3" t="s">
        <v>199</v>
      </c>
    </row>
    <row r="6" spans="1:10" x14ac:dyDescent="0.2">
      <c r="A6" s="1" t="s">
        <v>195</v>
      </c>
      <c r="B6" s="11">
        <f>G6/7.25</f>
        <v>1281.4137931034484</v>
      </c>
      <c r="C6" s="11">
        <f t="shared" ref="C6:E6" si="0">H6/7.25</f>
        <v>1191.2110344827588</v>
      </c>
      <c r="D6" s="10">
        <f t="shared" si="0"/>
        <v>1966.0413793103448</v>
      </c>
      <c r="E6" s="10">
        <f t="shared" si="0"/>
        <v>1833.7944827586207</v>
      </c>
      <c r="G6" s="14">
        <v>9290.25</v>
      </c>
      <c r="H6" s="14">
        <v>8636.2800000000007</v>
      </c>
      <c r="I6" s="14">
        <v>14253.8</v>
      </c>
      <c r="J6" s="14">
        <v>13295.01</v>
      </c>
    </row>
    <row r="7" spans="1:10" x14ac:dyDescent="0.2">
      <c r="A7" s="1" t="s">
        <v>197</v>
      </c>
      <c r="B7" s="11">
        <f t="shared" ref="B7:B8" si="1">G7/7.25</f>
        <v>725.53931034482753</v>
      </c>
      <c r="C7" s="11">
        <f t="shared" ref="C7:C8" si="2">H7/7.25</f>
        <v>671.55310344827592</v>
      </c>
      <c r="D7" s="10">
        <f t="shared" ref="D7:D8" si="3">I7/7.25</f>
        <v>1159.1282758620689</v>
      </c>
      <c r="E7" s="10">
        <f t="shared" ref="E7:E8" si="4">J7/7.25</f>
        <v>1105.3062068965517</v>
      </c>
      <c r="G7" s="14">
        <v>5260.16</v>
      </c>
      <c r="H7" s="14">
        <v>4868.76</v>
      </c>
      <c r="I7" s="14">
        <v>8403.68</v>
      </c>
      <c r="J7" s="14">
        <v>8013.47</v>
      </c>
    </row>
    <row r="8" spans="1:10" x14ac:dyDescent="0.2">
      <c r="A8" s="1" t="s">
        <v>196</v>
      </c>
      <c r="B8" s="11">
        <f t="shared" si="1"/>
        <v>626.55310344827592</v>
      </c>
      <c r="C8" s="11">
        <f t="shared" si="2"/>
        <v>545.59586206896552</v>
      </c>
      <c r="D8" s="10">
        <f t="shared" si="3"/>
        <v>741.4248275862069</v>
      </c>
      <c r="E8" s="10">
        <f t="shared" si="4"/>
        <v>684.6400000000001</v>
      </c>
      <c r="G8" s="14">
        <v>4542.51</v>
      </c>
      <c r="H8" s="14">
        <v>3955.57</v>
      </c>
      <c r="I8" s="14">
        <v>5375.33</v>
      </c>
      <c r="J8" s="14">
        <v>4963.6400000000003</v>
      </c>
    </row>
    <row r="10" spans="1:10" x14ac:dyDescent="0.2">
      <c r="A10" s="1" t="s">
        <v>202</v>
      </c>
      <c r="B10" s="11">
        <f t="shared" ref="B10:B11" si="5">G10/7.25</f>
        <v>28.937499309546624</v>
      </c>
      <c r="C10" s="11">
        <f t="shared" ref="C10:C11" si="6">H10/7.25</f>
        <v>10.463448275862069</v>
      </c>
      <c r="D10" s="10">
        <f t="shared" ref="D10:D11" si="7">I10/7.25</f>
        <v>51.299096351116141</v>
      </c>
      <c r="E10" s="10">
        <f t="shared" ref="E10:E11" si="8">J10/7.25</f>
        <v>13.425747126436773</v>
      </c>
      <c r="G10" s="14">
        <v>209.79686999421301</v>
      </c>
      <c r="H10" s="14">
        <v>75.86</v>
      </c>
      <c r="I10" s="14">
        <v>371.91844854559201</v>
      </c>
      <c r="J10" s="14">
        <v>97.336666666666602</v>
      </c>
    </row>
    <row r="11" spans="1:10" x14ac:dyDescent="0.2">
      <c r="A11" s="1" t="s">
        <v>203</v>
      </c>
      <c r="B11" s="11">
        <f t="shared" si="5"/>
        <v>56.863757792362485</v>
      </c>
      <c r="C11" s="11">
        <f t="shared" si="6"/>
        <v>12.954137931034483</v>
      </c>
      <c r="D11" s="10">
        <f t="shared" si="7"/>
        <v>82.231742846522195</v>
      </c>
      <c r="E11" s="10">
        <f t="shared" si="8"/>
        <v>15.892413793103447</v>
      </c>
      <c r="G11" s="14">
        <v>412.26224399462802</v>
      </c>
      <c r="H11" s="14">
        <v>93.917500000000004</v>
      </c>
      <c r="I11" s="14">
        <v>596.18013563728596</v>
      </c>
      <c r="J11" s="14">
        <v>115.22</v>
      </c>
    </row>
  </sheetData>
  <mergeCells count="4">
    <mergeCell ref="G4:H4"/>
    <mergeCell ref="I4:J4"/>
    <mergeCell ref="B4:C4"/>
    <mergeCell ref="D4:E4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5" sqref="A5:A16"/>
    </sheetView>
  </sheetViews>
  <sheetFormatPr defaultRowHeight="15" x14ac:dyDescent="0.2"/>
  <cols>
    <col min="1" max="16384" width="9" style="1"/>
  </cols>
  <sheetData>
    <row r="1" spans="1:3" x14ac:dyDescent="0.2">
      <c r="A1" s="2" t="s">
        <v>206</v>
      </c>
    </row>
    <row r="4" spans="1:3" x14ac:dyDescent="0.2">
      <c r="A4" s="3" t="s">
        <v>177</v>
      </c>
      <c r="B4" s="3" t="s">
        <v>207</v>
      </c>
      <c r="C4" s="3" t="s">
        <v>208</v>
      </c>
    </row>
    <row r="5" spans="1:3" x14ac:dyDescent="0.2">
      <c r="A5" s="32" t="s">
        <v>181</v>
      </c>
      <c r="B5" s="33">
        <v>0.35070000000000001</v>
      </c>
    </row>
    <row r="6" spans="1:3" x14ac:dyDescent="0.2">
      <c r="A6" s="32" t="s">
        <v>182</v>
      </c>
      <c r="B6" s="33">
        <v>0.35370000000000001</v>
      </c>
    </row>
    <row r="7" spans="1:3" x14ac:dyDescent="0.2">
      <c r="A7" s="32" t="s">
        <v>183</v>
      </c>
      <c r="B7" s="33">
        <v>0.35489999999999999</v>
      </c>
    </row>
    <row r="8" spans="1:3" x14ac:dyDescent="0.2">
      <c r="A8" s="32" t="s">
        <v>305</v>
      </c>
      <c r="B8" s="33">
        <v>0.35370000000000001</v>
      </c>
    </row>
    <row r="9" spans="1:3" x14ac:dyDescent="0.2">
      <c r="A9" s="32" t="s">
        <v>184</v>
      </c>
      <c r="B9" s="34">
        <v>0.35820000000000002</v>
      </c>
    </row>
    <row r="10" spans="1:3" x14ac:dyDescent="0.2">
      <c r="A10" s="32" t="s">
        <v>185</v>
      </c>
      <c r="C10" s="35">
        <v>0.36170000000000002</v>
      </c>
    </row>
    <row r="11" spans="1:3" x14ac:dyDescent="0.2">
      <c r="A11" s="32" t="s">
        <v>186</v>
      </c>
      <c r="C11" s="35">
        <v>0.36280000000000001</v>
      </c>
    </row>
    <row r="12" spans="1:3" x14ac:dyDescent="0.2">
      <c r="A12" s="32" t="s">
        <v>187</v>
      </c>
      <c r="C12" s="35">
        <v>0.36230000000000001</v>
      </c>
    </row>
    <row r="13" spans="1:3" x14ac:dyDescent="0.2">
      <c r="A13" s="32" t="s">
        <v>188</v>
      </c>
      <c r="C13" s="35">
        <v>0.3609</v>
      </c>
    </row>
    <row r="14" spans="1:3" x14ac:dyDescent="0.2">
      <c r="A14" s="32" t="s">
        <v>189</v>
      </c>
      <c r="C14" s="35">
        <v>0.35899999999999999</v>
      </c>
    </row>
    <row r="15" spans="1:3" x14ac:dyDescent="0.2">
      <c r="A15" s="32" t="s">
        <v>190</v>
      </c>
      <c r="C15" s="35">
        <v>0.35310000000000002</v>
      </c>
    </row>
    <row r="16" spans="1:3" x14ac:dyDescent="0.2">
      <c r="A16" s="32" t="s">
        <v>191</v>
      </c>
      <c r="C16" s="35">
        <v>0.35060000000000002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3" sqref="A3:A5"/>
    </sheetView>
  </sheetViews>
  <sheetFormatPr defaultRowHeight="15" x14ac:dyDescent="0.2"/>
  <cols>
    <col min="1" max="16384" width="9" style="1"/>
  </cols>
  <sheetData>
    <row r="1" spans="1:3" x14ac:dyDescent="0.2">
      <c r="A1" s="2" t="s">
        <v>209</v>
      </c>
    </row>
    <row r="3" spans="1:3" x14ac:dyDescent="0.2">
      <c r="A3" s="1" t="s">
        <v>239</v>
      </c>
    </row>
    <row r="4" spans="1:3" x14ac:dyDescent="0.2">
      <c r="A4" s="1" t="s">
        <v>240</v>
      </c>
    </row>
    <row r="5" spans="1:3" x14ac:dyDescent="0.2">
      <c r="A5" s="1" t="s">
        <v>241</v>
      </c>
    </row>
    <row r="8" spans="1:3" x14ac:dyDescent="0.2">
      <c r="B8" s="3" t="s">
        <v>216</v>
      </c>
      <c r="C8" s="3" t="s">
        <v>217</v>
      </c>
    </row>
    <row r="9" spans="1:3" x14ac:dyDescent="0.2">
      <c r="A9" s="3" t="s">
        <v>210</v>
      </c>
      <c r="C9" s="28" t="s">
        <v>218</v>
      </c>
    </row>
    <row r="10" spans="1:3" x14ac:dyDescent="0.2">
      <c r="A10" s="3" t="s">
        <v>211</v>
      </c>
      <c r="B10" s="28" t="s">
        <v>219</v>
      </c>
      <c r="C10" s="28" t="s">
        <v>224</v>
      </c>
    </row>
    <row r="11" spans="1:3" x14ac:dyDescent="0.2">
      <c r="A11" s="3" t="s">
        <v>212</v>
      </c>
      <c r="B11" s="28" t="s">
        <v>220</v>
      </c>
      <c r="C11" s="28" t="s">
        <v>225</v>
      </c>
    </row>
    <row r="12" spans="1:3" x14ac:dyDescent="0.2">
      <c r="A12" s="3" t="s">
        <v>213</v>
      </c>
      <c r="B12" s="28" t="s">
        <v>221</v>
      </c>
      <c r="C12" s="28" t="s">
        <v>226</v>
      </c>
    </row>
    <row r="13" spans="1:3" x14ac:dyDescent="0.2">
      <c r="A13" s="3" t="s">
        <v>214</v>
      </c>
      <c r="B13" s="28" t="s">
        <v>222</v>
      </c>
      <c r="C13" s="28" t="s">
        <v>227</v>
      </c>
    </row>
    <row r="14" spans="1:3" x14ac:dyDescent="0.2">
      <c r="A14" s="3" t="s">
        <v>215</v>
      </c>
      <c r="B14" s="28" t="s">
        <v>223</v>
      </c>
      <c r="C14" s="28" t="s">
        <v>228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5" sqref="A15"/>
    </sheetView>
  </sheetViews>
  <sheetFormatPr defaultRowHeight="15" x14ac:dyDescent="0.2"/>
  <cols>
    <col min="1" max="1" width="29.25" style="1" customWidth="1"/>
    <col min="2" max="16384" width="9" style="1"/>
  </cols>
  <sheetData>
    <row r="1" spans="1:3" x14ac:dyDescent="0.2">
      <c r="A1" s="2" t="s">
        <v>229</v>
      </c>
    </row>
    <row r="3" spans="1:3" x14ac:dyDescent="0.2">
      <c r="A3" s="1" t="s">
        <v>239</v>
      </c>
    </row>
    <row r="4" spans="1:3" x14ac:dyDescent="0.2">
      <c r="A4" s="1" t="s">
        <v>242</v>
      </c>
    </row>
    <row r="5" spans="1:3" ht="30" x14ac:dyDescent="0.2">
      <c r="A5" s="36" t="s">
        <v>243</v>
      </c>
    </row>
    <row r="8" spans="1:3" x14ac:dyDescent="0.2">
      <c r="B8" s="3" t="s">
        <v>216</v>
      </c>
      <c r="C8" s="3" t="s">
        <v>217</v>
      </c>
    </row>
    <row r="9" spans="1:3" x14ac:dyDescent="0.2">
      <c r="A9" s="3" t="s">
        <v>230</v>
      </c>
      <c r="B9" s="28" t="s">
        <v>233</v>
      </c>
      <c r="C9" s="28" t="s">
        <v>236</v>
      </c>
    </row>
    <row r="10" spans="1:3" x14ac:dyDescent="0.2">
      <c r="A10" s="3" t="s">
        <v>231</v>
      </c>
      <c r="B10" s="28" t="s">
        <v>234</v>
      </c>
      <c r="C10" s="28" t="s">
        <v>237</v>
      </c>
    </row>
    <row r="11" spans="1:3" x14ac:dyDescent="0.2">
      <c r="A11" s="3" t="s">
        <v>232</v>
      </c>
      <c r="B11" s="28" t="s">
        <v>235</v>
      </c>
      <c r="C11" s="28" t="s">
        <v>238</v>
      </c>
    </row>
    <row r="14" spans="1:3" x14ac:dyDescent="0.2">
      <c r="A14" s="1" t="s">
        <v>245</v>
      </c>
    </row>
    <row r="15" spans="1:3" x14ac:dyDescent="0.2">
      <c r="A15" s="1" t="s">
        <v>244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K10" sqref="K10"/>
    </sheetView>
  </sheetViews>
  <sheetFormatPr defaultRowHeight="15" x14ac:dyDescent="0.2"/>
  <cols>
    <col min="1" max="2" width="9" style="1"/>
    <col min="3" max="3" width="8" style="1" bestFit="1" customWidth="1"/>
    <col min="4" max="4" width="3.125" style="1" customWidth="1"/>
    <col min="5" max="5" width="12.375" style="1" customWidth="1"/>
    <col min="6" max="7" width="14" style="1" bestFit="1" customWidth="1"/>
    <col min="8" max="8" width="2.5" style="1" customWidth="1"/>
    <col min="9" max="9" width="11.625" style="1" bestFit="1" customWidth="1"/>
    <col min="10" max="10" width="1.625" style="1" customWidth="1"/>
    <col min="11" max="11" width="11.625" style="1" bestFit="1" customWidth="1"/>
    <col min="12" max="12" width="1.625" style="1" customWidth="1"/>
    <col min="13" max="13" width="9" style="1"/>
    <col min="14" max="14" width="0.75" style="1" customWidth="1"/>
    <col min="15" max="15" width="11.375" style="1" customWidth="1"/>
    <col min="16" max="16" width="35.625" style="1" bestFit="1" customWidth="1"/>
    <col min="17" max="16384" width="9" style="1"/>
  </cols>
  <sheetData>
    <row r="1" spans="1:16" x14ac:dyDescent="0.2">
      <c r="A1" s="2" t="s">
        <v>246</v>
      </c>
    </row>
    <row r="3" spans="1:16" x14ac:dyDescent="0.2">
      <c r="A3" s="1" t="s">
        <v>247</v>
      </c>
      <c r="I3" s="1" t="s">
        <v>251</v>
      </c>
      <c r="K3" s="1" t="s">
        <v>252</v>
      </c>
      <c r="M3" s="1" t="s">
        <v>253</v>
      </c>
      <c r="O3" s="1" t="s">
        <v>254</v>
      </c>
    </row>
    <row r="4" spans="1:16" x14ac:dyDescent="0.2">
      <c r="I4" s="15">
        <f>SUM(B6:B15)</f>
        <v>115.43984273425694</v>
      </c>
      <c r="K4" s="17">
        <f>SUM(E6:E15)/SUM(F6:F15)</f>
        <v>0.59865624333686285</v>
      </c>
      <c r="M4" s="17">
        <f>SUM(E6:E15)/SUM(G6:G15)</f>
        <v>2.4289377895927458</v>
      </c>
      <c r="O4" s="3" t="s">
        <v>255</v>
      </c>
      <c r="P4" s="3" t="s">
        <v>256</v>
      </c>
    </row>
    <row r="5" spans="1:16" s="3" customFormat="1" x14ac:dyDescent="0.2">
      <c r="A5" s="3" t="s">
        <v>248</v>
      </c>
      <c r="B5" s="3" t="s">
        <v>249</v>
      </c>
      <c r="C5" s="3" t="s">
        <v>250</v>
      </c>
      <c r="E5" s="25">
        <v>202002</v>
      </c>
      <c r="F5" s="25">
        <v>202001</v>
      </c>
      <c r="G5" s="25">
        <v>201902</v>
      </c>
      <c r="O5" s="38">
        <v>43862</v>
      </c>
      <c r="P5" s="6" t="s">
        <v>260</v>
      </c>
    </row>
    <row r="6" spans="1:16" x14ac:dyDescent="0.2">
      <c r="A6" s="3">
        <v>1</v>
      </c>
      <c r="B6" s="37">
        <f>E6/7.25/1000000</f>
        <v>15.061419929362222</v>
      </c>
      <c r="C6" s="37">
        <f>G6/7.25/1000000</f>
        <v>18.184503569179125</v>
      </c>
      <c r="E6" s="21">
        <v>109195294.48787612</v>
      </c>
      <c r="F6" s="14">
        <v>142694683.33424777</v>
      </c>
      <c r="G6" s="14">
        <v>131837650.87654866</v>
      </c>
      <c r="O6" s="38">
        <v>43867</v>
      </c>
      <c r="P6" s="6" t="s">
        <v>257</v>
      </c>
    </row>
    <row r="7" spans="1:16" x14ac:dyDescent="0.2">
      <c r="A7" s="3">
        <v>2</v>
      </c>
      <c r="B7" s="37">
        <f t="shared" ref="B7:B15" si="0">E7/7.25/1000000</f>
        <v>10.807215046469331</v>
      </c>
      <c r="C7" s="37">
        <f t="shared" ref="C7:C33" si="1">G7/7.25/1000000</f>
        <v>6.7406454063106498</v>
      </c>
      <c r="E7" s="21">
        <v>78352309.086902648</v>
      </c>
      <c r="F7" s="14">
        <v>95159308.260000005</v>
      </c>
      <c r="G7" s="14">
        <v>48869679.195752211</v>
      </c>
      <c r="O7" s="38">
        <v>43873</v>
      </c>
      <c r="P7" s="6" t="s">
        <v>258</v>
      </c>
    </row>
    <row r="8" spans="1:16" x14ac:dyDescent="0.2">
      <c r="A8" s="3">
        <v>3</v>
      </c>
      <c r="B8" s="37">
        <f t="shared" si="0"/>
        <v>9.9338000692828814</v>
      </c>
      <c r="C8" s="37">
        <f t="shared" si="1"/>
        <v>4.0592848156850776</v>
      </c>
      <c r="E8" s="21">
        <v>72020050.502300888</v>
      </c>
      <c r="F8" s="14">
        <v>101607188.32911503</v>
      </c>
      <c r="G8" s="14">
        <v>29429814.913716815</v>
      </c>
      <c r="O8" s="38">
        <v>43880</v>
      </c>
      <c r="P8" s="6" t="s">
        <v>259</v>
      </c>
    </row>
    <row r="9" spans="1:16" x14ac:dyDescent="0.2">
      <c r="A9" s="3">
        <v>4</v>
      </c>
      <c r="B9" s="37">
        <f t="shared" si="0"/>
        <v>8.0470783522123899</v>
      </c>
      <c r="C9" s="37">
        <f t="shared" si="1"/>
        <v>1.4337034497162036</v>
      </c>
      <c r="E9" s="21">
        <v>58341318.05353982</v>
      </c>
      <c r="F9" s="14">
        <v>95175541.931681424</v>
      </c>
      <c r="G9" s="14">
        <v>10394350.010442477</v>
      </c>
    </row>
    <row r="10" spans="1:16" x14ac:dyDescent="0.2">
      <c r="A10" s="3">
        <v>5</v>
      </c>
      <c r="B10" s="37">
        <f t="shared" si="0"/>
        <v>17.809419677802868</v>
      </c>
      <c r="C10" s="37">
        <f t="shared" si="1"/>
        <v>4.5139059402136095</v>
      </c>
      <c r="E10" s="21">
        <v>129118292.6640708</v>
      </c>
      <c r="F10" s="14">
        <v>90955680.925575227</v>
      </c>
      <c r="G10" s="14">
        <v>32725818.066548672</v>
      </c>
    </row>
    <row r="11" spans="1:16" x14ac:dyDescent="0.2">
      <c r="A11" s="3">
        <v>6</v>
      </c>
      <c r="B11" s="37">
        <f t="shared" si="0"/>
        <v>12.458187550662192</v>
      </c>
      <c r="C11" s="37">
        <f t="shared" si="1"/>
        <v>1.2668940824290509</v>
      </c>
      <c r="E11" s="21">
        <v>90321859.742300883</v>
      </c>
      <c r="F11" s="14">
        <v>60050612.453539826</v>
      </c>
      <c r="G11" s="14">
        <v>9184982.0976106189</v>
      </c>
    </row>
    <row r="12" spans="1:16" x14ac:dyDescent="0.2">
      <c r="A12" s="3">
        <v>7</v>
      </c>
      <c r="B12" s="37">
        <f t="shared" si="0"/>
        <v>13.097165657540433</v>
      </c>
      <c r="C12" s="37">
        <f t="shared" si="1"/>
        <v>1.5569203986695146</v>
      </c>
      <c r="E12" s="21">
        <v>94954451.017168134</v>
      </c>
      <c r="F12" s="14">
        <v>396319858.27168143</v>
      </c>
      <c r="G12" s="14">
        <v>11287672.890353981</v>
      </c>
    </row>
    <row r="13" spans="1:16" x14ac:dyDescent="0.2">
      <c r="A13" s="3">
        <v>8</v>
      </c>
      <c r="B13" s="37">
        <f t="shared" si="0"/>
        <v>10.265661294708574</v>
      </c>
      <c r="C13" s="37">
        <f t="shared" si="1"/>
        <v>2.7837496692828805</v>
      </c>
      <c r="E13" s="21">
        <v>74426044.386637166</v>
      </c>
      <c r="F13" s="14">
        <v>180222823.07265487</v>
      </c>
      <c r="G13" s="14">
        <v>20182185.102300886</v>
      </c>
    </row>
    <row r="14" spans="1:16" x14ac:dyDescent="0.2">
      <c r="A14" s="3">
        <v>9</v>
      </c>
      <c r="B14" s="37">
        <f t="shared" si="0"/>
        <v>9.0085081478181266</v>
      </c>
      <c r="C14" s="37">
        <f t="shared" si="1"/>
        <v>3.0836669228928901</v>
      </c>
      <c r="E14" s="21">
        <v>65311684.07168141</v>
      </c>
      <c r="F14" s="14">
        <v>133501057.00991149</v>
      </c>
      <c r="G14" s="14">
        <v>22356585.190973453</v>
      </c>
    </row>
    <row r="15" spans="1:16" x14ac:dyDescent="0.2">
      <c r="A15" s="3">
        <v>10</v>
      </c>
      <c r="B15" s="37">
        <f t="shared" si="0"/>
        <v>8.9513870083979263</v>
      </c>
      <c r="C15" s="37">
        <f t="shared" si="1"/>
        <v>3.9036089901739395</v>
      </c>
      <c r="E15" s="21">
        <v>64897555.81088496</v>
      </c>
      <c r="F15" s="14">
        <v>102342364.35469028</v>
      </c>
      <c r="G15" s="14">
        <v>28301165.178761061</v>
      </c>
    </row>
    <row r="16" spans="1:16" x14ac:dyDescent="0.2">
      <c r="A16" s="3">
        <v>11</v>
      </c>
      <c r="B16" s="37"/>
      <c r="C16" s="37">
        <f t="shared" si="1"/>
        <v>8.7005519348184315</v>
      </c>
      <c r="E16" s="14"/>
      <c r="F16" s="14">
        <v>82661632.288672566</v>
      </c>
      <c r="G16" s="14">
        <v>63079001.527433634</v>
      </c>
    </row>
    <row r="17" spans="1:7" x14ac:dyDescent="0.2">
      <c r="A17" s="3">
        <v>12</v>
      </c>
      <c r="B17" s="37"/>
      <c r="C17" s="37">
        <f t="shared" si="1"/>
        <v>8.2575712421116858</v>
      </c>
      <c r="E17" s="14"/>
      <c r="F17" s="14">
        <v>80157679.217699111</v>
      </c>
      <c r="G17" s="14">
        <v>59867391.505309731</v>
      </c>
    </row>
    <row r="18" spans="1:7" x14ac:dyDescent="0.2">
      <c r="A18" s="3">
        <v>13</v>
      </c>
      <c r="B18" s="37"/>
      <c r="C18" s="37">
        <f t="shared" si="1"/>
        <v>11.822449152566373</v>
      </c>
      <c r="E18" s="14"/>
      <c r="F18" s="21">
        <v>140700214.81477877</v>
      </c>
      <c r="G18" s="14">
        <v>85712756.356106207</v>
      </c>
    </row>
    <row r="19" spans="1:7" x14ac:dyDescent="0.2">
      <c r="A19" s="3">
        <v>14</v>
      </c>
      <c r="B19" s="37"/>
      <c r="C19" s="37">
        <f t="shared" si="1"/>
        <v>8.8977145808971638</v>
      </c>
      <c r="E19" s="14"/>
      <c r="F19" s="21">
        <v>111185399.30840707</v>
      </c>
      <c r="G19" s="14">
        <v>64508430.71150443</v>
      </c>
    </row>
    <row r="20" spans="1:7" x14ac:dyDescent="0.2">
      <c r="A20" s="3">
        <v>15</v>
      </c>
      <c r="B20" s="37"/>
      <c r="C20" s="37">
        <f t="shared" si="1"/>
        <v>24.491539452938667</v>
      </c>
      <c r="E20" s="14"/>
      <c r="F20" s="21">
        <v>134263870.4863717</v>
      </c>
      <c r="G20" s="14">
        <v>177563661.03380534</v>
      </c>
    </row>
    <row r="21" spans="1:7" x14ac:dyDescent="0.2">
      <c r="A21" s="3">
        <v>16</v>
      </c>
      <c r="B21" s="37"/>
      <c r="C21" s="37">
        <f t="shared" si="1"/>
        <v>9.9517843516875182</v>
      </c>
      <c r="E21" s="14"/>
      <c r="F21" s="21">
        <v>91184442.167433619</v>
      </c>
      <c r="G21" s="14">
        <v>72150436.549734518</v>
      </c>
    </row>
    <row r="22" spans="1:7" x14ac:dyDescent="0.2">
      <c r="A22" s="3">
        <v>17</v>
      </c>
      <c r="B22" s="37"/>
      <c r="C22" s="37">
        <f t="shared" si="1"/>
        <v>8.8951023070003057</v>
      </c>
      <c r="E22" s="14"/>
      <c r="F22" s="21">
        <v>86856244.601592928</v>
      </c>
      <c r="G22" s="14">
        <v>64489491.725752212</v>
      </c>
    </row>
    <row r="23" spans="1:7" x14ac:dyDescent="0.2">
      <c r="A23" s="3">
        <v>18</v>
      </c>
      <c r="B23" s="37"/>
      <c r="C23" s="37">
        <f t="shared" si="1"/>
        <v>12.951503569862679</v>
      </c>
      <c r="E23" s="14"/>
      <c r="F23" s="21">
        <v>78853396.194070801</v>
      </c>
      <c r="G23" s="14">
        <v>93898400.881504416</v>
      </c>
    </row>
    <row r="24" spans="1:7" x14ac:dyDescent="0.2">
      <c r="A24" s="3">
        <v>19</v>
      </c>
      <c r="B24" s="37"/>
      <c r="C24" s="37">
        <f t="shared" si="1"/>
        <v>12.136901842245956</v>
      </c>
      <c r="E24" s="14"/>
      <c r="F24" s="21">
        <v>71484565.980177</v>
      </c>
      <c r="G24" s="14">
        <v>87992538.356283188</v>
      </c>
    </row>
    <row r="25" spans="1:7" x14ac:dyDescent="0.2">
      <c r="A25" s="3">
        <v>20</v>
      </c>
      <c r="B25" s="37"/>
      <c r="C25" s="37">
        <f t="shared" si="1"/>
        <v>10.666765146084835</v>
      </c>
      <c r="E25" s="14"/>
      <c r="F25" s="21">
        <v>72198582.526991159</v>
      </c>
      <c r="G25" s="14">
        <v>77334047.309115052</v>
      </c>
    </row>
    <row r="26" spans="1:7" x14ac:dyDescent="0.2">
      <c r="A26" s="3">
        <v>21</v>
      </c>
      <c r="B26" s="37"/>
      <c r="C26" s="37">
        <f t="shared" si="1"/>
        <v>11.154784700823923</v>
      </c>
      <c r="E26" s="14"/>
      <c r="F26" s="21">
        <v>73799686.203185841</v>
      </c>
      <c r="G26" s="14">
        <v>80872189.080973446</v>
      </c>
    </row>
    <row r="27" spans="1:7" x14ac:dyDescent="0.2">
      <c r="A27" s="3">
        <v>22</v>
      </c>
      <c r="B27" s="37"/>
      <c r="C27" s="37">
        <f t="shared" si="1"/>
        <v>14.15071336910589</v>
      </c>
      <c r="E27" s="14"/>
      <c r="F27" s="21">
        <v>74599561.246017694</v>
      </c>
      <c r="G27" s="14">
        <v>102592671.9260177</v>
      </c>
    </row>
    <row r="28" spans="1:7" x14ac:dyDescent="0.2">
      <c r="A28" s="3">
        <v>23</v>
      </c>
      <c r="B28" s="37"/>
      <c r="C28" s="37">
        <f t="shared" si="1"/>
        <v>10.195022925480622</v>
      </c>
      <c r="E28" s="14"/>
      <c r="F28" s="21">
        <v>132745260.63070796</v>
      </c>
      <c r="G28" s="14">
        <v>73913916.209734499</v>
      </c>
    </row>
    <row r="29" spans="1:7" x14ac:dyDescent="0.2">
      <c r="A29" s="3">
        <v>24</v>
      </c>
      <c r="B29" s="37"/>
      <c r="C29" s="37">
        <f t="shared" si="1"/>
        <v>9.1746367880378408</v>
      </c>
      <c r="E29" s="14"/>
      <c r="F29" s="21">
        <v>90699688.026814163</v>
      </c>
      <c r="G29" s="14">
        <v>66516116.713274337</v>
      </c>
    </row>
    <row r="30" spans="1:7" x14ac:dyDescent="0.2">
      <c r="A30" s="3">
        <v>25</v>
      </c>
      <c r="B30" s="37"/>
      <c r="C30" s="37">
        <f t="shared" si="1"/>
        <v>16.372549552126944</v>
      </c>
      <c r="E30" s="14"/>
      <c r="F30" s="21">
        <v>123501215.47920354</v>
      </c>
      <c r="G30" s="14">
        <v>118700984.25292034</v>
      </c>
    </row>
    <row r="31" spans="1:7" x14ac:dyDescent="0.2">
      <c r="A31" s="3">
        <v>26</v>
      </c>
      <c r="B31" s="37"/>
      <c r="C31" s="37">
        <f t="shared" si="1"/>
        <v>11.832534467158988</v>
      </c>
      <c r="E31" s="14"/>
      <c r="F31" s="21">
        <v>130817381.91238937</v>
      </c>
      <c r="G31" s="14">
        <v>85785874.88690266</v>
      </c>
    </row>
    <row r="32" spans="1:7" x14ac:dyDescent="0.2">
      <c r="A32" s="3">
        <v>27</v>
      </c>
      <c r="B32" s="37"/>
      <c r="C32" s="37">
        <f t="shared" si="1"/>
        <v>19.325451036643269</v>
      </c>
      <c r="E32" s="14"/>
      <c r="F32" s="21">
        <v>91760621.162212387</v>
      </c>
      <c r="G32" s="14">
        <v>140109520.01566371</v>
      </c>
    </row>
    <row r="33" spans="1:7" x14ac:dyDescent="0.2">
      <c r="A33" s="3">
        <v>28</v>
      </c>
      <c r="B33" s="37"/>
      <c r="C33" s="37">
        <f t="shared" si="1"/>
        <v>35.928600172218495</v>
      </c>
      <c r="E33" s="14"/>
      <c r="F33" s="21">
        <v>96294580.22504425</v>
      </c>
      <c r="G33" s="14">
        <v>260482351.24858406</v>
      </c>
    </row>
    <row r="34" spans="1:7" x14ac:dyDescent="0.2">
      <c r="A34" s="3">
        <v>29</v>
      </c>
      <c r="B34" s="37"/>
      <c r="C34" s="37"/>
      <c r="E34" s="14"/>
      <c r="F34" s="21">
        <v>94469224.95637168</v>
      </c>
    </row>
    <row r="35" spans="1:7" x14ac:dyDescent="0.2">
      <c r="F35" s="21">
        <v>108091744.96690266</v>
      </c>
    </row>
    <row r="36" spans="1:7" x14ac:dyDescent="0.2">
      <c r="F36" s="21">
        <v>161533312.51106194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H16" sqref="H16"/>
    </sheetView>
  </sheetViews>
  <sheetFormatPr defaultRowHeight="15" x14ac:dyDescent="0.2"/>
  <cols>
    <col min="1" max="4" width="9" style="1"/>
    <col min="5" max="5" width="2" style="1" customWidth="1"/>
    <col min="6" max="8" width="9" style="1"/>
    <col min="9" max="9" width="9" style="12"/>
    <col min="10" max="10" width="11.75" style="1" bestFit="1" customWidth="1"/>
    <col min="11" max="11" width="9.625" style="1" bestFit="1" customWidth="1"/>
    <col min="12" max="12" width="6" style="1" bestFit="1" customWidth="1"/>
    <col min="13" max="13" width="8" style="1" bestFit="1" customWidth="1"/>
    <col min="14" max="14" width="1.75" style="1" customWidth="1"/>
    <col min="15" max="15" width="9.625" style="1" bestFit="1" customWidth="1"/>
    <col min="16" max="16384" width="9" style="1"/>
  </cols>
  <sheetData>
    <row r="1" spans="1:17" x14ac:dyDescent="0.2">
      <c r="A1" s="2" t="s">
        <v>52</v>
      </c>
    </row>
    <row r="3" spans="1:17" x14ac:dyDescent="0.2">
      <c r="A3" s="1" t="s">
        <v>264</v>
      </c>
      <c r="J3" s="1" t="s">
        <v>265</v>
      </c>
    </row>
    <row r="5" spans="1:17" x14ac:dyDescent="0.2">
      <c r="A5" s="1" t="s">
        <v>267</v>
      </c>
      <c r="B5" s="3" t="s">
        <v>270</v>
      </c>
      <c r="C5" s="3" t="s">
        <v>268</v>
      </c>
      <c r="D5" s="3" t="s">
        <v>269</v>
      </c>
      <c r="F5" s="25">
        <v>20200210</v>
      </c>
      <c r="G5" s="25">
        <v>20200110</v>
      </c>
      <c r="H5" s="25">
        <v>20190210</v>
      </c>
      <c r="I5" s="22"/>
      <c r="J5" s="1" t="s">
        <v>267</v>
      </c>
      <c r="K5" s="3" t="s">
        <v>270</v>
      </c>
      <c r="L5" s="3" t="s">
        <v>268</v>
      </c>
      <c r="M5" s="3" t="s">
        <v>269</v>
      </c>
      <c r="O5" s="25">
        <v>20200210</v>
      </c>
      <c r="P5" s="25">
        <v>20200110</v>
      </c>
      <c r="Q5" s="25">
        <v>20190210</v>
      </c>
    </row>
    <row r="6" spans="1:17" x14ac:dyDescent="0.2">
      <c r="A6" s="1" t="s">
        <v>262</v>
      </c>
      <c r="B6" s="21">
        <f>F6/1000</f>
        <v>38.348999999999997</v>
      </c>
      <c r="F6" s="21">
        <v>38349</v>
      </c>
      <c r="G6" s="14">
        <v>33033</v>
      </c>
      <c r="H6" s="14">
        <v>5866</v>
      </c>
      <c r="J6" s="1" t="s">
        <v>262</v>
      </c>
      <c r="K6" s="20">
        <f>O6/1000</f>
        <v>535.65200000000004</v>
      </c>
      <c r="O6" s="21">
        <v>535652</v>
      </c>
      <c r="P6" s="14">
        <v>504532</v>
      </c>
      <c r="Q6" s="14">
        <v>113783</v>
      </c>
    </row>
    <row r="7" spans="1:17" x14ac:dyDescent="0.2">
      <c r="A7" s="1" t="s">
        <v>263</v>
      </c>
      <c r="B7" s="21">
        <f>F7/1000</f>
        <v>3.9620000000000002</v>
      </c>
      <c r="F7" s="21">
        <v>3962</v>
      </c>
      <c r="G7" s="14">
        <v>3349</v>
      </c>
      <c r="H7" s="14">
        <v>1259</v>
      </c>
      <c r="J7" s="1" t="s">
        <v>263</v>
      </c>
      <c r="K7" s="20">
        <f>O7/1000</f>
        <v>22.611000000000001</v>
      </c>
      <c r="O7" s="21">
        <v>22611</v>
      </c>
      <c r="P7" s="14">
        <v>21032</v>
      </c>
      <c r="Q7" s="14">
        <v>5110</v>
      </c>
    </row>
    <row r="8" spans="1:17" x14ac:dyDescent="0.2">
      <c r="A8" s="1" t="s">
        <v>261</v>
      </c>
      <c r="B8" s="21">
        <f t="shared" ref="B8" si="0">F8/1000</f>
        <v>384.86099999999999</v>
      </c>
      <c r="F8" s="21">
        <v>384861</v>
      </c>
      <c r="G8" s="14">
        <v>372024</v>
      </c>
      <c r="H8" s="14">
        <v>3460</v>
      </c>
      <c r="J8" s="1" t="s">
        <v>261</v>
      </c>
      <c r="K8" s="20">
        <f t="shared" ref="K8" si="1">O8/1000</f>
        <v>585.80100000000004</v>
      </c>
      <c r="O8" s="21">
        <v>585801</v>
      </c>
      <c r="P8" s="14">
        <v>566015</v>
      </c>
      <c r="Q8" s="14">
        <v>6122</v>
      </c>
    </row>
    <row r="9" spans="1:17" x14ac:dyDescent="0.2">
      <c r="A9" s="3" t="s">
        <v>266</v>
      </c>
      <c r="B9" s="11">
        <f>SUM(B6:B8)</f>
        <v>427.17199999999997</v>
      </c>
      <c r="C9" s="40">
        <f>B9/(G9/1000)-1</f>
        <v>4.594937390733711E-2</v>
      </c>
      <c r="D9" s="40">
        <f>B9/(H9/1000)-1</f>
        <v>39.35635333018422</v>
      </c>
      <c r="F9" s="10"/>
      <c r="G9" s="39">
        <f>SUM(G6:G8)</f>
        <v>408406</v>
      </c>
      <c r="H9" s="39">
        <f>SUM(H6:H8)</f>
        <v>10585</v>
      </c>
      <c r="J9" s="3" t="s">
        <v>266</v>
      </c>
      <c r="K9" s="11">
        <f>SUM(K6:K8)</f>
        <v>1144.0640000000001</v>
      </c>
      <c r="L9" s="40">
        <f>K9/(P9/1000)-1</f>
        <v>4.8081723814767496E-2</v>
      </c>
      <c r="M9" s="40">
        <f>K9/(Q9/1000)-1</f>
        <v>8.1514138303403598</v>
      </c>
      <c r="O9" s="10"/>
      <c r="P9" s="39">
        <f>SUM(P6:P8)</f>
        <v>1091579</v>
      </c>
      <c r="Q9" s="39">
        <f>SUM(Q6:Q8)</f>
        <v>125015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6"/>
  <sheetViews>
    <sheetView workbookViewId="0">
      <selection activeCell="H16" sqref="H16"/>
    </sheetView>
  </sheetViews>
  <sheetFormatPr defaultRowHeight="15" x14ac:dyDescent="0.2"/>
  <cols>
    <col min="1" max="2" width="9" style="1"/>
    <col min="3" max="3" width="10.5" style="1" bestFit="1" customWidth="1"/>
    <col min="4" max="4" width="9" style="1"/>
    <col min="5" max="6" width="10.125" style="1" bestFit="1" customWidth="1"/>
    <col min="7" max="8" width="9" style="1"/>
    <col min="9" max="9" width="24.125" style="1" bestFit="1" customWidth="1"/>
    <col min="10" max="10" width="11.875" style="1" bestFit="1" customWidth="1"/>
    <col min="11" max="16384" width="9" style="1"/>
  </cols>
  <sheetData>
    <row r="1" spans="1:13" x14ac:dyDescent="0.2">
      <c r="A1" s="2" t="s">
        <v>271</v>
      </c>
      <c r="M1" s="53" t="s">
        <v>326</v>
      </c>
    </row>
    <row r="3" spans="1:13" x14ac:dyDescent="0.2">
      <c r="A3" s="1" t="s">
        <v>272</v>
      </c>
      <c r="I3" s="1" t="s">
        <v>328</v>
      </c>
      <c r="J3" s="45">
        <f>SUM(B6:B15)</f>
        <v>8199.496551724138</v>
      </c>
      <c r="K3" s="54" t="s">
        <v>327</v>
      </c>
    </row>
    <row r="4" spans="1:13" x14ac:dyDescent="0.2">
      <c r="I4" s="1" t="s">
        <v>276</v>
      </c>
      <c r="J4" s="46">
        <v>113567</v>
      </c>
    </row>
    <row r="5" spans="1:13" s="3" customFormat="1" x14ac:dyDescent="0.2">
      <c r="A5" s="3" t="s">
        <v>248</v>
      </c>
      <c r="B5" s="3" t="s">
        <v>325</v>
      </c>
      <c r="C5" s="3" t="s">
        <v>324</v>
      </c>
      <c r="E5" s="25" t="s">
        <v>273</v>
      </c>
      <c r="F5" s="25" t="s">
        <v>274</v>
      </c>
      <c r="I5" s="1" t="s">
        <v>329</v>
      </c>
      <c r="J5" s="45">
        <v>778.95217241379316</v>
      </c>
      <c r="K5" s="54" t="s">
        <v>327</v>
      </c>
    </row>
    <row r="6" spans="1:13" x14ac:dyDescent="0.2">
      <c r="A6" s="3">
        <v>1</v>
      </c>
      <c r="B6" s="21">
        <f>E6/7.25/1000</f>
        <v>1100.9464827586207</v>
      </c>
      <c r="C6" s="52">
        <f t="shared" ref="C6:C36" si="0">F6/7.25/1000</f>
        <v>1151.2776841379311</v>
      </c>
      <c r="E6" s="21">
        <v>7981862</v>
      </c>
      <c r="F6" s="52">
        <v>8346763.21</v>
      </c>
      <c r="I6" s="41" t="s">
        <v>275</v>
      </c>
      <c r="J6" s="46">
        <v>38050</v>
      </c>
    </row>
    <row r="7" spans="1:13" x14ac:dyDescent="0.2">
      <c r="A7" s="3">
        <v>2</v>
      </c>
      <c r="B7" s="21">
        <f t="shared" ref="B7:B15" si="1">E7/7.25/1000</f>
        <v>1138.0488275862069</v>
      </c>
      <c r="C7" s="52">
        <f t="shared" si="0"/>
        <v>772.62965103448278</v>
      </c>
      <c r="E7" s="21">
        <v>8250854</v>
      </c>
      <c r="F7" s="52">
        <v>5601564.9699999997</v>
      </c>
    </row>
    <row r="8" spans="1:13" x14ac:dyDescent="0.2">
      <c r="A8" s="3">
        <v>3</v>
      </c>
      <c r="B8" s="21">
        <f t="shared" si="1"/>
        <v>331.15931034482759</v>
      </c>
      <c r="C8" s="52">
        <f t="shared" si="0"/>
        <v>859.98612413793103</v>
      </c>
      <c r="E8" s="21">
        <v>2400905</v>
      </c>
      <c r="F8" s="52">
        <v>6234899.4000000004</v>
      </c>
    </row>
    <row r="9" spans="1:13" x14ac:dyDescent="0.2">
      <c r="A9" s="3">
        <v>4</v>
      </c>
      <c r="B9" s="21">
        <f t="shared" si="1"/>
        <v>486.93696551724139</v>
      </c>
      <c r="C9" s="52">
        <f t="shared" si="0"/>
        <v>463.49950206896551</v>
      </c>
      <c r="E9" s="21">
        <v>3530293</v>
      </c>
      <c r="F9" s="52">
        <v>3360371.39</v>
      </c>
    </row>
    <row r="10" spans="1:13" x14ac:dyDescent="0.2">
      <c r="A10" s="3">
        <v>5</v>
      </c>
      <c r="B10" s="21">
        <f t="shared" si="1"/>
        <v>769.92482758620679</v>
      </c>
      <c r="C10" s="52">
        <f t="shared" si="0"/>
        <v>229.20107862068966</v>
      </c>
      <c r="E10" s="21">
        <v>5581955</v>
      </c>
      <c r="F10" s="52">
        <v>1661707.82</v>
      </c>
    </row>
    <row r="11" spans="1:13" x14ac:dyDescent="0.2">
      <c r="A11" s="3">
        <v>6</v>
      </c>
      <c r="B11" s="21">
        <f t="shared" si="1"/>
        <v>719.46579310344828</v>
      </c>
      <c r="C11" s="52">
        <f t="shared" si="0"/>
        <v>202.07368689655172</v>
      </c>
      <c r="E11" s="21">
        <v>5216127</v>
      </c>
      <c r="F11" s="52">
        <v>1465034.23</v>
      </c>
      <c r="J11" s="56"/>
    </row>
    <row r="12" spans="1:13" x14ac:dyDescent="0.2">
      <c r="A12" s="3">
        <v>7</v>
      </c>
      <c r="B12" s="21">
        <f t="shared" si="1"/>
        <v>1053.2353103448277</v>
      </c>
      <c r="C12" s="52">
        <f t="shared" si="0"/>
        <v>2506.8810689655174</v>
      </c>
      <c r="E12" s="21">
        <v>7635956</v>
      </c>
      <c r="F12" s="52">
        <v>18174887.75</v>
      </c>
    </row>
    <row r="13" spans="1:13" x14ac:dyDescent="0.2">
      <c r="A13" s="3">
        <v>8</v>
      </c>
      <c r="B13" s="21">
        <f t="shared" si="1"/>
        <v>1070.4681379310343</v>
      </c>
      <c r="C13" s="52">
        <f t="shared" si="0"/>
        <v>918.34962620689646</v>
      </c>
      <c r="E13" s="21">
        <v>7760894</v>
      </c>
      <c r="F13" s="52">
        <v>6658034.79</v>
      </c>
    </row>
    <row r="14" spans="1:13" x14ac:dyDescent="0.2">
      <c r="A14" s="3">
        <v>9</v>
      </c>
      <c r="B14" s="21">
        <f t="shared" si="1"/>
        <v>908.62965517241378</v>
      </c>
      <c r="C14" s="52">
        <f t="shared" si="0"/>
        <v>768.64301517241381</v>
      </c>
      <c r="E14" s="21">
        <v>6587565</v>
      </c>
      <c r="F14" s="52">
        <v>5572661.8600000003</v>
      </c>
    </row>
    <row r="15" spans="1:13" x14ac:dyDescent="0.2">
      <c r="A15" s="3">
        <v>10</v>
      </c>
      <c r="B15" s="21">
        <f t="shared" si="1"/>
        <v>620.68124137931034</v>
      </c>
      <c r="C15" s="52">
        <f t="shared" si="0"/>
        <v>715.59703172413799</v>
      </c>
      <c r="E15" s="21">
        <v>4499939</v>
      </c>
      <c r="F15" s="52">
        <v>5188078.4800000004</v>
      </c>
    </row>
    <row r="16" spans="1:13" x14ac:dyDescent="0.2">
      <c r="A16" s="3">
        <v>11</v>
      </c>
      <c r="B16" s="18"/>
      <c r="C16" s="52">
        <f t="shared" si="0"/>
        <v>665.26106344827588</v>
      </c>
      <c r="E16" s="18"/>
      <c r="F16" s="52">
        <v>4823142.71</v>
      </c>
    </row>
    <row r="17" spans="1:6" x14ac:dyDescent="0.2">
      <c r="A17" s="3">
        <v>12</v>
      </c>
      <c r="B17" s="18"/>
      <c r="C17" s="52">
        <f t="shared" si="0"/>
        <v>663.39350344827596</v>
      </c>
      <c r="E17" s="18"/>
      <c r="F17" s="52">
        <v>4809602.9000000004</v>
      </c>
    </row>
    <row r="18" spans="1:6" x14ac:dyDescent="0.2">
      <c r="A18" s="3">
        <v>13</v>
      </c>
      <c r="B18" s="18"/>
      <c r="C18" s="52">
        <f t="shared" si="0"/>
        <v>767.16893241379307</v>
      </c>
      <c r="E18" s="18"/>
      <c r="F18" s="52">
        <v>5561974.7599999998</v>
      </c>
    </row>
    <row r="19" spans="1:6" x14ac:dyDescent="0.2">
      <c r="A19" s="3">
        <v>14</v>
      </c>
      <c r="B19" s="18"/>
      <c r="C19" s="52">
        <f t="shared" si="0"/>
        <v>731.02135448275862</v>
      </c>
      <c r="E19" s="18"/>
      <c r="F19" s="52">
        <v>5299904.82</v>
      </c>
    </row>
    <row r="20" spans="1:6" x14ac:dyDescent="0.2">
      <c r="A20" s="3">
        <v>15</v>
      </c>
      <c r="B20" s="18"/>
      <c r="C20" s="52">
        <f t="shared" si="0"/>
        <v>794.63210344827587</v>
      </c>
      <c r="E20" s="18"/>
      <c r="F20" s="52">
        <v>5761082.75</v>
      </c>
    </row>
    <row r="21" spans="1:6" x14ac:dyDescent="0.2">
      <c r="A21" s="3">
        <v>16</v>
      </c>
      <c r="B21" s="18"/>
      <c r="C21" s="21">
        <f t="shared" si="0"/>
        <v>302.21796000000001</v>
      </c>
      <c r="E21" s="18"/>
      <c r="F21" s="21">
        <v>2191080.21</v>
      </c>
    </row>
    <row r="22" spans="1:6" x14ac:dyDescent="0.2">
      <c r="A22" s="3">
        <v>17</v>
      </c>
      <c r="B22" s="18"/>
      <c r="C22" s="21">
        <f t="shared" si="0"/>
        <v>618.71848275862067</v>
      </c>
      <c r="E22" s="18"/>
      <c r="F22" s="21">
        <v>4485709</v>
      </c>
    </row>
    <row r="23" spans="1:6" x14ac:dyDescent="0.2">
      <c r="A23" s="3">
        <v>18</v>
      </c>
      <c r="B23" s="18"/>
      <c r="C23" s="21">
        <f t="shared" si="0"/>
        <v>777.12317241379321</v>
      </c>
      <c r="E23" s="18"/>
      <c r="F23" s="21">
        <v>5634143</v>
      </c>
    </row>
    <row r="24" spans="1:6" x14ac:dyDescent="0.2">
      <c r="A24" s="3">
        <v>19</v>
      </c>
      <c r="B24" s="18"/>
      <c r="C24" s="21">
        <f t="shared" si="0"/>
        <v>508.35268965517241</v>
      </c>
      <c r="E24" s="18"/>
      <c r="F24" s="21">
        <v>3685557</v>
      </c>
    </row>
    <row r="25" spans="1:6" x14ac:dyDescent="0.2">
      <c r="A25" s="3">
        <v>20</v>
      </c>
      <c r="B25" s="18"/>
      <c r="C25" s="21">
        <f t="shared" si="0"/>
        <v>627.26744827586208</v>
      </c>
      <c r="E25" s="18"/>
      <c r="F25" s="21">
        <v>4547689</v>
      </c>
    </row>
    <row r="26" spans="1:6" x14ac:dyDescent="0.2">
      <c r="A26" s="3">
        <v>21</v>
      </c>
      <c r="B26" s="18"/>
      <c r="C26" s="21">
        <f t="shared" si="0"/>
        <v>823.32096551724135</v>
      </c>
      <c r="E26" s="18"/>
      <c r="F26" s="21">
        <v>5969077</v>
      </c>
    </row>
    <row r="27" spans="1:6" x14ac:dyDescent="0.2">
      <c r="A27" s="3">
        <v>22</v>
      </c>
      <c r="B27" s="18"/>
      <c r="C27" s="21">
        <f t="shared" si="0"/>
        <v>1228.3023448275862</v>
      </c>
      <c r="E27" s="18"/>
      <c r="F27" s="21">
        <v>8905192</v>
      </c>
    </row>
    <row r="28" spans="1:6" x14ac:dyDescent="0.2">
      <c r="A28" s="3">
        <v>23</v>
      </c>
      <c r="B28" s="18"/>
      <c r="C28" s="21">
        <f t="shared" si="0"/>
        <v>457.33903448275862</v>
      </c>
      <c r="E28" s="18"/>
      <c r="F28" s="21">
        <v>3315708</v>
      </c>
    </row>
    <row r="29" spans="1:6" x14ac:dyDescent="0.2">
      <c r="A29" s="3">
        <v>24</v>
      </c>
      <c r="B29" s="18"/>
      <c r="C29" s="21">
        <f t="shared" si="0"/>
        <v>320.58579310344828</v>
      </c>
      <c r="E29" s="18"/>
      <c r="F29" s="21">
        <v>2324247</v>
      </c>
    </row>
    <row r="30" spans="1:6" x14ac:dyDescent="0.2">
      <c r="A30" s="3">
        <v>25</v>
      </c>
      <c r="B30" s="18"/>
      <c r="C30" s="21">
        <f t="shared" si="0"/>
        <v>556.59172413793101</v>
      </c>
      <c r="E30" s="18"/>
      <c r="F30" s="21">
        <v>4035290</v>
      </c>
    </row>
    <row r="31" spans="1:6" x14ac:dyDescent="0.2">
      <c r="A31" s="3">
        <v>26</v>
      </c>
      <c r="B31" s="18"/>
      <c r="C31" s="21">
        <f t="shared" si="0"/>
        <v>365.48524137931031</v>
      </c>
      <c r="E31" s="18"/>
      <c r="F31" s="21">
        <v>2649768</v>
      </c>
    </row>
    <row r="32" spans="1:6" x14ac:dyDescent="0.2">
      <c r="A32" s="3">
        <v>27</v>
      </c>
      <c r="B32" s="18"/>
      <c r="C32" s="21">
        <f t="shared" si="0"/>
        <v>493.2427586206897</v>
      </c>
      <c r="E32" s="18"/>
      <c r="F32" s="21">
        <v>3576010</v>
      </c>
    </row>
    <row r="33" spans="1:6" x14ac:dyDescent="0.2">
      <c r="A33" s="3">
        <v>28</v>
      </c>
      <c r="B33" s="18"/>
      <c r="C33" s="21">
        <f t="shared" si="0"/>
        <v>1046.2337931034483</v>
      </c>
      <c r="E33" s="18"/>
      <c r="F33" s="21">
        <v>7585195</v>
      </c>
    </row>
    <row r="34" spans="1:6" x14ac:dyDescent="0.2">
      <c r="A34" s="3">
        <v>29</v>
      </c>
      <c r="B34" s="18"/>
      <c r="C34" s="21">
        <f t="shared" si="0"/>
        <v>845.59351724137935</v>
      </c>
      <c r="E34" s="18"/>
      <c r="F34" s="21">
        <v>6130553</v>
      </c>
    </row>
    <row r="35" spans="1:6" x14ac:dyDescent="0.2">
      <c r="A35" s="3">
        <v>30</v>
      </c>
      <c r="B35" s="18"/>
      <c r="C35" s="21">
        <f t="shared" si="0"/>
        <v>989.86979310344827</v>
      </c>
      <c r="E35" s="18"/>
      <c r="F35" s="21">
        <v>7176556</v>
      </c>
    </row>
    <row r="36" spans="1:6" x14ac:dyDescent="0.2">
      <c r="A36" s="3">
        <v>31</v>
      </c>
      <c r="B36" s="18"/>
      <c r="C36" s="21">
        <f t="shared" si="0"/>
        <v>793.83406896551719</v>
      </c>
      <c r="E36" s="18"/>
      <c r="F36" s="21">
        <v>5755297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A3" sqref="A3:C28"/>
    </sheetView>
  </sheetViews>
  <sheetFormatPr defaultRowHeight="15" x14ac:dyDescent="0.2"/>
  <cols>
    <col min="1" max="4" width="9" style="1"/>
    <col min="5" max="5" width="30.75" style="1" bestFit="1" customWidth="1"/>
    <col min="6" max="6" width="11.125" style="1" customWidth="1"/>
    <col min="7" max="7" width="16.75" style="1" bestFit="1" customWidth="1"/>
    <col min="8" max="16384" width="9" style="1"/>
  </cols>
  <sheetData>
    <row r="1" spans="1:7" x14ac:dyDescent="0.2">
      <c r="A1" s="2" t="s">
        <v>277</v>
      </c>
    </row>
    <row r="3" spans="1:7" x14ac:dyDescent="0.2">
      <c r="A3" s="1" t="s">
        <v>281</v>
      </c>
      <c r="E3" s="1" t="s">
        <v>284</v>
      </c>
      <c r="F3" s="44">
        <f>SUM(B5:B13)</f>
        <v>225</v>
      </c>
      <c r="G3" s="47" t="s">
        <v>287</v>
      </c>
    </row>
    <row r="4" spans="1:7" x14ac:dyDescent="0.2">
      <c r="A4" s="3" t="s">
        <v>282</v>
      </c>
      <c r="B4" s="3" t="s">
        <v>285</v>
      </c>
      <c r="C4" s="3" t="s">
        <v>286</v>
      </c>
      <c r="E4" s="1" t="s">
        <v>283</v>
      </c>
      <c r="F4" s="44">
        <f>3858274+384861+SUM(B5:B13)</f>
        <v>4243360</v>
      </c>
      <c r="G4" s="47" t="s">
        <v>287</v>
      </c>
    </row>
    <row r="5" spans="1:7" x14ac:dyDescent="0.2">
      <c r="A5" s="3">
        <v>1</v>
      </c>
      <c r="B5" s="44">
        <v>32</v>
      </c>
      <c r="C5" s="44">
        <v>39</v>
      </c>
    </row>
    <row r="6" spans="1:7" x14ac:dyDescent="0.2">
      <c r="A6" s="3">
        <v>2</v>
      </c>
      <c r="B6" s="44">
        <v>10</v>
      </c>
      <c r="C6" s="44">
        <v>20</v>
      </c>
    </row>
    <row r="7" spans="1:7" x14ac:dyDescent="0.2">
      <c r="A7" s="3">
        <v>3</v>
      </c>
      <c r="B7" s="44">
        <v>10</v>
      </c>
      <c r="C7" s="44">
        <v>10</v>
      </c>
    </row>
    <row r="8" spans="1:7" x14ac:dyDescent="0.2">
      <c r="A8" s="3">
        <v>4</v>
      </c>
      <c r="B8" s="44">
        <v>3</v>
      </c>
      <c r="C8" s="44">
        <v>7</v>
      </c>
    </row>
    <row r="9" spans="1:7" x14ac:dyDescent="0.2">
      <c r="A9" s="3">
        <v>5</v>
      </c>
      <c r="B9" s="44">
        <v>3</v>
      </c>
      <c r="C9" s="44">
        <v>5</v>
      </c>
    </row>
    <row r="10" spans="1:7" x14ac:dyDescent="0.2">
      <c r="A10" s="3">
        <v>6</v>
      </c>
      <c r="B10" s="44">
        <v>9</v>
      </c>
      <c r="C10" s="44">
        <v>7</v>
      </c>
    </row>
    <row r="11" spans="1:7" x14ac:dyDescent="0.2">
      <c r="A11" s="3">
        <v>7</v>
      </c>
      <c r="B11" s="44">
        <v>17</v>
      </c>
      <c r="C11" s="44">
        <v>3</v>
      </c>
    </row>
    <row r="12" spans="1:7" x14ac:dyDescent="0.2">
      <c r="A12" s="3">
        <v>8</v>
      </c>
      <c r="B12" s="44">
        <v>46</v>
      </c>
      <c r="C12" s="44">
        <v>29</v>
      </c>
    </row>
    <row r="13" spans="1:7" x14ac:dyDescent="0.2">
      <c r="A13" s="3">
        <v>9</v>
      </c>
      <c r="B13" s="44">
        <v>95</v>
      </c>
      <c r="C13" s="44">
        <v>67</v>
      </c>
    </row>
    <row r="14" spans="1:7" x14ac:dyDescent="0.2">
      <c r="A14" s="3">
        <v>10</v>
      </c>
      <c r="B14" s="44">
        <v>159</v>
      </c>
      <c r="C14" s="44">
        <v>135</v>
      </c>
    </row>
    <row r="15" spans="1:7" x14ac:dyDescent="0.2">
      <c r="A15" s="3">
        <v>11</v>
      </c>
      <c r="B15" s="44">
        <v>673</v>
      </c>
      <c r="C15" s="44">
        <v>173</v>
      </c>
    </row>
    <row r="16" spans="1:7" x14ac:dyDescent="0.2">
      <c r="A16" s="3">
        <v>12</v>
      </c>
      <c r="B16" s="44">
        <v>442</v>
      </c>
      <c r="C16" s="44">
        <v>259</v>
      </c>
    </row>
    <row r="17" spans="1:3" x14ac:dyDescent="0.2">
      <c r="A17" s="3">
        <v>13</v>
      </c>
      <c r="B17" s="44">
        <v>361</v>
      </c>
      <c r="C17" s="44">
        <v>230</v>
      </c>
    </row>
    <row r="18" spans="1:3" x14ac:dyDescent="0.2">
      <c r="A18" s="3">
        <v>14</v>
      </c>
      <c r="B18" s="44">
        <v>352</v>
      </c>
      <c r="C18" s="44">
        <v>206</v>
      </c>
    </row>
    <row r="19" spans="1:3" x14ac:dyDescent="0.2">
      <c r="A19" s="3">
        <v>15</v>
      </c>
      <c r="B19" s="44">
        <v>343</v>
      </c>
      <c r="C19" s="44">
        <v>202</v>
      </c>
    </row>
    <row r="20" spans="1:3" x14ac:dyDescent="0.2">
      <c r="A20" s="3">
        <v>16</v>
      </c>
      <c r="B20" s="44">
        <v>375</v>
      </c>
      <c r="C20" s="44">
        <v>87</v>
      </c>
    </row>
    <row r="21" spans="1:3" x14ac:dyDescent="0.2">
      <c r="A21" s="3">
        <v>17</v>
      </c>
      <c r="B21" s="44">
        <v>352</v>
      </c>
      <c r="C21" s="44">
        <v>187</v>
      </c>
    </row>
    <row r="22" spans="1:3" x14ac:dyDescent="0.2">
      <c r="A22" s="3">
        <v>18</v>
      </c>
      <c r="B22" s="44">
        <v>290</v>
      </c>
      <c r="C22" s="44">
        <v>184</v>
      </c>
    </row>
    <row r="23" spans="1:3" x14ac:dyDescent="0.2">
      <c r="A23" s="3">
        <v>19</v>
      </c>
      <c r="B23" s="44"/>
      <c r="C23" s="44">
        <v>182</v>
      </c>
    </row>
    <row r="24" spans="1:3" x14ac:dyDescent="0.2">
      <c r="A24" s="3">
        <v>20</v>
      </c>
      <c r="B24" s="44"/>
      <c r="C24" s="44">
        <v>219</v>
      </c>
    </row>
    <row r="25" spans="1:3" x14ac:dyDescent="0.2">
      <c r="A25" s="3">
        <v>21</v>
      </c>
      <c r="B25" s="44"/>
      <c r="C25" s="44">
        <v>259</v>
      </c>
    </row>
    <row r="26" spans="1:3" x14ac:dyDescent="0.2">
      <c r="A26" s="3">
        <v>22</v>
      </c>
      <c r="B26" s="44"/>
      <c r="C26" s="44">
        <v>264</v>
      </c>
    </row>
    <row r="27" spans="1:3" x14ac:dyDescent="0.2">
      <c r="A27" s="3">
        <v>23</v>
      </c>
      <c r="B27" s="44"/>
      <c r="C27" s="44">
        <v>197</v>
      </c>
    </row>
    <row r="28" spans="1:3" x14ac:dyDescent="0.2">
      <c r="A28" s="3">
        <v>24</v>
      </c>
      <c r="B28" s="44"/>
      <c r="C28" s="44">
        <v>123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J16" sqref="J16"/>
    </sheetView>
  </sheetViews>
  <sheetFormatPr defaultRowHeight="15" x14ac:dyDescent="0.2"/>
  <cols>
    <col min="1" max="1" width="9" style="1"/>
    <col min="2" max="3" width="11.375" style="42" bestFit="1" customWidth="1"/>
    <col min="4" max="4" width="2" style="1" customWidth="1"/>
    <col min="5" max="6" width="13.125" style="42" bestFit="1" customWidth="1"/>
    <col min="7" max="7" width="1.625" style="1" customWidth="1"/>
    <col min="8" max="8" width="12.5" style="42" bestFit="1" customWidth="1"/>
    <col min="9" max="9" width="1.5" style="1" customWidth="1"/>
    <col min="10" max="10" width="30.75" style="1" bestFit="1" customWidth="1"/>
    <col min="11" max="16384" width="9" style="1"/>
  </cols>
  <sheetData>
    <row r="1" spans="1:12" x14ac:dyDescent="0.2">
      <c r="A1" s="2" t="s">
        <v>278</v>
      </c>
    </row>
    <row r="3" spans="1:12" x14ac:dyDescent="0.2">
      <c r="A3" s="1" t="s">
        <v>288</v>
      </c>
      <c r="J3" s="1" t="s">
        <v>295</v>
      </c>
      <c r="K3" s="49">
        <f>SUM(B5:B13)</f>
        <v>75033.931034482754</v>
      </c>
      <c r="L3" s="47" t="s">
        <v>287</v>
      </c>
    </row>
    <row r="4" spans="1:12" x14ac:dyDescent="0.2">
      <c r="A4" s="3" t="s">
        <v>282</v>
      </c>
      <c r="B4" s="43" t="s">
        <v>289</v>
      </c>
      <c r="C4" s="43" t="s">
        <v>290</v>
      </c>
      <c r="E4" s="48" t="s">
        <v>291</v>
      </c>
      <c r="F4" s="48" t="s">
        <v>292</v>
      </c>
      <c r="G4" s="3"/>
      <c r="H4" s="48" t="s">
        <v>293</v>
      </c>
      <c r="I4" s="3"/>
      <c r="J4" s="1" t="s">
        <v>294</v>
      </c>
      <c r="K4" s="34">
        <v>0.13500000000000001</v>
      </c>
      <c r="L4" s="47" t="s">
        <v>287</v>
      </c>
    </row>
    <row r="5" spans="1:12" x14ac:dyDescent="0.2">
      <c r="A5" s="3">
        <v>1</v>
      </c>
      <c r="B5" s="44">
        <f t="shared" ref="B5:B28" si="0">E5/7.25</f>
        <v>13337.793103448275</v>
      </c>
      <c r="C5" s="44">
        <f t="shared" ref="C5:C28" si="1">F5/7.25</f>
        <v>13849.931034482759</v>
      </c>
      <c r="E5" s="44">
        <v>96699</v>
      </c>
      <c r="F5" s="44">
        <v>100412</v>
      </c>
      <c r="H5" s="44">
        <v>32</v>
      </c>
      <c r="J5" s="1" t="s">
        <v>296</v>
      </c>
      <c r="K5" s="44">
        <f>SUM(H5:H13)</f>
        <v>225</v>
      </c>
      <c r="L5" s="47" t="s">
        <v>287</v>
      </c>
    </row>
    <row r="6" spans="1:12" x14ac:dyDescent="0.2">
      <c r="A6" s="3">
        <v>2</v>
      </c>
      <c r="B6" s="44">
        <f t="shared" si="0"/>
        <v>6202.4827586206893</v>
      </c>
      <c r="C6" s="44">
        <f t="shared" si="1"/>
        <v>4403.4482758620688</v>
      </c>
      <c r="E6" s="44">
        <v>44968</v>
      </c>
      <c r="F6" s="44">
        <v>31925</v>
      </c>
      <c r="H6" s="44">
        <v>10</v>
      </c>
    </row>
    <row r="7" spans="1:12" x14ac:dyDescent="0.2">
      <c r="A7" s="3">
        <v>3</v>
      </c>
      <c r="B7" s="44">
        <f t="shared" si="0"/>
        <v>2890.344827586207</v>
      </c>
      <c r="C7" s="44">
        <f t="shared" si="1"/>
        <v>2039.1724137931035</v>
      </c>
      <c r="E7" s="44">
        <v>20955</v>
      </c>
      <c r="F7" s="44">
        <v>14784</v>
      </c>
      <c r="H7" s="44">
        <v>10</v>
      </c>
    </row>
    <row r="8" spans="1:12" x14ac:dyDescent="0.2">
      <c r="A8" s="3">
        <v>4</v>
      </c>
      <c r="B8" s="44">
        <f t="shared" si="0"/>
        <v>1727.5862068965516</v>
      </c>
      <c r="C8" s="44">
        <f t="shared" si="1"/>
        <v>1294.6206896551723</v>
      </c>
      <c r="E8" s="44">
        <v>12525</v>
      </c>
      <c r="F8" s="44">
        <v>9386</v>
      </c>
      <c r="H8" s="44">
        <v>3</v>
      </c>
    </row>
    <row r="9" spans="1:12" x14ac:dyDescent="0.2">
      <c r="A9" s="3">
        <v>5</v>
      </c>
      <c r="B9" s="44">
        <f t="shared" si="0"/>
        <v>1981.5172413793102</v>
      </c>
      <c r="C9" s="44">
        <f t="shared" si="1"/>
        <v>1603.4482758620691</v>
      </c>
      <c r="E9" s="44">
        <v>14366</v>
      </c>
      <c r="F9" s="44">
        <v>11625</v>
      </c>
      <c r="H9" s="44">
        <v>3</v>
      </c>
    </row>
    <row r="10" spans="1:12" x14ac:dyDescent="0.2">
      <c r="A10" s="3">
        <v>6</v>
      </c>
      <c r="B10" s="44">
        <f t="shared" si="0"/>
        <v>2707.3103448275861</v>
      </c>
      <c r="C10" s="44">
        <f t="shared" si="1"/>
        <v>2828.4137931034484</v>
      </c>
      <c r="E10" s="44">
        <v>19628</v>
      </c>
      <c r="F10" s="44">
        <v>20506</v>
      </c>
      <c r="H10" s="44">
        <v>9</v>
      </c>
    </row>
    <row r="11" spans="1:12" x14ac:dyDescent="0.2">
      <c r="A11" s="3">
        <v>7</v>
      </c>
      <c r="B11" s="44">
        <f t="shared" si="0"/>
        <v>6550.6206896551721</v>
      </c>
      <c r="C11" s="44">
        <f t="shared" si="1"/>
        <v>4541.3793103448279</v>
      </c>
      <c r="E11" s="44">
        <v>47492</v>
      </c>
      <c r="F11" s="44">
        <v>32925</v>
      </c>
      <c r="H11" s="44">
        <v>17</v>
      </c>
    </row>
    <row r="12" spans="1:12" x14ac:dyDescent="0.2">
      <c r="A12" s="3">
        <v>8</v>
      </c>
      <c r="B12" s="44">
        <f t="shared" si="0"/>
        <v>14800.827586206897</v>
      </c>
      <c r="C12" s="44">
        <f t="shared" si="1"/>
        <v>16490.482758620688</v>
      </c>
      <c r="E12" s="44">
        <v>107306</v>
      </c>
      <c r="F12" s="44">
        <v>119556</v>
      </c>
      <c r="H12" s="44">
        <v>46</v>
      </c>
    </row>
    <row r="13" spans="1:12" x14ac:dyDescent="0.2">
      <c r="A13" s="3">
        <v>9</v>
      </c>
      <c r="B13" s="44">
        <f t="shared" si="0"/>
        <v>24835.448275862069</v>
      </c>
      <c r="C13" s="44">
        <f t="shared" si="1"/>
        <v>27114.482758620688</v>
      </c>
      <c r="E13" s="44">
        <v>180057</v>
      </c>
      <c r="F13" s="44">
        <v>196580</v>
      </c>
      <c r="H13" s="44">
        <v>95</v>
      </c>
    </row>
    <row r="14" spans="1:12" x14ac:dyDescent="0.2">
      <c r="A14" s="3">
        <v>10</v>
      </c>
      <c r="B14" s="44">
        <f t="shared" si="0"/>
        <v>43520.689655172413</v>
      </c>
      <c r="C14" s="44">
        <f t="shared" si="1"/>
        <v>43328.137931034486</v>
      </c>
      <c r="E14" s="44">
        <v>315525</v>
      </c>
      <c r="F14" s="44">
        <v>314129</v>
      </c>
      <c r="H14" s="44">
        <v>159</v>
      </c>
    </row>
    <row r="15" spans="1:12" x14ac:dyDescent="0.2">
      <c r="A15" s="3">
        <v>11</v>
      </c>
      <c r="B15" s="44">
        <f t="shared" si="0"/>
        <v>403339.72413793101</v>
      </c>
      <c r="C15" s="44">
        <f t="shared" si="1"/>
        <v>193121.6551724138</v>
      </c>
      <c r="E15" s="44">
        <v>2924213</v>
      </c>
      <c r="F15" s="44">
        <v>1400132</v>
      </c>
      <c r="H15" s="44">
        <v>673</v>
      </c>
    </row>
    <row r="16" spans="1:12" x14ac:dyDescent="0.2">
      <c r="A16" s="3">
        <v>12</v>
      </c>
      <c r="B16" s="44">
        <f t="shared" si="0"/>
        <v>169583.72413793104</v>
      </c>
      <c r="C16" s="44">
        <f t="shared" si="1"/>
        <v>123410.75862068965</v>
      </c>
      <c r="E16" s="44">
        <v>1229482</v>
      </c>
      <c r="F16" s="44">
        <v>894728</v>
      </c>
      <c r="H16" s="44">
        <v>442</v>
      </c>
    </row>
    <row r="17" spans="1:8" x14ac:dyDescent="0.2">
      <c r="A17" s="3">
        <v>13</v>
      </c>
      <c r="B17" s="44">
        <f t="shared" si="0"/>
        <v>121597.5172413793</v>
      </c>
      <c r="C17" s="44">
        <f t="shared" si="1"/>
        <v>93923.172413793101</v>
      </c>
      <c r="E17" s="44">
        <v>881582</v>
      </c>
      <c r="F17" s="44">
        <v>680943</v>
      </c>
      <c r="H17" s="44">
        <v>361</v>
      </c>
    </row>
    <row r="18" spans="1:8" x14ac:dyDescent="0.2">
      <c r="A18" s="3">
        <v>14</v>
      </c>
      <c r="B18" s="44">
        <f t="shared" si="0"/>
        <v>113517.5172413793</v>
      </c>
      <c r="C18" s="44">
        <f t="shared" si="1"/>
        <v>82161.793103448275</v>
      </c>
      <c r="E18" s="44">
        <v>823002</v>
      </c>
      <c r="F18" s="44">
        <v>595673</v>
      </c>
      <c r="H18" s="44">
        <v>352</v>
      </c>
    </row>
    <row r="19" spans="1:8" x14ac:dyDescent="0.2">
      <c r="A19" s="3">
        <v>15</v>
      </c>
      <c r="B19" s="44">
        <f t="shared" si="0"/>
        <v>100067.44827586207</v>
      </c>
      <c r="C19" s="44">
        <f t="shared" si="1"/>
        <v>61716.827586206899</v>
      </c>
      <c r="E19" s="44">
        <v>725489</v>
      </c>
      <c r="F19" s="44">
        <v>447447</v>
      </c>
      <c r="H19" s="44">
        <v>343</v>
      </c>
    </row>
    <row r="20" spans="1:8" x14ac:dyDescent="0.2">
      <c r="A20" s="3">
        <v>16</v>
      </c>
      <c r="B20" s="44">
        <f t="shared" si="0"/>
        <v>96455.586206896551</v>
      </c>
      <c r="C20" s="44">
        <f t="shared" si="1"/>
        <v>51132.689655172413</v>
      </c>
      <c r="E20" s="44">
        <v>699303</v>
      </c>
      <c r="F20" s="44">
        <v>370712</v>
      </c>
      <c r="H20" s="44">
        <v>375</v>
      </c>
    </row>
    <row r="21" spans="1:8" x14ac:dyDescent="0.2">
      <c r="A21" s="3">
        <v>17</v>
      </c>
      <c r="B21" s="44">
        <f t="shared" si="0"/>
        <v>89326.068965517246</v>
      </c>
      <c r="C21" s="44">
        <f t="shared" si="1"/>
        <v>47436</v>
      </c>
      <c r="E21" s="44">
        <v>647614</v>
      </c>
      <c r="F21" s="44">
        <v>343911</v>
      </c>
      <c r="H21" s="44">
        <v>352</v>
      </c>
    </row>
    <row r="22" spans="1:8" x14ac:dyDescent="0.2">
      <c r="A22" s="3">
        <v>18</v>
      </c>
      <c r="B22" s="44">
        <f t="shared" si="0"/>
        <v>73505.793103448275</v>
      </c>
      <c r="C22" s="44">
        <f t="shared" si="1"/>
        <v>41141.65517241379</v>
      </c>
      <c r="E22" s="44">
        <v>532917</v>
      </c>
      <c r="F22" s="44">
        <v>298277</v>
      </c>
      <c r="H22" s="44">
        <v>290</v>
      </c>
    </row>
    <row r="23" spans="1:8" x14ac:dyDescent="0.2">
      <c r="A23" s="3">
        <v>19</v>
      </c>
      <c r="B23" s="44">
        <f t="shared" si="0"/>
        <v>0</v>
      </c>
      <c r="C23" s="44">
        <f t="shared" si="1"/>
        <v>39814.206896551725</v>
      </c>
      <c r="E23" s="44"/>
      <c r="F23" s="44">
        <v>288653</v>
      </c>
      <c r="H23" s="44"/>
    </row>
    <row r="24" spans="1:8" x14ac:dyDescent="0.2">
      <c r="A24" s="3">
        <v>20</v>
      </c>
      <c r="B24" s="44">
        <f t="shared" si="0"/>
        <v>0</v>
      </c>
      <c r="C24" s="44">
        <f t="shared" si="1"/>
        <v>39221.103448275862</v>
      </c>
      <c r="E24" s="44"/>
      <c r="F24" s="44">
        <v>284353</v>
      </c>
      <c r="H24" s="44"/>
    </row>
    <row r="25" spans="1:8" x14ac:dyDescent="0.2">
      <c r="A25" s="3">
        <v>21</v>
      </c>
      <c r="B25" s="44">
        <f t="shared" si="0"/>
        <v>0</v>
      </c>
      <c r="C25" s="44">
        <f t="shared" si="1"/>
        <v>52047.172413793101</v>
      </c>
      <c r="E25" s="44"/>
      <c r="F25" s="44">
        <v>377342</v>
      </c>
      <c r="H25" s="44"/>
    </row>
    <row r="26" spans="1:8" x14ac:dyDescent="0.2">
      <c r="A26" s="3">
        <v>22</v>
      </c>
      <c r="B26" s="44">
        <f t="shared" si="0"/>
        <v>0</v>
      </c>
      <c r="C26" s="44">
        <f t="shared" si="1"/>
        <v>48780.275862068964</v>
      </c>
      <c r="E26" s="44"/>
      <c r="F26" s="44">
        <v>353657</v>
      </c>
      <c r="H26" s="44"/>
    </row>
    <row r="27" spans="1:8" x14ac:dyDescent="0.2">
      <c r="A27" s="3">
        <v>23</v>
      </c>
      <c r="B27" s="44">
        <f t="shared" si="0"/>
        <v>0</v>
      </c>
      <c r="C27" s="44">
        <f t="shared" si="1"/>
        <v>51460</v>
      </c>
      <c r="E27" s="44"/>
      <c r="F27" s="44">
        <v>373085</v>
      </c>
      <c r="H27" s="44"/>
    </row>
    <row r="28" spans="1:8" x14ac:dyDescent="0.2">
      <c r="A28" s="3">
        <v>24</v>
      </c>
      <c r="B28" s="44">
        <f t="shared" si="0"/>
        <v>0</v>
      </c>
      <c r="C28" s="44">
        <f t="shared" si="1"/>
        <v>35802.068965517239</v>
      </c>
      <c r="E28" s="44"/>
      <c r="F28" s="44">
        <v>259565</v>
      </c>
      <c r="H28" s="44"/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I4" sqref="I4"/>
    </sheetView>
  </sheetViews>
  <sheetFormatPr defaultRowHeight="15" x14ac:dyDescent="0.2"/>
  <cols>
    <col min="1" max="1" width="9" style="1"/>
    <col min="2" max="3" width="11.375" style="1" bestFit="1" customWidth="1"/>
    <col min="4" max="4" width="3.125" style="1" customWidth="1"/>
    <col min="5" max="6" width="13.125" style="1" bestFit="1" customWidth="1"/>
    <col min="7" max="16384" width="9" style="1"/>
  </cols>
  <sheetData>
    <row r="1" spans="1:9" x14ac:dyDescent="0.2">
      <c r="A1" s="2" t="s">
        <v>279</v>
      </c>
    </row>
    <row r="3" spans="1:9" x14ac:dyDescent="0.2">
      <c r="A3" s="1" t="s">
        <v>297</v>
      </c>
      <c r="B3" s="42"/>
      <c r="C3" s="42"/>
      <c r="E3" s="42"/>
      <c r="F3" s="42"/>
      <c r="H3" s="1" t="s">
        <v>302</v>
      </c>
    </row>
    <row r="4" spans="1:9" x14ac:dyDescent="0.2">
      <c r="A4" s="3" t="s">
        <v>282</v>
      </c>
      <c r="B4" s="43" t="s">
        <v>298</v>
      </c>
      <c r="C4" s="43" t="s">
        <v>299</v>
      </c>
      <c r="E4" s="48" t="s">
        <v>300</v>
      </c>
      <c r="F4" s="48" t="s">
        <v>301</v>
      </c>
      <c r="H4" s="49">
        <f>SUM(B5:B13)</f>
        <v>1061.3793103448274</v>
      </c>
      <c r="I4" s="47" t="s">
        <v>287</v>
      </c>
    </row>
    <row r="5" spans="1:9" x14ac:dyDescent="0.2">
      <c r="A5" s="3">
        <v>1</v>
      </c>
      <c r="B5" s="44">
        <f t="shared" ref="B5:C28" si="0">E5/7.25</f>
        <v>138.06896551724137</v>
      </c>
      <c r="C5" s="44">
        <f t="shared" si="0"/>
        <v>181.10344827586206</v>
      </c>
      <c r="E5" s="44">
        <v>1001</v>
      </c>
      <c r="F5" s="44">
        <v>1313</v>
      </c>
    </row>
    <row r="6" spans="1:9" x14ac:dyDescent="0.2">
      <c r="A6" s="3">
        <v>2</v>
      </c>
      <c r="B6" s="44">
        <f t="shared" si="0"/>
        <v>41.103448275862071</v>
      </c>
      <c r="C6" s="44">
        <f t="shared" si="0"/>
        <v>19.310344827586206</v>
      </c>
      <c r="E6" s="44">
        <v>298</v>
      </c>
      <c r="F6" s="44">
        <v>140</v>
      </c>
    </row>
    <row r="7" spans="1:9" x14ac:dyDescent="0.2">
      <c r="A7" s="3">
        <v>3</v>
      </c>
      <c r="B7" s="44">
        <f t="shared" si="0"/>
        <v>68.689655172413794</v>
      </c>
      <c r="C7" s="44">
        <f t="shared" si="0"/>
        <v>0</v>
      </c>
      <c r="E7" s="44">
        <v>498</v>
      </c>
      <c r="F7" s="44">
        <v>0</v>
      </c>
    </row>
    <row r="8" spans="1:9" x14ac:dyDescent="0.2">
      <c r="A8" s="3">
        <v>4</v>
      </c>
      <c r="B8" s="44">
        <f t="shared" si="0"/>
        <v>21.103448275862068</v>
      </c>
      <c r="C8" s="44">
        <f t="shared" si="0"/>
        <v>2.7586206896551726</v>
      </c>
      <c r="E8" s="44">
        <v>153</v>
      </c>
      <c r="F8" s="44">
        <v>20</v>
      </c>
    </row>
    <row r="9" spans="1:9" x14ac:dyDescent="0.2">
      <c r="A9" s="3">
        <v>5</v>
      </c>
      <c r="B9" s="44">
        <f t="shared" si="0"/>
        <v>7.1724137931034484</v>
      </c>
      <c r="C9" s="44">
        <f t="shared" si="0"/>
        <v>169.93103448275863</v>
      </c>
      <c r="E9" s="44">
        <v>52</v>
      </c>
      <c r="F9" s="44">
        <v>1232</v>
      </c>
    </row>
    <row r="10" spans="1:9" x14ac:dyDescent="0.2">
      <c r="A10" s="3">
        <v>6</v>
      </c>
      <c r="B10" s="44">
        <f t="shared" si="0"/>
        <v>23.448275862068964</v>
      </c>
      <c r="C10" s="44">
        <f t="shared" si="0"/>
        <v>30.482758620689655</v>
      </c>
      <c r="E10" s="44">
        <v>170</v>
      </c>
      <c r="F10" s="44">
        <v>221</v>
      </c>
    </row>
    <row r="11" spans="1:9" x14ac:dyDescent="0.2">
      <c r="A11" s="3">
        <v>7</v>
      </c>
      <c r="B11" s="44">
        <f t="shared" si="0"/>
        <v>54.482758620689658</v>
      </c>
      <c r="C11" s="44">
        <f t="shared" si="0"/>
        <v>32</v>
      </c>
      <c r="E11" s="44">
        <v>395</v>
      </c>
      <c r="F11" s="44">
        <v>232</v>
      </c>
    </row>
    <row r="12" spans="1:9" x14ac:dyDescent="0.2">
      <c r="A12" s="3">
        <v>8</v>
      </c>
      <c r="B12" s="44">
        <f t="shared" si="0"/>
        <v>213.51724137931035</v>
      </c>
      <c r="C12" s="44">
        <f t="shared" si="0"/>
        <v>124.82758620689656</v>
      </c>
      <c r="E12" s="44">
        <v>1548</v>
      </c>
      <c r="F12" s="44">
        <v>905</v>
      </c>
    </row>
    <row r="13" spans="1:9" x14ac:dyDescent="0.2">
      <c r="A13" s="3">
        <v>9</v>
      </c>
      <c r="B13" s="44">
        <f t="shared" si="0"/>
        <v>493.79310344827587</v>
      </c>
      <c r="C13" s="44">
        <f t="shared" si="0"/>
        <v>298.20689655172413</v>
      </c>
      <c r="E13" s="44">
        <v>3580</v>
      </c>
      <c r="F13" s="44">
        <v>2162</v>
      </c>
    </row>
    <row r="14" spans="1:9" x14ac:dyDescent="0.2">
      <c r="A14" s="3">
        <v>10</v>
      </c>
      <c r="B14" s="44">
        <f t="shared" si="0"/>
        <v>881.93103448275861</v>
      </c>
      <c r="C14" s="44">
        <f t="shared" si="0"/>
        <v>807.17241379310349</v>
      </c>
      <c r="E14" s="44">
        <v>6394</v>
      </c>
      <c r="F14" s="44">
        <v>5852</v>
      </c>
    </row>
    <row r="15" spans="1:9" x14ac:dyDescent="0.2">
      <c r="A15" s="3">
        <v>11</v>
      </c>
      <c r="B15" s="44">
        <f t="shared" si="0"/>
        <v>4421.7931034482763</v>
      </c>
      <c r="C15" s="44">
        <f t="shared" si="0"/>
        <v>880.27586206896547</v>
      </c>
      <c r="E15" s="44">
        <v>32058</v>
      </c>
      <c r="F15" s="44">
        <v>6382</v>
      </c>
    </row>
    <row r="16" spans="1:9" x14ac:dyDescent="0.2">
      <c r="A16" s="3">
        <v>12</v>
      </c>
      <c r="B16" s="44">
        <f t="shared" si="0"/>
        <v>2579.3103448275861</v>
      </c>
      <c r="C16" s="44">
        <f t="shared" si="0"/>
        <v>1394.8965517241379</v>
      </c>
      <c r="E16" s="44">
        <v>18700</v>
      </c>
      <c r="F16" s="44">
        <v>10113</v>
      </c>
    </row>
    <row r="17" spans="1:6" x14ac:dyDescent="0.2">
      <c r="A17" s="3">
        <v>13</v>
      </c>
      <c r="B17" s="44">
        <f t="shared" si="0"/>
        <v>2083.4482758620688</v>
      </c>
      <c r="C17" s="44">
        <f t="shared" si="0"/>
        <v>1299.1724137931035</v>
      </c>
      <c r="E17" s="44">
        <v>15105</v>
      </c>
      <c r="F17" s="44">
        <v>9419</v>
      </c>
    </row>
    <row r="18" spans="1:6" x14ac:dyDescent="0.2">
      <c r="A18" s="3">
        <v>14</v>
      </c>
      <c r="B18" s="44">
        <f t="shared" si="0"/>
        <v>1951.8620689655172</v>
      </c>
      <c r="C18" s="44">
        <f t="shared" si="0"/>
        <v>1251.8620689655172</v>
      </c>
      <c r="E18" s="44">
        <v>14151</v>
      </c>
      <c r="F18" s="44">
        <v>9076</v>
      </c>
    </row>
    <row r="19" spans="1:6" x14ac:dyDescent="0.2">
      <c r="A19" s="3">
        <v>15</v>
      </c>
      <c r="B19" s="44">
        <f t="shared" si="0"/>
        <v>1948</v>
      </c>
      <c r="C19" s="44">
        <f t="shared" si="0"/>
        <v>978.48275862068965</v>
      </c>
      <c r="E19" s="44">
        <v>14123</v>
      </c>
      <c r="F19" s="44">
        <v>7094</v>
      </c>
    </row>
    <row r="20" spans="1:6" x14ac:dyDescent="0.2">
      <c r="A20" s="3">
        <v>16</v>
      </c>
      <c r="B20" s="44">
        <f t="shared" si="0"/>
        <v>2348.4137931034484</v>
      </c>
      <c r="C20" s="44">
        <f t="shared" si="0"/>
        <v>987.44827586206895</v>
      </c>
      <c r="E20" s="44">
        <v>17026</v>
      </c>
      <c r="F20" s="44">
        <v>7159</v>
      </c>
    </row>
    <row r="21" spans="1:6" x14ac:dyDescent="0.2">
      <c r="A21" s="3">
        <v>17</v>
      </c>
      <c r="B21" s="44">
        <f t="shared" si="0"/>
        <v>2117.2413793103447</v>
      </c>
      <c r="C21" s="44">
        <f t="shared" si="0"/>
        <v>1220.8275862068965</v>
      </c>
      <c r="E21" s="44">
        <v>15350</v>
      </c>
      <c r="F21" s="44">
        <v>8851</v>
      </c>
    </row>
    <row r="22" spans="1:6" x14ac:dyDescent="0.2">
      <c r="A22" s="3">
        <v>18</v>
      </c>
      <c r="B22" s="44">
        <f t="shared" si="0"/>
        <v>239.58620689655172</v>
      </c>
      <c r="C22" s="44">
        <f t="shared" si="0"/>
        <v>969.37931034482756</v>
      </c>
      <c r="E22" s="44">
        <v>1737</v>
      </c>
      <c r="F22" s="44">
        <v>7028</v>
      </c>
    </row>
    <row r="23" spans="1:6" x14ac:dyDescent="0.2">
      <c r="A23" s="3">
        <v>19</v>
      </c>
      <c r="B23" s="44">
        <f t="shared" si="0"/>
        <v>0</v>
      </c>
      <c r="C23" s="44">
        <f t="shared" si="0"/>
        <v>1094.2068965517242</v>
      </c>
      <c r="E23" s="44"/>
      <c r="F23" s="44">
        <v>7933</v>
      </c>
    </row>
    <row r="24" spans="1:6" x14ac:dyDescent="0.2">
      <c r="A24" s="3">
        <v>20</v>
      </c>
      <c r="B24" s="44">
        <f t="shared" si="0"/>
        <v>0</v>
      </c>
      <c r="C24" s="44">
        <f t="shared" si="0"/>
        <v>1215.1724137931035</v>
      </c>
      <c r="E24" s="44"/>
      <c r="F24" s="44">
        <v>8810</v>
      </c>
    </row>
    <row r="25" spans="1:6" x14ac:dyDescent="0.2">
      <c r="A25" s="3">
        <v>21</v>
      </c>
      <c r="B25" s="44">
        <f t="shared" si="0"/>
        <v>0</v>
      </c>
      <c r="C25" s="44">
        <f t="shared" si="0"/>
        <v>1551.3103448275863</v>
      </c>
      <c r="E25" s="44"/>
      <c r="F25" s="44">
        <v>11247</v>
      </c>
    </row>
    <row r="26" spans="1:6" x14ac:dyDescent="0.2">
      <c r="A26" s="3">
        <v>22</v>
      </c>
      <c r="B26" s="44">
        <f t="shared" si="0"/>
        <v>0</v>
      </c>
      <c r="C26" s="44">
        <f t="shared" si="0"/>
        <v>1334.0689655172414</v>
      </c>
      <c r="E26" s="44"/>
      <c r="F26" s="44">
        <v>9672</v>
      </c>
    </row>
    <row r="27" spans="1:6" x14ac:dyDescent="0.2">
      <c r="A27" s="3">
        <v>23</v>
      </c>
      <c r="B27" s="44">
        <f t="shared" si="0"/>
        <v>0</v>
      </c>
      <c r="C27" s="44">
        <f t="shared" si="0"/>
        <v>1109.7931034482758</v>
      </c>
      <c r="E27" s="44"/>
      <c r="F27" s="44">
        <v>8046</v>
      </c>
    </row>
    <row r="28" spans="1:6" x14ac:dyDescent="0.2">
      <c r="A28" s="3">
        <v>24</v>
      </c>
      <c r="B28" s="44">
        <f t="shared" si="0"/>
        <v>0</v>
      </c>
      <c r="C28" s="44">
        <f t="shared" si="0"/>
        <v>637.79310344827582</v>
      </c>
      <c r="E28" s="44"/>
      <c r="F28" s="44">
        <v>4624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ySplit="3" topLeftCell="A4" activePane="bottomLeft" state="frozen"/>
      <selection pane="bottomLeft" activeCell="D9" sqref="D9"/>
    </sheetView>
  </sheetViews>
  <sheetFormatPr defaultRowHeight="15" x14ac:dyDescent="0.2"/>
  <cols>
    <col min="1" max="1" width="12.75" style="1" customWidth="1"/>
    <col min="2" max="2" width="10.875" style="1" bestFit="1" customWidth="1"/>
    <col min="3" max="3" width="5.625" style="1" bestFit="1" customWidth="1"/>
    <col min="4" max="4" width="12.5" style="1" bestFit="1" customWidth="1"/>
    <col min="5" max="6" width="6.375" style="1" bestFit="1" customWidth="1"/>
    <col min="7" max="7" width="6.375" style="1" customWidth="1"/>
    <col min="8" max="8" width="9" style="1"/>
    <col min="9" max="10" width="14" style="18" customWidth="1"/>
    <col min="11" max="16384" width="9" style="1"/>
  </cols>
  <sheetData>
    <row r="1" spans="1:10" x14ac:dyDescent="0.2">
      <c r="A1" s="2" t="s">
        <v>52</v>
      </c>
    </row>
    <row r="3" spans="1:10" s="3" customFormat="1" x14ac:dyDescent="0.2">
      <c r="A3" s="3" t="s">
        <v>138</v>
      </c>
      <c r="B3" s="3" t="s">
        <v>53</v>
      </c>
      <c r="C3" s="3" t="s">
        <v>140</v>
      </c>
      <c r="D3" s="24" t="s">
        <v>47</v>
      </c>
      <c r="E3" s="3" t="s">
        <v>48</v>
      </c>
      <c r="F3" s="3" t="s">
        <v>49</v>
      </c>
      <c r="H3" s="25" t="s">
        <v>139</v>
      </c>
      <c r="I3" s="27" t="s">
        <v>55</v>
      </c>
      <c r="J3" s="26" t="s">
        <v>54</v>
      </c>
    </row>
    <row r="4" spans="1:10" x14ac:dyDescent="0.2">
      <c r="A4" s="1" t="s">
        <v>56</v>
      </c>
      <c r="B4" s="1" t="s">
        <v>57</v>
      </c>
      <c r="C4" s="15">
        <f>I4/7.25/1000000</f>
        <v>42.054483691034484</v>
      </c>
      <c r="D4" s="5">
        <f>C4-H4</f>
        <v>-19.12234034620689</v>
      </c>
      <c r="E4" s="17">
        <f>D4/H4</f>
        <v>-0.31257491128611337</v>
      </c>
      <c r="F4" s="17">
        <f>C4/SUM(C4:C44)</f>
        <v>5.3873475901787336E-2</v>
      </c>
      <c r="H4" s="16">
        <f t="shared" ref="H4:H44" si="0">J4/7.25/1000000</f>
        <v>61.176824037241374</v>
      </c>
      <c r="I4" s="14">
        <v>304895006.75999999</v>
      </c>
      <c r="J4" s="14">
        <v>443531974.26999998</v>
      </c>
    </row>
    <row r="5" spans="1:10" x14ac:dyDescent="0.2">
      <c r="A5" s="1" t="s">
        <v>58</v>
      </c>
      <c r="B5" s="1" t="s">
        <v>59</v>
      </c>
      <c r="C5" s="15">
        <f t="shared" ref="C5:C44" si="1">I5/7.25/1000000</f>
        <v>29.031821831724141</v>
      </c>
      <c r="D5" s="5">
        <f t="shared" ref="D5:D44" si="2">C5-H5</f>
        <v>-10.851715168275856</v>
      </c>
      <c r="E5" s="17">
        <f t="shared" ref="E5:E44" si="3">D5/H5</f>
        <v>-0.27208507531004228</v>
      </c>
      <c r="F5" s="17">
        <f t="shared" ref="F5:F44" si="4">C5/SUM(C5:C45)</f>
        <v>3.930861694593487E-2</v>
      </c>
      <c r="H5" s="16">
        <f t="shared" si="0"/>
        <v>39.883536999999997</v>
      </c>
      <c r="I5" s="14">
        <v>210480708.28000003</v>
      </c>
      <c r="J5" s="14">
        <v>289155643.25</v>
      </c>
    </row>
    <row r="6" spans="1:10" x14ac:dyDescent="0.2">
      <c r="A6" s="1" t="s">
        <v>60</v>
      </c>
      <c r="B6" s="1" t="s">
        <v>61</v>
      </c>
      <c r="C6" s="15">
        <f t="shared" si="1"/>
        <v>12.575861430344826</v>
      </c>
      <c r="D6" s="5">
        <f t="shared" si="2"/>
        <v>-7.0080591034482751</v>
      </c>
      <c r="E6" s="17">
        <f t="shared" si="3"/>
        <v>-0.35784760724266085</v>
      </c>
      <c r="F6" s="17">
        <f t="shared" si="4"/>
        <v>1.77242277439284E-2</v>
      </c>
      <c r="H6" s="16">
        <f t="shared" si="0"/>
        <v>19.583920533793101</v>
      </c>
      <c r="I6" s="14">
        <v>91174995.36999999</v>
      </c>
      <c r="J6" s="14">
        <v>141983423.87</v>
      </c>
    </row>
    <row r="7" spans="1:10" x14ac:dyDescent="0.2">
      <c r="A7" s="1" t="s">
        <v>62</v>
      </c>
      <c r="B7" s="1" t="s">
        <v>63</v>
      </c>
      <c r="C7" s="15">
        <f t="shared" si="1"/>
        <v>16.353918496551724</v>
      </c>
      <c r="D7" s="5">
        <f t="shared" si="2"/>
        <v>-8.371358193103454</v>
      </c>
      <c r="E7" s="17">
        <f t="shared" si="3"/>
        <v>-0.33857490446632499</v>
      </c>
      <c r="F7" s="17">
        <f t="shared" si="4"/>
        <v>2.3464860415601356E-2</v>
      </c>
      <c r="H7" s="16">
        <f t="shared" si="0"/>
        <v>24.725276689655178</v>
      </c>
      <c r="I7" s="14">
        <v>118565909.09999999</v>
      </c>
      <c r="J7" s="14">
        <v>179258256.00000003</v>
      </c>
    </row>
    <row r="8" spans="1:10" x14ac:dyDescent="0.2">
      <c r="A8" s="1" t="s">
        <v>64</v>
      </c>
      <c r="B8" s="1" t="s">
        <v>65</v>
      </c>
      <c r="C8" s="15">
        <f t="shared" si="1"/>
        <v>28.328965529655175</v>
      </c>
      <c r="D8" s="5">
        <f t="shared" si="2"/>
        <v>-11.197751780689654</v>
      </c>
      <c r="E8" s="17">
        <f t="shared" si="3"/>
        <v>-0.28329576910650778</v>
      </c>
      <c r="F8" s="17">
        <f t="shared" si="4"/>
        <v>4.162353742799605E-2</v>
      </c>
      <c r="H8" s="16">
        <f t="shared" si="0"/>
        <v>39.526717310344829</v>
      </c>
      <c r="I8" s="14">
        <v>205385000.09</v>
      </c>
      <c r="J8" s="14">
        <v>286568700.5</v>
      </c>
    </row>
    <row r="9" spans="1:10" x14ac:dyDescent="0.2">
      <c r="A9" s="1" t="s">
        <v>66</v>
      </c>
      <c r="B9" s="1" t="s">
        <v>67</v>
      </c>
      <c r="C9" s="15">
        <f t="shared" si="1"/>
        <v>27.010405936551724</v>
      </c>
      <c r="D9" s="5">
        <f t="shared" si="2"/>
        <v>-4.1067481862069002</v>
      </c>
      <c r="E9" s="17">
        <f t="shared" si="3"/>
        <v>-0.1319769851062082</v>
      </c>
      <c r="F9" s="17">
        <f t="shared" si="4"/>
        <v>4.1409810463547268E-2</v>
      </c>
      <c r="H9" s="16">
        <f t="shared" si="0"/>
        <v>31.117154122758624</v>
      </c>
      <c r="I9" s="14">
        <v>195825443.03999999</v>
      </c>
      <c r="J9" s="14">
        <v>225599367.39000002</v>
      </c>
    </row>
    <row r="10" spans="1:10" x14ac:dyDescent="0.2">
      <c r="A10" s="1" t="s">
        <v>68</v>
      </c>
      <c r="B10" s="1" t="s">
        <v>69</v>
      </c>
      <c r="C10" s="15">
        <f t="shared" si="1"/>
        <v>6.8421575241379307</v>
      </c>
      <c r="D10" s="5">
        <f t="shared" si="2"/>
        <v>-3.0839172496551717</v>
      </c>
      <c r="E10" s="17">
        <f t="shared" si="3"/>
        <v>-0.31068849670539994</v>
      </c>
      <c r="F10" s="17">
        <f t="shared" si="4"/>
        <v>1.0942894697096538E-2</v>
      </c>
      <c r="H10" s="16">
        <f t="shared" si="0"/>
        <v>9.9260747737931023</v>
      </c>
      <c r="I10" s="14">
        <v>49605642.049999997</v>
      </c>
      <c r="J10" s="14">
        <v>71964042.109999999</v>
      </c>
    </row>
    <row r="11" spans="1:10" x14ac:dyDescent="0.2">
      <c r="A11" s="1" t="s">
        <v>70</v>
      </c>
      <c r="B11" s="1" t="s">
        <v>71</v>
      </c>
      <c r="C11" s="15">
        <f t="shared" si="1"/>
        <v>14.583848502068964</v>
      </c>
      <c r="D11" s="5">
        <f t="shared" si="2"/>
        <v>-7.478894500689659</v>
      </c>
      <c r="E11" s="17">
        <f t="shared" si="3"/>
        <v>-0.33898298592131237</v>
      </c>
      <c r="F11" s="17">
        <f t="shared" si="4"/>
        <v>2.3582504634812016E-2</v>
      </c>
      <c r="H11" s="16">
        <f t="shared" si="0"/>
        <v>22.062743002758623</v>
      </c>
      <c r="I11" s="14">
        <v>105732901.64</v>
      </c>
      <c r="J11" s="14">
        <v>159954886.77000001</v>
      </c>
    </row>
    <row r="12" spans="1:10" x14ac:dyDescent="0.2">
      <c r="A12" s="1" t="s">
        <v>72</v>
      </c>
      <c r="B12" s="1" t="s">
        <v>73</v>
      </c>
      <c r="C12" s="15">
        <f t="shared" si="1"/>
        <v>12.427448067586207</v>
      </c>
      <c r="D12" s="5">
        <f t="shared" si="2"/>
        <v>-5.5990434275862082</v>
      </c>
      <c r="E12" s="17">
        <f t="shared" si="3"/>
        <v>-0.3106008414940678</v>
      </c>
      <c r="F12" s="17">
        <f t="shared" si="4"/>
        <v>2.0580891768012765E-2</v>
      </c>
      <c r="H12" s="16">
        <f t="shared" si="0"/>
        <v>18.026491495172415</v>
      </c>
      <c r="I12" s="14">
        <v>90098998.49000001</v>
      </c>
      <c r="J12" s="14">
        <v>130692063.34</v>
      </c>
    </row>
    <row r="13" spans="1:10" x14ac:dyDescent="0.2">
      <c r="A13" s="1" t="s">
        <v>74</v>
      </c>
      <c r="B13" s="1" t="s">
        <v>75</v>
      </c>
      <c r="C13" s="15">
        <f t="shared" si="1"/>
        <v>45.820277326896566</v>
      </c>
      <c r="D13" s="5">
        <f t="shared" si="2"/>
        <v>-15.264812750344809</v>
      </c>
      <c r="E13" s="17">
        <f t="shared" si="3"/>
        <v>-0.24989424966129434</v>
      </c>
      <c r="F13" s="17">
        <f t="shared" si="4"/>
        <v>7.7476746052403775E-2</v>
      </c>
      <c r="H13" s="16">
        <f t="shared" si="0"/>
        <v>61.085090077241375</v>
      </c>
      <c r="I13" s="14">
        <v>332197010.62000006</v>
      </c>
      <c r="J13" s="14">
        <v>442866903.06</v>
      </c>
    </row>
    <row r="14" spans="1:10" x14ac:dyDescent="0.2">
      <c r="A14" s="1" t="s">
        <v>76</v>
      </c>
      <c r="B14" s="1" t="s">
        <v>77</v>
      </c>
      <c r="C14" s="15">
        <f t="shared" si="1"/>
        <v>13.382876024827585</v>
      </c>
      <c r="D14" s="5">
        <f t="shared" si="2"/>
        <v>-9.1526249075862047</v>
      </c>
      <c r="E14" s="17">
        <f t="shared" si="3"/>
        <v>-0.406142509768735</v>
      </c>
      <c r="F14" s="17">
        <f t="shared" si="4"/>
        <v>2.4529335971727018E-2</v>
      </c>
      <c r="H14" s="16">
        <f t="shared" si="0"/>
        <v>22.53550093241379</v>
      </c>
      <c r="I14" s="14">
        <v>97025851.179999992</v>
      </c>
      <c r="J14" s="14">
        <v>163382381.75999999</v>
      </c>
    </row>
    <row r="15" spans="1:10" x14ac:dyDescent="0.2">
      <c r="A15" s="1" t="s">
        <v>78</v>
      </c>
      <c r="B15" s="1" t="s">
        <v>79</v>
      </c>
      <c r="C15" s="15">
        <f t="shared" si="1"/>
        <v>7.9604817255172415</v>
      </c>
      <c r="D15" s="5">
        <f t="shared" si="2"/>
        <v>-4.6253881600000026</v>
      </c>
      <c r="E15" s="17">
        <f t="shared" si="3"/>
        <v>-0.36750643396707194</v>
      </c>
      <c r="F15" s="17">
        <f t="shared" si="4"/>
        <v>1.4957584792292629E-2</v>
      </c>
      <c r="H15" s="16">
        <f t="shared" si="0"/>
        <v>12.585869885517244</v>
      </c>
      <c r="I15" s="14">
        <v>57713492.509999998</v>
      </c>
      <c r="J15" s="14">
        <v>91247556.670000017</v>
      </c>
    </row>
    <row r="16" spans="1:10" x14ac:dyDescent="0.2">
      <c r="A16" s="1" t="s">
        <v>80</v>
      </c>
      <c r="B16" s="1" t="s">
        <v>81</v>
      </c>
      <c r="C16" s="15">
        <f t="shared" si="1"/>
        <v>30.498146999999999</v>
      </c>
      <c r="D16" s="5">
        <f t="shared" si="2"/>
        <v>-7.9633441324137983</v>
      </c>
      <c r="E16" s="17">
        <f t="shared" si="3"/>
        <v>-0.20704720222619274</v>
      </c>
      <c r="F16" s="17">
        <f t="shared" si="4"/>
        <v>5.8175569823119576E-2</v>
      </c>
      <c r="H16" s="16">
        <f t="shared" si="0"/>
        <v>38.461491132413798</v>
      </c>
      <c r="I16" s="14">
        <v>221111565.75</v>
      </c>
      <c r="J16" s="14">
        <v>278845810.71000004</v>
      </c>
    </row>
    <row r="17" spans="1:10" x14ac:dyDescent="0.2">
      <c r="A17" s="1" t="s">
        <v>82</v>
      </c>
      <c r="B17" s="1" t="s">
        <v>83</v>
      </c>
      <c r="C17" s="15">
        <f t="shared" si="1"/>
        <v>14.022397264827587</v>
      </c>
      <c r="D17" s="5">
        <f t="shared" si="2"/>
        <v>-6.6931274165517234</v>
      </c>
      <c r="E17" s="17">
        <f t="shared" si="3"/>
        <v>-0.32309717081740225</v>
      </c>
      <c r="F17" s="17">
        <f t="shared" si="4"/>
        <v>2.8400076363143362E-2</v>
      </c>
      <c r="H17" s="16">
        <f t="shared" si="0"/>
        <v>20.715524681379311</v>
      </c>
      <c r="I17" s="14">
        <v>101662380.17</v>
      </c>
      <c r="J17" s="14">
        <v>150187553.94</v>
      </c>
    </row>
    <row r="18" spans="1:10" x14ac:dyDescent="0.2">
      <c r="A18" s="1" t="s">
        <v>84</v>
      </c>
      <c r="B18" s="1" t="s">
        <v>85</v>
      </c>
      <c r="C18" s="15">
        <f t="shared" si="1"/>
        <v>8.2088568979310352</v>
      </c>
      <c r="D18" s="5">
        <f t="shared" si="2"/>
        <v>-3.1056996827586207</v>
      </c>
      <c r="E18" s="17">
        <f t="shared" si="3"/>
        <v>-0.27448708755047996</v>
      </c>
      <c r="F18" s="17">
        <f t="shared" si="4"/>
        <v>1.7111672267778405E-2</v>
      </c>
      <c r="H18" s="16">
        <f t="shared" si="0"/>
        <v>11.314556580689656</v>
      </c>
      <c r="I18" s="14">
        <v>59514212.510000005</v>
      </c>
      <c r="J18" s="14">
        <v>82030535.210000008</v>
      </c>
    </row>
    <row r="19" spans="1:10" x14ac:dyDescent="0.2">
      <c r="A19" s="1" t="s">
        <v>86</v>
      </c>
      <c r="B19" s="1" t="s">
        <v>87</v>
      </c>
      <c r="C19" s="15">
        <f t="shared" si="1"/>
        <v>11.147395935172414</v>
      </c>
      <c r="D19" s="5">
        <f t="shared" si="2"/>
        <v>-6.3603314537931031</v>
      </c>
      <c r="E19" s="17">
        <f t="shared" si="3"/>
        <v>-0.36328709674802157</v>
      </c>
      <c r="F19" s="17">
        <f t="shared" si="4"/>
        <v>2.3641717201684554E-2</v>
      </c>
      <c r="H19" s="16">
        <f t="shared" si="0"/>
        <v>17.507727388965517</v>
      </c>
      <c r="I19" s="14">
        <v>80818620.530000001</v>
      </c>
      <c r="J19" s="14">
        <v>126931023.56999999</v>
      </c>
    </row>
    <row r="20" spans="1:10" x14ac:dyDescent="0.2">
      <c r="A20" s="1" t="s">
        <v>88</v>
      </c>
      <c r="B20" s="1" t="s">
        <v>89</v>
      </c>
      <c r="C20" s="15">
        <f t="shared" si="1"/>
        <v>12.709391875862067</v>
      </c>
      <c r="D20" s="5">
        <f t="shared" si="2"/>
        <v>-5.6498025972413828</v>
      </c>
      <c r="E20" s="17">
        <f t="shared" si="3"/>
        <v>-0.30773695466423895</v>
      </c>
      <c r="F20" s="17">
        <f t="shared" si="4"/>
        <v>2.7607122808259367E-2</v>
      </c>
      <c r="H20" s="16">
        <f t="shared" si="0"/>
        <v>18.35919447310345</v>
      </c>
      <c r="I20" s="14">
        <v>92143091.099999994</v>
      </c>
      <c r="J20" s="14">
        <v>133104159.93000001</v>
      </c>
    </row>
    <row r="21" spans="1:10" x14ac:dyDescent="0.2">
      <c r="A21" s="1" t="s">
        <v>90</v>
      </c>
      <c r="B21" s="1" t="s">
        <v>91</v>
      </c>
      <c r="C21" s="15">
        <f t="shared" si="1"/>
        <v>28.021597462068961</v>
      </c>
      <c r="D21" s="5">
        <f t="shared" si="2"/>
        <v>-3.2968697062069019</v>
      </c>
      <c r="E21" s="17">
        <f t="shared" si="3"/>
        <v>-0.10526919112907532</v>
      </c>
      <c r="F21" s="17">
        <f t="shared" si="4"/>
        <v>6.2596131969557725E-2</v>
      </c>
      <c r="H21" s="16">
        <f t="shared" si="0"/>
        <v>31.318467168275863</v>
      </c>
      <c r="I21" s="14">
        <v>203156581.59999996</v>
      </c>
      <c r="J21" s="14">
        <v>227058886.97</v>
      </c>
    </row>
    <row r="22" spans="1:10" x14ac:dyDescent="0.2">
      <c r="A22" s="1" t="s">
        <v>92</v>
      </c>
      <c r="B22" s="1" t="s">
        <v>93</v>
      </c>
      <c r="C22" s="15">
        <f t="shared" si="1"/>
        <v>14.83722087172414</v>
      </c>
      <c r="D22" s="5">
        <f t="shared" si="2"/>
        <v>-5.8440703889655179</v>
      </c>
      <c r="E22" s="17">
        <f t="shared" si="3"/>
        <v>-0.28257763576270217</v>
      </c>
      <c r="F22" s="17">
        <f t="shared" si="4"/>
        <v>3.5357408652325527E-2</v>
      </c>
      <c r="H22" s="16">
        <f t="shared" si="0"/>
        <v>20.681291260689658</v>
      </c>
      <c r="I22" s="14">
        <v>107569851.32000001</v>
      </c>
      <c r="J22" s="14">
        <v>149939361.64000002</v>
      </c>
    </row>
    <row r="23" spans="1:10" x14ac:dyDescent="0.2">
      <c r="A23" s="1" t="s">
        <v>94</v>
      </c>
      <c r="B23" s="1" t="s">
        <v>95</v>
      </c>
      <c r="C23" s="15">
        <f t="shared" si="1"/>
        <v>20.194459999999999</v>
      </c>
      <c r="D23" s="5">
        <f t="shared" si="2"/>
        <v>-10.388169120000001</v>
      </c>
      <c r="E23" s="17">
        <f t="shared" si="3"/>
        <v>-0.33967547653404628</v>
      </c>
      <c r="F23" s="17">
        <f t="shared" si="4"/>
        <v>4.9887722491626908E-2</v>
      </c>
      <c r="H23" s="16">
        <f t="shared" si="0"/>
        <v>30.58262912</v>
      </c>
      <c r="I23" s="14">
        <v>146409835</v>
      </c>
      <c r="J23" s="14">
        <v>221724061.12</v>
      </c>
    </row>
    <row r="24" spans="1:10" x14ac:dyDescent="0.2">
      <c r="A24" s="1" t="s">
        <v>96</v>
      </c>
      <c r="B24" s="1" t="s">
        <v>97</v>
      </c>
      <c r="C24" s="15">
        <f t="shared" si="1"/>
        <v>12.734078859310346</v>
      </c>
      <c r="D24" s="5">
        <f t="shared" si="2"/>
        <v>-6.6737070468965474</v>
      </c>
      <c r="E24" s="17">
        <f t="shared" si="3"/>
        <v>-0.34386751168571983</v>
      </c>
      <c r="F24" s="17">
        <f t="shared" si="4"/>
        <v>3.3109607920924433E-2</v>
      </c>
      <c r="H24" s="16">
        <f t="shared" si="0"/>
        <v>19.407785906206893</v>
      </c>
      <c r="I24" s="14">
        <v>92322071.730000004</v>
      </c>
      <c r="J24" s="14">
        <v>140706447.81999999</v>
      </c>
    </row>
    <row r="25" spans="1:10" x14ac:dyDescent="0.2">
      <c r="A25" s="1" t="s">
        <v>98</v>
      </c>
      <c r="B25" s="1" t="s">
        <v>99</v>
      </c>
      <c r="C25" s="15">
        <f t="shared" si="1"/>
        <v>21.911140040000003</v>
      </c>
      <c r="D25" s="5">
        <f t="shared" si="2"/>
        <v>-10.411655990344823</v>
      </c>
      <c r="E25" s="17">
        <f t="shared" si="3"/>
        <v>-0.32211495504814314</v>
      </c>
      <c r="F25" s="17">
        <f t="shared" si="4"/>
        <v>5.8921559472734718E-2</v>
      </c>
      <c r="H25" s="16">
        <f t="shared" si="0"/>
        <v>32.322796030344826</v>
      </c>
      <c r="I25" s="14">
        <v>158855765.29000002</v>
      </c>
      <c r="J25" s="14">
        <v>234340271.22</v>
      </c>
    </row>
    <row r="26" spans="1:10" x14ac:dyDescent="0.2">
      <c r="A26" s="1" t="s">
        <v>100</v>
      </c>
      <c r="B26" s="1" t="s">
        <v>101</v>
      </c>
      <c r="C26" s="15">
        <f t="shared" si="1"/>
        <v>12.341378274482761</v>
      </c>
      <c r="D26" s="5">
        <f t="shared" si="2"/>
        <v>-4.9067417586206865</v>
      </c>
      <c r="E26" s="17">
        <f t="shared" si="3"/>
        <v>-0.28447980123070948</v>
      </c>
      <c r="F26" s="17">
        <f t="shared" si="4"/>
        <v>3.526526064918218E-2</v>
      </c>
      <c r="H26" s="16">
        <f t="shared" si="0"/>
        <v>17.248120033103447</v>
      </c>
      <c r="I26" s="14">
        <v>89474992.49000001</v>
      </c>
      <c r="J26" s="14">
        <v>125048870.23999999</v>
      </c>
    </row>
    <row r="27" spans="1:10" x14ac:dyDescent="0.2">
      <c r="A27" s="1" t="s">
        <v>102</v>
      </c>
      <c r="B27" s="1" t="s">
        <v>103</v>
      </c>
      <c r="C27" s="15">
        <f t="shared" si="1"/>
        <v>25.267596180689651</v>
      </c>
      <c r="D27" s="5">
        <f t="shared" si="2"/>
        <v>-3.7497421586206912</v>
      </c>
      <c r="E27" s="17">
        <f t="shared" si="3"/>
        <v>-0.12922419398959289</v>
      </c>
      <c r="F27" s="17">
        <f t="shared" si="4"/>
        <v>7.4840976288374786E-2</v>
      </c>
      <c r="H27" s="16">
        <f t="shared" si="0"/>
        <v>29.017338339310342</v>
      </c>
      <c r="I27" s="14">
        <v>183190072.30999997</v>
      </c>
      <c r="J27" s="14">
        <v>210375702.95999998</v>
      </c>
    </row>
    <row r="28" spans="1:10" x14ac:dyDescent="0.2">
      <c r="A28" s="1" t="s">
        <v>104</v>
      </c>
      <c r="B28" s="1" t="s">
        <v>105</v>
      </c>
      <c r="C28" s="15">
        <f t="shared" si="1"/>
        <v>8.9789255751724131</v>
      </c>
      <c r="D28" s="5">
        <f t="shared" si="2"/>
        <v>-4.384178576551724</v>
      </c>
      <c r="E28" s="17">
        <f t="shared" si="3"/>
        <v>-0.32808085058485964</v>
      </c>
      <c r="F28" s="17">
        <f t="shared" si="4"/>
        <v>2.8746402308842574E-2</v>
      </c>
      <c r="H28" s="16">
        <f t="shared" si="0"/>
        <v>13.363104151724137</v>
      </c>
      <c r="I28" s="14">
        <v>65097210.420000002</v>
      </c>
      <c r="J28" s="14">
        <v>96882505.099999994</v>
      </c>
    </row>
    <row r="29" spans="1:10" x14ac:dyDescent="0.2">
      <c r="A29" s="1" t="s">
        <v>106</v>
      </c>
      <c r="B29" s="1" t="s">
        <v>107</v>
      </c>
      <c r="C29" s="15">
        <f t="shared" si="1"/>
        <v>36.352115644137932</v>
      </c>
      <c r="D29" s="5">
        <f t="shared" si="2"/>
        <v>-11.932341359999995</v>
      </c>
      <c r="E29" s="17">
        <f t="shared" si="3"/>
        <v>-0.24712593037915714</v>
      </c>
      <c r="F29" s="17">
        <f t="shared" si="4"/>
        <v>0.11982741162114979</v>
      </c>
      <c r="H29" s="16">
        <f t="shared" si="0"/>
        <v>48.284457004137927</v>
      </c>
      <c r="I29" s="14">
        <v>263552838.42000002</v>
      </c>
      <c r="J29" s="14">
        <v>350062313.27999997</v>
      </c>
    </row>
    <row r="30" spans="1:10" x14ac:dyDescent="0.2">
      <c r="A30" s="1" t="s">
        <v>108</v>
      </c>
      <c r="B30" s="1" t="s">
        <v>109</v>
      </c>
      <c r="C30" s="15">
        <f t="shared" si="1"/>
        <v>23.66280114482759</v>
      </c>
      <c r="D30" s="5">
        <f t="shared" si="2"/>
        <v>-10.491207893793096</v>
      </c>
      <c r="E30" s="17">
        <f t="shared" si="3"/>
        <v>-0.30717354094302202</v>
      </c>
      <c r="F30" s="17">
        <f t="shared" si="4"/>
        <v>8.8618583123409436E-2</v>
      </c>
      <c r="H30" s="16">
        <f t="shared" si="0"/>
        <v>34.154009038620686</v>
      </c>
      <c r="I30" s="14">
        <v>171555308.30000001</v>
      </c>
      <c r="J30" s="14">
        <v>247616565.53</v>
      </c>
    </row>
    <row r="31" spans="1:10" x14ac:dyDescent="0.2">
      <c r="A31" s="1" t="s">
        <v>110</v>
      </c>
      <c r="B31" s="1" t="s">
        <v>111</v>
      </c>
      <c r="C31" s="15">
        <f t="shared" si="1"/>
        <v>15.260267601379311</v>
      </c>
      <c r="D31" s="5">
        <f t="shared" si="2"/>
        <v>-3.9483091779310335</v>
      </c>
      <c r="E31" s="17">
        <f t="shared" si="3"/>
        <v>-0.20554928266126293</v>
      </c>
      <c r="F31" s="17">
        <f t="shared" si="4"/>
        <v>6.2707664822119064E-2</v>
      </c>
      <c r="H31" s="16">
        <f t="shared" si="0"/>
        <v>19.208576779310345</v>
      </c>
      <c r="I31" s="14">
        <v>110636940.11</v>
      </c>
      <c r="J31" s="14">
        <v>139262181.65000001</v>
      </c>
    </row>
    <row r="32" spans="1:10" x14ac:dyDescent="0.2">
      <c r="A32" s="1" t="s">
        <v>112</v>
      </c>
      <c r="B32" s="1" t="s">
        <v>113</v>
      </c>
      <c r="C32" s="15">
        <f t="shared" si="1"/>
        <v>13.127535251034484</v>
      </c>
      <c r="D32" s="5">
        <f t="shared" si="2"/>
        <v>-6.6383637848275825</v>
      </c>
      <c r="E32" s="17">
        <f t="shared" si="3"/>
        <v>-0.33584932174263016</v>
      </c>
      <c r="F32" s="17">
        <f t="shared" si="4"/>
        <v>5.7552819774911439E-2</v>
      </c>
      <c r="H32" s="16">
        <f t="shared" si="0"/>
        <v>19.765899035862066</v>
      </c>
      <c r="I32" s="14">
        <v>95174630.570000008</v>
      </c>
      <c r="J32" s="14">
        <v>143302768.00999999</v>
      </c>
    </row>
    <row r="33" spans="1:10" x14ac:dyDescent="0.2">
      <c r="A33" s="1" t="s">
        <v>114</v>
      </c>
      <c r="B33" s="1" t="s">
        <v>115</v>
      </c>
      <c r="C33" s="15">
        <f t="shared" si="1"/>
        <v>34.082303017931039</v>
      </c>
      <c r="D33" s="5">
        <f t="shared" si="2"/>
        <v>-17.314351216551721</v>
      </c>
      <c r="E33" s="17">
        <f t="shared" si="3"/>
        <v>-0.33687701027307865</v>
      </c>
      <c r="F33" s="17">
        <f t="shared" si="4"/>
        <v>0.15854601379552036</v>
      </c>
      <c r="H33" s="16">
        <f t="shared" si="0"/>
        <v>51.39665423448276</v>
      </c>
      <c r="I33" s="14">
        <v>247096696.88000003</v>
      </c>
      <c r="J33" s="14">
        <v>372625743.19999999</v>
      </c>
    </row>
    <row r="34" spans="1:10" x14ac:dyDescent="0.2">
      <c r="A34" s="1" t="s">
        <v>116</v>
      </c>
      <c r="B34" s="1" t="s">
        <v>117</v>
      </c>
      <c r="C34" s="15">
        <f t="shared" si="1"/>
        <v>10.863665430344827</v>
      </c>
      <c r="D34" s="5">
        <f t="shared" si="2"/>
        <v>-5.0644658193103442</v>
      </c>
      <c r="E34" s="17">
        <f t="shared" si="3"/>
        <v>-0.31795731338037442</v>
      </c>
      <c r="F34" s="17">
        <f t="shared" si="4"/>
        <v>6.0058212742522828E-2</v>
      </c>
      <c r="H34" s="16">
        <f t="shared" si="0"/>
        <v>15.928131249655172</v>
      </c>
      <c r="I34" s="14">
        <v>78761574.370000005</v>
      </c>
      <c r="J34" s="14">
        <v>115478951.56</v>
      </c>
    </row>
    <row r="35" spans="1:10" x14ac:dyDescent="0.2">
      <c r="A35" s="1" t="s">
        <v>118</v>
      </c>
      <c r="B35" s="1" t="s">
        <v>119</v>
      </c>
      <c r="C35" s="15">
        <f t="shared" si="1"/>
        <v>27.710872380689654</v>
      </c>
      <c r="D35" s="5">
        <f t="shared" si="2"/>
        <v>-9.8450344275862101</v>
      </c>
      <c r="E35" s="17">
        <f t="shared" si="3"/>
        <v>-0.26214343532817441</v>
      </c>
      <c r="F35" s="17">
        <f t="shared" si="4"/>
        <v>0.1629841089689511</v>
      </c>
      <c r="H35" s="16">
        <f t="shared" si="0"/>
        <v>37.555906808275864</v>
      </c>
      <c r="I35" s="14">
        <v>200903824.75999999</v>
      </c>
      <c r="J35" s="14">
        <v>272280324.36000001</v>
      </c>
    </row>
    <row r="36" spans="1:10" x14ac:dyDescent="0.2">
      <c r="A36" s="1" t="s">
        <v>120</v>
      </c>
      <c r="B36" s="1" t="s">
        <v>121</v>
      </c>
      <c r="C36" s="15">
        <f t="shared" si="1"/>
        <v>12.906345555862069</v>
      </c>
      <c r="D36" s="5">
        <f t="shared" si="2"/>
        <v>-4.063562177931038</v>
      </c>
      <c r="E36" s="17">
        <f t="shared" si="3"/>
        <v>-0.23945693999496792</v>
      </c>
      <c r="F36" s="17">
        <f t="shared" si="4"/>
        <v>9.0691095873369057E-2</v>
      </c>
      <c r="H36" s="16">
        <f t="shared" si="0"/>
        <v>16.969907733793107</v>
      </c>
      <c r="I36" s="14">
        <v>93571005.280000001</v>
      </c>
      <c r="J36" s="14">
        <v>123031831.07000001</v>
      </c>
    </row>
    <row r="37" spans="1:10" x14ac:dyDescent="0.2">
      <c r="A37" s="1" t="s">
        <v>122</v>
      </c>
      <c r="B37" s="1" t="s">
        <v>123</v>
      </c>
      <c r="C37" s="15">
        <f t="shared" si="1"/>
        <v>15.084530434482758</v>
      </c>
      <c r="D37" s="5">
        <f t="shared" si="2"/>
        <v>-4.71728988413793</v>
      </c>
      <c r="E37" s="17">
        <f t="shared" si="3"/>
        <v>-0.23822506255659817</v>
      </c>
      <c r="F37" s="17">
        <f t="shared" si="4"/>
        <v>0.11656863548239108</v>
      </c>
      <c r="H37" s="16">
        <f t="shared" si="0"/>
        <v>19.801820318620688</v>
      </c>
      <c r="I37" s="14">
        <v>109362845.65000001</v>
      </c>
      <c r="J37" s="14">
        <v>143563197.31</v>
      </c>
    </row>
    <row r="38" spans="1:10" x14ac:dyDescent="0.2">
      <c r="A38" s="1" t="s">
        <v>124</v>
      </c>
      <c r="B38" s="1" t="s">
        <v>125</v>
      </c>
      <c r="C38" s="15">
        <f t="shared" si="1"/>
        <v>25.018242110344829</v>
      </c>
      <c r="D38" s="5">
        <f t="shared" si="2"/>
        <v>-9.9173734441379295</v>
      </c>
      <c r="E38" s="17">
        <f t="shared" si="3"/>
        <v>-0.28387573216426076</v>
      </c>
      <c r="F38" s="17">
        <f t="shared" si="4"/>
        <v>0.21884362211058869</v>
      </c>
      <c r="H38" s="16">
        <f t="shared" si="0"/>
        <v>34.935615554482759</v>
      </c>
      <c r="I38" s="14">
        <v>181382255.30000001</v>
      </c>
      <c r="J38" s="14">
        <v>253283212.77000001</v>
      </c>
    </row>
    <row r="39" spans="1:10" x14ac:dyDescent="0.2">
      <c r="A39" s="1" t="s">
        <v>126</v>
      </c>
      <c r="B39" s="1" t="s">
        <v>127</v>
      </c>
      <c r="C39" s="15">
        <f t="shared" si="1"/>
        <v>14.667719703448276</v>
      </c>
      <c r="D39" s="5">
        <f t="shared" si="2"/>
        <v>-5.6847960565517237</v>
      </c>
      <c r="E39" s="17">
        <f t="shared" si="3"/>
        <v>-0.27931662717217443</v>
      </c>
      <c r="F39" s="17">
        <f t="shared" si="4"/>
        <v>0.16424861734299501</v>
      </c>
      <c r="H39" s="16">
        <f t="shared" si="0"/>
        <v>20.352515759999999</v>
      </c>
      <c r="I39" s="14">
        <v>106340967.84999999</v>
      </c>
      <c r="J39" s="14">
        <v>147555739.25999999</v>
      </c>
    </row>
    <row r="40" spans="1:10" x14ac:dyDescent="0.2">
      <c r="A40" s="1" t="s">
        <v>128</v>
      </c>
      <c r="B40" s="1" t="s">
        <v>129</v>
      </c>
      <c r="C40" s="15">
        <f t="shared" si="1"/>
        <v>13.818542353103448</v>
      </c>
      <c r="D40" s="5">
        <f t="shared" si="2"/>
        <v>-8.7579850744827592</v>
      </c>
      <c r="E40" s="17">
        <f t="shared" si="3"/>
        <v>-0.38792436536459535</v>
      </c>
      <c r="F40" s="17">
        <f t="shared" si="4"/>
        <v>0.18515022767438816</v>
      </c>
      <c r="H40" s="16">
        <f t="shared" si="0"/>
        <v>22.576527427586207</v>
      </c>
      <c r="I40" s="14">
        <v>100184432.06</v>
      </c>
      <c r="J40" s="14">
        <v>163679823.84999999</v>
      </c>
    </row>
    <row r="41" spans="1:10" x14ac:dyDescent="0.2">
      <c r="A41" s="1" t="s">
        <v>130</v>
      </c>
      <c r="B41" s="1" t="s">
        <v>131</v>
      </c>
      <c r="C41" s="15">
        <f t="shared" si="1"/>
        <v>10.160314548965518</v>
      </c>
      <c r="D41" s="5">
        <f t="shared" si="2"/>
        <v>-5.589799600000001</v>
      </c>
      <c r="E41" s="17">
        <f t="shared" si="3"/>
        <v>-0.3549053389157274</v>
      </c>
      <c r="F41" s="17">
        <f t="shared" si="4"/>
        <v>0.16706736434044145</v>
      </c>
      <c r="H41" s="16">
        <f t="shared" si="0"/>
        <v>15.750114148965519</v>
      </c>
      <c r="I41" s="14">
        <v>73662280.480000004</v>
      </c>
      <c r="J41" s="14">
        <v>114188327.58000001</v>
      </c>
    </row>
    <row r="42" spans="1:10" x14ac:dyDescent="0.2">
      <c r="A42" s="1" t="s">
        <v>132</v>
      </c>
      <c r="B42" s="1" t="s">
        <v>133</v>
      </c>
      <c r="C42" s="15">
        <f t="shared" si="1"/>
        <v>14.389379879999998</v>
      </c>
      <c r="D42" s="5">
        <f t="shared" si="2"/>
        <v>-6.5218536717241431</v>
      </c>
      <c r="E42" s="17">
        <f t="shared" si="3"/>
        <v>-0.31188278087910376</v>
      </c>
      <c r="F42" s="17">
        <f t="shared" si="4"/>
        <v>0.28406430680682759</v>
      </c>
      <c r="H42" s="16">
        <f t="shared" si="0"/>
        <v>20.911233551724141</v>
      </c>
      <c r="I42" s="14">
        <v>104323004.13</v>
      </c>
      <c r="J42" s="14">
        <v>151606443.25</v>
      </c>
    </row>
    <row r="43" spans="1:10" x14ac:dyDescent="0.2">
      <c r="A43" s="1" t="s">
        <v>134</v>
      </c>
      <c r="B43" s="1" t="s">
        <v>135</v>
      </c>
      <c r="C43" s="15">
        <f t="shared" si="1"/>
        <v>24.836144266206897</v>
      </c>
      <c r="D43" s="5">
        <f t="shared" si="2"/>
        <v>-9.9889031434482796</v>
      </c>
      <c r="E43" s="17">
        <f t="shared" si="3"/>
        <v>-0.28683099913537735</v>
      </c>
      <c r="F43" s="17">
        <f t="shared" si="4"/>
        <v>0.68483310830209909</v>
      </c>
      <c r="H43" s="16">
        <f t="shared" si="0"/>
        <v>34.825047409655177</v>
      </c>
      <c r="I43" s="14">
        <v>180062045.93000001</v>
      </c>
      <c r="J43" s="14">
        <v>252481593.72000003</v>
      </c>
    </row>
    <row r="44" spans="1:10" x14ac:dyDescent="0.2">
      <c r="A44" s="1" t="s">
        <v>136</v>
      </c>
      <c r="B44" s="1" t="s">
        <v>137</v>
      </c>
      <c r="C44" s="15">
        <f t="shared" si="1"/>
        <v>11.42983640137931</v>
      </c>
      <c r="D44" s="5">
        <f t="shared" si="2"/>
        <v>-5.192851822068965</v>
      </c>
      <c r="E44" s="17">
        <f t="shared" si="3"/>
        <v>-0.31239542920283081</v>
      </c>
      <c r="F44" s="17">
        <f t="shared" si="4"/>
        <v>1</v>
      </c>
      <c r="H44" s="16">
        <f t="shared" si="0"/>
        <v>16.622688223448275</v>
      </c>
      <c r="I44" s="14">
        <v>82866313.909999996</v>
      </c>
      <c r="J44" s="14">
        <v>120514489.62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C29" sqref="C29"/>
    </sheetView>
  </sheetViews>
  <sheetFormatPr defaultRowHeight="15" x14ac:dyDescent="0.2"/>
  <cols>
    <col min="1" max="16384" width="9" style="1"/>
  </cols>
  <sheetData>
    <row r="1" spans="1:6" x14ac:dyDescent="0.2">
      <c r="A1" s="2" t="s">
        <v>280</v>
      </c>
    </row>
    <row r="3" spans="1:6" x14ac:dyDescent="0.2">
      <c r="A3" s="1" t="s">
        <v>303</v>
      </c>
      <c r="E3" s="1" t="s">
        <v>304</v>
      </c>
    </row>
    <row r="4" spans="1:6" x14ac:dyDescent="0.2">
      <c r="A4" s="3" t="s">
        <v>282</v>
      </c>
      <c r="B4" s="3" t="s">
        <v>285</v>
      </c>
      <c r="C4" s="3" t="s">
        <v>286</v>
      </c>
      <c r="E4" s="44">
        <f>SUM(B5:B13)</f>
        <v>220</v>
      </c>
      <c r="F4" s="47" t="s">
        <v>287</v>
      </c>
    </row>
    <row r="5" spans="1:6" x14ac:dyDescent="0.2">
      <c r="A5" s="3">
        <v>1</v>
      </c>
      <c r="B5" s="44">
        <v>30</v>
      </c>
      <c r="C5" s="44">
        <v>37</v>
      </c>
    </row>
    <row r="6" spans="1:6" x14ac:dyDescent="0.2">
      <c r="A6" s="3">
        <v>2</v>
      </c>
      <c r="B6" s="44">
        <v>12</v>
      </c>
      <c r="C6" s="44">
        <v>6</v>
      </c>
    </row>
    <row r="7" spans="1:6" x14ac:dyDescent="0.2">
      <c r="A7" s="3">
        <v>3</v>
      </c>
      <c r="B7" s="44">
        <v>10</v>
      </c>
      <c r="C7" s="44">
        <v>0</v>
      </c>
    </row>
    <row r="8" spans="1:6" x14ac:dyDescent="0.2">
      <c r="A8" s="3">
        <v>4</v>
      </c>
      <c r="B8" s="44">
        <v>3</v>
      </c>
      <c r="C8" s="44">
        <v>1</v>
      </c>
    </row>
    <row r="9" spans="1:6" x14ac:dyDescent="0.2">
      <c r="A9" s="3">
        <v>5</v>
      </c>
      <c r="B9" s="44">
        <v>3</v>
      </c>
      <c r="C9" s="44">
        <v>37</v>
      </c>
    </row>
    <row r="10" spans="1:6" x14ac:dyDescent="0.2">
      <c r="A10" s="3">
        <v>6</v>
      </c>
      <c r="B10" s="44">
        <v>6</v>
      </c>
      <c r="C10" s="44">
        <v>7</v>
      </c>
    </row>
    <row r="11" spans="1:6" x14ac:dyDescent="0.2">
      <c r="A11" s="3">
        <v>7</v>
      </c>
      <c r="B11" s="44">
        <v>20</v>
      </c>
      <c r="C11" s="44">
        <v>3</v>
      </c>
    </row>
    <row r="12" spans="1:6" x14ac:dyDescent="0.2">
      <c r="A12" s="3">
        <v>8</v>
      </c>
      <c r="B12" s="44">
        <v>41</v>
      </c>
      <c r="C12" s="44">
        <v>29</v>
      </c>
    </row>
    <row r="13" spans="1:6" x14ac:dyDescent="0.2">
      <c r="A13" s="3">
        <v>9</v>
      </c>
      <c r="B13" s="44">
        <v>95</v>
      </c>
      <c r="C13" s="44">
        <v>63</v>
      </c>
    </row>
    <row r="14" spans="1:6" x14ac:dyDescent="0.2">
      <c r="A14" s="3">
        <v>10</v>
      </c>
      <c r="B14" s="44">
        <v>154</v>
      </c>
      <c r="C14" s="44">
        <v>132</v>
      </c>
    </row>
    <row r="15" spans="1:6" x14ac:dyDescent="0.2">
      <c r="A15" s="3">
        <v>11</v>
      </c>
      <c r="B15" s="44">
        <v>636</v>
      </c>
      <c r="C15" s="44">
        <v>168</v>
      </c>
    </row>
    <row r="16" spans="1:6" x14ac:dyDescent="0.2">
      <c r="A16" s="3">
        <v>12</v>
      </c>
      <c r="B16" s="44">
        <v>441</v>
      </c>
      <c r="C16" s="44">
        <v>241</v>
      </c>
    </row>
    <row r="17" spans="1:3" x14ac:dyDescent="0.2">
      <c r="A17" s="3">
        <v>13</v>
      </c>
      <c r="B17" s="44">
        <v>338</v>
      </c>
      <c r="C17" s="44">
        <v>225</v>
      </c>
    </row>
    <row r="18" spans="1:3" x14ac:dyDescent="0.2">
      <c r="A18" s="3">
        <v>14</v>
      </c>
      <c r="B18" s="44">
        <v>343</v>
      </c>
      <c r="C18" s="44">
        <v>198</v>
      </c>
    </row>
    <row r="19" spans="1:3" x14ac:dyDescent="0.2">
      <c r="A19" s="3">
        <v>15</v>
      </c>
      <c r="B19" s="44">
        <v>324</v>
      </c>
      <c r="C19" s="44">
        <v>208</v>
      </c>
    </row>
    <row r="20" spans="1:3" x14ac:dyDescent="0.2">
      <c r="A20" s="3">
        <v>16</v>
      </c>
      <c r="B20" s="44">
        <v>339</v>
      </c>
      <c r="C20" s="44">
        <v>179</v>
      </c>
    </row>
    <row r="21" spans="1:3" x14ac:dyDescent="0.2">
      <c r="A21" s="3">
        <v>17</v>
      </c>
      <c r="B21" s="44">
        <v>335</v>
      </c>
      <c r="C21" s="44">
        <v>194</v>
      </c>
    </row>
    <row r="22" spans="1:3" x14ac:dyDescent="0.2">
      <c r="A22" s="3">
        <v>18</v>
      </c>
      <c r="B22" s="44">
        <v>287</v>
      </c>
      <c r="C22" s="44">
        <v>180</v>
      </c>
    </row>
    <row r="23" spans="1:3" x14ac:dyDescent="0.2">
      <c r="A23" s="3">
        <v>19</v>
      </c>
      <c r="B23" s="44"/>
      <c r="C23" s="44">
        <v>175</v>
      </c>
    </row>
    <row r="24" spans="1:3" x14ac:dyDescent="0.2">
      <c r="A24" s="3">
        <v>20</v>
      </c>
      <c r="B24" s="44"/>
      <c r="C24" s="44">
        <v>207</v>
      </c>
    </row>
    <row r="25" spans="1:3" x14ac:dyDescent="0.2">
      <c r="A25" s="3">
        <v>21</v>
      </c>
      <c r="B25" s="44"/>
      <c r="C25" s="44">
        <v>233</v>
      </c>
    </row>
    <row r="26" spans="1:3" x14ac:dyDescent="0.2">
      <c r="A26" s="3">
        <v>22</v>
      </c>
      <c r="B26" s="44"/>
      <c r="C26" s="44">
        <v>260</v>
      </c>
    </row>
    <row r="27" spans="1:3" x14ac:dyDescent="0.2">
      <c r="A27" s="3">
        <v>23</v>
      </c>
      <c r="B27" s="44"/>
      <c r="C27" s="44">
        <v>193</v>
      </c>
    </row>
    <row r="28" spans="1:3" x14ac:dyDescent="0.2">
      <c r="A28" s="3">
        <v>24</v>
      </c>
      <c r="B28" s="44"/>
      <c r="C28" s="44">
        <v>118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3" topLeftCell="A13" activePane="bottomLeft" state="frozen"/>
      <selection pane="bottomLeft" activeCell="D36" sqref="D36"/>
    </sheetView>
  </sheetViews>
  <sheetFormatPr defaultRowHeight="15" x14ac:dyDescent="0.2"/>
  <cols>
    <col min="1" max="1" width="12.5" style="1" bestFit="1" customWidth="1"/>
    <col min="2" max="2" width="12.125" style="1" bestFit="1" customWidth="1"/>
    <col min="3" max="3" width="11.375" style="4" bestFit="1" customWidth="1"/>
    <col min="4" max="5" width="12.125" style="1" customWidth="1"/>
    <col min="6" max="6" width="4" style="12" customWidth="1"/>
    <col min="7" max="7" width="11.25" style="1" bestFit="1" customWidth="1"/>
    <col min="8" max="9" width="14" style="1" bestFit="1" customWidth="1"/>
    <col min="10" max="16384" width="9" style="1"/>
  </cols>
  <sheetData>
    <row r="1" spans="1:9" x14ac:dyDescent="0.2">
      <c r="A1" s="2" t="s">
        <v>46</v>
      </c>
    </row>
    <row r="3" spans="1:9" s="3" customFormat="1" x14ac:dyDescent="0.2">
      <c r="A3" s="3" t="s">
        <v>51</v>
      </c>
      <c r="B3" s="3" t="s">
        <v>6</v>
      </c>
      <c r="C3" s="24" t="s">
        <v>47</v>
      </c>
      <c r="D3" s="3" t="s">
        <v>48</v>
      </c>
      <c r="E3" s="3" t="s">
        <v>49</v>
      </c>
      <c r="F3" s="22"/>
      <c r="G3" s="3" t="s">
        <v>45</v>
      </c>
      <c r="H3" s="3" t="s">
        <v>50</v>
      </c>
      <c r="I3" s="3" t="s">
        <v>45</v>
      </c>
    </row>
    <row r="4" spans="1:9" x14ac:dyDescent="0.2">
      <c r="A4" s="6" t="s">
        <v>11</v>
      </c>
      <c r="B4" s="15">
        <f>H4/7.25/1000000</f>
        <v>9.574190610863587</v>
      </c>
      <c r="C4" s="5">
        <f>B4-G4</f>
        <v>-0.19935855374995803</v>
      </c>
      <c r="D4" s="17">
        <f>C4/G4</f>
        <v>-2.0397764455082765E-2</v>
      </c>
      <c r="E4" s="17">
        <f>B4/SUM($B$4:$B$37)</f>
        <v>1.6502793242190273E-2</v>
      </c>
      <c r="F4" s="23"/>
      <c r="G4" s="16">
        <f>I4/7.25/1000000</f>
        <v>9.7735491646135451</v>
      </c>
      <c r="H4" s="14">
        <v>69412881.928761005</v>
      </c>
      <c r="I4" s="14">
        <v>70858231.443448201</v>
      </c>
    </row>
    <row r="5" spans="1:9" x14ac:dyDescent="0.2">
      <c r="A5" s="6" t="s">
        <v>12</v>
      </c>
      <c r="B5" s="15">
        <f t="shared" ref="B5:B37" si="0">H5/7.25/1000000</f>
        <v>11.609924612316137</v>
      </c>
      <c r="C5" s="5">
        <f t="shared" ref="C5:C37" si="1">B5-G5</f>
        <v>-0.45459322839729843</v>
      </c>
      <c r="D5" s="17">
        <f t="shared" ref="D5:D37" si="2">C5/G5</f>
        <v>-3.768018203456161E-2</v>
      </c>
      <c r="E5" s="17">
        <f t="shared" ref="E5:E37" si="3">B5/SUM($B$4:$B$37)</f>
        <v>2.0011737098389291E-2</v>
      </c>
      <c r="F5" s="23"/>
      <c r="G5" s="16">
        <f t="shared" ref="G5:G37" si="4">I5/7.25/1000000</f>
        <v>12.064517840713435</v>
      </c>
      <c r="H5" s="14">
        <v>84171953.439291999</v>
      </c>
      <c r="I5" s="14">
        <v>87467754.345172405</v>
      </c>
    </row>
    <row r="6" spans="1:9" x14ac:dyDescent="0.2">
      <c r="A6" s="6" t="s">
        <v>13</v>
      </c>
      <c r="B6" s="15">
        <f t="shared" si="0"/>
        <v>51.632884453646618</v>
      </c>
      <c r="C6" s="5">
        <f t="shared" si="1"/>
        <v>1.3924383579986213</v>
      </c>
      <c r="D6" s="17">
        <f t="shared" si="2"/>
        <v>2.7715485554162689E-2</v>
      </c>
      <c r="E6" s="17">
        <f t="shared" si="3"/>
        <v>8.89983134103879E-2</v>
      </c>
      <c r="F6" s="23"/>
      <c r="G6" s="16">
        <f t="shared" si="4"/>
        <v>50.240446095647997</v>
      </c>
      <c r="H6" s="14">
        <v>374338412.28893799</v>
      </c>
      <c r="I6" s="14">
        <v>364243234.19344801</v>
      </c>
    </row>
    <row r="7" spans="1:9" x14ac:dyDescent="0.2">
      <c r="A7" s="6" t="s">
        <v>14</v>
      </c>
      <c r="B7" s="15">
        <f t="shared" si="0"/>
        <v>12.193970598815985</v>
      </c>
      <c r="C7" s="5">
        <f t="shared" si="1"/>
        <v>-1.5655946123611724</v>
      </c>
      <c r="D7" s="17">
        <f t="shared" si="2"/>
        <v>-0.11378227351903605</v>
      </c>
      <c r="E7" s="17">
        <f t="shared" si="3"/>
        <v>2.1018442578871539E-2</v>
      </c>
      <c r="F7" s="23"/>
      <c r="G7" s="16">
        <f t="shared" si="4"/>
        <v>13.759565211177158</v>
      </c>
      <c r="H7" s="14">
        <v>88406286.841415897</v>
      </c>
      <c r="I7" s="14">
        <v>99756847.781034395</v>
      </c>
    </row>
    <row r="8" spans="1:9" x14ac:dyDescent="0.2">
      <c r="A8" s="6" t="s">
        <v>15</v>
      </c>
      <c r="B8" s="15">
        <f t="shared" si="0"/>
        <v>34.726638259529935</v>
      </c>
      <c r="C8" s="5">
        <f t="shared" si="1"/>
        <v>-0.98991971678385937</v>
      </c>
      <c r="D8" s="17">
        <f t="shared" si="2"/>
        <v>-2.7715988686265514E-2</v>
      </c>
      <c r="E8" s="17">
        <f t="shared" si="3"/>
        <v>5.9857439076164864E-2</v>
      </c>
      <c r="F8" s="23"/>
      <c r="G8" s="16">
        <f t="shared" si="4"/>
        <v>35.716557976313794</v>
      </c>
      <c r="H8" s="14">
        <v>251768127.38159201</v>
      </c>
      <c r="I8" s="14">
        <v>258945045.328275</v>
      </c>
    </row>
    <row r="9" spans="1:9" x14ac:dyDescent="0.2">
      <c r="A9" s="6" t="s">
        <v>16</v>
      </c>
      <c r="B9" s="15">
        <f t="shared" si="0"/>
        <v>24.917388417967587</v>
      </c>
      <c r="C9" s="5">
        <f t="shared" si="1"/>
        <v>-4.4728011608670322</v>
      </c>
      <c r="D9" s="17">
        <f t="shared" si="2"/>
        <v>-0.15218687681035326</v>
      </c>
      <c r="E9" s="17">
        <f t="shared" si="3"/>
        <v>4.2949480108582787E-2</v>
      </c>
      <c r="F9" s="23"/>
      <c r="G9" s="16">
        <f t="shared" si="4"/>
        <v>29.390189578834619</v>
      </c>
      <c r="H9" s="14">
        <v>180651066.030265</v>
      </c>
      <c r="I9" s="14">
        <v>213078874.446551</v>
      </c>
    </row>
    <row r="10" spans="1:9" x14ac:dyDescent="0.2">
      <c r="A10" s="6" t="s">
        <v>17</v>
      </c>
      <c r="B10" s="15">
        <f t="shared" si="0"/>
        <v>32.383010856148829</v>
      </c>
      <c r="C10" s="5">
        <f t="shared" si="1"/>
        <v>-4.6248369971685506</v>
      </c>
      <c r="D10" s="17">
        <f t="shared" si="2"/>
        <v>-0.12496908805665609</v>
      </c>
      <c r="E10" s="17">
        <f t="shared" si="3"/>
        <v>5.5817787052646076E-2</v>
      </c>
      <c r="F10" s="23"/>
      <c r="G10" s="16">
        <f t="shared" si="4"/>
        <v>37.007847853317379</v>
      </c>
      <c r="H10" s="14">
        <v>234776828.70707899</v>
      </c>
      <c r="I10" s="14">
        <v>268306896.936551</v>
      </c>
    </row>
    <row r="11" spans="1:9" x14ac:dyDescent="0.2">
      <c r="A11" s="6" t="s">
        <v>18</v>
      </c>
      <c r="B11" s="15">
        <f t="shared" si="0"/>
        <v>12.376545818297213</v>
      </c>
      <c r="C11" s="5">
        <f t="shared" si="1"/>
        <v>0.16939795209031594</v>
      </c>
      <c r="D11" s="17">
        <f t="shared" si="2"/>
        <v>1.3876947665986832E-2</v>
      </c>
      <c r="E11" s="17">
        <f t="shared" si="3"/>
        <v>2.1333142924906789E-2</v>
      </c>
      <c r="F11" s="23"/>
      <c r="G11" s="16">
        <f t="shared" si="4"/>
        <v>12.207147866206897</v>
      </c>
      <c r="H11" s="14">
        <v>89729957.182654798</v>
      </c>
      <c r="I11" s="14">
        <v>88501822.030000001</v>
      </c>
    </row>
    <row r="12" spans="1:9" x14ac:dyDescent="0.2">
      <c r="A12" s="6" t="s">
        <v>19</v>
      </c>
      <c r="B12" s="15">
        <f t="shared" si="0"/>
        <v>1.3281218710894109</v>
      </c>
      <c r="C12" s="5">
        <f t="shared" si="1"/>
        <v>0.22052757239737786</v>
      </c>
      <c r="D12" s="17">
        <f t="shared" si="2"/>
        <v>0.19910500862797922</v>
      </c>
      <c r="E12" s="17">
        <f t="shared" si="3"/>
        <v>2.2892504995826969E-3</v>
      </c>
      <c r="F12" s="23"/>
      <c r="G12" s="16">
        <f t="shared" si="4"/>
        <v>1.1075942986920331</v>
      </c>
      <c r="H12" s="14">
        <v>9628883.5653982293</v>
      </c>
      <c r="I12" s="14">
        <v>8030058.6655172398</v>
      </c>
    </row>
    <row r="13" spans="1:9" x14ac:dyDescent="0.2">
      <c r="A13" s="6" t="s">
        <v>20</v>
      </c>
      <c r="B13" s="15">
        <f t="shared" si="0"/>
        <v>0.86223719863289516</v>
      </c>
      <c r="C13" s="5">
        <f t="shared" si="1"/>
        <v>9.2079432702317776E-3</v>
      </c>
      <c r="D13" s="17">
        <f t="shared" si="2"/>
        <v>1.0794405012893775E-2</v>
      </c>
      <c r="E13" s="17">
        <f t="shared" si="3"/>
        <v>1.4862167250585517E-3</v>
      </c>
      <c r="F13" s="23"/>
      <c r="G13" s="16">
        <f t="shared" si="4"/>
        <v>0.85302925536266339</v>
      </c>
      <c r="H13" s="14">
        <v>6251219.69008849</v>
      </c>
      <c r="I13" s="14">
        <v>6184462.1013793098</v>
      </c>
    </row>
    <row r="14" spans="1:9" x14ac:dyDescent="0.2">
      <c r="A14" s="6" t="s">
        <v>21</v>
      </c>
      <c r="B14" s="15">
        <f t="shared" si="0"/>
        <v>3.2145424621177794</v>
      </c>
      <c r="C14" s="5">
        <f t="shared" si="1"/>
        <v>0.30942004732587591</v>
      </c>
      <c r="D14" s="17">
        <f t="shared" si="2"/>
        <v>0.10650843687357661</v>
      </c>
      <c r="E14" s="17">
        <f t="shared" si="3"/>
        <v>5.5408265593101646E-3</v>
      </c>
      <c r="F14" s="23"/>
      <c r="G14" s="16">
        <f t="shared" si="4"/>
        <v>2.9051224147919035</v>
      </c>
      <c r="H14" s="14">
        <v>23305432.8503539</v>
      </c>
      <c r="I14" s="14">
        <v>21062137.507241301</v>
      </c>
    </row>
    <row r="15" spans="1:9" x14ac:dyDescent="0.2">
      <c r="A15" s="6" t="s">
        <v>22</v>
      </c>
      <c r="B15" s="15">
        <f t="shared" si="0"/>
        <v>10.350597166481531</v>
      </c>
      <c r="C15" s="5">
        <f t="shared" si="1"/>
        <v>-0.63931748655056708</v>
      </c>
      <c r="D15" s="17">
        <f t="shared" si="2"/>
        <v>-5.8173107502175234E-2</v>
      </c>
      <c r="E15" s="17">
        <f t="shared" si="3"/>
        <v>1.7841065831489426E-2</v>
      </c>
      <c r="F15" s="23"/>
      <c r="G15" s="16">
        <f t="shared" si="4"/>
        <v>10.989914653032098</v>
      </c>
      <c r="H15" s="14">
        <v>75041829.456991106</v>
      </c>
      <c r="I15" s="14">
        <v>79676881.234482706</v>
      </c>
    </row>
    <row r="16" spans="1:9" x14ac:dyDescent="0.2">
      <c r="A16" s="6" t="s">
        <v>23</v>
      </c>
      <c r="B16" s="15">
        <f t="shared" si="0"/>
        <v>9.5545776932194073</v>
      </c>
      <c r="C16" s="5">
        <f t="shared" si="1"/>
        <v>-0.97612297441435913</v>
      </c>
      <c r="D16" s="17">
        <f t="shared" si="2"/>
        <v>-9.2693070026620805E-2</v>
      </c>
      <c r="E16" s="17">
        <f t="shared" si="3"/>
        <v>1.6468986945876229E-2</v>
      </c>
      <c r="F16" s="23"/>
      <c r="G16" s="16">
        <f t="shared" si="4"/>
        <v>10.530700667633766</v>
      </c>
      <c r="H16" s="14">
        <v>69270688.2758407</v>
      </c>
      <c r="I16" s="14">
        <v>76347579.840344802</v>
      </c>
    </row>
    <row r="17" spans="1:9" x14ac:dyDescent="0.2">
      <c r="A17" s="6" t="s">
        <v>24</v>
      </c>
      <c r="B17" s="15">
        <f t="shared" si="0"/>
        <v>9.9442932280500393</v>
      </c>
      <c r="C17" s="5">
        <f t="shared" si="1"/>
        <v>-6.5385687193710851E-2</v>
      </c>
      <c r="D17" s="17">
        <f t="shared" si="2"/>
        <v>-6.5322462136257857E-3</v>
      </c>
      <c r="E17" s="17">
        <f t="shared" si="3"/>
        <v>1.7140729880185682E-2</v>
      </c>
      <c r="F17" s="23"/>
      <c r="G17" s="16">
        <f t="shared" si="4"/>
        <v>10.00967891524375</v>
      </c>
      <c r="H17" s="14">
        <v>72096125.903362796</v>
      </c>
      <c r="I17" s="14">
        <v>72570172.135517195</v>
      </c>
    </row>
    <row r="18" spans="1:9" x14ac:dyDescent="0.2">
      <c r="A18" s="6" t="s">
        <v>25</v>
      </c>
      <c r="B18" s="15">
        <f t="shared" si="0"/>
        <v>70.785772287238217</v>
      </c>
      <c r="C18" s="5">
        <f t="shared" si="1"/>
        <v>-3.6522109725952987</v>
      </c>
      <c r="D18" s="17">
        <f t="shared" si="2"/>
        <v>-4.9063808725807047E-2</v>
      </c>
      <c r="E18" s="17">
        <f t="shared" si="3"/>
        <v>0.1220116678290873</v>
      </c>
      <c r="F18" s="23"/>
      <c r="G18" s="16">
        <f t="shared" si="4"/>
        <v>74.437983259833516</v>
      </c>
      <c r="H18" s="14">
        <v>513196849.08247697</v>
      </c>
      <c r="I18" s="14">
        <v>539675378.633793</v>
      </c>
    </row>
    <row r="19" spans="1:9" x14ac:dyDescent="0.2">
      <c r="A19" s="6" t="s">
        <v>26</v>
      </c>
      <c r="B19" s="15">
        <f t="shared" si="0"/>
        <v>1.9642062866279999</v>
      </c>
      <c r="C19" s="5">
        <f t="shared" si="1"/>
        <v>0.13395001195499301</v>
      </c>
      <c r="D19" s="17">
        <f t="shared" si="2"/>
        <v>7.3186478750864814E-2</v>
      </c>
      <c r="E19" s="17">
        <f t="shared" si="3"/>
        <v>3.3856533205482531E-3</v>
      </c>
      <c r="F19" s="23"/>
      <c r="G19" s="16">
        <f t="shared" si="4"/>
        <v>1.8302562746730069</v>
      </c>
      <c r="H19" s="14">
        <v>14240495.578052999</v>
      </c>
      <c r="I19" s="14">
        <v>13269357.9913793</v>
      </c>
    </row>
    <row r="20" spans="1:9" x14ac:dyDescent="0.2">
      <c r="A20" s="6" t="s">
        <v>27</v>
      </c>
      <c r="B20" s="15">
        <f t="shared" si="0"/>
        <v>33.434340080915447</v>
      </c>
      <c r="C20" s="5">
        <f t="shared" si="1"/>
        <v>-2.1290832328062095</v>
      </c>
      <c r="D20" s="17">
        <f t="shared" si="2"/>
        <v>-5.9867218462760642E-2</v>
      </c>
      <c r="E20" s="17">
        <f t="shared" si="3"/>
        <v>5.7629936980610669E-2</v>
      </c>
      <c r="F20" s="23"/>
      <c r="G20" s="16">
        <f t="shared" si="4"/>
        <v>35.563423313721657</v>
      </c>
      <c r="H20" s="14">
        <v>242398965.58663699</v>
      </c>
      <c r="I20" s="14">
        <v>257834819.02448201</v>
      </c>
    </row>
    <row r="21" spans="1:9" x14ac:dyDescent="0.2">
      <c r="A21" s="6" t="s">
        <v>28</v>
      </c>
      <c r="B21" s="15">
        <f t="shared" si="0"/>
        <v>11.550741185193765</v>
      </c>
      <c r="C21" s="5">
        <f t="shared" si="1"/>
        <v>-0.87582380272536575</v>
      </c>
      <c r="D21" s="17">
        <f t="shared" si="2"/>
        <v>-7.0479959954888982E-2</v>
      </c>
      <c r="E21" s="17">
        <f t="shared" si="3"/>
        <v>1.9909724103154319E-2</v>
      </c>
      <c r="F21" s="23"/>
      <c r="G21" s="16">
        <f t="shared" si="4"/>
        <v>12.42656498791913</v>
      </c>
      <c r="H21" s="14">
        <v>83742873.592654794</v>
      </c>
      <c r="I21" s="14">
        <v>90092596.162413701</v>
      </c>
    </row>
    <row r="22" spans="1:9" x14ac:dyDescent="0.2">
      <c r="A22" s="6" t="s">
        <v>29</v>
      </c>
      <c r="B22" s="15">
        <f t="shared" si="0"/>
        <v>38.515376215086896</v>
      </c>
      <c r="C22" s="5">
        <f t="shared" si="1"/>
        <v>-1.2362505132364134</v>
      </c>
      <c r="D22" s="17">
        <f t="shared" si="2"/>
        <v>-3.1099369132372549E-2</v>
      </c>
      <c r="E22" s="17">
        <f t="shared" si="3"/>
        <v>6.6387992067082971E-2</v>
      </c>
      <c r="F22" s="23"/>
      <c r="G22" s="16">
        <f t="shared" si="4"/>
        <v>39.751626728323309</v>
      </c>
      <c r="H22" s="14">
        <v>279236477.55937999</v>
      </c>
      <c r="I22" s="14">
        <v>288199293.78034401</v>
      </c>
    </row>
    <row r="23" spans="1:9" x14ac:dyDescent="0.2">
      <c r="A23" s="6" t="s">
        <v>30</v>
      </c>
      <c r="B23" s="15">
        <f t="shared" si="0"/>
        <v>6.3714025847421381</v>
      </c>
      <c r="C23" s="5">
        <f t="shared" si="1"/>
        <v>0.43025888400492374</v>
      </c>
      <c r="D23" s="17">
        <f t="shared" si="2"/>
        <v>7.2420211608673013E-2</v>
      </c>
      <c r="E23" s="17">
        <f t="shared" si="3"/>
        <v>1.0982227510641977E-2</v>
      </c>
      <c r="F23" s="23"/>
      <c r="G23" s="16">
        <f t="shared" si="4"/>
        <v>5.9411437007372143</v>
      </c>
      <c r="H23" s="14">
        <v>46192668.739380501</v>
      </c>
      <c r="I23" s="14">
        <v>43073291.830344804</v>
      </c>
    </row>
    <row r="24" spans="1:9" x14ac:dyDescent="0.2">
      <c r="A24" s="6" t="s">
        <v>31</v>
      </c>
      <c r="B24" s="15">
        <f t="shared" si="0"/>
        <v>5.7990303633200968</v>
      </c>
      <c r="C24" s="5">
        <f t="shared" si="1"/>
        <v>-0.27734762174529592</v>
      </c>
      <c r="D24" s="17">
        <f t="shared" si="2"/>
        <v>-4.5643576226983382E-2</v>
      </c>
      <c r="E24" s="17">
        <f t="shared" si="3"/>
        <v>9.9956438074740809E-3</v>
      </c>
      <c r="F24" s="23"/>
      <c r="G24" s="16">
        <f t="shared" si="4"/>
        <v>6.0763779850653927</v>
      </c>
      <c r="H24" s="14">
        <v>42042970.134070702</v>
      </c>
      <c r="I24" s="14">
        <v>44053740.391724102</v>
      </c>
    </row>
    <row r="25" spans="1:9" x14ac:dyDescent="0.2">
      <c r="A25" s="6" t="s">
        <v>32</v>
      </c>
      <c r="B25" s="15">
        <f t="shared" si="0"/>
        <v>21.52353248087876</v>
      </c>
      <c r="C25" s="5">
        <f t="shared" si="1"/>
        <v>-1.8877818678013796</v>
      </c>
      <c r="D25" s="17">
        <f t="shared" si="2"/>
        <v>-8.0635450008717996E-2</v>
      </c>
      <c r="E25" s="17">
        <f t="shared" si="3"/>
        <v>3.7099575390788064E-2</v>
      </c>
      <c r="F25" s="23"/>
      <c r="G25" s="16">
        <f t="shared" si="4"/>
        <v>23.41131434868014</v>
      </c>
      <c r="H25" s="14">
        <v>156045610.48637101</v>
      </c>
      <c r="I25" s="14">
        <v>169732029.027931</v>
      </c>
    </row>
    <row r="26" spans="1:9" x14ac:dyDescent="0.2">
      <c r="A26" s="6" t="s">
        <v>33</v>
      </c>
      <c r="B26" s="15">
        <f t="shared" si="0"/>
        <v>22.290353566395996</v>
      </c>
      <c r="C26" s="5">
        <f t="shared" si="1"/>
        <v>-2.7141255819987613</v>
      </c>
      <c r="D26" s="17">
        <f t="shared" si="2"/>
        <v>-0.10854557561032033</v>
      </c>
      <c r="E26" s="17">
        <f t="shared" si="3"/>
        <v>3.8421325744670082E-2</v>
      </c>
      <c r="F26" s="23"/>
      <c r="G26" s="16">
        <f t="shared" si="4"/>
        <v>25.004479148394758</v>
      </c>
      <c r="H26" s="14">
        <v>161605063.35637099</v>
      </c>
      <c r="I26" s="14">
        <v>181282473.82586199</v>
      </c>
    </row>
    <row r="27" spans="1:9" x14ac:dyDescent="0.2">
      <c r="A27" s="6" t="s">
        <v>34</v>
      </c>
      <c r="B27" s="15">
        <f t="shared" si="0"/>
        <v>15.826464277302346</v>
      </c>
      <c r="C27" s="5">
        <f t="shared" si="1"/>
        <v>-1.3746475363004116</v>
      </c>
      <c r="D27" s="17">
        <f t="shared" si="2"/>
        <v>-7.9916202580191983E-2</v>
      </c>
      <c r="E27" s="17">
        <f t="shared" si="3"/>
        <v>2.7279681211576857E-2</v>
      </c>
      <c r="F27" s="23"/>
      <c r="G27" s="16">
        <f t="shared" si="4"/>
        <v>17.201111813602758</v>
      </c>
      <c r="H27" s="14">
        <v>114741866.010442</v>
      </c>
      <c r="I27" s="14">
        <v>124708060.64861999</v>
      </c>
    </row>
    <row r="28" spans="1:9" x14ac:dyDescent="0.2">
      <c r="A28" s="6" t="s">
        <v>35</v>
      </c>
      <c r="B28" s="15">
        <f t="shared" si="0"/>
        <v>10.906886533390288</v>
      </c>
      <c r="C28" s="5">
        <f t="shared" si="1"/>
        <v>-2.0358810571447883</v>
      </c>
      <c r="D28" s="17">
        <f t="shared" si="2"/>
        <v>-0.15729874178020539</v>
      </c>
      <c r="E28" s="17">
        <f t="shared" si="3"/>
        <v>1.8799927919999286E-2</v>
      </c>
      <c r="F28" s="23"/>
      <c r="G28" s="16">
        <f t="shared" si="4"/>
        <v>12.942767590535077</v>
      </c>
      <c r="H28" s="14">
        <v>79074927.367079601</v>
      </c>
      <c r="I28" s="14">
        <v>93835065.031379297</v>
      </c>
    </row>
    <row r="29" spans="1:9" x14ac:dyDescent="0.2">
      <c r="A29" s="6" t="s">
        <v>36</v>
      </c>
      <c r="B29" s="15">
        <f t="shared" si="0"/>
        <v>38.239244747634892</v>
      </c>
      <c r="C29" s="5">
        <f t="shared" si="1"/>
        <v>-5.9684539377395893</v>
      </c>
      <c r="D29" s="17">
        <f t="shared" si="2"/>
        <v>-0.13500937880112207</v>
      </c>
      <c r="E29" s="17">
        <f t="shared" si="3"/>
        <v>6.5912031152971604E-2</v>
      </c>
      <c r="F29" s="23"/>
      <c r="G29" s="16">
        <f t="shared" si="4"/>
        <v>44.207698685374481</v>
      </c>
      <c r="H29" s="14">
        <v>277234524.420353</v>
      </c>
      <c r="I29" s="14">
        <v>320505815.46896499</v>
      </c>
    </row>
    <row r="30" spans="1:9" x14ac:dyDescent="0.2">
      <c r="A30" s="6" t="s">
        <v>37</v>
      </c>
      <c r="B30" s="15">
        <f t="shared" si="0"/>
        <v>8.6334265313030194</v>
      </c>
      <c r="C30" s="5">
        <f t="shared" si="1"/>
        <v>-0.77488288049245746</v>
      </c>
      <c r="D30" s="17">
        <f t="shared" si="2"/>
        <v>-8.2361543033540513E-2</v>
      </c>
      <c r="E30" s="17">
        <f t="shared" si="3"/>
        <v>1.4881221693671969E-2</v>
      </c>
      <c r="F30" s="23"/>
      <c r="G30" s="16">
        <f t="shared" si="4"/>
        <v>9.4083094117954769</v>
      </c>
      <c r="H30" s="14">
        <v>62592342.351946898</v>
      </c>
      <c r="I30" s="14">
        <v>68210243.235517204</v>
      </c>
    </row>
    <row r="31" spans="1:9" x14ac:dyDescent="0.2">
      <c r="A31" s="6" t="s">
        <v>38</v>
      </c>
      <c r="B31" s="15">
        <f t="shared" si="0"/>
        <v>8.472653360903255</v>
      </c>
      <c r="C31" s="5">
        <f t="shared" si="1"/>
        <v>2.8613141275144418</v>
      </c>
      <c r="D31" s="17">
        <f t="shared" si="2"/>
        <v>0.50991644035508266</v>
      </c>
      <c r="E31" s="17">
        <f t="shared" si="3"/>
        <v>1.4604100995136031E-2</v>
      </c>
      <c r="F31" s="23"/>
      <c r="G31" s="16">
        <f t="shared" si="4"/>
        <v>5.6113392333888132</v>
      </c>
      <c r="H31" s="14">
        <v>61426736.866548598</v>
      </c>
      <c r="I31" s="14">
        <v>40682209.442068897</v>
      </c>
    </row>
    <row r="32" spans="1:9" x14ac:dyDescent="0.2">
      <c r="A32" s="6" t="s">
        <v>39</v>
      </c>
      <c r="B32" s="15">
        <f t="shared" si="0"/>
        <v>15.713725015831448</v>
      </c>
      <c r="C32" s="5">
        <f t="shared" si="1"/>
        <v>-1.8606830264514453</v>
      </c>
      <c r="D32" s="17">
        <f t="shared" si="2"/>
        <v>-0.10587457750922602</v>
      </c>
      <c r="E32" s="17">
        <f t="shared" si="3"/>
        <v>2.7085355362223035E-2</v>
      </c>
      <c r="F32" s="23"/>
      <c r="G32" s="16">
        <f t="shared" si="4"/>
        <v>17.574408042282894</v>
      </c>
      <c r="H32" s="14">
        <v>113924506.364778</v>
      </c>
      <c r="I32" s="14">
        <v>127414458.30655099</v>
      </c>
    </row>
    <row r="33" spans="1:9" x14ac:dyDescent="0.2">
      <c r="A33" s="6" t="s">
        <v>40</v>
      </c>
      <c r="B33" s="15">
        <f t="shared" si="0"/>
        <v>5.0765070951602072</v>
      </c>
      <c r="C33" s="5">
        <f t="shared" si="1"/>
        <v>-0.6394268148992408</v>
      </c>
      <c r="D33" s="17">
        <f t="shared" si="2"/>
        <v>-0.1118674262090253</v>
      </c>
      <c r="E33" s="17">
        <f t="shared" si="3"/>
        <v>8.7502484950405888E-3</v>
      </c>
      <c r="F33" s="23"/>
      <c r="G33" s="16">
        <f t="shared" si="4"/>
        <v>5.715933910059448</v>
      </c>
      <c r="H33" s="14">
        <v>36804676.4399115</v>
      </c>
      <c r="I33" s="14">
        <v>41440520.847930998</v>
      </c>
    </row>
    <row r="34" spans="1:9" x14ac:dyDescent="0.2">
      <c r="A34" s="6" t="s">
        <v>41</v>
      </c>
      <c r="B34" s="15">
        <f t="shared" si="0"/>
        <v>5.4799625182300824</v>
      </c>
      <c r="C34" s="5">
        <f t="shared" si="1"/>
        <v>-0.71800342850000032</v>
      </c>
      <c r="D34" s="17">
        <f t="shared" si="2"/>
        <v>-0.1158450102293324</v>
      </c>
      <c r="E34" s="17">
        <f t="shared" si="3"/>
        <v>9.4456745315566921E-3</v>
      </c>
      <c r="F34" s="23"/>
      <c r="G34" s="16">
        <f t="shared" si="4"/>
        <v>6.1979659467300827</v>
      </c>
      <c r="H34" s="14">
        <v>39729728.257168099</v>
      </c>
      <c r="I34" s="14">
        <v>44935253.113793097</v>
      </c>
    </row>
    <row r="35" spans="1:9" x14ac:dyDescent="0.2">
      <c r="A35" s="6" t="s">
        <v>42</v>
      </c>
      <c r="B35" s="15">
        <f t="shared" si="0"/>
        <v>6.7962183972047585</v>
      </c>
      <c r="C35" s="5">
        <f t="shared" si="1"/>
        <v>-0.71372111803899241</v>
      </c>
      <c r="D35" s="17">
        <f t="shared" si="2"/>
        <v>-9.5036866354286084E-2</v>
      </c>
      <c r="E35" s="17">
        <f t="shared" si="3"/>
        <v>1.1714471916882322E-2</v>
      </c>
      <c r="F35" s="23"/>
      <c r="G35" s="16">
        <f t="shared" si="4"/>
        <v>7.5099395152437509</v>
      </c>
      <c r="H35" s="14">
        <v>49272583.379734501</v>
      </c>
      <c r="I35" s="14">
        <v>54447061.485517196</v>
      </c>
    </row>
    <row r="36" spans="1:9" x14ac:dyDescent="0.2">
      <c r="A36" s="6" t="s">
        <v>43</v>
      </c>
      <c r="B36" s="15">
        <f t="shared" si="0"/>
        <v>19.984827781788141</v>
      </c>
      <c r="C36" s="5">
        <f t="shared" si="1"/>
        <v>-1.3268872887944809</v>
      </c>
      <c r="D36" s="17">
        <f t="shared" si="2"/>
        <v>-6.2260934157572063E-2</v>
      </c>
      <c r="E36" s="17">
        <f t="shared" si="3"/>
        <v>3.4447348529849403E-2</v>
      </c>
      <c r="F36" s="23"/>
      <c r="G36" s="16">
        <f t="shared" si="4"/>
        <v>21.311715070582622</v>
      </c>
      <c r="H36" s="14">
        <v>144890001.41796401</v>
      </c>
      <c r="I36" s="14">
        <v>154509934.261724</v>
      </c>
    </row>
    <row r="37" spans="1:9" x14ac:dyDescent="0.2">
      <c r="A37" s="6" t="s">
        <v>44</v>
      </c>
      <c r="B37" s="15">
        <f t="shared" si="0"/>
        <v>8.122168795703379</v>
      </c>
      <c r="C37" s="5">
        <f t="shared" si="1"/>
        <v>-1.7461002926676006</v>
      </c>
      <c r="D37" s="17">
        <f t="shared" si="2"/>
        <v>-0.17694088771102218</v>
      </c>
      <c r="E37" s="17">
        <f t="shared" si="3"/>
        <v>1.3999979503392428E-2</v>
      </c>
      <c r="F37" s="23"/>
      <c r="G37" s="16">
        <f t="shared" si="4"/>
        <v>9.8682690883709796</v>
      </c>
      <c r="H37" s="14">
        <v>58885723.7688495</v>
      </c>
      <c r="I37" s="14">
        <v>71544950.890689597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7"/>
  <sheetViews>
    <sheetView workbookViewId="0">
      <selection activeCell="E15" sqref="E15"/>
    </sheetView>
  </sheetViews>
  <sheetFormatPr defaultRowHeight="15" x14ac:dyDescent="0.2"/>
  <cols>
    <col min="1" max="1" width="19" style="1" customWidth="1"/>
    <col min="2" max="2" width="15.5" style="1" bestFit="1" customWidth="1"/>
    <col min="3" max="3" width="10.5" style="1" bestFit="1" customWidth="1"/>
    <col min="4" max="4" width="18.375" style="1" bestFit="1" customWidth="1"/>
    <col min="5" max="5" width="11.125" style="1" bestFit="1" customWidth="1"/>
    <col min="6" max="16384" width="9" style="1"/>
  </cols>
  <sheetData>
    <row r="1" spans="1:5" x14ac:dyDescent="0.2">
      <c r="A1" s="2" t="s">
        <v>156</v>
      </c>
    </row>
    <row r="4" spans="1:5" s="3" customFormat="1" x14ac:dyDescent="0.2">
      <c r="A4" s="3" t="s">
        <v>141</v>
      </c>
      <c r="B4" s="3" t="s">
        <v>155</v>
      </c>
      <c r="C4" s="3" t="s">
        <v>154</v>
      </c>
      <c r="D4" s="3" t="s">
        <v>143</v>
      </c>
      <c r="E4" s="3" t="s">
        <v>144</v>
      </c>
    </row>
    <row r="5" spans="1:5" x14ac:dyDescent="0.2">
      <c r="A5" s="1" t="s">
        <v>145</v>
      </c>
      <c r="B5" s="28" t="s">
        <v>306</v>
      </c>
      <c r="C5" s="29">
        <v>50</v>
      </c>
      <c r="D5" s="28" t="s">
        <v>307</v>
      </c>
      <c r="E5" s="28" t="s">
        <v>146</v>
      </c>
    </row>
    <row r="6" spans="1:5" x14ac:dyDescent="0.2">
      <c r="A6" s="1" t="s">
        <v>147</v>
      </c>
      <c r="B6" s="28" t="s">
        <v>308</v>
      </c>
      <c r="C6" s="29">
        <v>100</v>
      </c>
      <c r="D6" s="28" t="s">
        <v>309</v>
      </c>
      <c r="E6" s="28" t="s">
        <v>310</v>
      </c>
    </row>
    <row r="7" spans="1:5" x14ac:dyDescent="0.2">
      <c r="A7" s="1" t="s">
        <v>148</v>
      </c>
      <c r="B7" s="28" t="s">
        <v>311</v>
      </c>
      <c r="C7" s="29">
        <v>329</v>
      </c>
      <c r="D7" s="28" t="s">
        <v>312</v>
      </c>
      <c r="E7" s="28" t="s">
        <v>153</v>
      </c>
    </row>
    <row r="8" spans="1:5" x14ac:dyDescent="0.2">
      <c r="A8" s="1" t="s">
        <v>149</v>
      </c>
      <c r="B8" s="28" t="s">
        <v>313</v>
      </c>
      <c r="C8" s="29">
        <v>789</v>
      </c>
      <c r="D8" s="28" t="s">
        <v>314</v>
      </c>
      <c r="E8" s="28" t="s">
        <v>315</v>
      </c>
    </row>
    <row r="9" spans="1:5" x14ac:dyDescent="0.2">
      <c r="A9" s="1" t="s">
        <v>150</v>
      </c>
      <c r="B9" s="28" t="s">
        <v>151</v>
      </c>
      <c r="C9" s="29">
        <v>1107</v>
      </c>
      <c r="D9" s="28" t="s">
        <v>152</v>
      </c>
      <c r="E9" s="28" t="s">
        <v>153</v>
      </c>
    </row>
    <row r="10" spans="1:5" x14ac:dyDescent="0.2">
      <c r="A10" s="1" t="s">
        <v>142</v>
      </c>
      <c r="B10" s="28" t="s">
        <v>316</v>
      </c>
      <c r="C10" s="29">
        <v>182</v>
      </c>
      <c r="D10" s="28" t="s">
        <v>317</v>
      </c>
      <c r="E10" s="30">
        <v>-0.08</v>
      </c>
    </row>
    <row r="13" spans="1:5" x14ac:dyDescent="0.2">
      <c r="A13" s="1" t="s">
        <v>157</v>
      </c>
      <c r="B13" s="30">
        <v>0.31</v>
      </c>
    </row>
    <row r="21" spans="1:5" x14ac:dyDescent="0.2">
      <c r="A21" s="25" t="s">
        <v>318</v>
      </c>
      <c r="B21" s="25" t="s">
        <v>319</v>
      </c>
      <c r="C21" s="25" t="s">
        <v>320</v>
      </c>
      <c r="D21" s="25" t="s">
        <v>321</v>
      </c>
      <c r="E21" s="25" t="s">
        <v>322</v>
      </c>
    </row>
    <row r="22" spans="1:5" x14ac:dyDescent="0.2">
      <c r="A22" s="7" t="s">
        <v>145</v>
      </c>
      <c r="B22" s="14">
        <v>95123646.931999996</v>
      </c>
      <c r="C22" s="14">
        <v>147618.6</v>
      </c>
      <c r="D22" s="14">
        <v>13.120503025103448</v>
      </c>
      <c r="E22" s="50">
        <f>D22/$D$27</f>
        <v>6.0053419713735276E-2</v>
      </c>
    </row>
    <row r="23" spans="1:5" x14ac:dyDescent="0.2">
      <c r="A23" s="7" t="s">
        <v>147</v>
      </c>
      <c r="B23" s="14">
        <v>289854623.19200003</v>
      </c>
      <c r="C23" s="14">
        <v>372032</v>
      </c>
      <c r="D23" s="14">
        <v>39.979948026482759</v>
      </c>
      <c r="E23" s="50">
        <f t="shared" ref="E23:E27" si="0">D23/$D$27</f>
        <v>0.1829908955757252</v>
      </c>
    </row>
    <row r="24" spans="1:5" x14ac:dyDescent="0.2">
      <c r="A24" s="7" t="s">
        <v>148</v>
      </c>
      <c r="B24" s="14">
        <v>475287278.02800006</v>
      </c>
      <c r="C24" s="14">
        <v>169971</v>
      </c>
      <c r="D24" s="14">
        <v>65.556865934896564</v>
      </c>
      <c r="E24" s="50">
        <f t="shared" si="0"/>
        <v>0.30005815917064488</v>
      </c>
    </row>
    <row r="25" spans="1:5" x14ac:dyDescent="0.2">
      <c r="A25" s="7" t="s">
        <v>149</v>
      </c>
      <c r="B25" s="14">
        <v>606095319.94599998</v>
      </c>
      <c r="C25" s="14">
        <v>85384.8</v>
      </c>
      <c r="D25" s="14">
        <v>83.599354475310335</v>
      </c>
      <c r="E25" s="50">
        <f t="shared" si="0"/>
        <v>0.3826398357210517</v>
      </c>
    </row>
    <row r="26" spans="1:5" x14ac:dyDescent="0.2">
      <c r="A26" s="7" t="s">
        <v>150</v>
      </c>
      <c r="B26" s="14">
        <v>117622981.37200001</v>
      </c>
      <c r="C26" s="14">
        <v>12819.6</v>
      </c>
      <c r="D26" s="14">
        <v>16.223859499586208</v>
      </c>
      <c r="E26" s="50">
        <f t="shared" si="0"/>
        <v>7.4257689818842898E-2</v>
      </c>
    </row>
    <row r="27" spans="1:5" x14ac:dyDescent="0.2">
      <c r="A27" s="25" t="s">
        <v>323</v>
      </c>
      <c r="B27" s="14">
        <v>1583983849.47</v>
      </c>
      <c r="C27" s="14">
        <v>787826</v>
      </c>
      <c r="D27" s="14">
        <v>218.48053096137932</v>
      </c>
      <c r="E27" s="50">
        <f t="shared" si="0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0"/>
  <sheetViews>
    <sheetView tabSelected="1" workbookViewId="0">
      <selection activeCell="K9" sqref="K9"/>
    </sheetView>
  </sheetViews>
  <sheetFormatPr defaultRowHeight="15" x14ac:dyDescent="0.2"/>
  <cols>
    <col min="1" max="1" width="9" style="1"/>
    <col min="2" max="2" width="19.375" style="1" bestFit="1" customWidth="1"/>
    <col min="3" max="3" width="11.875" style="1" bestFit="1" customWidth="1"/>
    <col min="4" max="4" width="1.875" style="1" customWidth="1"/>
    <col min="5" max="5" width="14" style="18" bestFit="1" customWidth="1"/>
    <col min="6" max="6" width="2.625" style="1" customWidth="1"/>
    <col min="7" max="7" width="6.75" style="1" bestFit="1" customWidth="1"/>
    <col min="8" max="8" width="19.375" style="1" bestFit="1" customWidth="1"/>
    <col min="9" max="9" width="10.5" style="18" bestFit="1" customWidth="1"/>
    <col min="10" max="10" width="3.5" style="1" customWidth="1"/>
    <col min="11" max="11" width="12.25" style="1" bestFit="1" customWidth="1"/>
    <col min="12" max="12" width="19.375" style="1" bestFit="1" customWidth="1"/>
    <col min="13" max="13" width="11.875" style="1" bestFit="1" customWidth="1"/>
    <col min="14" max="14" width="1.625" style="1" customWidth="1"/>
    <col min="15" max="15" width="14.875" style="18" bestFit="1" customWidth="1"/>
    <col min="16" max="16384" width="9" style="1"/>
  </cols>
  <sheetData>
    <row r="1" spans="1:15" x14ac:dyDescent="0.2">
      <c r="A1" s="2" t="s">
        <v>158</v>
      </c>
    </row>
    <row r="3" spans="1:15" x14ac:dyDescent="0.2">
      <c r="A3" s="1" t="s">
        <v>159</v>
      </c>
      <c r="G3" s="1" t="s">
        <v>163</v>
      </c>
      <c r="K3" s="1" t="s">
        <v>164</v>
      </c>
    </row>
    <row r="5" spans="1:15" x14ac:dyDescent="0.2">
      <c r="A5" s="1" t="s">
        <v>1</v>
      </c>
      <c r="B5" s="1" t="s">
        <v>160</v>
      </c>
      <c r="C5" s="1" t="s">
        <v>161</v>
      </c>
      <c r="E5" s="14" t="s">
        <v>162</v>
      </c>
      <c r="G5" s="1" t="s">
        <v>1</v>
      </c>
      <c r="H5" s="1" t="s">
        <v>160</v>
      </c>
      <c r="I5" s="18" t="s">
        <v>165</v>
      </c>
      <c r="K5" s="1" t="s">
        <v>1</v>
      </c>
      <c r="L5" s="1" t="s">
        <v>160</v>
      </c>
      <c r="M5" s="1" t="s">
        <v>166</v>
      </c>
      <c r="O5" s="14" t="s">
        <v>167</v>
      </c>
    </row>
    <row r="6" spans="1:15" x14ac:dyDescent="0.2">
      <c r="A6" s="12">
        <v>201912</v>
      </c>
      <c r="B6" s="12" t="s">
        <v>147</v>
      </c>
      <c r="C6" s="51">
        <f>E6/7.25/1000000</f>
        <v>42.776163950344824</v>
      </c>
      <c r="E6" s="14">
        <v>310127188.63999999</v>
      </c>
      <c r="G6" s="12">
        <v>201912</v>
      </c>
      <c r="H6" s="12" t="s">
        <v>147</v>
      </c>
      <c r="I6" s="52">
        <v>414241</v>
      </c>
      <c r="J6" s="12"/>
      <c r="K6" s="12">
        <v>201912</v>
      </c>
      <c r="L6" s="12" t="s">
        <v>147</v>
      </c>
      <c r="M6" s="52">
        <f>O6/7.25</f>
        <v>103.26395492079448</v>
      </c>
      <c r="O6" s="14">
        <f>E6/I6</f>
        <v>748.66367317575998</v>
      </c>
    </row>
    <row r="7" spans="1:15" x14ac:dyDescent="0.2">
      <c r="A7" s="12">
        <v>201912</v>
      </c>
      <c r="B7" s="12" t="s">
        <v>150</v>
      </c>
      <c r="C7" s="51">
        <f t="shared" ref="C7:C30" si="0">E7/7.25/1000000</f>
        <v>11.817014169655172</v>
      </c>
      <c r="E7" s="14">
        <v>85673352.730000004</v>
      </c>
      <c r="G7" s="12">
        <v>201912</v>
      </c>
      <c r="H7" s="12" t="s">
        <v>150</v>
      </c>
      <c r="I7" s="52">
        <v>11787</v>
      </c>
      <c r="J7" s="12"/>
      <c r="K7" s="12">
        <v>201912</v>
      </c>
      <c r="L7" s="12" t="s">
        <v>150</v>
      </c>
      <c r="M7" s="52">
        <f t="shared" ref="M7:M30" si="1">O7/7.25</f>
        <v>1002.5463790324233</v>
      </c>
      <c r="O7" s="14">
        <f t="shared" ref="O7:O30" si="2">E7/I7</f>
        <v>7268.4612479850684</v>
      </c>
    </row>
    <row r="8" spans="1:15" x14ac:dyDescent="0.2">
      <c r="A8" s="12">
        <v>201912</v>
      </c>
      <c r="B8" s="12" t="s">
        <v>149</v>
      </c>
      <c r="C8" s="51">
        <f t="shared" si="0"/>
        <v>56.267092444137937</v>
      </c>
      <c r="E8" s="14">
        <v>407936420.22000003</v>
      </c>
      <c r="G8" s="12">
        <v>201912</v>
      </c>
      <c r="H8" s="12" t="s">
        <v>149</v>
      </c>
      <c r="I8" s="52">
        <v>80835</v>
      </c>
      <c r="J8" s="12"/>
      <c r="K8" s="12">
        <v>201912</v>
      </c>
      <c r="L8" s="12" t="s">
        <v>149</v>
      </c>
      <c r="M8" s="52">
        <f t="shared" si="1"/>
        <v>696.07338954831368</v>
      </c>
      <c r="O8" s="14">
        <f t="shared" si="2"/>
        <v>5046.5320742252743</v>
      </c>
    </row>
    <row r="9" spans="1:15" x14ac:dyDescent="0.2">
      <c r="A9" s="12">
        <v>201912</v>
      </c>
      <c r="B9" s="12" t="s">
        <v>145</v>
      </c>
      <c r="C9" s="51">
        <f t="shared" si="0"/>
        <v>28.073812038620687</v>
      </c>
      <c r="E9" s="14">
        <v>203535137.28</v>
      </c>
      <c r="G9" s="12">
        <v>201912</v>
      </c>
      <c r="H9" s="12" t="s">
        <v>145</v>
      </c>
      <c r="I9" s="52">
        <v>675400</v>
      </c>
      <c r="J9" s="12"/>
      <c r="K9" s="12">
        <v>201912</v>
      </c>
      <c r="L9" s="12" t="s">
        <v>145</v>
      </c>
      <c r="M9" s="52">
        <f t="shared" si="1"/>
        <v>41.566200827096075</v>
      </c>
      <c r="O9" s="14">
        <f t="shared" si="2"/>
        <v>301.35495599644656</v>
      </c>
    </row>
    <row r="10" spans="1:15" x14ac:dyDescent="0.2">
      <c r="A10" s="12">
        <v>201912</v>
      </c>
      <c r="B10" s="12" t="s">
        <v>148</v>
      </c>
      <c r="C10" s="51">
        <f t="shared" si="0"/>
        <v>55.383969653793102</v>
      </c>
      <c r="E10" s="14">
        <v>401533779.99000001</v>
      </c>
      <c r="G10" s="12">
        <v>201912</v>
      </c>
      <c r="H10" s="12" t="s">
        <v>148</v>
      </c>
      <c r="I10" s="52">
        <v>178235</v>
      </c>
      <c r="J10" s="12"/>
      <c r="K10" s="12">
        <v>201912</v>
      </c>
      <c r="L10" s="12" t="s">
        <v>148</v>
      </c>
      <c r="M10" s="52">
        <f t="shared" si="1"/>
        <v>310.73565603721551</v>
      </c>
      <c r="O10" s="14">
        <f t="shared" si="2"/>
        <v>2252.8335062698125</v>
      </c>
    </row>
    <row r="11" spans="1:15" x14ac:dyDescent="0.2">
      <c r="A11" s="12">
        <v>201911</v>
      </c>
      <c r="B11" s="12" t="s">
        <v>147</v>
      </c>
      <c r="C11" s="51">
        <f t="shared" si="0"/>
        <v>35.484351437241372</v>
      </c>
      <c r="E11" s="14">
        <v>257261547.91999999</v>
      </c>
      <c r="G11" s="12">
        <v>201911</v>
      </c>
      <c r="H11" s="12" t="s">
        <v>147</v>
      </c>
      <c r="I11" s="52">
        <v>356943</v>
      </c>
      <c r="J11" s="12"/>
      <c r="K11" s="12">
        <v>201911</v>
      </c>
      <c r="L11" s="12" t="s">
        <v>147</v>
      </c>
      <c r="M11" s="52">
        <f t="shared" si="1"/>
        <v>99.41181487588041</v>
      </c>
      <c r="O11" s="14">
        <f t="shared" si="2"/>
        <v>720.73565785013295</v>
      </c>
    </row>
    <row r="12" spans="1:15" x14ac:dyDescent="0.2">
      <c r="A12" s="12">
        <v>201911</v>
      </c>
      <c r="B12" s="12" t="s">
        <v>150</v>
      </c>
      <c r="C12" s="51">
        <f t="shared" si="0"/>
        <v>11.932999194482759</v>
      </c>
      <c r="E12" s="14">
        <v>86514244.159999996</v>
      </c>
      <c r="G12" s="12">
        <v>201911</v>
      </c>
      <c r="H12" s="12" t="s">
        <v>150</v>
      </c>
      <c r="I12" s="52">
        <v>11787</v>
      </c>
      <c r="J12" s="12"/>
      <c r="K12" s="12">
        <v>201911</v>
      </c>
      <c r="L12" s="12" t="s">
        <v>150</v>
      </c>
      <c r="M12" s="52">
        <f t="shared" si="1"/>
        <v>1012.3864591908678</v>
      </c>
      <c r="O12" s="14">
        <f t="shared" si="2"/>
        <v>7339.8018291337912</v>
      </c>
    </row>
    <row r="13" spans="1:15" x14ac:dyDescent="0.2">
      <c r="A13" s="12">
        <v>201911</v>
      </c>
      <c r="B13" s="12" t="s">
        <v>149</v>
      </c>
      <c r="C13" s="51">
        <f t="shared" si="0"/>
        <v>52.939304928275867</v>
      </c>
      <c r="E13" s="14">
        <v>383809960.73000002</v>
      </c>
      <c r="G13" s="12">
        <v>201911</v>
      </c>
      <c r="H13" s="12" t="s">
        <v>149</v>
      </c>
      <c r="I13" s="52">
        <v>73543</v>
      </c>
      <c r="J13" s="12"/>
      <c r="K13" s="12">
        <v>201911</v>
      </c>
      <c r="L13" s="12" t="s">
        <v>149</v>
      </c>
      <c r="M13" s="52">
        <f t="shared" si="1"/>
        <v>719.84152031159817</v>
      </c>
      <c r="O13" s="14">
        <f t="shared" si="2"/>
        <v>5218.8510222590867</v>
      </c>
    </row>
    <row r="14" spans="1:15" x14ac:dyDescent="0.2">
      <c r="A14" s="12">
        <v>201911</v>
      </c>
      <c r="B14" s="12" t="s">
        <v>145</v>
      </c>
      <c r="C14" s="51">
        <f t="shared" si="0"/>
        <v>19.938419089655174</v>
      </c>
      <c r="E14" s="14">
        <v>144553538.40000001</v>
      </c>
      <c r="G14" s="12">
        <v>201911</v>
      </c>
      <c r="H14" s="12" t="s">
        <v>145</v>
      </c>
      <c r="I14" s="52">
        <v>396833</v>
      </c>
      <c r="J14" s="12"/>
      <c r="K14" s="12">
        <v>201911</v>
      </c>
      <c r="L14" s="12" t="s">
        <v>145</v>
      </c>
      <c r="M14" s="52">
        <f t="shared" si="1"/>
        <v>50.243853433699243</v>
      </c>
      <c r="O14" s="14">
        <f t="shared" si="2"/>
        <v>364.26793739431952</v>
      </c>
    </row>
    <row r="15" spans="1:15" x14ac:dyDescent="0.2">
      <c r="A15" s="12">
        <v>201911</v>
      </c>
      <c r="B15" s="12" t="s">
        <v>148</v>
      </c>
      <c r="C15" s="51">
        <f t="shared" si="0"/>
        <v>52.872795674482752</v>
      </c>
      <c r="E15" s="14">
        <v>383327768.63999999</v>
      </c>
      <c r="G15" s="12">
        <v>201911</v>
      </c>
      <c r="H15" s="12" t="s">
        <v>148</v>
      </c>
      <c r="I15" s="52">
        <v>205449</v>
      </c>
      <c r="J15" s="12"/>
      <c r="K15" s="12">
        <v>201911</v>
      </c>
      <c r="L15" s="12" t="s">
        <v>148</v>
      </c>
      <c r="M15" s="52">
        <f t="shared" si="1"/>
        <v>257.35241190992781</v>
      </c>
      <c r="O15" s="14">
        <f t="shared" si="2"/>
        <v>1865.8049863469766</v>
      </c>
    </row>
    <row r="16" spans="1:15" x14ac:dyDescent="0.2">
      <c r="A16" s="12">
        <v>201910</v>
      </c>
      <c r="B16" s="12" t="s">
        <v>147</v>
      </c>
      <c r="C16" s="51">
        <f t="shared" si="0"/>
        <v>46.635102987586208</v>
      </c>
      <c r="E16" s="14">
        <v>338104496.66000003</v>
      </c>
      <c r="G16" s="12">
        <v>201910</v>
      </c>
      <c r="H16" s="12" t="s">
        <v>147</v>
      </c>
      <c r="I16" s="52">
        <v>490045</v>
      </c>
      <c r="J16" s="12"/>
      <c r="K16" s="12">
        <v>201910</v>
      </c>
      <c r="L16" s="12" t="s">
        <v>147</v>
      </c>
      <c r="M16" s="52">
        <f t="shared" si="1"/>
        <v>95.164939929162031</v>
      </c>
      <c r="O16" s="14">
        <f t="shared" si="2"/>
        <v>689.94581448642475</v>
      </c>
    </row>
    <row r="17" spans="1:15" x14ac:dyDescent="0.2">
      <c r="A17" s="12">
        <v>201910</v>
      </c>
      <c r="B17" s="12" t="s">
        <v>150</v>
      </c>
      <c r="C17" s="51">
        <f t="shared" si="0"/>
        <v>8.8662024579310348</v>
      </c>
      <c r="E17" s="14">
        <v>64279967.82</v>
      </c>
      <c r="G17" s="12">
        <v>201910</v>
      </c>
      <c r="H17" s="12" t="s">
        <v>150</v>
      </c>
      <c r="I17" s="52">
        <v>11792</v>
      </c>
      <c r="J17" s="12"/>
      <c r="K17" s="12">
        <v>201910</v>
      </c>
      <c r="L17" s="12" t="s">
        <v>150</v>
      </c>
      <c r="M17" s="52">
        <f t="shared" si="1"/>
        <v>751.88284073363593</v>
      </c>
      <c r="O17" s="14">
        <f t="shared" si="2"/>
        <v>5451.1505953188607</v>
      </c>
    </row>
    <row r="18" spans="1:15" x14ac:dyDescent="0.2">
      <c r="A18" s="12">
        <v>201910</v>
      </c>
      <c r="B18" s="12" t="s">
        <v>149</v>
      </c>
      <c r="C18" s="51">
        <f t="shared" si="0"/>
        <v>48.174266732413791</v>
      </c>
      <c r="E18" s="14">
        <v>349263433.81</v>
      </c>
      <c r="G18" s="12">
        <v>201910</v>
      </c>
      <c r="H18" s="12" t="s">
        <v>149</v>
      </c>
      <c r="I18" s="52">
        <v>82240</v>
      </c>
      <c r="J18" s="12"/>
      <c r="K18" s="12">
        <v>201910</v>
      </c>
      <c r="L18" s="12" t="s">
        <v>149</v>
      </c>
      <c r="M18" s="52">
        <f t="shared" si="1"/>
        <v>585.77658964510931</v>
      </c>
      <c r="O18" s="14">
        <f t="shared" si="2"/>
        <v>4246.8802749270426</v>
      </c>
    </row>
    <row r="19" spans="1:15" x14ac:dyDescent="0.2">
      <c r="A19" s="12">
        <v>201910</v>
      </c>
      <c r="B19" s="12" t="s">
        <v>145</v>
      </c>
      <c r="C19" s="51">
        <f t="shared" si="0"/>
        <v>28.179233154482759</v>
      </c>
      <c r="E19" s="14">
        <v>204299440.37</v>
      </c>
      <c r="G19" s="12">
        <v>201910</v>
      </c>
      <c r="H19" s="12" t="s">
        <v>145</v>
      </c>
      <c r="I19" s="52">
        <v>764391</v>
      </c>
      <c r="J19" s="12"/>
      <c r="K19" s="12">
        <v>201910</v>
      </c>
      <c r="L19" s="12" t="s">
        <v>145</v>
      </c>
      <c r="M19" s="52">
        <f t="shared" si="1"/>
        <v>36.864946283358591</v>
      </c>
      <c r="O19" s="14">
        <f t="shared" si="2"/>
        <v>267.27086055434978</v>
      </c>
    </row>
    <row r="20" spans="1:15" x14ac:dyDescent="0.2">
      <c r="A20" s="12">
        <v>201910</v>
      </c>
      <c r="B20" s="12" t="s">
        <v>148</v>
      </c>
      <c r="C20" s="51">
        <f t="shared" si="0"/>
        <v>52.077755997241383</v>
      </c>
      <c r="E20" s="14">
        <v>377563730.98000002</v>
      </c>
      <c r="G20" s="12">
        <v>201910</v>
      </c>
      <c r="H20" s="12" t="s">
        <v>148</v>
      </c>
      <c r="I20" s="52">
        <v>189961</v>
      </c>
      <c r="J20" s="12"/>
      <c r="K20" s="12">
        <v>201910</v>
      </c>
      <c r="L20" s="12" t="s">
        <v>148</v>
      </c>
      <c r="M20" s="52">
        <f t="shared" si="1"/>
        <v>274.14972545544288</v>
      </c>
      <c r="O20" s="14">
        <f t="shared" si="2"/>
        <v>1987.5855095519607</v>
      </c>
    </row>
    <row r="21" spans="1:15" x14ac:dyDescent="0.2">
      <c r="A21" s="12">
        <v>201909</v>
      </c>
      <c r="B21" s="12" t="s">
        <v>147</v>
      </c>
      <c r="C21" s="51">
        <f t="shared" si="0"/>
        <v>42.924926322758616</v>
      </c>
      <c r="E21" s="14">
        <v>311205715.83999997</v>
      </c>
      <c r="G21" s="12">
        <v>201909</v>
      </c>
      <c r="H21" s="12" t="s">
        <v>147</v>
      </c>
      <c r="I21" s="52">
        <v>354925</v>
      </c>
      <c r="J21" s="12"/>
      <c r="K21" s="12">
        <v>201909</v>
      </c>
      <c r="L21" s="12" t="s">
        <v>147</v>
      </c>
      <c r="M21" s="52">
        <f t="shared" si="1"/>
        <v>120.94083629712929</v>
      </c>
      <c r="O21" s="14">
        <f t="shared" si="2"/>
        <v>876.82106315418741</v>
      </c>
    </row>
    <row r="22" spans="1:15" x14ac:dyDescent="0.2">
      <c r="A22" s="12">
        <v>201909</v>
      </c>
      <c r="B22" s="12" t="s">
        <v>150</v>
      </c>
      <c r="C22" s="51">
        <f t="shared" si="0"/>
        <v>14.423861015172415</v>
      </c>
      <c r="E22" s="14">
        <v>104572992.36</v>
      </c>
      <c r="G22" s="12">
        <v>201909</v>
      </c>
      <c r="H22" s="12" t="s">
        <v>150</v>
      </c>
      <c r="I22" s="52">
        <v>11829</v>
      </c>
      <c r="J22" s="12"/>
      <c r="K22" s="12">
        <v>201909</v>
      </c>
      <c r="L22" s="12" t="s">
        <v>150</v>
      </c>
      <c r="M22" s="52">
        <f t="shared" si="1"/>
        <v>1219.3643600619166</v>
      </c>
      <c r="O22" s="14">
        <f t="shared" si="2"/>
        <v>8840.3916104488962</v>
      </c>
    </row>
    <row r="23" spans="1:15" x14ac:dyDescent="0.2">
      <c r="A23" s="12">
        <v>201909</v>
      </c>
      <c r="B23" s="12" t="s">
        <v>149</v>
      </c>
      <c r="C23" s="51">
        <f t="shared" si="0"/>
        <v>88.415094613793102</v>
      </c>
      <c r="E23" s="14">
        <v>641009435.95000005</v>
      </c>
      <c r="G23" s="12">
        <v>201909</v>
      </c>
      <c r="H23" s="12" t="s">
        <v>149</v>
      </c>
      <c r="I23" s="52">
        <v>92819</v>
      </c>
      <c r="J23" s="12"/>
      <c r="K23" s="12">
        <v>201909</v>
      </c>
      <c r="L23" s="12" t="s">
        <v>149</v>
      </c>
      <c r="M23" s="52">
        <f t="shared" si="1"/>
        <v>952.55383718627763</v>
      </c>
      <c r="O23" s="14">
        <f t="shared" si="2"/>
        <v>6906.0153196005131</v>
      </c>
    </row>
    <row r="24" spans="1:15" x14ac:dyDescent="0.2">
      <c r="A24" s="12">
        <v>201909</v>
      </c>
      <c r="B24" s="12" t="s">
        <v>145</v>
      </c>
      <c r="C24" s="51">
        <f t="shared" si="0"/>
        <v>23.546121017931032</v>
      </c>
      <c r="E24" s="14">
        <v>170709377.38</v>
      </c>
      <c r="G24" s="12">
        <v>201909</v>
      </c>
      <c r="H24" s="12" t="s">
        <v>145</v>
      </c>
      <c r="I24" s="52">
        <v>329071</v>
      </c>
      <c r="J24" s="12"/>
      <c r="K24" s="12">
        <v>201909</v>
      </c>
      <c r="L24" s="12" t="s">
        <v>145</v>
      </c>
      <c r="M24" s="52">
        <f t="shared" si="1"/>
        <v>71.553315296489316</v>
      </c>
      <c r="O24" s="14">
        <f t="shared" si="2"/>
        <v>518.76153589954754</v>
      </c>
    </row>
    <row r="25" spans="1:15" x14ac:dyDescent="0.2">
      <c r="A25" s="12">
        <v>201909</v>
      </c>
      <c r="B25" s="12" t="s">
        <v>148</v>
      </c>
      <c r="C25" s="51">
        <f t="shared" si="0"/>
        <v>67.144416689655174</v>
      </c>
      <c r="E25" s="14">
        <v>486797021</v>
      </c>
      <c r="G25" s="12">
        <v>201909</v>
      </c>
      <c r="H25" s="12" t="s">
        <v>148</v>
      </c>
      <c r="I25" s="52">
        <v>179711</v>
      </c>
      <c r="J25" s="12"/>
      <c r="K25" s="12">
        <v>201909</v>
      </c>
      <c r="L25" s="12" t="s">
        <v>148</v>
      </c>
      <c r="M25" s="52">
        <f t="shared" si="1"/>
        <v>373.62441191499227</v>
      </c>
      <c r="O25" s="14">
        <f t="shared" si="2"/>
        <v>2708.7769863836938</v>
      </c>
    </row>
    <row r="26" spans="1:15" x14ac:dyDescent="0.2">
      <c r="A26" s="6">
        <v>202001</v>
      </c>
      <c r="B26" s="6" t="s">
        <v>147</v>
      </c>
      <c r="C26" s="5">
        <f t="shared" si="0"/>
        <v>40.909771728275857</v>
      </c>
      <c r="E26" s="8">
        <v>296595845.02999997</v>
      </c>
      <c r="G26" s="6">
        <v>202001</v>
      </c>
      <c r="H26" s="6" t="s">
        <v>147</v>
      </c>
      <c r="I26" s="21">
        <v>362548</v>
      </c>
      <c r="K26" s="6">
        <v>202001</v>
      </c>
      <c r="L26" s="6" t="s">
        <v>147</v>
      </c>
      <c r="M26" s="21">
        <f t="shared" si="1"/>
        <v>112.83960117908762</v>
      </c>
      <c r="O26" s="14">
        <f t="shared" si="2"/>
        <v>818.08710854838523</v>
      </c>
    </row>
    <row r="27" spans="1:15" x14ac:dyDescent="0.2">
      <c r="A27" s="6">
        <v>202001</v>
      </c>
      <c r="B27" s="6" t="s">
        <v>150</v>
      </c>
      <c r="C27" s="5">
        <f t="shared" si="0"/>
        <v>20.464808168275862</v>
      </c>
      <c r="E27" s="8">
        <v>148369859.22</v>
      </c>
      <c r="G27" s="6">
        <v>202001</v>
      </c>
      <c r="H27" s="6" t="s">
        <v>150</v>
      </c>
      <c r="I27" s="21">
        <v>12941</v>
      </c>
      <c r="K27" s="6">
        <v>202001</v>
      </c>
      <c r="L27" s="6" t="s">
        <v>150</v>
      </c>
      <c r="M27" s="21">
        <f t="shared" si="1"/>
        <v>1581.3931047272902</v>
      </c>
      <c r="O27" s="14">
        <f t="shared" si="2"/>
        <v>11465.100009272854</v>
      </c>
    </row>
    <row r="28" spans="1:15" x14ac:dyDescent="0.2">
      <c r="A28" s="6">
        <v>202001</v>
      </c>
      <c r="B28" s="6" t="s">
        <v>149</v>
      </c>
      <c r="C28" s="5">
        <f t="shared" si="0"/>
        <v>109.66053526206896</v>
      </c>
      <c r="E28" s="8">
        <v>795038880.64999998</v>
      </c>
      <c r="G28" s="6">
        <v>202001</v>
      </c>
      <c r="H28" s="6" t="s">
        <v>149</v>
      </c>
      <c r="I28" s="21">
        <v>96411</v>
      </c>
      <c r="K28" s="6">
        <v>202001</v>
      </c>
      <c r="L28" s="6" t="s">
        <v>149</v>
      </c>
      <c r="M28" s="21">
        <f t="shared" si="1"/>
        <v>1137.4276302711201</v>
      </c>
      <c r="O28" s="14">
        <f t="shared" si="2"/>
        <v>8246.3503194656205</v>
      </c>
    </row>
    <row r="29" spans="1:15" x14ac:dyDescent="0.2">
      <c r="A29" s="6">
        <v>202001</v>
      </c>
      <c r="B29" s="6" t="s">
        <v>145</v>
      </c>
      <c r="C29" s="5">
        <f t="shared" si="0"/>
        <v>11.498626990344828</v>
      </c>
      <c r="E29" s="8">
        <v>83365045.680000007</v>
      </c>
      <c r="G29" s="6">
        <v>202001</v>
      </c>
      <c r="H29" s="6" t="s">
        <v>145</v>
      </c>
      <c r="I29" s="21">
        <v>102403</v>
      </c>
      <c r="K29" s="6">
        <v>202001</v>
      </c>
      <c r="L29" s="6" t="s">
        <v>145</v>
      </c>
      <c r="M29" s="21">
        <f t="shared" si="1"/>
        <v>112.28798951539339</v>
      </c>
      <c r="O29" s="14">
        <f t="shared" si="2"/>
        <v>814.08792398660205</v>
      </c>
    </row>
    <row r="30" spans="1:15" x14ac:dyDescent="0.2">
      <c r="A30" s="6">
        <v>202001</v>
      </c>
      <c r="B30" s="6" t="s">
        <v>148</v>
      </c>
      <c r="C30" s="5">
        <f t="shared" si="0"/>
        <v>77.089973096551731</v>
      </c>
      <c r="E30" s="8">
        <v>558902304.95000005</v>
      </c>
      <c r="G30" s="6">
        <v>202001</v>
      </c>
      <c r="H30" s="6" t="s">
        <v>148</v>
      </c>
      <c r="I30" s="21">
        <v>175595</v>
      </c>
      <c r="K30" s="6">
        <v>202001</v>
      </c>
      <c r="L30" s="6" t="s">
        <v>148</v>
      </c>
      <c r="M30" s="21">
        <f t="shared" si="1"/>
        <v>439.02145901962888</v>
      </c>
      <c r="O30" s="14">
        <f t="shared" si="2"/>
        <v>3182.9055778923093</v>
      </c>
    </row>
  </sheetData>
  <autoFilter ref="K5:O5"/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E19" sqref="E19"/>
    </sheetView>
  </sheetViews>
  <sheetFormatPr defaultRowHeight="15" x14ac:dyDescent="0.2"/>
  <cols>
    <col min="1" max="3" width="9" style="1"/>
    <col min="4" max="4" width="14" style="1" bestFit="1" customWidth="1"/>
    <col min="5" max="5" width="15.5" style="1" bestFit="1" customWidth="1"/>
    <col min="6" max="6" width="9.125" style="1" bestFit="1" customWidth="1"/>
    <col min="7" max="7" width="14" style="1" bestFit="1" customWidth="1"/>
    <col min="8" max="8" width="15.5" style="1" bestFit="1" customWidth="1"/>
    <col min="9" max="9" width="9.125" style="1" bestFit="1" customWidth="1"/>
    <col min="10" max="16384" width="9" style="1"/>
  </cols>
  <sheetData>
    <row r="1" spans="1:9" x14ac:dyDescent="0.2">
      <c r="A1" s="2" t="s">
        <v>168</v>
      </c>
    </row>
    <row r="3" spans="1:9" x14ac:dyDescent="0.2">
      <c r="A3" s="3" t="s">
        <v>169</v>
      </c>
      <c r="B3" s="31">
        <v>0.17</v>
      </c>
    </row>
    <row r="5" spans="1:9" s="3" customFormat="1" x14ac:dyDescent="0.2">
      <c r="A5" s="3" t="s">
        <v>170</v>
      </c>
      <c r="B5" s="3" t="s">
        <v>9</v>
      </c>
      <c r="D5" s="3" t="s">
        <v>171</v>
      </c>
      <c r="E5" s="3" t="s">
        <v>172</v>
      </c>
    </row>
    <row r="6" spans="1:9" x14ac:dyDescent="0.2">
      <c r="A6" s="3">
        <v>201909</v>
      </c>
      <c r="B6" s="19">
        <f>D6/E6</f>
        <v>0.15637951449980408</v>
      </c>
      <c r="D6" s="14">
        <v>285172733.33999997</v>
      </c>
      <c r="E6" s="14">
        <v>1823593929.5</v>
      </c>
      <c r="F6" s="18"/>
      <c r="G6" s="18"/>
      <c r="H6" s="18"/>
      <c r="I6" s="18"/>
    </row>
    <row r="7" spans="1:9" x14ac:dyDescent="0.2">
      <c r="A7" s="3">
        <v>201910</v>
      </c>
      <c r="B7" s="19">
        <f t="shared" ref="B7:B9" si="0">D7/E7</f>
        <v>7.3961366818210389E-2</v>
      </c>
      <c r="D7" s="14">
        <v>109413379.36</v>
      </c>
      <c r="E7" s="14">
        <v>1479331495.1700001</v>
      </c>
      <c r="F7" s="18"/>
      <c r="G7" s="18"/>
      <c r="H7" s="18"/>
      <c r="I7" s="18"/>
    </row>
    <row r="8" spans="1:9" x14ac:dyDescent="0.2">
      <c r="A8" s="3">
        <v>201911</v>
      </c>
      <c r="B8" s="19">
        <f t="shared" si="0"/>
        <v>0.10507636517329461</v>
      </c>
      <c r="D8" s="14">
        <v>151697990.25999999</v>
      </c>
      <c r="E8" s="14">
        <v>1443692784.8599999</v>
      </c>
      <c r="F8" s="18"/>
      <c r="G8" s="18"/>
      <c r="H8" s="18"/>
      <c r="I8" s="18"/>
    </row>
    <row r="9" spans="1:9" x14ac:dyDescent="0.2">
      <c r="A9" s="3">
        <v>201912</v>
      </c>
      <c r="B9" s="19">
        <f t="shared" si="0"/>
        <v>9.7920654150983708E-2</v>
      </c>
      <c r="D9" s="14">
        <v>153057699.27000001</v>
      </c>
      <c r="E9" s="14">
        <v>1563078806.99</v>
      </c>
      <c r="F9" s="18"/>
      <c r="G9" s="18"/>
      <c r="H9" s="18"/>
      <c r="I9" s="18"/>
    </row>
    <row r="10" spans="1:9" x14ac:dyDescent="0.2">
      <c r="A10" s="3">
        <v>202001</v>
      </c>
      <c r="B10" s="17">
        <f>D10/E10</f>
        <v>9.6666666666666665E-2</v>
      </c>
      <c r="D10" s="21">
        <v>145000000</v>
      </c>
      <c r="E10" s="21">
        <v>1500000000</v>
      </c>
    </row>
    <row r="12" spans="1:9" x14ac:dyDescent="0.2">
      <c r="A12" s="3" t="s">
        <v>173</v>
      </c>
      <c r="B12" s="17">
        <f>SUM(D6:D10)/SUM(E6:E10)</f>
        <v>0.10811454022402506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20" sqref="G20"/>
    </sheetView>
  </sheetViews>
  <sheetFormatPr defaultRowHeight="15" x14ac:dyDescent="0.2"/>
  <cols>
    <col min="1" max="3" width="9" style="1"/>
    <col min="4" max="4" width="14" style="1" customWidth="1"/>
    <col min="5" max="5" width="15.5" style="1" customWidth="1"/>
    <col min="6" max="6" width="9.125" style="1" customWidth="1"/>
    <col min="7" max="7" width="14" style="1" customWidth="1"/>
    <col min="8" max="8" width="15.5" style="1" customWidth="1"/>
    <col min="9" max="9" width="9.125" style="1" customWidth="1"/>
    <col min="10" max="16384" width="9" style="1"/>
  </cols>
  <sheetData>
    <row r="1" spans="1:9" x14ac:dyDescent="0.2">
      <c r="A1" s="2" t="s">
        <v>174</v>
      </c>
    </row>
    <row r="3" spans="1:9" x14ac:dyDescent="0.2">
      <c r="A3" s="3" t="s">
        <v>169</v>
      </c>
      <c r="B3" s="31">
        <v>0.19500000000000001</v>
      </c>
    </row>
    <row r="5" spans="1:9" s="3" customFormat="1" x14ac:dyDescent="0.2">
      <c r="A5" s="3" t="s">
        <v>170</v>
      </c>
      <c r="B5" s="3" t="s">
        <v>9</v>
      </c>
      <c r="D5" s="3" t="s">
        <v>171</v>
      </c>
      <c r="E5" s="3" t="s">
        <v>172</v>
      </c>
    </row>
    <row r="6" spans="1:9" x14ac:dyDescent="0.2">
      <c r="A6" s="3">
        <v>201909</v>
      </c>
      <c r="B6" s="19">
        <f>D6/E6</f>
        <v>0.14601904525686896</v>
      </c>
      <c r="D6" s="14">
        <v>266537690.33000001</v>
      </c>
      <c r="E6" s="14">
        <v>1825362505.7</v>
      </c>
      <c r="F6" s="18"/>
      <c r="G6" s="18"/>
      <c r="H6" s="18"/>
      <c r="I6" s="18"/>
    </row>
    <row r="7" spans="1:9" x14ac:dyDescent="0.2">
      <c r="A7" s="3">
        <v>201910</v>
      </c>
      <c r="B7" s="19">
        <f t="shared" ref="B7:B9" si="0">D7/E7</f>
        <v>0.14729771711111325</v>
      </c>
      <c r="D7" s="14">
        <v>218132156.94999999</v>
      </c>
      <c r="E7" s="14">
        <v>1480892991.6099999</v>
      </c>
      <c r="F7" s="18"/>
      <c r="G7" s="18"/>
      <c r="H7" s="18"/>
      <c r="I7" s="18"/>
    </row>
    <row r="8" spans="1:9" x14ac:dyDescent="0.2">
      <c r="A8" s="3">
        <v>201911</v>
      </c>
      <c r="B8" s="19">
        <f t="shared" si="0"/>
        <v>0.15908185795383054</v>
      </c>
      <c r="D8" s="14">
        <v>229959428.43000001</v>
      </c>
      <c r="E8" s="14">
        <v>1445541505.4100001</v>
      </c>
      <c r="F8" s="18"/>
      <c r="G8" s="18"/>
      <c r="H8" s="18"/>
      <c r="I8" s="18"/>
    </row>
    <row r="9" spans="1:9" x14ac:dyDescent="0.2">
      <c r="A9" s="3">
        <v>201912</v>
      </c>
      <c r="B9" s="19">
        <f t="shared" si="0"/>
        <v>0.14679270829632363</v>
      </c>
      <c r="D9" s="14">
        <v>229630251.59999999</v>
      </c>
      <c r="E9" s="14">
        <v>1564316472.29</v>
      </c>
      <c r="F9" s="18"/>
      <c r="G9" s="18"/>
      <c r="H9" s="18"/>
      <c r="I9" s="18"/>
    </row>
    <row r="10" spans="1:9" x14ac:dyDescent="0.2">
      <c r="A10" s="3">
        <v>202001</v>
      </c>
      <c r="B10" s="17">
        <f>D10/E10</f>
        <v>0.13333333333333333</v>
      </c>
      <c r="D10" s="21">
        <v>200000000</v>
      </c>
      <c r="E10" s="21">
        <v>1500000000</v>
      </c>
    </row>
    <row r="12" spans="1:9" x14ac:dyDescent="0.2">
      <c r="A12" s="3" t="s">
        <v>173</v>
      </c>
      <c r="B12" s="17">
        <f>SUM(D6:D10)/SUM(E6:E10)</f>
        <v>0.14639750701783869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7" sqref="A7:A18"/>
    </sheetView>
  </sheetViews>
  <sheetFormatPr defaultRowHeight="15" x14ac:dyDescent="0.2"/>
  <cols>
    <col min="1" max="1" width="33" style="1" bestFit="1" customWidth="1"/>
    <col min="2" max="3" width="10.5" style="1" bestFit="1" customWidth="1"/>
    <col min="4" max="16384" width="9" style="1"/>
  </cols>
  <sheetData>
    <row r="1" spans="1:3" x14ac:dyDescent="0.2">
      <c r="A1" s="2" t="s">
        <v>175</v>
      </c>
    </row>
    <row r="3" spans="1:3" x14ac:dyDescent="0.2">
      <c r="A3" s="1" t="s">
        <v>178</v>
      </c>
      <c r="B3" s="11">
        <f>SUM(B7:B11)</f>
        <v>482538</v>
      </c>
    </row>
    <row r="4" spans="1:3" x14ac:dyDescent="0.2">
      <c r="A4" s="1" t="s">
        <v>176</v>
      </c>
      <c r="B4" s="11">
        <v>2107393</v>
      </c>
    </row>
    <row r="6" spans="1:3" s="3" customFormat="1" x14ac:dyDescent="0.2">
      <c r="A6" s="3" t="s">
        <v>177</v>
      </c>
      <c r="B6" s="3" t="s">
        <v>140</v>
      </c>
      <c r="C6" s="3" t="s">
        <v>45</v>
      </c>
    </row>
    <row r="7" spans="1:3" x14ac:dyDescent="0.2">
      <c r="A7" s="32" t="s">
        <v>181</v>
      </c>
      <c r="B7" s="18">
        <v>117103</v>
      </c>
      <c r="C7" s="18">
        <v>118077</v>
      </c>
    </row>
    <row r="8" spans="1:3" x14ac:dyDescent="0.2">
      <c r="A8" s="32" t="s">
        <v>182</v>
      </c>
      <c r="B8" s="18">
        <v>104051</v>
      </c>
      <c r="C8" s="18">
        <v>75924</v>
      </c>
    </row>
    <row r="9" spans="1:3" x14ac:dyDescent="0.2">
      <c r="A9" s="32" t="s">
        <v>183</v>
      </c>
      <c r="B9" s="18">
        <v>102104</v>
      </c>
      <c r="C9" s="18">
        <v>75792</v>
      </c>
    </row>
    <row r="10" spans="1:3" x14ac:dyDescent="0.2">
      <c r="A10" s="32" t="s">
        <v>305</v>
      </c>
      <c r="B10" s="18">
        <v>106280</v>
      </c>
      <c r="C10" s="18">
        <v>78998</v>
      </c>
    </row>
    <row r="11" spans="1:3" x14ac:dyDescent="0.2">
      <c r="A11" s="32" t="s">
        <v>184</v>
      </c>
      <c r="B11" s="21">
        <v>53000</v>
      </c>
      <c r="C11" s="18">
        <v>48544</v>
      </c>
    </row>
    <row r="12" spans="1:3" x14ac:dyDescent="0.2">
      <c r="A12" s="32" t="s">
        <v>185</v>
      </c>
      <c r="B12" s="18"/>
      <c r="C12" s="18">
        <v>30197</v>
      </c>
    </row>
    <row r="13" spans="1:3" x14ac:dyDescent="0.2">
      <c r="A13" s="32" t="s">
        <v>186</v>
      </c>
      <c r="B13" s="18"/>
      <c r="C13" s="18">
        <v>49075</v>
      </c>
    </row>
    <row r="14" spans="1:3" x14ac:dyDescent="0.2">
      <c r="A14" s="32" t="s">
        <v>187</v>
      </c>
      <c r="B14" s="18"/>
      <c r="C14" s="18">
        <v>61534</v>
      </c>
    </row>
    <row r="15" spans="1:3" x14ac:dyDescent="0.2">
      <c r="A15" s="32" t="s">
        <v>188</v>
      </c>
      <c r="B15" s="18"/>
      <c r="C15" s="18">
        <v>58222</v>
      </c>
    </row>
    <row r="16" spans="1:3" x14ac:dyDescent="0.2">
      <c r="A16" s="32" t="s">
        <v>189</v>
      </c>
      <c r="B16" s="18"/>
      <c r="C16" s="18">
        <v>55872</v>
      </c>
    </row>
    <row r="17" spans="1:3" x14ac:dyDescent="0.2">
      <c r="A17" s="32" t="s">
        <v>190</v>
      </c>
      <c r="B17" s="18"/>
      <c r="C17" s="18">
        <v>50773</v>
      </c>
    </row>
    <row r="18" spans="1:3" x14ac:dyDescent="0.2">
      <c r="A18" s="32" t="s">
        <v>191</v>
      </c>
      <c r="B18" s="18"/>
      <c r="C18" s="18">
        <v>49175.999999999993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5" sqref="A5:A16"/>
    </sheetView>
  </sheetViews>
  <sheetFormatPr defaultRowHeight="15" x14ac:dyDescent="0.2"/>
  <cols>
    <col min="1" max="1" width="9" style="1"/>
    <col min="2" max="3" width="9.625" style="1" bestFit="1" customWidth="1"/>
    <col min="4" max="16384" width="9" style="1"/>
  </cols>
  <sheetData>
    <row r="1" spans="1:9" x14ac:dyDescent="0.2">
      <c r="A1" s="2" t="s">
        <v>179</v>
      </c>
    </row>
    <row r="3" spans="1:9" x14ac:dyDescent="0.2">
      <c r="A3" s="1" t="s">
        <v>192</v>
      </c>
      <c r="E3" s="1" t="s">
        <v>193</v>
      </c>
      <c r="H3" s="1" t="s">
        <v>194</v>
      </c>
    </row>
    <row r="4" spans="1:9" x14ac:dyDescent="0.2">
      <c r="A4" s="3" t="s">
        <v>177</v>
      </c>
      <c r="B4" s="3" t="s">
        <v>140</v>
      </c>
      <c r="C4" s="3" t="s">
        <v>45</v>
      </c>
      <c r="E4" s="3" t="s">
        <v>140</v>
      </c>
      <c r="F4" s="3" t="s">
        <v>45</v>
      </c>
      <c r="H4" s="3" t="s">
        <v>140</v>
      </c>
      <c r="I4" s="3" t="s">
        <v>45</v>
      </c>
    </row>
    <row r="5" spans="1:9" x14ac:dyDescent="0.2">
      <c r="A5" s="32" t="s">
        <v>181</v>
      </c>
      <c r="B5" s="18">
        <v>14977</v>
      </c>
      <c r="C5" s="18">
        <v>14994</v>
      </c>
      <c r="E5" s="11">
        <f>SUM(B5:B9)</f>
        <v>64162</v>
      </c>
      <c r="F5" s="10">
        <f>SUM(C5:C9)</f>
        <v>68078</v>
      </c>
      <c r="H5" s="21">
        <v>9202.5408000000007</v>
      </c>
      <c r="I5" s="18">
        <v>9244.5249000000003</v>
      </c>
    </row>
    <row r="6" spans="1:9" x14ac:dyDescent="0.2">
      <c r="A6" s="32" t="s">
        <v>182</v>
      </c>
      <c r="B6" s="18">
        <v>11779</v>
      </c>
      <c r="C6" s="18">
        <v>12721</v>
      </c>
    </row>
    <row r="7" spans="1:9" x14ac:dyDescent="0.2">
      <c r="A7" s="32" t="s">
        <v>183</v>
      </c>
      <c r="B7" s="18">
        <v>11175</v>
      </c>
      <c r="C7" s="18">
        <v>12199</v>
      </c>
    </row>
    <row r="8" spans="1:9" x14ac:dyDescent="0.2">
      <c r="A8" s="32" t="s">
        <v>305</v>
      </c>
      <c r="B8" s="18">
        <v>12231</v>
      </c>
      <c r="C8" s="18">
        <v>12865</v>
      </c>
    </row>
    <row r="9" spans="1:9" x14ac:dyDescent="0.2">
      <c r="A9" s="32" t="s">
        <v>184</v>
      </c>
      <c r="B9" s="21">
        <v>14000</v>
      </c>
      <c r="C9" s="18">
        <v>15299</v>
      </c>
    </row>
    <row r="10" spans="1:9" x14ac:dyDescent="0.2">
      <c r="A10" s="32" t="s">
        <v>185</v>
      </c>
      <c r="B10" s="18"/>
      <c r="C10" s="18">
        <v>9873</v>
      </c>
    </row>
    <row r="11" spans="1:9" x14ac:dyDescent="0.2">
      <c r="A11" s="32" t="s">
        <v>186</v>
      </c>
      <c r="B11" s="18"/>
      <c r="C11" s="18">
        <v>11155</v>
      </c>
    </row>
    <row r="12" spans="1:9" x14ac:dyDescent="0.2">
      <c r="A12" s="32" t="s">
        <v>187</v>
      </c>
      <c r="B12" s="18"/>
      <c r="C12" s="18">
        <v>10121</v>
      </c>
    </row>
    <row r="13" spans="1:9" x14ac:dyDescent="0.2">
      <c r="A13" s="32" t="s">
        <v>188</v>
      </c>
      <c r="B13" s="18"/>
      <c r="C13" s="18">
        <v>10848</v>
      </c>
    </row>
    <row r="14" spans="1:9" x14ac:dyDescent="0.2">
      <c r="A14" s="32" t="s">
        <v>189</v>
      </c>
      <c r="B14" s="18"/>
      <c r="C14" s="18">
        <v>10529</v>
      </c>
    </row>
    <row r="15" spans="1:9" x14ac:dyDescent="0.2">
      <c r="A15" s="32" t="s">
        <v>190</v>
      </c>
      <c r="B15" s="18"/>
      <c r="C15" s="18">
        <v>10165</v>
      </c>
    </row>
    <row r="16" spans="1:9" x14ac:dyDescent="0.2">
      <c r="A16" s="32" t="s">
        <v>191</v>
      </c>
      <c r="B16" s="18"/>
      <c r="C16" s="18">
        <v>10307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1.1</vt:lpstr>
      <vt:lpstr>1.2</vt:lpstr>
      <vt:lpstr>1.3</vt:lpstr>
      <vt:lpstr>2.1</vt:lpstr>
      <vt:lpstr>2.2</vt:lpstr>
      <vt:lpstr>2.3</vt:lpstr>
      <vt:lpstr>2.4</vt:lpstr>
      <vt:lpstr>3.1</vt:lpstr>
      <vt:lpstr>3.2</vt:lpstr>
      <vt:lpstr>3.3</vt:lpstr>
      <vt:lpstr>4.1</vt:lpstr>
      <vt:lpstr>4.2</vt:lpstr>
      <vt:lpstr>4.3</vt:lpstr>
      <vt:lpstr>5.1</vt:lpstr>
      <vt:lpstr>5.2</vt:lpstr>
      <vt:lpstr>5.3</vt:lpstr>
      <vt:lpstr>6.1</vt:lpstr>
      <vt:lpstr>6.2</vt:lpstr>
      <vt:lpstr>6.3</vt:lpstr>
      <vt:lpstr>6.4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Frankie Huang</dc:creator>
  <cp:lastModifiedBy>Frankie Huang</cp:lastModifiedBy>
  <dcterms:created xsi:type="dcterms:W3CDTF">2020-01-10T04:05:17Z</dcterms:created>
  <dcterms:modified xsi:type="dcterms:W3CDTF">2020-01-16T10:46:02Z</dcterms:modified>
</cp:coreProperties>
</file>