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esktop\учёба\Физика\4 сем\5.07\"/>
    </mc:Choice>
  </mc:AlternateContent>
  <xr:revisionPtr revIDLastSave="0" documentId="13_ncr:1_{663A101B-A7EB-4C31-A548-CD7517C3F2AF}" xr6:coauthVersionLast="47" xr6:coauthVersionMax="47" xr10:uidLastSave="{00000000-0000-0000-0000-000000000000}"/>
  <bookViews>
    <workbookView xWindow="-120" yWindow="-120" windowWidth="20730" windowHeight="11310" xr2:uid="{BF26C13A-53A0-44D3-96AF-EE11798E71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1" l="1"/>
  <c r="H24" i="1"/>
  <c r="E18" i="1"/>
  <c r="E13" i="1"/>
  <c r="D18" i="1"/>
  <c r="B26" i="1"/>
  <c r="A26" i="1"/>
  <c r="A22" i="1"/>
  <c r="C22" i="1"/>
  <c r="B22" i="1"/>
  <c r="D17" i="1"/>
  <c r="D16" i="1" a="1"/>
  <c r="D16" i="1" s="1"/>
  <c r="C14" i="1" a="1"/>
  <c r="C14" i="1" s="1"/>
  <c r="F24" i="1" l="1"/>
  <c r="E24" i="1"/>
  <c r="D13" i="1"/>
  <c r="C13" i="1"/>
  <c r="D3" i="1"/>
  <c r="D4" i="1"/>
  <c r="D5" i="1"/>
  <c r="D6" i="1"/>
  <c r="D2" i="1"/>
  <c r="B10" i="1"/>
  <c r="C3" i="1"/>
  <c r="C4" i="1"/>
  <c r="C5" i="1"/>
  <c r="C6" i="1"/>
  <c r="C2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<sst xmlns="http://schemas.openxmlformats.org/spreadsheetml/2006/main" count="23" uniqueCount="23">
  <si>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λ, нм</t>
  </si>
  <si>
    <t>U0, В</t>
  </si>
  <si>
    <t>T = eU0, Дж</t>
  </si>
  <si>
    <t>c, м/с</t>
  </si>
  <si>
    <t>e, Кл</t>
  </si>
  <si>
    <t>v = c / λ, ТГц</t>
  </si>
  <si>
    <t>v, ТГц</t>
  </si>
  <si>
    <t>T, Дж</t>
  </si>
  <si>
    <t>middle</t>
  </si>
  <si>
    <t>D</t>
  </si>
  <si>
    <t>T, эВ</t>
  </si>
  <si>
    <t>dT/dv, Дж/ТГц</t>
  </si>
  <si>
    <t>h, Дж/Гц</t>
  </si>
  <si>
    <t>∆U/U</t>
  </si>
  <si>
    <t>∆λ/λ</t>
  </si>
  <si>
    <t>∆v/v</t>
  </si>
  <si>
    <t>Aвых</t>
  </si>
  <si>
    <t>h_min</t>
  </si>
  <si>
    <t>h_max</t>
  </si>
  <si>
    <t>∆h/h</t>
  </si>
  <si>
    <t>∆Aвых/Aвых</t>
  </si>
  <si>
    <t>Aвых_min, эВ</t>
  </si>
  <si>
    <t>Aвых_max, эВ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</si>
</sst>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T = eU0, Дж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Лист1!$C$2:$C$6</c:f>
              <c:numCache>
                <c:formatCode>General</c:formatCode>
                <c:ptCount val="5"/>
                <c:pt idx="0">
                  <c:v>635.59322033898297</c:v>
                </c:pt>
                <c:pt idx="1">
                  <c:v>594.05940594059405</c:v>
                </c:pt>
                <c:pt idx="2">
                  <c:v>571.42857142857144</c:v>
                </c:pt>
                <c:pt idx="3">
                  <c:v>510.20408163265307</c:v>
                </c:pt>
                <c:pt idx="4">
                  <c:v>490.99836333878886</c:v>
                </c:pt>
              </c:numCache>
            </c:numRef>
          </c:xVal>
          <c:yVal>
            <c:numRef>
              <c:f>Лист1!$D$2:$D$6</c:f>
              <c:numCache>
                <c:formatCode>General</c:formatCode>
                <c:ptCount val="5"/>
                <c:pt idx="0">
                  <c:v>1.012575632688E-19</c:v>
                </c:pt>
                <c:pt idx="1">
                  <c:v>7.754534908560001E-20</c:v>
                </c:pt>
                <c:pt idx="2">
                  <c:v>6.9694683579000005E-20</c:v>
                </c:pt>
                <c:pt idx="3">
                  <c:v>1.7784160637400002E-20</c:v>
                </c:pt>
                <c:pt idx="4">
                  <c:v>1.26571954086E-20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5-4BF7-9C3C-9D28FE23A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275983"/>
        <c:axId val="2112278895"/>
      </c:scatterChart>
      <c:valAx>
        <c:axId val="21122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ТГц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2278895"/>
        <c:crosses val="autoZero"/>
        <c:crossBetween val="midCat"/>
      </c:valAx>
      <c:valAx>
        <c:axId val="211227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Дж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227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4</xdr:row>
      <xdr:rowOff>61912</xdr:rowOff>
    </xdr:from>
    <xdr:to>
      <xdr:col>13</xdr:col>
      <xdr:colOff>161925</xdr:colOff>
      <xdr:row>18</xdr:row>
      <xdr:rowOff>138112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25D29B2-0BF6-ABD1-1821-E0FCEBFDC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43F2-1166-461D-BAF9-FBC4E10FB49D}">
  <dimension ref="A1:I26"/>
  <sheetViews>
    <sheetView tabSelected="1" zoomScale="80" zoomScaleNormal="80" workbookViewId="0">
      <selection activeCell="F38" sqref="F38"/>
    </sheetView>
  </sheetViews>
  <sheetFormatPr defaultRowHeight="15" x14ac:dyDescent="0.25"/>
  <cols>
    <col min="1" max="1" width="10" style="1" bestFit="1" customWidth="1"/>
    <col min="2" max="2" width="17.85546875" style="1" customWidth="1"/>
    <col min="3" max="3" width="12.7109375" style="1" bestFit="1" customWidth="1"/>
    <col min="4" max="4" width="11.140625" style="1" customWidth="1"/>
    <col min="5" max="6" width="11" style="1" bestFit="1" customWidth="1"/>
    <col min="7" max="7" width="9.140625" style="1" customWidth="1"/>
    <col min="8" max="9" width="15.42578125" style="1" customWidth="1"/>
    <col min="10" max="16384" width="9.140625" style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5" x14ac:dyDescent="0.25">
      <c r="A2" s="1">
        <v>472</v>
      </c>
      <c r="B2" s="1">
        <v>0.63200000000000001</v>
      </c>
      <c r="C2" s="1">
        <f>$A$10/A2/1000</f>
        <v>635.59322033898297</v>
      </c>
      <c r="D2" s="1">
        <f>B2*$B$10</f>
        <v>1.012575632688E-19</v>
      </c>
    </row>
    <row r="3" spans="1:5" x14ac:dyDescent="0.25">
      <c r="A3" s="1">
        <v>505</v>
      </c>
      <c r="B3" s="1">
        <v>0.48399999999999999</v>
      </c>
      <c r="C3" s="1">
        <f t="shared" ref="C3:C6" si="0">$A$10/A3/1000</f>
        <v>594.05940594059405</v>
      </c>
      <c r="D3" s="1">
        <f t="shared" ref="D3:D6" si="1">B3*$B$10</f>
        <v>7.754534908560001E-20</v>
      </c>
    </row>
    <row r="4" spans="1:5" x14ac:dyDescent="0.25">
      <c r="A4" s="1">
        <v>525</v>
      </c>
      <c r="B4" s="1">
        <v>0.435</v>
      </c>
      <c r="C4" s="1">
        <f t="shared" si="0"/>
        <v>571.42857142857144</v>
      </c>
      <c r="D4" s="1">
        <f t="shared" si="1"/>
        <v>6.9694683579000005E-20</v>
      </c>
    </row>
    <row r="5" spans="1:5" x14ac:dyDescent="0.25">
      <c r="A5" s="1">
        <v>588</v>
      </c>
      <c r="B5" s="1">
        <v>0.111</v>
      </c>
      <c r="C5" s="1">
        <f t="shared" si="0"/>
        <v>510.20408163265307</v>
      </c>
      <c r="D5" s="1">
        <f t="shared" si="1"/>
        <v>1.7784160637400002E-20</v>
      </c>
    </row>
    <row r="6" spans="1:5" x14ac:dyDescent="0.25">
      <c r="A6" s="1">
        <v>611</v>
      </c>
      <c r="B6" s="1">
        <v>7.9000000000000001E-2</v>
      </c>
      <c r="C6" s="1">
        <f t="shared" si="0"/>
        <v>490.99836333878886</v>
      </c>
      <c r="D6" s="1">
        <f t="shared" si="1"/>
        <v>1.26571954086E-20</v>
      </c>
    </row>
    <row r="9" spans="1:5" x14ac:dyDescent="0.25">
      <c r="A9" s="1" t="s">
        <v>3</v>
      </c>
      <c r="B9" s="1" t="s">
        <v>4</v>
      </c>
    </row>
    <row r="10" spans="1:5" x14ac:dyDescent="0.25">
      <c r="A10" s="1">
        <f>300000000</f>
        <v>300000000</v>
      </c>
      <c r="B10" s="2">
        <f>1.602176634*POWER(10,-19)</f>
        <v>1.6021766340000001E-19</v>
      </c>
    </row>
    <row r="12" spans="1:5" x14ac:dyDescent="0.25">
      <c r="C12" s="1" t="s">
        <v>6</v>
      </c>
      <c r="D12" s="1" t="s">
        <v>7</v>
      </c>
      <c r="E12" s="1" t="s">
        <v>10</v>
      </c>
    </row>
    <row r="13" spans="1:5" x14ac:dyDescent="0.25">
      <c r="B13" s="1" t="s">
        <v>8</v>
      </c>
      <c r="C13" s="1">
        <f>AVERAGE(C2:C6)</f>
        <v>560.45672853591805</v>
      </c>
      <c r="D13" s="1">
        <f>AVERAGE(D2:D6)</f>
        <v>5.5787790395879995E-20</v>
      </c>
      <c r="E13" s="1">
        <f>D13/B$10</f>
        <v>0.34819999999999995</v>
      </c>
    </row>
    <row r="14" spans="1:5" x14ac:dyDescent="0.25">
      <c r="B14" s="1" t="s">
        <v>9</v>
      </c>
      <c r="C14" s="1" cm="1">
        <f t="array" ref="C14">SUM(POWER(C2:C6-C13,2))</f>
        <v>14244.806682337829</v>
      </c>
    </row>
    <row r="16" spans="1:5" x14ac:dyDescent="0.25">
      <c r="C16" s="1" t="s">
        <v>11</v>
      </c>
      <c r="D16" s="1" cm="1">
        <f t="array" ref="D16">SUM((C2:C6-C13)*(D2:D6-D13))/C14</f>
        <v>6.4624950692752413E-22</v>
      </c>
    </row>
    <row r="17" spans="1:9" x14ac:dyDescent="0.25">
      <c r="C17" s="1" t="s">
        <v>12</v>
      </c>
      <c r="D17" s="1">
        <f>D16/10^12</f>
        <v>6.4624950692752416E-34</v>
      </c>
    </row>
    <row r="18" spans="1:9" x14ac:dyDescent="0.25">
      <c r="C18" s="1" t="s">
        <v>16</v>
      </c>
      <c r="D18" s="1">
        <f>D16*C13-D13</f>
        <v>3.064070940746703E-19</v>
      </c>
      <c r="E18" s="1">
        <f t="shared" ref="E14:E18" si="2">D18/B$10</f>
        <v>1.9124426581462071</v>
      </c>
    </row>
    <row r="21" spans="1:9" x14ac:dyDescent="0.25">
      <c r="A21" s="3" t="s">
        <v>13</v>
      </c>
      <c r="B21" s="1" t="s">
        <v>14</v>
      </c>
      <c r="C21" s="1" t="s">
        <v>15</v>
      </c>
    </row>
    <row r="22" spans="1:9" x14ac:dyDescent="0.25">
      <c r="A22" s="1">
        <f>0.5%</f>
        <v>5.0000000000000001E-3</v>
      </c>
      <c r="B22" s="1">
        <f>0.5/500</f>
        <v>1E-3</v>
      </c>
      <c r="C22" s="1">
        <f>3/(A10/500/1000)</f>
        <v>5.0000000000000001E-3</v>
      </c>
    </row>
    <row r="23" spans="1:9" x14ac:dyDescent="0.25">
      <c r="E23" s="1" t="s">
        <v>17</v>
      </c>
      <c r="F23" s="1" t="s">
        <v>18</v>
      </c>
      <c r="H23" s="1" t="s">
        <v>21</v>
      </c>
      <c r="I23" s="1" t="s">
        <v>22</v>
      </c>
    </row>
    <row r="24" spans="1:9" x14ac:dyDescent="0.25">
      <c r="E24" s="1">
        <f>D17*(1-A26)</f>
        <v>6.4295426808105095E-34</v>
      </c>
      <c r="F24" s="1">
        <f>D17*(1+A26)</f>
        <v>6.4954474577399729E-34</v>
      </c>
      <c r="H24" s="1">
        <f>E18*(1-B26)</f>
        <v>1.8987850857793638</v>
      </c>
      <c r="I24" s="1">
        <f>E18*(1+B26)</f>
        <v>1.9261002305130506</v>
      </c>
    </row>
    <row r="25" spans="1:9" x14ac:dyDescent="0.25">
      <c r="A25" s="3" t="s">
        <v>19</v>
      </c>
      <c r="B25" s="3" t="s">
        <v>20</v>
      </c>
    </row>
    <row r="26" spans="1:9" x14ac:dyDescent="0.25">
      <c r="A26" s="1">
        <f>SQRT(A22*A22+B22*B22)</f>
        <v>5.0990195135927853E-3</v>
      </c>
      <c r="B26" s="1">
        <f>SQRT(A26*A26+C22*C22)</f>
        <v>7.1414284285428505E-3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Чечулин</dc:creator>
  <cp:lastModifiedBy>Лев Чечулин</cp:lastModifiedBy>
  <dcterms:created xsi:type="dcterms:W3CDTF">2022-06-17T20:36:54Z</dcterms:created>
  <dcterms:modified xsi:type="dcterms:W3CDTF">2022-06-22T23:10:30Z</dcterms:modified>
</cp:coreProperties>
</file>