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атьяна\Desktop\учёба\Физика\3 сем\лаба 3.10\"/>
    </mc:Choice>
  </mc:AlternateContent>
  <xr:revisionPtr revIDLastSave="0" documentId="13_ncr:1_{60645346-879E-434B-81A2-143FFDF78A95}" xr6:coauthVersionLast="47" xr6:coauthVersionMax="47" xr10:uidLastSave="{00000000-0000-0000-0000-000000000000}"/>
  <bookViews>
    <workbookView xWindow="-120" yWindow="-120" windowWidth="20730" windowHeight="11760" xr2:uid="{4CCC2670-1027-44D7-8872-ED789FF168A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1" l="1"/>
  <c r="J19" i="1"/>
  <c r="O6" i="1" l="1"/>
  <c r="O10" i="1"/>
  <c r="O14" i="1"/>
  <c r="N3" i="1"/>
  <c r="O3" i="1" s="1"/>
  <c r="N4" i="1"/>
  <c r="O4" i="1" s="1"/>
  <c r="N5" i="1"/>
  <c r="O5" i="1" s="1"/>
  <c r="N6" i="1"/>
  <c r="N7" i="1"/>
  <c r="O7" i="1" s="1"/>
  <c r="N8" i="1"/>
  <c r="O8" i="1" s="1"/>
  <c r="N9" i="1"/>
  <c r="O9" i="1" s="1"/>
  <c r="N10" i="1"/>
  <c r="N11" i="1"/>
  <c r="O11" i="1" s="1"/>
  <c r="N12" i="1"/>
  <c r="O12" i="1" s="1"/>
  <c r="N13" i="1"/>
  <c r="O13" i="1" s="1"/>
  <c r="N14" i="1"/>
  <c r="N15" i="1"/>
  <c r="O15" i="1" s="1"/>
  <c r="N2" i="1"/>
  <c r="T5" i="1"/>
  <c r="T3" i="1"/>
  <c r="T4" i="1"/>
  <c r="T2" i="1"/>
  <c r="B4" i="1"/>
  <c r="C4" i="1"/>
  <c r="D4" i="1"/>
  <c r="E4" i="1"/>
  <c r="A4" i="1"/>
  <c r="N18" i="1" l="1"/>
  <c r="N19" i="1" s="1" a="1"/>
  <c r="N19" i="1" s="1"/>
  <c r="N20" i="1" s="1" a="1"/>
  <c r="N20" i="1" s="1"/>
  <c r="N21" i="1" s="1"/>
  <c r="O2" i="1"/>
  <c r="P15" i="1" l="1"/>
  <c r="R15" i="1" s="1"/>
  <c r="P13" i="1"/>
  <c r="R13" i="1" s="1"/>
  <c r="P14" i="1"/>
  <c r="P5" i="1"/>
  <c r="Q5" i="1" s="1"/>
  <c r="P12" i="1"/>
  <c r="Q12" i="1" s="1"/>
  <c r="P2" i="1"/>
  <c r="Q2" i="1" s="1"/>
  <c r="K18" i="1" s="1"/>
  <c r="P8" i="1"/>
  <c r="Q8" i="1" s="1"/>
  <c r="P4" i="1"/>
  <c r="Q4" i="1" s="1"/>
  <c r="P3" i="1"/>
  <c r="Q3" i="1" s="1"/>
  <c r="L18" i="1" s="1"/>
  <c r="P11" i="1"/>
  <c r="Q11" i="1" s="1"/>
  <c r="P7" i="1"/>
  <c r="Q7" i="1" s="1"/>
  <c r="P9" i="1"/>
  <c r="Q9" i="1" s="1"/>
  <c r="P10" i="1"/>
  <c r="Q10" i="1" s="1"/>
  <c r="P6" i="1"/>
  <c r="Q6" i="1" s="1"/>
  <c r="R2" i="1" l="1"/>
  <c r="Q15" i="1" l="1"/>
  <c r="R18" i="1" l="1" a="1"/>
  <c r="R18" i="1" s="1"/>
  <c r="V2" i="1"/>
  <c r="W2" i="1" s="1"/>
  <c r="V3" i="1"/>
  <c r="W3" i="1" s="1"/>
  <c r="V4" i="1"/>
  <c r="W4" i="1" s="1"/>
  <c r="V5" i="1"/>
  <c r="W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<sst xmlns="http://schemas.openxmlformats.org/spreadsheetml/2006/main" count="35" uniqueCount="32">
  <si>
    <t>Rм, Ом</t>
  </si>
  <si>
    <t>T, мс</t>
  </si>
  <si>
    <t>2Ui , дел</t>
  </si>
  <si>
    <t>2Ui+n, дел</t>
  </si>
  <si>
    <t>λ</t>
  </si>
  <si>
    <t>n</t>
  </si>
  <si>
    <t>Q</t>
  </si>
  <si>
    <t>R, Ом</t>
  </si>
  <si>
    <t>L, мГн</t>
  </si>
  <si>
    <t>C, мкФ</t>
  </si>
  <si>
    <t>Tэксп, мс</t>
  </si>
  <si>
    <t>Tтеор, мс</t>
  </si>
  <si>
    <t>Погрешности</t>
  </si>
  <si>
    <t>C1, мкФ</t>
  </si>
  <si>
    <t>C2, мкФ</t>
  </si>
  <si>
    <t>C3, мкФ</t>
  </si>
  <si>
    <t>C4, мкФ</t>
  </si>
  <si>
    <t>0.093</t>
  </si>
  <si>
    <t>middle</t>
  </si>
  <si>
    <t>D</t>
  </si>
  <si>
    <t>R0</t>
  </si>
  <si>
    <t>Lср</t>
  </si>
  <si>
    <t>T(теор), мс</t>
  </si>
  <si>
    <t>t(0.95,10)</t>
  </si>
  <si>
    <t>_delta (Lср), мГн</t>
  </si>
  <si>
    <t>Q1</t>
  </si>
  <si>
    <t>Q2</t>
  </si>
  <si>
    <t>Замеры</t>
  </si>
  <si>
    <t>Теор подсчёт</t>
  </si>
  <si>
    <t>Критическое сопротивление</t>
  </si>
  <si>
    <t>δT, %</t>
  </si>
  <si>
    <t>lim(R/λ)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</si>
</sst>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202122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0" xfId="0" applyNumberFormat="1" applyFont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6" fillId="0" borderId="0" xfId="0" applyNumberFormat="1" applyFont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02842241018456"/>
          <c:y val="0.17171296296296296"/>
          <c:w val="0.82273006056301468"/>
          <c:h val="0.62174394867308258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Лист1!$O$1</c:f>
              <c:strCache>
                <c:ptCount val="1"/>
                <c:pt idx="0">
                  <c:v>Q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6.9947826177670924E-2"/>
                  <c:y val="6.85079469233012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Лист1!$P$2:$P$15</c:f>
              <c:numCache>
                <c:formatCode>General</c:formatCode>
                <c:ptCount val="14"/>
                <c:pt idx="0">
                  <c:v>57.973021537998932</c:v>
                </c:pt>
                <c:pt idx="1">
                  <c:v>67.973021537998932</c:v>
                </c:pt>
                <c:pt idx="2">
                  <c:v>77.973021537998932</c:v>
                </c:pt>
                <c:pt idx="3">
                  <c:v>87.973021537998932</c:v>
                </c:pt>
                <c:pt idx="4">
                  <c:v>97.973021537998932</c:v>
                </c:pt>
                <c:pt idx="5">
                  <c:v>107.97302153799893</c:v>
                </c:pt>
                <c:pt idx="6">
                  <c:v>117.97302153799893</c:v>
                </c:pt>
                <c:pt idx="7">
                  <c:v>127.97302153799893</c:v>
                </c:pt>
                <c:pt idx="8">
                  <c:v>137.97302153799893</c:v>
                </c:pt>
                <c:pt idx="9">
                  <c:v>147.97302153799893</c:v>
                </c:pt>
                <c:pt idx="10">
                  <c:v>157.97302153799893</c:v>
                </c:pt>
                <c:pt idx="11">
                  <c:v>257.97302153799893</c:v>
                </c:pt>
                <c:pt idx="12">
                  <c:v>357.97302153799893</c:v>
                </c:pt>
                <c:pt idx="13">
                  <c:v>457.97302153799893</c:v>
                </c:pt>
              </c:numCache>
            </c:numRef>
          </c:xVal>
          <c:yVal>
            <c:numRef>
              <c:f>Лист1!$O$2:$O$15</c:f>
              <c:numCache>
                <c:formatCode>General</c:formatCode>
                <c:ptCount val="14"/>
                <c:pt idx="0">
                  <c:v>12.974606021737655</c:v>
                </c:pt>
                <c:pt idx="1">
                  <c:v>12.808755732485315</c:v>
                </c:pt>
                <c:pt idx="2">
                  <c:v>10.944903438312828</c:v>
                </c:pt>
                <c:pt idx="3">
                  <c:v>10.348775800060498</c:v>
                </c:pt>
                <c:pt idx="4">
                  <c:v>9.8735769112822069</c:v>
                </c:pt>
                <c:pt idx="5">
                  <c:v>9.2453994383800211</c:v>
                </c:pt>
                <c:pt idx="6">
                  <c:v>8.7157864335147952</c:v>
                </c:pt>
                <c:pt idx="7">
                  <c:v>8.4943287852129412</c:v>
                </c:pt>
                <c:pt idx="8">
                  <c:v>8.2616406806903004</c:v>
                </c:pt>
                <c:pt idx="9">
                  <c:v>7.8504277961310551</c:v>
                </c:pt>
                <c:pt idx="10">
                  <c:v>7.7477972668951081</c:v>
                </c:pt>
                <c:pt idx="11">
                  <c:v>6.7641947086861576</c:v>
                </c:pt>
                <c:pt idx="12">
                  <c:v>6.4672100427191159</c:v>
                </c:pt>
                <c:pt idx="13">
                  <c:v>6.3358086588186486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89-4B1A-8A44-CCB529D0F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420112"/>
        <c:axId val="338005056"/>
      </c:scatterChart>
      <c:valAx>
        <c:axId val="34142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R, </a:t>
                </a:r>
                <a:r>
                  <a:rPr lang="ru-RU" sz="2000" baseline="0"/>
                  <a:t>Ом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005056"/>
        <c:crosses val="autoZero"/>
        <c:crossBetween val="midCat"/>
      </c:valAx>
      <c:valAx>
        <c:axId val="33800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Q</a:t>
                </a:r>
                <a:endParaRPr lang="ru-RU" sz="20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142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622523830341412"/>
          <c:y val="0.12945415074835562"/>
          <c:w val="0.72919598132624341"/>
          <c:h val="0.66022191404972974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Лист1!$U$1</c:f>
              <c:strCache>
                <c:ptCount val="1"/>
                <c:pt idx="0">
                  <c:v>Tэксп, мс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Лист1!$T$2:$T$5</c:f>
              <c:numCache>
                <c:formatCode>General</c:formatCode>
                <c:ptCount val="4"/>
                <c:pt idx="0">
                  <c:v>2.1999999999999999E-2</c:v>
                </c:pt>
                <c:pt idx="1">
                  <c:v>3.3000000000000002E-2</c:v>
                </c:pt>
                <c:pt idx="2">
                  <c:v>4.7E-2</c:v>
                </c:pt>
                <c:pt idx="3">
                  <c:v>0.47</c:v>
                </c:pt>
              </c:numCache>
            </c:numRef>
          </c:xVal>
          <c:yVal>
            <c:numRef>
              <c:f>Лист1!$V$2:$V$5</c:f>
              <c:numCache>
                <c:formatCode>0.000</c:formatCode>
                <c:ptCount val="4"/>
                <c:pt idx="0">
                  <c:v>8.1970678637841951E-2</c:v>
                </c:pt>
                <c:pt idx="1">
                  <c:v>0.10045347949060755</c:v>
                </c:pt>
                <c:pt idx="2">
                  <c:v>0.11997461230776199</c:v>
                </c:pt>
                <c:pt idx="3">
                  <c:v>0.38849076128666976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83-470C-8652-E3C695224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001456"/>
        <c:axId val="1152008528"/>
      </c:scatterChart>
      <c:valAx>
        <c:axId val="115200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 i="0" baseline="0"/>
                </a:pPr>
                <a:r>
                  <a:rPr lang="en-US" sz="2000" b="0" i="0" u="none" strike="noStrike" baseline="0">
                    <a:effectLst/>
                  </a:rPr>
                  <a:t>C</a:t>
                </a:r>
                <a:r>
                  <a:rPr lang="ru-RU" sz="2000" b="0" i="0" u="none" strike="noStrike" baseline="0">
                    <a:effectLst/>
                  </a:rPr>
                  <a:t>, мкФ</a:t>
                </a:r>
                <a:endParaRPr lang="ru-RU" sz="2000" b="0" i="0" baseline="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2008528"/>
        <c:crosses val="autoZero"/>
        <c:crossBetween val="midCat"/>
      </c:valAx>
      <c:valAx>
        <c:axId val="115200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 sz="2000" b="0" i="0" baseline="0"/>
                  <a:t>Ттеор, мс</a:t>
                </a:r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200145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433803266765976"/>
          <c:y val="0.13466788512049474"/>
          <c:w val="0.72919598132624341"/>
          <c:h val="0.66022191404972974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Лист1!$U$1</c:f>
              <c:strCache>
                <c:ptCount val="1"/>
                <c:pt idx="0">
                  <c:v>Tэксп, мс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Лист1!$T$2:$T$5</c:f>
              <c:numCache>
                <c:formatCode>General</c:formatCode>
                <c:ptCount val="4"/>
                <c:pt idx="0">
                  <c:v>2.1999999999999999E-2</c:v>
                </c:pt>
                <c:pt idx="1">
                  <c:v>3.3000000000000002E-2</c:v>
                </c:pt>
                <c:pt idx="2">
                  <c:v>4.7E-2</c:v>
                </c:pt>
                <c:pt idx="3">
                  <c:v>0.47</c:v>
                </c:pt>
              </c:numCache>
            </c:numRef>
          </c:xVal>
          <c:yVal>
            <c:numRef>
              <c:f>Лист1!$U$2:$U$5</c:f>
              <c:numCache>
                <c:formatCode>General</c:formatCode>
                <c:ptCount val="4"/>
                <c:pt idx="0">
                  <c:v>9.0999999999999998E-2</c:v>
                </c:pt>
                <c:pt idx="1">
                  <c:v>0.112</c:v>
                </c:pt>
                <c:pt idx="2">
                  <c:v>0.13200000000000001</c:v>
                </c:pt>
                <c:pt idx="3">
                  <c:v>0.43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B1-4143-9136-951A691FF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001456"/>
        <c:axId val="1152008528"/>
      </c:scatterChart>
      <c:valAx>
        <c:axId val="115200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2000" b="0" i="0" u="none" strike="noStrike" baseline="0">
                    <a:effectLst/>
                  </a:rPr>
                  <a:t>C</a:t>
                </a:r>
                <a:r>
                  <a:rPr lang="ru-RU" sz="2000" b="0" i="0" u="none" strike="noStrike" baseline="0">
                    <a:effectLst/>
                  </a:rPr>
                  <a:t>, мкФ</a:t>
                </a:r>
                <a:endParaRPr lang="ru-RU" sz="2000" b="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2008528"/>
        <c:crosses val="autoZero"/>
        <c:crossBetween val="midCat"/>
      </c:valAx>
      <c:valAx>
        <c:axId val="115200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2000" b="0" i="0" u="none" strike="noStrike" baseline="0">
                    <a:effectLst/>
                  </a:rPr>
                  <a:t>T</a:t>
                </a:r>
                <a:r>
                  <a:rPr lang="ru-RU" sz="2000" b="0" i="0" u="none" strike="noStrike" baseline="0">
                    <a:effectLst/>
                  </a:rPr>
                  <a:t>эксп</a:t>
                </a:r>
                <a:r>
                  <a:rPr lang="en-US" sz="2000" b="0" i="0" u="none" strike="noStrike" baseline="0">
                    <a:effectLst/>
                  </a:rPr>
                  <a:t>, </a:t>
                </a:r>
                <a:r>
                  <a:rPr lang="ru-RU" sz="2000" b="0" i="0" u="none" strike="noStrike" baseline="0">
                    <a:effectLst/>
                  </a:rPr>
                  <a:t>мс</a:t>
                </a:r>
                <a:endParaRPr lang="ru-RU" sz="2000" b="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200145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92608581400054"/>
          <c:y val="0.13414366638797451"/>
          <c:w val="0.76995363079615053"/>
          <c:h val="0.6843828375619713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57.97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Лист1!$I$2:$I$15</c:f>
              <c:numCache>
                <c:formatCode>General</c:formatCode>
                <c:ptCount val="1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200</c:v>
                </c:pt>
                <c:pt idx="12">
                  <c:v>300</c:v>
                </c:pt>
                <c:pt idx="13">
                  <c:v>400</c:v>
                </c:pt>
              </c:numCache>
            </c:numRef>
          </c:xVal>
          <c:yVal>
            <c:numRef>
              <c:f>Лист1!$N$2:$N$15</c:f>
              <c:numCache>
                <c:formatCode>General</c:formatCode>
                <c:ptCount val="14"/>
                <c:pt idx="0">
                  <c:v>0.33108392433676115</c:v>
                </c:pt>
                <c:pt idx="1">
                  <c:v>0.33720030389282662</c:v>
                </c:pt>
                <c:pt idx="2">
                  <c:v>0.42674491531756237</c:v>
                </c:pt>
                <c:pt idx="3">
                  <c:v>0.46715461868841657</c:v>
                </c:pt>
                <c:pt idx="4">
                  <c:v>0.50580045583923994</c:v>
                </c:pt>
                <c:pt idx="5">
                  <c:v>0.56909453188996639</c:v>
                </c:pt>
                <c:pt idx="6">
                  <c:v>0.63808740337691794</c:v>
                </c:pt>
                <c:pt idx="7">
                  <c:v>0.67294447324242601</c:v>
                </c:pt>
                <c:pt idx="8">
                  <c:v>0.71465338578090898</c:v>
                </c:pt>
                <c:pt idx="9">
                  <c:v>0.80562516398663564</c:v>
                </c:pt>
                <c:pt idx="10">
                  <c:v>0.83290912293510388</c:v>
                </c:pt>
                <c:pt idx="11">
                  <c:v>1.3217558399823195</c:v>
                </c:pt>
                <c:pt idx="12">
                  <c:v>1.7797149496119993</c:v>
                </c:pt>
                <c:pt idx="13">
                  <c:v>2.3954063826246808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75-4159-9C0F-D21AA687F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573808"/>
        <c:axId val="1269564656"/>
      </c:scatterChart>
      <c:valAx>
        <c:axId val="1269573808"/>
        <c:scaling>
          <c:orientation val="minMax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</a:t>
                </a:r>
                <a:r>
                  <a:rPr lang="ru-RU" sz="2000"/>
                  <a:t>м, Ом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9564656"/>
        <c:crosses val="autoZero"/>
        <c:crossBetween val="midCat"/>
      </c:valAx>
      <c:valAx>
        <c:axId val="126956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2000" b="0" i="0" u="none" strike="noStrike" baseline="0">
                    <a:effectLst/>
                  </a:rPr>
                  <a:t>λ</a:t>
                </a:r>
                <a:endParaRPr lang="ru-RU" sz="20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957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7775</xdr:colOff>
      <xdr:row>21</xdr:row>
      <xdr:rowOff>100887</xdr:rowOff>
    </xdr:from>
    <xdr:to>
      <xdr:col>7</xdr:col>
      <xdr:colOff>458755</xdr:colOff>
      <xdr:row>35</xdr:row>
      <xdr:rowOff>122659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916AF70-D4B3-4533-8AD1-8532513F7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388775</xdr:colOff>
      <xdr:row>6</xdr:row>
      <xdr:rowOff>155511</xdr:rowOff>
    </xdr:from>
    <xdr:to>
      <xdr:col>23</xdr:col>
      <xdr:colOff>594828</xdr:colOff>
      <xdr:row>18</xdr:row>
      <xdr:rowOff>161538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FE3152D4-EA9A-41AE-AEDA-3CD651F11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252703</xdr:colOff>
      <xdr:row>6</xdr:row>
      <xdr:rowOff>165230</xdr:rowOff>
    </xdr:from>
    <xdr:to>
      <xdr:col>29</xdr:col>
      <xdr:colOff>672582</xdr:colOff>
      <xdr:row>18</xdr:row>
      <xdr:rowOff>171257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E7118D9-FBBB-405A-B8B3-C37DAB539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845587</xdr:colOff>
      <xdr:row>5</xdr:row>
      <xdr:rowOff>194388</xdr:rowOff>
    </xdr:from>
    <xdr:to>
      <xdr:col>7</xdr:col>
      <xdr:colOff>458756</xdr:colOff>
      <xdr:row>20</xdr:row>
      <xdr:rowOff>25464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63C75A6A-5DF1-4E78-9829-4A75983BE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BF5D-1D99-4AA2-857D-084B9F754243}">
  <dimension ref="A1:CV57"/>
  <sheetViews>
    <sheetView tabSelected="1" topLeftCell="S1" zoomScale="98" zoomScaleNormal="98" workbookViewId="0">
      <selection activeCell="J20" sqref="J20"/>
    </sheetView>
  </sheetViews>
  <sheetFormatPr defaultRowHeight="15" x14ac:dyDescent="0.25"/>
  <cols>
    <col min="1" max="1" width="15.7109375" style="2" bestFit="1" customWidth="1"/>
    <col min="2" max="3" width="15" style="2" bestFit="1" customWidth="1"/>
    <col min="4" max="5" width="9.28515625" style="2" bestFit="1" customWidth="1"/>
    <col min="6" max="6" width="15.5703125" style="2" bestFit="1" customWidth="1"/>
    <col min="7" max="7" width="13" style="2" customWidth="1"/>
    <col min="8" max="8" width="9.140625" style="2" customWidth="1"/>
    <col min="9" max="9" width="12" style="2" customWidth="1"/>
    <col min="10" max="10" width="15" style="2" customWidth="1"/>
    <col min="11" max="11" width="11.140625" style="2" bestFit="1" customWidth="1"/>
    <col min="12" max="12" width="12.140625" style="2" bestFit="1" customWidth="1"/>
    <col min="13" max="13" width="9.28515625" style="2" bestFit="1" customWidth="1"/>
    <col min="14" max="14" width="9.7109375" style="2" bestFit="1" customWidth="1"/>
    <col min="15" max="15" width="9.28515625" style="2" bestFit="1" customWidth="1"/>
    <col min="16" max="16" width="9.7109375" style="2" bestFit="1" customWidth="1"/>
    <col min="17" max="17" width="15" style="10" customWidth="1"/>
    <col min="18" max="18" width="14.5703125" style="10" customWidth="1"/>
    <col min="19" max="21" width="9.28515625" style="2" bestFit="1" customWidth="1"/>
    <col min="22" max="22" width="12" style="10" bestFit="1" customWidth="1"/>
    <col min="23" max="23" width="9.140625" style="2"/>
    <col min="24" max="24" width="10.28515625" style="2" bestFit="1" customWidth="1"/>
    <col min="25" max="29" width="9.140625" style="2"/>
    <col min="30" max="30" width="13.5703125" style="2" bestFit="1" customWidth="1"/>
    <col min="31" max="16384" width="9.140625" style="2"/>
  </cols>
  <sheetData>
    <row r="1" spans="1:32" ht="15" customHeight="1" x14ac:dyDescent="0.25">
      <c r="A1" s="4" t="s">
        <v>8</v>
      </c>
      <c r="B1" s="4" t="s">
        <v>13</v>
      </c>
      <c r="C1" s="4" t="s">
        <v>14</v>
      </c>
      <c r="D1" s="4" t="s">
        <v>15</v>
      </c>
      <c r="E1" s="4" t="s">
        <v>16</v>
      </c>
      <c r="F1" s="4"/>
      <c r="G1" s="4"/>
      <c r="H1" s="1"/>
      <c r="I1" s="1" t="s">
        <v>0</v>
      </c>
      <c r="J1" s="4" t="s">
        <v>1</v>
      </c>
      <c r="K1" s="5" t="s">
        <v>2</v>
      </c>
      <c r="L1" s="5" t="s">
        <v>3</v>
      </c>
      <c r="M1" s="4" t="s">
        <v>5</v>
      </c>
      <c r="N1" s="1" t="s">
        <v>4</v>
      </c>
      <c r="O1" s="1" t="s">
        <v>6</v>
      </c>
      <c r="P1" s="2" t="s">
        <v>7</v>
      </c>
      <c r="Q1" s="10" t="s">
        <v>8</v>
      </c>
      <c r="R1" s="10" t="s">
        <v>22</v>
      </c>
      <c r="T1" s="6" t="s">
        <v>9</v>
      </c>
      <c r="U1" s="5" t="s">
        <v>10</v>
      </c>
      <c r="V1" s="9" t="s">
        <v>11</v>
      </c>
      <c r="W1" s="5" t="s">
        <v>30</v>
      </c>
      <c r="X1" s="6"/>
    </row>
    <row r="2" spans="1:32" ht="15.75" x14ac:dyDescent="0.25">
      <c r="A2" s="1">
        <v>10</v>
      </c>
      <c r="B2" s="1">
        <v>2.1999999999999999E-2</v>
      </c>
      <c r="C2" s="1">
        <v>3.3000000000000002E-2</v>
      </c>
      <c r="D2" s="1">
        <v>4.7E-2</v>
      </c>
      <c r="E2" s="1">
        <v>0.47</v>
      </c>
      <c r="F2" s="4"/>
      <c r="G2" s="4"/>
      <c r="H2" s="1"/>
      <c r="I2" s="1">
        <v>0</v>
      </c>
      <c r="J2" s="1">
        <v>0.09</v>
      </c>
      <c r="K2" s="1">
        <v>5.4</v>
      </c>
      <c r="L2" s="1">
        <v>2</v>
      </c>
      <c r="M2" s="1">
        <v>3</v>
      </c>
      <c r="N2" s="1">
        <f>LN(K2/L2)/M2</f>
        <v>0.33108392433676115</v>
      </c>
      <c r="O2" s="1">
        <f>2*PI()/(1-EXP(-2*N2))</f>
        <v>12.974606021737655</v>
      </c>
      <c r="P2" s="2">
        <f>N$21+I2</f>
        <v>57.973021537998932</v>
      </c>
      <c r="Q2" s="10">
        <f>PI()*PI()*P2*P2*T$2/N2/N2/1000</f>
        <v>6.657299725800522</v>
      </c>
      <c r="R2" s="10">
        <f>2*PI()/SQRT(1000/A$2/T$2-P2*P2/4/A$2/A$2)</f>
        <v>9.328095256562613E-2</v>
      </c>
      <c r="T2" s="2">
        <f>B2</f>
        <v>2.1999999999999999E-2</v>
      </c>
      <c r="U2" s="2">
        <v>9.0999999999999998E-2</v>
      </c>
      <c r="V2" s="10">
        <f>2*PI()/SQRT(1000/Q$15/T2-N$21*N$21/4/Q$15/Q$15)</f>
        <v>8.1970678637841951E-2</v>
      </c>
      <c r="W2" s="2">
        <f>(U2-V2)/V2*100</f>
        <v>11.015306341491774</v>
      </c>
      <c r="AF2" s="7"/>
    </row>
    <row r="3" spans="1:32" ht="15.75" x14ac:dyDescent="0.25">
      <c r="A3" s="12" t="s">
        <v>12</v>
      </c>
      <c r="B3" s="12"/>
      <c r="C3" s="12"/>
      <c r="D3" s="12"/>
      <c r="E3" s="12"/>
      <c r="F3" s="4"/>
      <c r="G3" s="4"/>
      <c r="H3" s="1"/>
      <c r="I3" s="1">
        <v>10</v>
      </c>
      <c r="J3" s="1">
        <v>0.09</v>
      </c>
      <c r="K3" s="1">
        <v>5.5</v>
      </c>
      <c r="L3" s="1">
        <v>2</v>
      </c>
      <c r="M3" s="1">
        <v>3</v>
      </c>
      <c r="N3" s="1">
        <f t="shared" ref="N3:N15" si="0">LN(K3/L3)/M3</f>
        <v>0.33720030389282662</v>
      </c>
      <c r="O3" s="1">
        <f t="shared" ref="O3:O15" si="1">2*PI()/(1-EXP(-2*N3))</f>
        <v>12.808755732485315</v>
      </c>
      <c r="P3" s="2">
        <f t="shared" ref="P3:P15" si="2">N$21+I3</f>
        <v>67.973021537998932</v>
      </c>
      <c r="Q3" s="10">
        <f t="shared" ref="Q3:Q12" si="3">PI()*PI()*P3*P3*T$2/N3/N3/1000</f>
        <v>8.8230687388824833</v>
      </c>
      <c r="T3" s="2">
        <f>C2</f>
        <v>3.3000000000000002E-2</v>
      </c>
      <c r="U3" s="2">
        <v>0.112</v>
      </c>
      <c r="V3" s="10">
        <f t="shared" ref="V3:V5" si="4">2*PI()/SQRT(1000/Q$15/T3-N$21*N$21/4/Q$15/Q$15)</f>
        <v>0.10045347949060755</v>
      </c>
      <c r="W3" s="2">
        <f t="shared" ref="W3:W5" si="5">(U3-V3)/V3*100</f>
        <v>11.494395781952036</v>
      </c>
      <c r="AF3" s="7"/>
    </row>
    <row r="4" spans="1:32" ht="15.75" x14ac:dyDescent="0.25">
      <c r="A4" s="1">
        <f>A2*0.1</f>
        <v>1</v>
      </c>
      <c r="B4" s="1">
        <f t="shared" ref="B4:E4" si="6">B2*0.1</f>
        <v>2.2000000000000001E-3</v>
      </c>
      <c r="C4" s="1">
        <f t="shared" si="6"/>
        <v>3.3000000000000004E-3</v>
      </c>
      <c r="D4" s="1">
        <f t="shared" si="6"/>
        <v>4.7000000000000002E-3</v>
      </c>
      <c r="E4" s="1">
        <f t="shared" si="6"/>
        <v>4.7E-2</v>
      </c>
      <c r="F4" s="4"/>
      <c r="G4" s="4"/>
      <c r="H4" s="1"/>
      <c r="I4" s="1">
        <v>20</v>
      </c>
      <c r="J4" s="1">
        <v>0.09</v>
      </c>
      <c r="K4" s="1">
        <v>5.4</v>
      </c>
      <c r="L4" s="1">
        <v>2.2999999999999998</v>
      </c>
      <c r="M4" s="1">
        <v>2</v>
      </c>
      <c r="N4" s="1">
        <f t="shared" si="0"/>
        <v>0.42674491531756237</v>
      </c>
      <c r="O4" s="1">
        <f t="shared" si="1"/>
        <v>10.944903438312828</v>
      </c>
      <c r="P4" s="2">
        <f t="shared" si="2"/>
        <v>77.973021537998932</v>
      </c>
      <c r="Q4" s="10">
        <f t="shared" si="3"/>
        <v>7.2489389753490707</v>
      </c>
      <c r="T4" s="2">
        <f>D2</f>
        <v>4.7E-2</v>
      </c>
      <c r="U4" s="2">
        <v>0.13200000000000001</v>
      </c>
      <c r="V4" s="10">
        <f t="shared" si="4"/>
        <v>0.11997461230776199</v>
      </c>
      <c r="W4" s="2">
        <f t="shared" si="5"/>
        <v>10.02327697579066</v>
      </c>
      <c r="AF4" s="7"/>
    </row>
    <row r="5" spans="1:32" ht="15.75" x14ac:dyDescent="0.25">
      <c r="A5" s="1"/>
      <c r="B5" s="1"/>
      <c r="C5" s="1"/>
      <c r="D5" s="1"/>
      <c r="E5" s="1"/>
      <c r="F5" s="4"/>
      <c r="G5" s="4"/>
      <c r="H5" s="1"/>
      <c r="I5" s="1">
        <v>30</v>
      </c>
      <c r="J5" s="1">
        <v>9.1999999999999998E-2</v>
      </c>
      <c r="K5" s="1">
        <v>5.6</v>
      </c>
      <c r="L5" s="1">
        <v>2.2000000000000002</v>
      </c>
      <c r="M5" s="1">
        <v>2</v>
      </c>
      <c r="N5" s="1">
        <f t="shared" si="0"/>
        <v>0.46715461868841657</v>
      </c>
      <c r="O5" s="1">
        <f t="shared" si="1"/>
        <v>10.348775800060498</v>
      </c>
      <c r="P5" s="2">
        <f t="shared" si="2"/>
        <v>87.973021537998932</v>
      </c>
      <c r="Q5" s="10">
        <f t="shared" si="3"/>
        <v>7.7001670918495204</v>
      </c>
      <c r="T5" s="2">
        <f>E2</f>
        <v>0.47</v>
      </c>
      <c r="U5" s="2">
        <v>0.43</v>
      </c>
      <c r="V5" s="10">
        <f t="shared" si="4"/>
        <v>0.38849076128666976</v>
      </c>
      <c r="W5" s="2">
        <f t="shared" si="5"/>
        <v>10.684742817526182</v>
      </c>
      <c r="AF5" s="7"/>
    </row>
    <row r="6" spans="1:32" ht="15.75" x14ac:dyDescent="0.25">
      <c r="A6" s="1"/>
      <c r="B6" s="1"/>
      <c r="C6" s="1"/>
      <c r="D6" s="1"/>
      <c r="E6" s="1"/>
      <c r="F6" s="4"/>
      <c r="G6" s="4"/>
      <c r="H6" s="1"/>
      <c r="I6" s="1">
        <v>40</v>
      </c>
      <c r="J6" s="1">
        <v>9.1999999999999998E-2</v>
      </c>
      <c r="K6" s="1">
        <v>5.5</v>
      </c>
      <c r="L6" s="1">
        <v>2</v>
      </c>
      <c r="M6" s="1">
        <v>2</v>
      </c>
      <c r="N6" s="1">
        <f t="shared" si="0"/>
        <v>0.50580045583923994</v>
      </c>
      <c r="O6" s="1">
        <f t="shared" si="1"/>
        <v>9.8735769112822069</v>
      </c>
      <c r="P6" s="2">
        <f t="shared" si="2"/>
        <v>97.973021537998932</v>
      </c>
      <c r="Q6" s="10">
        <f t="shared" si="3"/>
        <v>8.146611344369532</v>
      </c>
      <c r="AF6" s="7"/>
    </row>
    <row r="7" spans="1:32" ht="15.75" x14ac:dyDescent="0.25">
      <c r="A7" s="1"/>
      <c r="B7" s="1"/>
      <c r="C7" s="1"/>
      <c r="D7" s="1"/>
      <c r="E7" s="1"/>
      <c r="F7" s="4"/>
      <c r="G7" s="4"/>
      <c r="H7" s="1"/>
      <c r="I7" s="1">
        <v>50</v>
      </c>
      <c r="J7" s="1">
        <v>0.09</v>
      </c>
      <c r="K7" s="1">
        <v>5.3</v>
      </c>
      <c r="L7" s="1">
        <v>3</v>
      </c>
      <c r="M7" s="1">
        <v>1</v>
      </c>
      <c r="N7" s="1">
        <f t="shared" si="0"/>
        <v>0.56909453188996639</v>
      </c>
      <c r="O7" s="1">
        <f t="shared" si="1"/>
        <v>9.2453994383800211</v>
      </c>
      <c r="P7" s="2">
        <f t="shared" si="2"/>
        <v>107.97302153799893</v>
      </c>
      <c r="Q7" s="10">
        <f t="shared" si="3"/>
        <v>7.8159920790624273</v>
      </c>
      <c r="AF7" s="7"/>
    </row>
    <row r="8" spans="1:32" ht="15.75" x14ac:dyDescent="0.25">
      <c r="A8" s="1"/>
      <c r="B8" s="1"/>
      <c r="C8" s="1"/>
      <c r="D8" s="1"/>
      <c r="E8" s="1"/>
      <c r="F8" s="4"/>
      <c r="G8" s="4"/>
      <c r="H8" s="1"/>
      <c r="I8" s="1">
        <v>60</v>
      </c>
      <c r="J8" s="1">
        <v>9.1999999999999998E-2</v>
      </c>
      <c r="K8" s="1">
        <v>5.3</v>
      </c>
      <c r="L8" s="1">
        <v>2.8</v>
      </c>
      <c r="M8" s="1">
        <v>1</v>
      </c>
      <c r="N8" s="1">
        <f t="shared" si="0"/>
        <v>0.63808740337691794</v>
      </c>
      <c r="O8" s="1">
        <f t="shared" si="1"/>
        <v>8.7157864335147952</v>
      </c>
      <c r="P8" s="2">
        <f t="shared" si="2"/>
        <v>117.97302153799893</v>
      </c>
      <c r="Q8" s="10">
        <f t="shared" si="3"/>
        <v>7.4221117561332077</v>
      </c>
      <c r="AF8" s="7"/>
    </row>
    <row r="9" spans="1:32" ht="15.75" x14ac:dyDescent="0.25">
      <c r="A9" s="1"/>
      <c r="B9" s="1"/>
      <c r="C9" s="1"/>
      <c r="D9" s="1"/>
      <c r="E9" s="1"/>
      <c r="F9" s="4"/>
      <c r="G9" s="4"/>
      <c r="H9" s="1"/>
      <c r="I9" s="1">
        <v>70</v>
      </c>
      <c r="J9" s="1">
        <v>9.2999999999999999E-2</v>
      </c>
      <c r="K9" s="1">
        <v>4.9000000000000004</v>
      </c>
      <c r="L9" s="1">
        <v>2.5</v>
      </c>
      <c r="M9" s="1">
        <v>1</v>
      </c>
      <c r="N9" s="1">
        <f t="shared" si="0"/>
        <v>0.67294447324242601</v>
      </c>
      <c r="O9" s="1">
        <f t="shared" si="1"/>
        <v>8.4943287852129412</v>
      </c>
      <c r="P9" s="2">
        <f t="shared" si="2"/>
        <v>127.97302153799893</v>
      </c>
      <c r="Q9" s="10">
        <f t="shared" si="3"/>
        <v>7.8523710452444835</v>
      </c>
      <c r="AF9" s="7"/>
    </row>
    <row r="10" spans="1:32" ht="15.75" x14ac:dyDescent="0.25">
      <c r="A10" s="1"/>
      <c r="B10" s="1"/>
      <c r="C10" s="1"/>
      <c r="D10" s="1"/>
      <c r="E10" s="1"/>
      <c r="F10" s="4"/>
      <c r="G10" s="4"/>
      <c r="H10" s="1"/>
      <c r="I10" s="1">
        <v>80</v>
      </c>
      <c r="J10" s="1">
        <v>9.1999999999999998E-2</v>
      </c>
      <c r="K10" s="1">
        <v>4.7</v>
      </c>
      <c r="L10" s="1">
        <v>2.2999999999999998</v>
      </c>
      <c r="M10" s="1">
        <v>1</v>
      </c>
      <c r="N10" s="1">
        <f t="shared" si="0"/>
        <v>0.71465338578090898</v>
      </c>
      <c r="O10" s="1">
        <f t="shared" si="1"/>
        <v>8.2616406806903004</v>
      </c>
      <c r="P10" s="2">
        <f t="shared" si="2"/>
        <v>137.97302153799893</v>
      </c>
      <c r="Q10" s="10">
        <f t="shared" si="3"/>
        <v>8.0931924084207765</v>
      </c>
      <c r="AF10" s="7"/>
    </row>
    <row r="11" spans="1:32" ht="15.75" x14ac:dyDescent="0.25">
      <c r="A11" s="1"/>
      <c r="B11" s="1"/>
      <c r="C11" s="1"/>
      <c r="D11" s="1"/>
      <c r="E11" s="1"/>
      <c r="F11" s="4"/>
      <c r="G11" s="4"/>
      <c r="H11" s="1"/>
      <c r="I11" s="1">
        <v>90</v>
      </c>
      <c r="J11" s="1">
        <v>9.0999999999999998E-2</v>
      </c>
      <c r="K11" s="1">
        <v>4.7</v>
      </c>
      <c r="L11" s="1">
        <v>2.1</v>
      </c>
      <c r="M11" s="1">
        <v>1</v>
      </c>
      <c r="N11" s="1">
        <f t="shared" si="0"/>
        <v>0.80562516398663564</v>
      </c>
      <c r="O11" s="1">
        <f t="shared" si="1"/>
        <v>7.8504277961310551</v>
      </c>
      <c r="P11" s="2">
        <f t="shared" si="2"/>
        <v>147.97302153799893</v>
      </c>
      <c r="Q11" s="10">
        <f t="shared" si="3"/>
        <v>7.3252333499996878</v>
      </c>
      <c r="AF11" s="7"/>
    </row>
    <row r="12" spans="1:32" ht="15.75" x14ac:dyDescent="0.25">
      <c r="A12" s="1"/>
      <c r="B12" s="1"/>
      <c r="C12" s="1"/>
      <c r="D12" s="1"/>
      <c r="E12" s="1"/>
      <c r="F12" s="4"/>
      <c r="G12" s="4"/>
      <c r="H12" s="1"/>
      <c r="I12" s="1">
        <v>100</v>
      </c>
      <c r="J12" s="1">
        <v>9.1999999999999998E-2</v>
      </c>
      <c r="K12" s="1">
        <v>4.5999999999999996</v>
      </c>
      <c r="L12" s="1">
        <v>2</v>
      </c>
      <c r="M12" s="1">
        <v>1</v>
      </c>
      <c r="N12" s="1">
        <f t="shared" si="0"/>
        <v>0.83290912293510388</v>
      </c>
      <c r="O12" s="1">
        <f t="shared" si="1"/>
        <v>7.7477972668951081</v>
      </c>
      <c r="P12" s="2">
        <f t="shared" si="2"/>
        <v>157.97302153799893</v>
      </c>
      <c r="Q12" s="10">
        <f t="shared" si="3"/>
        <v>7.8107554071049643</v>
      </c>
      <c r="AF12" s="7"/>
    </row>
    <row r="13" spans="1:32" ht="15.75" x14ac:dyDescent="0.25">
      <c r="A13" s="1"/>
      <c r="B13" s="1"/>
      <c r="C13" s="1"/>
      <c r="D13" s="1"/>
      <c r="E13" s="1"/>
      <c r="F13" s="4"/>
      <c r="G13" s="4"/>
      <c r="H13" s="1"/>
      <c r="I13" s="1">
        <v>200</v>
      </c>
      <c r="J13" s="1">
        <v>9.1999999999999998E-2</v>
      </c>
      <c r="K13" s="1">
        <v>6</v>
      </c>
      <c r="L13" s="1">
        <v>1.6</v>
      </c>
      <c r="M13" s="1">
        <v>1</v>
      </c>
      <c r="N13" s="1">
        <f t="shared" si="0"/>
        <v>1.3217558399823195</v>
      </c>
      <c r="O13" s="1">
        <f t="shared" si="1"/>
        <v>6.7641947086861576</v>
      </c>
      <c r="P13" s="2">
        <f t="shared" si="2"/>
        <v>257.97302153799893</v>
      </c>
      <c r="R13" s="10">
        <f>2*PI()/SQRT(1000/A$2/T$2-P13*P13/4/A$2/A$2)</f>
        <v>9.4948577184965216E-2</v>
      </c>
      <c r="AF13" s="7"/>
    </row>
    <row r="14" spans="1:32" ht="15.75" x14ac:dyDescent="0.25">
      <c r="A14" s="1"/>
      <c r="B14" s="1"/>
      <c r="C14" s="1"/>
      <c r="D14" s="1"/>
      <c r="E14" s="1"/>
      <c r="F14" s="4"/>
      <c r="G14" s="4"/>
      <c r="H14" s="1"/>
      <c r="I14" s="1">
        <v>300</v>
      </c>
      <c r="J14" s="1">
        <v>9.0999999999999998E-2</v>
      </c>
      <c r="K14" s="1">
        <v>5.6</v>
      </c>
      <c r="L14" s="1">
        <v>2.2999999999999998</v>
      </c>
      <c r="M14" s="1">
        <v>0.5</v>
      </c>
      <c r="N14" s="1">
        <f t="shared" si="0"/>
        <v>1.7797149496119993</v>
      </c>
      <c r="O14" s="1">
        <f t="shared" si="1"/>
        <v>6.4672100427191159</v>
      </c>
      <c r="P14" s="2">
        <f t="shared" si="2"/>
        <v>357.97302153799893</v>
      </c>
      <c r="Q14" s="10" t="s">
        <v>21</v>
      </c>
      <c r="AF14" s="7"/>
    </row>
    <row r="15" spans="1:32" ht="15.75" x14ac:dyDescent="0.25">
      <c r="A15" s="1"/>
      <c r="B15" s="1"/>
      <c r="C15" s="1"/>
      <c r="D15" s="1"/>
      <c r="E15" s="1"/>
      <c r="F15" s="4"/>
      <c r="G15" s="4"/>
      <c r="H15" s="1"/>
      <c r="I15" s="1">
        <v>400</v>
      </c>
      <c r="J15" s="1" t="s">
        <v>17</v>
      </c>
      <c r="K15" s="1">
        <v>5.3</v>
      </c>
      <c r="L15" s="1">
        <v>1.6</v>
      </c>
      <c r="M15" s="1">
        <v>0.5</v>
      </c>
      <c r="N15" s="1">
        <f t="shared" si="0"/>
        <v>2.3954063826246808</v>
      </c>
      <c r="O15" s="1">
        <f t="shared" si="1"/>
        <v>6.3358086588186486</v>
      </c>
      <c r="P15" s="2">
        <f t="shared" si="2"/>
        <v>457.97302153799893</v>
      </c>
      <c r="Q15" s="10">
        <f>AVERAGE(Q2:Q12)</f>
        <v>7.7177947202015158</v>
      </c>
      <c r="R15" s="10">
        <f t="shared" ref="R15" si="7">2*PI()/SQRT(1000/A$2/T$2-P15*P15/4/A$2/A$2)</f>
        <v>9.9084812072621473E-2</v>
      </c>
      <c r="AF15" s="7"/>
    </row>
    <row r="16" spans="1:32" ht="15.75" x14ac:dyDescent="0.25">
      <c r="A16" s="1"/>
      <c r="B16" s="1"/>
      <c r="C16" s="1"/>
      <c r="D16" s="1"/>
      <c r="E16" s="1"/>
      <c r="F16" s="4"/>
      <c r="G16" s="4"/>
      <c r="H16" s="1"/>
      <c r="I16" s="1"/>
      <c r="J16" s="1"/>
      <c r="K16" s="1"/>
      <c r="L16" s="1"/>
      <c r="M16" s="1"/>
      <c r="N16" s="1"/>
      <c r="O16" s="1"/>
      <c r="AF16" s="7"/>
    </row>
    <row r="17" spans="1:100" x14ac:dyDescent="0.25">
      <c r="A17" s="8"/>
      <c r="B17" s="8"/>
      <c r="C17" s="8"/>
      <c r="D17" s="8"/>
      <c r="I17" s="12" t="s">
        <v>29</v>
      </c>
      <c r="J17" s="12"/>
      <c r="K17" s="2" t="s">
        <v>25</v>
      </c>
      <c r="L17" s="2" t="s">
        <v>26</v>
      </c>
      <c r="N17" s="1" t="s">
        <v>4</v>
      </c>
      <c r="O17" s="1" t="s">
        <v>0</v>
      </c>
      <c r="Q17" s="10" t="s">
        <v>23</v>
      </c>
      <c r="R17" s="10" t="s">
        <v>24</v>
      </c>
    </row>
    <row r="18" spans="1:100" x14ac:dyDescent="0.25">
      <c r="G18" s="3"/>
      <c r="H18" s="3"/>
      <c r="I18" s="2" t="s">
        <v>27</v>
      </c>
      <c r="J18" s="1" t="s">
        <v>28</v>
      </c>
      <c r="K18" s="2">
        <f>SQRT(Q2/T$2*1000)/P2</f>
        <v>9.4888106086187705</v>
      </c>
      <c r="L18" s="2">
        <f>SQRT(Q3/T$2*1000)/P3</f>
        <v>9.3166957957081049</v>
      </c>
      <c r="M18" s="2" t="s">
        <v>18</v>
      </c>
      <c r="N18" s="2">
        <f>AVERAGE(N2:N12)</f>
        <v>0.57284529993516042</v>
      </c>
      <c r="O18" s="2">
        <f>AVERAGE(I2:I12)</f>
        <v>50</v>
      </c>
      <c r="Q18" s="10">
        <v>2.2281300000000002</v>
      </c>
      <c r="R18" s="10" cm="1">
        <f t="array" ref="R18">SQRT(SUM((Q2:Q12-Q15)*(Q2:Q12-Q15)))*Q18</f>
        <v>3.9665419683113714</v>
      </c>
    </row>
    <row r="19" spans="1:100" x14ac:dyDescent="0.25">
      <c r="A19" s="3"/>
      <c r="B19" s="3"/>
      <c r="C19" s="3"/>
      <c r="I19" s="1">
        <v>1200</v>
      </c>
      <c r="J19" s="1">
        <f>2*SQRT(A2/T2*1000)</f>
        <v>1348.3997249264842</v>
      </c>
      <c r="M19" s="2" t="s">
        <v>19</v>
      </c>
      <c r="N19" s="2" cm="1">
        <f t="array" ref="N19">SUM((N2:N12-N18)*(N2:N12-N18))</f>
        <v>0.30720761567031518</v>
      </c>
    </row>
    <row r="20" spans="1:100" x14ac:dyDescent="0.25">
      <c r="A20" s="3"/>
      <c r="B20" s="3"/>
      <c r="C20" s="3"/>
      <c r="I20" s="1"/>
      <c r="J20" s="1"/>
      <c r="M20" s="2" t="s">
        <v>31</v>
      </c>
      <c r="N20" s="2" cm="1">
        <f t="array" ref="N20">SUM((N2:N12-N18)*(I2:I12-O18))/N19</f>
        <v>188.48548037353234</v>
      </c>
    </row>
    <row r="21" spans="1:10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M21" s="2" t="s">
        <v>20</v>
      </c>
      <c r="N21" s="2">
        <f>-(O18-N18*N20)</f>
        <v>57.973021537998932</v>
      </c>
      <c r="Q21" s="11"/>
      <c r="R21" s="11"/>
      <c r="S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</row>
    <row r="22" spans="1:10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Q22" s="11"/>
      <c r="R22" s="11"/>
      <c r="S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</row>
    <row r="23" spans="1:100" x14ac:dyDescent="0.25">
      <c r="A23" s="3"/>
      <c r="B23" s="3"/>
      <c r="C23" s="3"/>
      <c r="I23" s="1"/>
      <c r="J23" s="1"/>
    </row>
    <row r="24" spans="1:100" x14ac:dyDescent="0.25">
      <c r="B24" s="3"/>
      <c r="C24" s="3"/>
      <c r="D24" s="3"/>
      <c r="E24" s="3"/>
      <c r="F24" s="3"/>
      <c r="G24" s="3"/>
      <c r="H24" s="3"/>
      <c r="I24" s="1"/>
      <c r="J24" s="1"/>
    </row>
    <row r="25" spans="1:100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Q25" s="11"/>
      <c r="R25" s="11"/>
      <c r="S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100" x14ac:dyDescent="0.25">
      <c r="B26" s="3"/>
      <c r="C26" s="3"/>
      <c r="D26" s="3"/>
      <c r="E26" s="3"/>
      <c r="F26" s="3"/>
      <c r="G26" s="3"/>
      <c r="H26" s="3"/>
      <c r="I26" s="1"/>
      <c r="J26" s="1"/>
      <c r="M26" s="1"/>
      <c r="N26" s="1"/>
    </row>
    <row r="27" spans="1:100" x14ac:dyDescent="0.25">
      <c r="B27" s="3"/>
      <c r="C27" s="3"/>
      <c r="D27" s="3"/>
      <c r="E27" s="3"/>
      <c r="F27" s="3"/>
      <c r="G27" s="3"/>
      <c r="H27" s="3"/>
      <c r="I27" s="1"/>
      <c r="J27" s="1"/>
      <c r="M27" s="1"/>
      <c r="N27" s="1"/>
    </row>
    <row r="28" spans="1:100" x14ac:dyDescent="0.25">
      <c r="B28" s="3"/>
      <c r="C28" s="3"/>
      <c r="D28" s="3"/>
      <c r="E28" s="3"/>
      <c r="F28" s="3"/>
      <c r="G28" s="3"/>
      <c r="H28" s="3"/>
      <c r="I28" s="1"/>
      <c r="J28" s="1"/>
      <c r="M28" s="1"/>
      <c r="N28" s="1"/>
    </row>
    <row r="29" spans="1:100" x14ac:dyDescent="0.25">
      <c r="B29" s="3"/>
      <c r="C29" s="3"/>
      <c r="D29" s="3"/>
      <c r="E29" s="3"/>
      <c r="F29" s="3"/>
      <c r="G29" s="3"/>
      <c r="H29" s="3"/>
      <c r="I29" s="1"/>
      <c r="J29" s="1"/>
      <c r="M29" s="1"/>
      <c r="N29" s="1"/>
    </row>
    <row r="30" spans="1:100" x14ac:dyDescent="0.25">
      <c r="B30" s="3"/>
      <c r="C30" s="3"/>
      <c r="D30" s="3"/>
      <c r="E30" s="3"/>
      <c r="F30" s="3"/>
      <c r="G30" s="3"/>
      <c r="H30" s="3"/>
      <c r="I30" s="1"/>
      <c r="J30" s="1"/>
      <c r="N30" s="1"/>
      <c r="O30" s="1"/>
    </row>
    <row r="31" spans="1:100" x14ac:dyDescent="0.25">
      <c r="B31" s="3"/>
      <c r="C31" s="3"/>
      <c r="D31" s="3"/>
      <c r="E31" s="3"/>
      <c r="F31" s="3"/>
      <c r="G31" s="3"/>
      <c r="H31" s="3"/>
      <c r="I31" s="1"/>
      <c r="J31" s="1"/>
      <c r="N31" s="1"/>
      <c r="O31" s="1"/>
    </row>
    <row r="32" spans="1:100" x14ac:dyDescent="0.25">
      <c r="B32" s="3"/>
      <c r="C32" s="3"/>
      <c r="D32" s="3"/>
      <c r="E32" s="3"/>
      <c r="F32" s="3"/>
      <c r="G32" s="3"/>
      <c r="H32" s="3"/>
      <c r="I32" s="1"/>
      <c r="J32" s="1"/>
      <c r="N32" s="1"/>
      <c r="O32" s="1"/>
    </row>
    <row r="33" spans="2:15" x14ac:dyDescent="0.25">
      <c r="B33" s="3"/>
      <c r="C33" s="3"/>
      <c r="D33" s="3"/>
      <c r="E33" s="3"/>
      <c r="F33" s="3"/>
      <c r="G33" s="3"/>
      <c r="H33" s="3"/>
      <c r="I33" s="1"/>
      <c r="J33" s="1"/>
      <c r="N33" s="1"/>
      <c r="O33" s="1"/>
    </row>
    <row r="34" spans="2:15" x14ac:dyDescent="0.25">
      <c r="B34" s="3"/>
      <c r="C34" s="3"/>
      <c r="D34" s="3"/>
      <c r="E34" s="3"/>
      <c r="F34" s="3"/>
      <c r="G34" s="3"/>
      <c r="H34" s="3"/>
      <c r="I34" s="1"/>
      <c r="J34" s="1"/>
      <c r="N34" s="1"/>
      <c r="O34" s="1"/>
    </row>
    <row r="35" spans="2:15" x14ac:dyDescent="0.25">
      <c r="I35" s="1"/>
      <c r="J35" s="1"/>
      <c r="K35" s="1"/>
      <c r="L35" s="1"/>
      <c r="M35" s="1"/>
      <c r="N35" s="1"/>
      <c r="O35" s="1"/>
    </row>
    <row r="36" spans="2:15" x14ac:dyDescent="0.25">
      <c r="I36" s="1"/>
      <c r="J36" s="1"/>
      <c r="K36" s="1"/>
      <c r="L36" s="1"/>
      <c r="M36" s="1"/>
      <c r="N36" s="1"/>
      <c r="O36" s="1"/>
    </row>
    <row r="37" spans="2:15" x14ac:dyDescent="0.25">
      <c r="I37" s="1"/>
      <c r="J37" s="1"/>
      <c r="K37" s="1"/>
      <c r="L37" s="1"/>
      <c r="M37" s="1"/>
      <c r="N37" s="1"/>
      <c r="O37" s="1"/>
    </row>
    <row r="38" spans="2:15" x14ac:dyDescent="0.25">
      <c r="I38" s="1"/>
      <c r="J38" s="1"/>
      <c r="K38" s="1"/>
      <c r="L38" s="1"/>
      <c r="M38" s="1"/>
      <c r="N38" s="1"/>
      <c r="O38" s="1"/>
    </row>
    <row r="39" spans="2:15" x14ac:dyDescent="0.25">
      <c r="I39" s="1"/>
      <c r="J39" s="1"/>
      <c r="K39" s="1"/>
      <c r="L39" s="1"/>
      <c r="M39" s="1"/>
      <c r="N39" s="1"/>
      <c r="O39" s="1"/>
    </row>
    <row r="40" spans="2:15" x14ac:dyDescent="0.25">
      <c r="I40" s="1"/>
      <c r="J40" s="1"/>
      <c r="K40" s="1"/>
      <c r="L40" s="1"/>
      <c r="M40" s="1"/>
      <c r="N40" s="1"/>
      <c r="O40" s="1"/>
    </row>
    <row r="41" spans="2:15" x14ac:dyDescent="0.25">
      <c r="I41" s="1"/>
      <c r="J41" s="1"/>
      <c r="K41" s="1"/>
      <c r="L41" s="1"/>
      <c r="M41" s="1"/>
      <c r="N41" s="1"/>
      <c r="O41" s="1"/>
    </row>
    <row r="42" spans="2:15" x14ac:dyDescent="0.25">
      <c r="I42" s="1"/>
      <c r="J42" s="1"/>
      <c r="K42" s="1"/>
      <c r="L42" s="1"/>
      <c r="M42" s="1"/>
      <c r="N42" s="1"/>
      <c r="O42" s="1"/>
    </row>
    <row r="43" spans="2:15" x14ac:dyDescent="0.25">
      <c r="I43" s="1"/>
      <c r="J43" s="1"/>
      <c r="K43" s="1"/>
      <c r="L43" s="1"/>
      <c r="M43" s="1"/>
      <c r="N43" s="1"/>
      <c r="O43" s="1"/>
    </row>
    <row r="44" spans="2:15" x14ac:dyDescent="0.25">
      <c r="I44" s="1"/>
      <c r="J44" s="1"/>
      <c r="K44" s="1"/>
      <c r="L44" s="1"/>
      <c r="M44" s="1"/>
      <c r="N44" s="1"/>
      <c r="O44" s="1"/>
    </row>
    <row r="45" spans="2:15" x14ac:dyDescent="0.25">
      <c r="I45" s="1"/>
      <c r="J45" s="1"/>
      <c r="K45" s="1"/>
      <c r="L45" s="1"/>
      <c r="M45" s="1"/>
      <c r="N45" s="1"/>
      <c r="O45" s="1"/>
    </row>
    <row r="46" spans="2:15" x14ac:dyDescent="0.25">
      <c r="I46" s="1"/>
      <c r="J46" s="1"/>
      <c r="K46" s="1"/>
      <c r="L46" s="1"/>
      <c r="M46" s="1"/>
      <c r="N46" s="1"/>
      <c r="O46" s="1"/>
    </row>
    <row r="47" spans="2:15" x14ac:dyDescent="0.25">
      <c r="I47" s="1"/>
      <c r="J47" s="1"/>
      <c r="K47" s="1"/>
      <c r="L47" s="1"/>
      <c r="M47" s="1"/>
      <c r="N47" s="1"/>
      <c r="O47" s="1"/>
    </row>
    <row r="48" spans="2:15" x14ac:dyDescent="0.25">
      <c r="I48" s="1"/>
      <c r="J48" s="1"/>
      <c r="K48" s="1"/>
      <c r="L48" s="1"/>
      <c r="M48" s="1"/>
      <c r="N48" s="1"/>
      <c r="O48" s="1"/>
    </row>
    <row r="49" spans="9:15" x14ac:dyDescent="0.25">
      <c r="I49" s="1"/>
      <c r="J49" s="1"/>
      <c r="K49" s="1"/>
      <c r="L49" s="1"/>
      <c r="M49" s="1"/>
      <c r="N49" s="1"/>
      <c r="O49" s="1"/>
    </row>
    <row r="50" spans="9:15" x14ac:dyDescent="0.25">
      <c r="I50" s="1"/>
      <c r="J50" s="1"/>
      <c r="K50" s="1"/>
      <c r="L50" s="1"/>
      <c r="M50" s="1"/>
      <c r="N50" s="1"/>
      <c r="O50" s="1"/>
    </row>
    <row r="51" spans="9:15" x14ac:dyDescent="0.25">
      <c r="I51" s="1"/>
      <c r="J51" s="1"/>
      <c r="K51" s="1"/>
      <c r="L51" s="1"/>
      <c r="M51" s="1"/>
      <c r="N51" s="1"/>
      <c r="O51" s="1"/>
    </row>
    <row r="52" spans="9:15" x14ac:dyDescent="0.25">
      <c r="I52" s="1"/>
      <c r="J52" s="1"/>
      <c r="K52" s="1"/>
      <c r="L52" s="1"/>
      <c r="M52" s="1"/>
      <c r="N52" s="1"/>
      <c r="O52" s="1"/>
    </row>
    <row r="53" spans="9:15" x14ac:dyDescent="0.25">
      <c r="I53" s="1"/>
      <c r="J53" s="1"/>
      <c r="K53" s="1"/>
      <c r="L53" s="1"/>
      <c r="M53" s="1"/>
      <c r="N53" s="1"/>
      <c r="O53" s="1"/>
    </row>
    <row r="54" spans="9:15" x14ac:dyDescent="0.25">
      <c r="I54" s="1"/>
      <c r="J54" s="1"/>
      <c r="K54" s="1"/>
      <c r="L54" s="1"/>
      <c r="M54" s="1"/>
      <c r="N54" s="1"/>
      <c r="O54" s="1"/>
    </row>
    <row r="55" spans="9:15" x14ac:dyDescent="0.25">
      <c r="I55" s="1"/>
      <c r="J55" s="1"/>
      <c r="K55" s="1"/>
      <c r="L55" s="1"/>
      <c r="M55" s="1"/>
      <c r="N55" s="1"/>
      <c r="O55" s="1"/>
    </row>
    <row r="56" spans="9:15" x14ac:dyDescent="0.25">
      <c r="I56" s="1"/>
      <c r="J56" s="1"/>
      <c r="K56" s="1"/>
      <c r="L56" s="1"/>
      <c r="M56" s="1"/>
      <c r="N56" s="1"/>
      <c r="O56" s="1"/>
    </row>
    <row r="57" spans="9:15" x14ac:dyDescent="0.25">
      <c r="I57" s="1"/>
      <c r="J57" s="1"/>
      <c r="K57" s="1"/>
      <c r="L57" s="1"/>
      <c r="M57" s="1"/>
      <c r="N57" s="1"/>
      <c r="O57" s="1"/>
    </row>
  </sheetData>
  <mergeCells count="2">
    <mergeCell ref="A3:E3"/>
    <mergeCell ref="I17:J1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 Чечулин</dc:creator>
  <cp:lastModifiedBy>Лев Чечулин</cp:lastModifiedBy>
  <dcterms:created xsi:type="dcterms:W3CDTF">2021-03-04T05:32:12Z</dcterms:created>
  <dcterms:modified xsi:type="dcterms:W3CDTF">2022-01-27T22:41:25Z</dcterms:modified>
</cp:coreProperties>
</file>