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Татьяна\Desktop\учёба\Физика\2 сем\лаба 1.01\"/>
    </mc:Choice>
  </mc:AlternateContent>
  <xr:revisionPtr revIDLastSave="0" documentId="13_ncr:1_{01AFE65C-37D5-47B0-8395-186EE29C3B8C}" xr6:coauthVersionLast="46" xr6:coauthVersionMax="46" xr10:uidLastSave="{00000000-0000-0000-0000-000000000000}"/>
  <bookViews>
    <workbookView xWindow="-120" yWindow="-120" windowWidth="20730" windowHeight="11760" xr2:uid="{4CCC2670-1027-44D7-8872-ED789FF168A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J10" i="1" s="1"/>
  <c r="I36" i="1"/>
  <c r="I37" i="1"/>
  <c r="I35" i="1"/>
  <c r="H37" i="1"/>
  <c r="H36" i="1"/>
  <c r="H35" i="1"/>
  <c r="F36" i="1"/>
  <c r="G36" i="1"/>
  <c r="F37" i="1"/>
  <c r="G37" i="1"/>
  <c r="G35" i="1"/>
  <c r="F35" i="1"/>
  <c r="L11" i="1"/>
  <c r="L12" i="1"/>
  <c r="L13" i="1"/>
  <c r="L14" i="1"/>
  <c r="L15" i="1"/>
  <c r="L16" i="1"/>
  <c r="L10" i="1"/>
  <c r="K10" i="1"/>
  <c r="K11" i="1"/>
  <c r="K12" i="1"/>
  <c r="K13" i="1"/>
  <c r="K14" i="1"/>
  <c r="K15" i="1"/>
  <c r="K16" i="1"/>
  <c r="J11" i="1"/>
  <c r="J12" i="1"/>
  <c r="J13" i="1"/>
  <c r="J14" i="1"/>
  <c r="J15" i="1"/>
  <c r="J16" i="1"/>
  <c r="I16" i="1"/>
  <c r="I11" i="1"/>
  <c r="I12" i="1"/>
  <c r="I13" i="1"/>
  <c r="I14" i="1"/>
  <c r="I15" i="1"/>
  <c r="I10" i="1"/>
  <c r="H12" i="1"/>
  <c r="H13" i="1"/>
  <c r="H14" i="1"/>
  <c r="H15" i="1"/>
  <c r="H16" i="1"/>
  <c r="H11" i="1"/>
  <c r="F7" i="1"/>
  <c r="F6" i="1"/>
  <c r="F5" i="1"/>
  <c r="F1" i="1"/>
  <c r="C3" i="1" s="1"/>
  <c r="D3" i="1" s="1"/>
  <c r="F8" i="1" l="1"/>
  <c r="C26" i="1"/>
  <c r="D26" i="1" s="1"/>
  <c r="C46" i="1"/>
  <c r="D46" i="1" s="1"/>
  <c r="C42" i="1"/>
  <c r="D42" i="1" s="1"/>
  <c r="C10" i="1"/>
  <c r="D10" i="1" s="1"/>
  <c r="C30" i="1"/>
  <c r="D30" i="1" s="1"/>
  <c r="C14" i="1"/>
  <c r="D14" i="1" s="1"/>
  <c r="C38" i="1"/>
  <c r="D38" i="1" s="1"/>
  <c r="C22" i="1"/>
  <c r="D22" i="1" s="1"/>
  <c r="C6" i="1"/>
  <c r="D6" i="1" s="1"/>
  <c r="C50" i="1"/>
  <c r="D50" i="1" s="1"/>
  <c r="C34" i="1"/>
  <c r="D34" i="1" s="1"/>
  <c r="C18" i="1"/>
  <c r="D18" i="1" s="1"/>
  <c r="C33" i="1"/>
  <c r="D33" i="1" s="1"/>
  <c r="C2" i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20" i="1"/>
  <c r="D20" i="1" s="1"/>
  <c r="C16" i="1"/>
  <c r="D16" i="1" s="1"/>
  <c r="C12" i="1"/>
  <c r="D12" i="1" s="1"/>
  <c r="C8" i="1"/>
  <c r="D8" i="1" s="1"/>
  <c r="C4" i="1"/>
  <c r="D4" i="1" s="1"/>
  <c r="C49" i="1"/>
  <c r="D49" i="1" s="1"/>
  <c r="C45" i="1"/>
  <c r="D45" i="1" s="1"/>
  <c r="C41" i="1"/>
  <c r="D41" i="1" s="1"/>
  <c r="C37" i="1"/>
  <c r="D37" i="1" s="1"/>
  <c r="C29" i="1"/>
  <c r="D29" i="1" s="1"/>
  <c r="C25" i="1"/>
  <c r="D25" i="1" s="1"/>
  <c r="C21" i="1"/>
  <c r="D21" i="1" s="1"/>
  <c r="C17" i="1"/>
  <c r="D17" i="1" s="1"/>
  <c r="C13" i="1"/>
  <c r="D13" i="1" s="1"/>
  <c r="C9" i="1"/>
  <c r="D9" i="1" s="1"/>
  <c r="C5" i="1"/>
  <c r="D5" i="1" s="1"/>
  <c r="C51" i="1"/>
  <c r="D51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9" i="1"/>
  <c r="D19" i="1" s="1"/>
  <c r="C15" i="1"/>
  <c r="D15" i="1" s="1"/>
  <c r="C11" i="1"/>
  <c r="D11" i="1" s="1"/>
  <c r="C7" i="1"/>
  <c r="D7" i="1" s="1"/>
  <c r="D2" i="1" l="1"/>
  <c r="F3" i="1" s="1"/>
  <c r="F4" i="1" s="1"/>
  <c r="F2" i="1"/>
  <c r="F12" i="1" l="1"/>
  <c r="F13" i="1"/>
  <c r="F11" i="1"/>
  <c r="G16" i="1"/>
  <c r="F16" i="1"/>
  <c r="F15" i="1"/>
  <c r="F14" i="1"/>
  <c r="G14" i="1" l="1"/>
  <c r="F10" i="1"/>
  <c r="G10" i="1"/>
  <c r="G11" i="1"/>
  <c r="G12" i="1"/>
  <c r="G13" i="1"/>
  <c r="G15" i="1"/>
</calcChain>
</file>

<file path=xl/sharedStrings.xml><?xml version="1.0" encoding="utf-8"?>
<sst xmlns="http://schemas.openxmlformats.org/spreadsheetml/2006/main" count="34" uniqueCount="31">
  <si>
    <t>Результаты измерений</t>
  </si>
  <si>
    <t>№</t>
  </si>
  <si>
    <t>Среднее:</t>
  </si>
  <si>
    <t>Отклонение от среднего</t>
  </si>
  <si>
    <t>Сумма отклонений:</t>
  </si>
  <si>
    <t>Квадрат отклонения:</t>
  </si>
  <si>
    <t>Выборочное среднеквадратичное отклонение:</t>
  </si>
  <si>
    <t>Pmax:</t>
  </si>
  <si>
    <t>Tmin:</t>
  </si>
  <si>
    <t>Tmax:</t>
  </si>
  <si>
    <t>Корень из N:</t>
  </si>
  <si>
    <t>Длина интервала:</t>
  </si>
  <si>
    <t>1 интервал</t>
  </si>
  <si>
    <t>3 интервал</t>
  </si>
  <si>
    <t>2 интервал</t>
  </si>
  <si>
    <t>4 интервал</t>
  </si>
  <si>
    <t>5 интервал</t>
  </si>
  <si>
    <t>6 интервал</t>
  </si>
  <si>
    <t>7 интервал</t>
  </si>
  <si>
    <t>от</t>
  </si>
  <si>
    <t>до</t>
  </si>
  <si>
    <t>∆N</t>
  </si>
  <si>
    <t>P, c^(-1)</t>
  </si>
  <si>
    <t>t(ср), c</t>
  </si>
  <si>
    <t>∆N/(N*∆t), c^(-1)</t>
  </si>
  <si>
    <t>∆t, c</t>
  </si>
  <si>
    <t>Доверительные интервалы:</t>
  </si>
  <si>
    <t>⟨𝑡⟩±𝜎</t>
  </si>
  <si>
    <t>⟨𝑡⟩±2𝜎</t>
  </si>
  <si>
    <t>⟨𝑡⟩±3𝜎</t>
  </si>
  <si>
    <t>∆N/N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</si>
</sst>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Лист1!$H$10:$H$16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12</c:v>
                </c:pt>
                <c:pt idx="3">
                  <c:v>19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B11-949C-F86E1C6B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239440"/>
        <c:axId val="1163236944"/>
      </c:barChart>
      <c:catAx>
        <c:axId val="116323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3236944"/>
        <c:crosses val="autoZero"/>
        <c:auto val="1"/>
        <c:lblAlgn val="ctr"/>
        <c:lblOffset val="100"/>
        <c:noMultiLvlLbl val="0"/>
      </c:catAx>
      <c:valAx>
        <c:axId val="11632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32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1095376</xdr:colOff>
      <xdr:row>16</xdr:row>
      <xdr:rowOff>165388</xdr:rowOff>
    </xdr:from>
    <xdr:to>
      <xdr:col>7</xdr:col>
      <xdr:colOff>1571626</xdr:colOff>
      <xdr:row>31</xdr:row>
      <xdr:rowOff>51088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AEE38B-2246-4664-8BC2-9DAE38815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BF5D-1D99-4AA2-857D-084B9F754243}">
  <dimension ref="A1:L51"/>
  <sheetViews>
    <sheetView tabSelected="1" topLeftCell="A2" zoomScaleNormal="100" workbookViewId="0">
      <selection activeCell="H11" sqref="H11"/>
    </sheetView>
  </sheetViews>
  <sheetFormatPr defaultRowHeight="15" x14ac:dyDescent="0.25"/>
  <cols>
    <col min="1" max="1" width="6.42578125" style="2" customWidth="1"/>
    <col min="2" max="2" width="21.140625" style="3" customWidth="1"/>
    <col min="3" max="3" width="25.5703125" style="1" customWidth="1"/>
    <col min="4" max="4" width="20.28515625" style="4" customWidth="1"/>
    <col min="5" max="5" width="43.28515625" style="3" customWidth="1"/>
    <col min="6" max="7" width="9.140625" style="3"/>
    <col min="8" max="8" width="9.140625" style="6" customWidth="1"/>
    <col min="9" max="9" width="9.140625" style="6"/>
    <col min="10" max="10" width="15.85546875" style="3" customWidth="1"/>
    <col min="11" max="16384" width="9.140625" style="6"/>
  </cols>
  <sheetData>
    <row r="1" spans="1:12" x14ac:dyDescent="0.25">
      <c r="A1" s="2" t="s">
        <v>1</v>
      </c>
      <c r="B1" s="1" t="s">
        <v>0</v>
      </c>
      <c r="C1" s="1" t="s">
        <v>3</v>
      </c>
      <c r="D1" s="4" t="s">
        <v>5</v>
      </c>
      <c r="E1" s="3" t="s">
        <v>2</v>
      </c>
      <c r="F1" s="3">
        <f>AVERAGE(B2:B51)</f>
        <v>4.9921999999999995</v>
      </c>
    </row>
    <row r="2" spans="1:12" x14ac:dyDescent="0.25">
      <c r="A2" s="2">
        <v>1</v>
      </c>
      <c r="B2" s="1">
        <v>4.8899999999999997</v>
      </c>
      <c r="C2" s="1">
        <f t="shared" ref="C2:C33" si="0">B2-F$1</f>
        <v>-0.10219999999999985</v>
      </c>
      <c r="D2" s="4">
        <f t="shared" ref="D2:D33" si="1">C2*C2</f>
        <v>1.0444839999999969E-2</v>
      </c>
      <c r="E2" s="3" t="s">
        <v>4</v>
      </c>
      <c r="F2" s="3">
        <f>SUM(C2:C51)</f>
        <v>2.3092638912203256E-14</v>
      </c>
    </row>
    <row r="3" spans="1:12" x14ac:dyDescent="0.25">
      <c r="A3" s="2">
        <v>2</v>
      </c>
      <c r="B3" s="1">
        <v>4.79</v>
      </c>
      <c r="C3" s="1">
        <f t="shared" si="0"/>
        <v>-0.20219999999999949</v>
      </c>
      <c r="D3" s="4">
        <f t="shared" si="1"/>
        <v>4.0884839999999797E-2</v>
      </c>
      <c r="E3" s="7" t="s">
        <v>6</v>
      </c>
      <c r="F3" s="3">
        <f>SQRT(SUM(D2:D51)/(A51-1))</f>
        <v>0.19665872231158341</v>
      </c>
    </row>
    <row r="4" spans="1:12" x14ac:dyDescent="0.25">
      <c r="A4" s="2">
        <v>3</v>
      </c>
      <c r="B4" s="1">
        <v>4.8099999999999996</v>
      </c>
      <c r="C4" s="1">
        <f t="shared" si="0"/>
        <v>-0.18219999999999992</v>
      </c>
      <c r="D4" s="4">
        <f t="shared" si="1"/>
        <v>3.3196839999999971E-2</v>
      </c>
      <c r="E4" s="5" t="s">
        <v>7</v>
      </c>
      <c r="F4" s="3">
        <f>1/(F3*SQRT(2*PI()))</f>
        <v>2.0286020152686337</v>
      </c>
    </row>
    <row r="5" spans="1:12" x14ac:dyDescent="0.25">
      <c r="A5" s="2">
        <v>4</v>
      </c>
      <c r="B5" s="1">
        <v>4.93</v>
      </c>
      <c r="C5" s="1">
        <f t="shared" si="0"/>
        <v>-6.2199999999999811E-2</v>
      </c>
      <c r="D5" s="4">
        <f t="shared" si="1"/>
        <v>3.8688399999999763E-3</v>
      </c>
      <c r="E5" s="3" t="s">
        <v>8</v>
      </c>
      <c r="F5" s="3">
        <f>MIN(B2:B51)</f>
        <v>4.51</v>
      </c>
    </row>
    <row r="6" spans="1:12" x14ac:dyDescent="0.25">
      <c r="A6" s="2">
        <v>5</v>
      </c>
      <c r="B6" s="1">
        <v>5.1100000000000003</v>
      </c>
      <c r="C6" s="1">
        <f t="shared" si="0"/>
        <v>0.11780000000000079</v>
      </c>
      <c r="D6" s="4">
        <f t="shared" si="1"/>
        <v>1.3876840000000187E-2</v>
      </c>
      <c r="E6" s="3" t="s">
        <v>9</v>
      </c>
      <c r="F6" s="3">
        <f>MAX(B2:B51)</f>
        <v>5.56</v>
      </c>
    </row>
    <row r="7" spans="1:12" x14ac:dyDescent="0.25">
      <c r="A7" s="2">
        <v>6</v>
      </c>
      <c r="B7" s="1">
        <v>4.99</v>
      </c>
      <c r="C7" s="1">
        <f t="shared" si="0"/>
        <v>-2.1999999999993136E-3</v>
      </c>
      <c r="D7" s="4">
        <f t="shared" si="1"/>
        <v>4.8399999999969797E-6</v>
      </c>
      <c r="E7" s="3" t="s">
        <v>10</v>
      </c>
      <c r="F7" s="8">
        <f>ROUNDDOWN(SQRT(A51),0)</f>
        <v>7</v>
      </c>
    </row>
    <row r="8" spans="1:12" x14ac:dyDescent="0.25">
      <c r="A8" s="2">
        <v>7</v>
      </c>
      <c r="B8" s="1">
        <v>5.1100000000000003</v>
      </c>
      <c r="C8" s="1">
        <f t="shared" si="0"/>
        <v>0.11780000000000079</v>
      </c>
      <c r="D8" s="4">
        <f t="shared" si="1"/>
        <v>1.3876840000000187E-2</v>
      </c>
      <c r="E8" s="3" t="s">
        <v>11</v>
      </c>
      <c r="F8" s="3">
        <f>(F6-F5)/F7</f>
        <v>0.14999999999999997</v>
      </c>
    </row>
    <row r="9" spans="1:12" x14ac:dyDescent="0.25">
      <c r="A9" s="2">
        <v>8</v>
      </c>
      <c r="B9" s="1">
        <v>5.31</v>
      </c>
      <c r="C9" s="1">
        <f t="shared" si="0"/>
        <v>0.31780000000000008</v>
      </c>
      <c r="D9" s="4">
        <f t="shared" si="1"/>
        <v>0.10099684000000005</v>
      </c>
      <c r="F9" s="3" t="s">
        <v>19</v>
      </c>
      <c r="G9" s="3" t="s">
        <v>20</v>
      </c>
      <c r="H9" s="6" t="s">
        <v>21</v>
      </c>
      <c r="I9" s="6" t="s">
        <v>25</v>
      </c>
      <c r="J9" s="3" t="s">
        <v>24</v>
      </c>
      <c r="K9" s="6" t="s">
        <v>23</v>
      </c>
      <c r="L9" s="6" t="s">
        <v>22</v>
      </c>
    </row>
    <row r="10" spans="1:12" x14ac:dyDescent="0.25">
      <c r="A10" s="2">
        <v>9</v>
      </c>
      <c r="B10" s="1">
        <v>5.35</v>
      </c>
      <c r="C10" s="1">
        <f t="shared" si="0"/>
        <v>0.35780000000000012</v>
      </c>
      <c r="D10" s="4">
        <f t="shared" si="1"/>
        <v>0.12802084000000008</v>
      </c>
      <c r="E10" s="3" t="s">
        <v>12</v>
      </c>
      <c r="F10" s="3">
        <f>F$5+F$8*(A2-1)</f>
        <v>4.51</v>
      </c>
      <c r="G10" s="3">
        <f t="shared" ref="G10:G15" si="2">F$5+F$8*(A3-1)</f>
        <v>4.66</v>
      </c>
      <c r="H10" s="8">
        <f>COUNTIF(B$2:B$51,"&gt;="&amp;F10) - COUNTIF(B$2:B$51,"&gt;"&amp;G10)</f>
        <v>3</v>
      </c>
      <c r="I10" s="3">
        <f t="shared" ref="I10:I16" si="3">G10-F10</f>
        <v>0.15000000000000036</v>
      </c>
      <c r="J10" s="3">
        <f>H10/(A$51*I10)</f>
        <v>0.39999999999999908</v>
      </c>
      <c r="K10" s="6">
        <f t="shared" ref="K10:K16" si="4">(F10+G10)/2</f>
        <v>4.585</v>
      </c>
      <c r="L10" s="3">
        <f>F$4*EXP(-((K10-5)^2)/(2*F$3^2))</f>
        <v>0.21887803314555423</v>
      </c>
    </row>
    <row r="11" spans="1:12" x14ac:dyDescent="0.25">
      <c r="A11" s="2">
        <v>10</v>
      </c>
      <c r="B11" s="1">
        <v>5.0199999999999996</v>
      </c>
      <c r="C11" s="1">
        <f t="shared" si="0"/>
        <v>2.7800000000000047E-2</v>
      </c>
      <c r="D11" s="4">
        <f t="shared" si="1"/>
        <v>7.7284000000000261E-4</v>
      </c>
      <c r="E11" s="3" t="s">
        <v>14</v>
      </c>
      <c r="F11" s="3">
        <f t="shared" ref="F11:F16" si="5">F$6-F$8*(7-A2)</f>
        <v>4.66</v>
      </c>
      <c r="G11" s="3">
        <f t="shared" si="2"/>
        <v>4.8099999999999996</v>
      </c>
      <c r="H11" s="8">
        <f t="shared" ref="H11:H16" si="6">COUNTIF(B$2:B$51,"&gt;"&amp;F11) - COUNTIF(B$2:B$51,"&gt;"&amp;G11)</f>
        <v>5</v>
      </c>
      <c r="I11" s="3">
        <f t="shared" si="3"/>
        <v>0.14999999999999947</v>
      </c>
      <c r="J11" s="3">
        <f t="shared" ref="J11:J16" si="7">H11/(A$51*I11)</f>
        <v>0.66666666666666907</v>
      </c>
      <c r="K11" s="6">
        <f t="shared" si="4"/>
        <v>4.7349999999999994</v>
      </c>
      <c r="L11" s="3">
        <f t="shared" ref="L11:L16" si="8">F$4*EXP(-((K11-5)^2)/(2*F$3^2))</f>
        <v>0.81828263507608845</v>
      </c>
    </row>
    <row r="12" spans="1:12" x14ac:dyDescent="0.25">
      <c r="A12" s="2">
        <v>11</v>
      </c>
      <c r="B12" s="1">
        <v>4.84</v>
      </c>
      <c r="C12" s="1">
        <f t="shared" si="0"/>
        <v>-0.15219999999999967</v>
      </c>
      <c r="D12" s="4">
        <f t="shared" si="1"/>
        <v>2.3164839999999898E-2</v>
      </c>
      <c r="E12" s="3" t="s">
        <v>13</v>
      </c>
      <c r="F12" s="3">
        <f t="shared" si="5"/>
        <v>4.8099999999999996</v>
      </c>
      <c r="G12" s="3">
        <f t="shared" si="2"/>
        <v>4.96</v>
      </c>
      <c r="H12" s="8">
        <f t="shared" si="6"/>
        <v>12</v>
      </c>
      <c r="I12" s="3">
        <f t="shared" si="3"/>
        <v>0.15000000000000036</v>
      </c>
      <c r="J12" s="3">
        <f t="shared" si="7"/>
        <v>1.5999999999999963</v>
      </c>
      <c r="K12" s="6">
        <f t="shared" si="4"/>
        <v>4.8849999999999998</v>
      </c>
      <c r="L12" s="3">
        <f t="shared" si="8"/>
        <v>1.7097878130358675</v>
      </c>
    </row>
    <row r="13" spans="1:12" x14ac:dyDescent="0.25">
      <c r="A13" s="2">
        <v>12</v>
      </c>
      <c r="B13" s="1">
        <v>4.91</v>
      </c>
      <c r="C13" s="1">
        <f t="shared" si="0"/>
        <v>-8.2199999999999385E-2</v>
      </c>
      <c r="D13" s="4">
        <f t="shared" si="1"/>
        <v>6.7568399999998986E-3</v>
      </c>
      <c r="E13" s="3" t="s">
        <v>15</v>
      </c>
      <c r="F13" s="3">
        <f t="shared" si="5"/>
        <v>4.96</v>
      </c>
      <c r="G13" s="3">
        <f t="shared" si="2"/>
        <v>5.1099999999999994</v>
      </c>
      <c r="H13" s="8">
        <f t="shared" si="6"/>
        <v>19</v>
      </c>
      <c r="I13" s="3">
        <f t="shared" si="3"/>
        <v>0.14999999999999947</v>
      </c>
      <c r="J13" s="3">
        <f t="shared" si="7"/>
        <v>2.5333333333333425</v>
      </c>
      <c r="K13" s="6">
        <f t="shared" si="4"/>
        <v>5.0350000000000001</v>
      </c>
      <c r="L13" s="3">
        <f t="shared" si="8"/>
        <v>1.99672761342282</v>
      </c>
    </row>
    <row r="14" spans="1:12" x14ac:dyDescent="0.25">
      <c r="A14" s="2">
        <v>13</v>
      </c>
      <c r="B14" s="1">
        <v>4.83</v>
      </c>
      <c r="C14" s="1">
        <f t="shared" si="0"/>
        <v>-0.16219999999999946</v>
      </c>
      <c r="D14" s="4">
        <f t="shared" si="1"/>
        <v>2.6308839999999823E-2</v>
      </c>
      <c r="E14" s="3" t="s">
        <v>16</v>
      </c>
      <c r="F14" s="3">
        <f t="shared" si="5"/>
        <v>5.1099999999999994</v>
      </c>
      <c r="G14" s="3">
        <f t="shared" si="2"/>
        <v>5.26</v>
      </c>
      <c r="H14" s="8">
        <f t="shared" si="6"/>
        <v>7</v>
      </c>
      <c r="I14" s="3">
        <f t="shared" si="3"/>
        <v>0.15000000000000036</v>
      </c>
      <c r="J14" s="3">
        <f t="shared" si="7"/>
        <v>0.93333333333333113</v>
      </c>
      <c r="K14" s="6">
        <f t="shared" si="4"/>
        <v>5.1849999999999996</v>
      </c>
      <c r="L14" s="3">
        <f t="shared" si="8"/>
        <v>1.3032662699409621</v>
      </c>
    </row>
    <row r="15" spans="1:12" x14ac:dyDescent="0.25">
      <c r="A15" s="2">
        <v>14</v>
      </c>
      <c r="B15" s="1">
        <v>4.75</v>
      </c>
      <c r="C15" s="1">
        <f t="shared" si="0"/>
        <v>-0.24219999999999953</v>
      </c>
      <c r="D15" s="4">
        <f t="shared" si="1"/>
        <v>5.866083999999977E-2</v>
      </c>
      <c r="E15" s="3" t="s">
        <v>17</v>
      </c>
      <c r="F15" s="3">
        <f t="shared" si="5"/>
        <v>5.26</v>
      </c>
      <c r="G15" s="3">
        <f t="shared" si="2"/>
        <v>5.4099999999999993</v>
      </c>
      <c r="H15" s="8">
        <f t="shared" si="6"/>
        <v>3</v>
      </c>
      <c r="I15" s="3">
        <f t="shared" si="3"/>
        <v>0.14999999999999947</v>
      </c>
      <c r="J15" s="3">
        <f t="shared" si="7"/>
        <v>0.40000000000000141</v>
      </c>
      <c r="K15" s="6">
        <f t="shared" si="4"/>
        <v>5.3349999999999991</v>
      </c>
      <c r="L15" s="3">
        <f t="shared" si="8"/>
        <v>0.47542849887014915</v>
      </c>
    </row>
    <row r="16" spans="1:12" x14ac:dyDescent="0.25">
      <c r="A16" s="2">
        <v>15</v>
      </c>
      <c r="B16" s="1">
        <v>5.1100000000000003</v>
      </c>
      <c r="C16" s="1">
        <f t="shared" si="0"/>
        <v>0.11780000000000079</v>
      </c>
      <c r="D16" s="4">
        <f t="shared" si="1"/>
        <v>1.3876840000000187E-2</v>
      </c>
      <c r="E16" s="3" t="s">
        <v>18</v>
      </c>
      <c r="F16" s="3">
        <f t="shared" si="5"/>
        <v>5.4099999999999993</v>
      </c>
      <c r="G16" s="3">
        <f>F$6-F$8*(7-A8)</f>
        <v>5.56</v>
      </c>
      <c r="H16" s="8">
        <f t="shared" si="6"/>
        <v>1</v>
      </c>
      <c r="I16" s="3">
        <f t="shared" si="3"/>
        <v>0.15000000000000036</v>
      </c>
      <c r="J16" s="3">
        <f t="shared" si="7"/>
        <v>0.13333333333333303</v>
      </c>
      <c r="K16" s="6">
        <f t="shared" si="4"/>
        <v>5.4849999999999994</v>
      </c>
      <c r="L16" s="3">
        <f t="shared" si="8"/>
        <v>9.6933745004770852E-2</v>
      </c>
    </row>
    <row r="17" spans="1:5" x14ac:dyDescent="0.25">
      <c r="A17" s="2">
        <v>16</v>
      </c>
      <c r="B17" s="1">
        <v>5.08</v>
      </c>
      <c r="C17" s="1">
        <f t="shared" si="0"/>
        <v>8.7800000000000544E-2</v>
      </c>
      <c r="D17" s="4">
        <f t="shared" si="1"/>
        <v>7.7088400000000952E-3</v>
      </c>
      <c r="E17" s="6"/>
    </row>
    <row r="18" spans="1:5" x14ac:dyDescent="0.25">
      <c r="A18" s="2">
        <v>17</v>
      </c>
      <c r="B18" s="1">
        <v>5.56</v>
      </c>
      <c r="C18" s="1">
        <f t="shared" si="0"/>
        <v>0.56780000000000008</v>
      </c>
      <c r="D18" s="4">
        <f t="shared" si="1"/>
        <v>0.32239684000000007</v>
      </c>
      <c r="E18" s="6"/>
    </row>
    <row r="19" spans="1:5" x14ac:dyDescent="0.25">
      <c r="A19" s="2">
        <v>18</v>
      </c>
      <c r="B19" s="1">
        <v>5.08</v>
      </c>
      <c r="C19" s="1">
        <f t="shared" si="0"/>
        <v>8.7800000000000544E-2</v>
      </c>
      <c r="D19" s="4">
        <f t="shared" si="1"/>
        <v>7.7088400000000952E-3</v>
      </c>
      <c r="E19" s="6"/>
    </row>
    <row r="20" spans="1:5" x14ac:dyDescent="0.25">
      <c r="A20" s="2">
        <v>19</v>
      </c>
      <c r="B20" s="1">
        <v>4.93</v>
      </c>
      <c r="C20" s="1">
        <f t="shared" si="0"/>
        <v>-6.2199999999999811E-2</v>
      </c>
      <c r="D20" s="4">
        <f t="shared" si="1"/>
        <v>3.8688399999999763E-3</v>
      </c>
      <c r="E20" s="6"/>
    </row>
    <row r="21" spans="1:5" x14ac:dyDescent="0.25">
      <c r="A21" s="2">
        <v>20</v>
      </c>
      <c r="B21" s="1">
        <v>5.3</v>
      </c>
      <c r="C21" s="1">
        <f t="shared" si="0"/>
        <v>0.3078000000000003</v>
      </c>
      <c r="D21" s="4">
        <f t="shared" si="1"/>
        <v>9.4740840000000187E-2</v>
      </c>
      <c r="E21" s="6"/>
    </row>
    <row r="22" spans="1:5" x14ac:dyDescent="0.25">
      <c r="A22" s="2">
        <v>21</v>
      </c>
      <c r="B22" s="1">
        <v>5.13</v>
      </c>
      <c r="C22" s="1">
        <f t="shared" si="0"/>
        <v>0.13780000000000037</v>
      </c>
      <c r="D22" s="4">
        <f t="shared" si="1"/>
        <v>1.89888400000001E-2</v>
      </c>
      <c r="E22" s="6"/>
    </row>
    <row r="23" spans="1:5" x14ac:dyDescent="0.25">
      <c r="A23" s="2">
        <v>22</v>
      </c>
      <c r="B23" s="1">
        <v>4.83</v>
      </c>
      <c r="C23" s="1">
        <f t="shared" si="0"/>
        <v>-0.16219999999999946</v>
      </c>
      <c r="D23" s="4">
        <f t="shared" si="1"/>
        <v>2.6308839999999823E-2</v>
      </c>
    </row>
    <row r="24" spans="1:5" x14ac:dyDescent="0.25">
      <c r="A24" s="2">
        <v>23</v>
      </c>
      <c r="B24" s="1">
        <v>5</v>
      </c>
      <c r="C24" s="1">
        <f t="shared" si="0"/>
        <v>7.8000000000004732E-3</v>
      </c>
      <c r="D24" s="4">
        <f t="shared" si="1"/>
        <v>6.084000000000738E-5</v>
      </c>
    </row>
    <row r="25" spans="1:5" x14ac:dyDescent="0.25">
      <c r="A25" s="2">
        <v>24</v>
      </c>
      <c r="B25" s="1">
        <v>4.9800000000000004</v>
      </c>
      <c r="C25" s="1">
        <f t="shared" si="0"/>
        <v>-1.21999999999991E-2</v>
      </c>
      <c r="D25" s="4">
        <f t="shared" si="1"/>
        <v>1.4883999999997806E-4</v>
      </c>
    </row>
    <row r="26" spans="1:5" x14ac:dyDescent="0.25">
      <c r="A26" s="2">
        <v>25</v>
      </c>
      <c r="B26" s="1">
        <v>5.12</v>
      </c>
      <c r="C26" s="1">
        <f t="shared" si="0"/>
        <v>0.12780000000000058</v>
      </c>
      <c r="D26" s="4">
        <f t="shared" si="1"/>
        <v>1.6332840000000147E-2</v>
      </c>
    </row>
    <row r="27" spans="1:5" x14ac:dyDescent="0.25">
      <c r="A27" s="2">
        <v>26</v>
      </c>
      <c r="B27" s="1">
        <v>4.51</v>
      </c>
      <c r="C27" s="1">
        <f t="shared" si="0"/>
        <v>-0.48219999999999974</v>
      </c>
      <c r="D27" s="4">
        <f t="shared" si="1"/>
        <v>0.23251683999999975</v>
      </c>
    </row>
    <row r="28" spans="1:5" x14ac:dyDescent="0.25">
      <c r="A28" s="2">
        <v>27</v>
      </c>
      <c r="B28" s="1">
        <v>5.08</v>
      </c>
      <c r="C28" s="1">
        <f t="shared" si="0"/>
        <v>8.7800000000000544E-2</v>
      </c>
      <c r="D28" s="4">
        <f t="shared" si="1"/>
        <v>7.7088400000000952E-3</v>
      </c>
    </row>
    <row r="29" spans="1:5" x14ac:dyDescent="0.25">
      <c r="A29" s="2">
        <v>28</v>
      </c>
      <c r="B29" s="1">
        <v>5.21</v>
      </c>
      <c r="C29" s="1">
        <f t="shared" si="0"/>
        <v>0.21780000000000044</v>
      </c>
      <c r="D29" s="4">
        <f t="shared" si="1"/>
        <v>4.7436840000000188E-2</v>
      </c>
    </row>
    <row r="30" spans="1:5" x14ac:dyDescent="0.25">
      <c r="A30" s="2">
        <v>29</v>
      </c>
      <c r="B30" s="1">
        <v>5.08</v>
      </c>
      <c r="C30" s="1">
        <f t="shared" si="0"/>
        <v>8.7800000000000544E-2</v>
      </c>
      <c r="D30" s="4">
        <f t="shared" si="1"/>
        <v>7.7088400000000952E-3</v>
      </c>
    </row>
    <row r="31" spans="1:5" x14ac:dyDescent="0.25">
      <c r="A31" s="2">
        <v>30</v>
      </c>
      <c r="B31" s="1">
        <v>5.0999999999999996</v>
      </c>
      <c r="C31" s="1">
        <f t="shared" si="0"/>
        <v>0.10780000000000012</v>
      </c>
      <c r="D31" s="4">
        <f t="shared" si="1"/>
        <v>1.1620840000000025E-2</v>
      </c>
    </row>
    <row r="32" spans="1:5" x14ac:dyDescent="0.25">
      <c r="A32" s="2">
        <v>31</v>
      </c>
      <c r="B32" s="1">
        <v>4.83</v>
      </c>
      <c r="C32" s="1">
        <f t="shared" si="0"/>
        <v>-0.16219999999999946</v>
      </c>
      <c r="D32" s="4">
        <f t="shared" si="1"/>
        <v>2.6308839999999823E-2</v>
      </c>
    </row>
    <row r="33" spans="1:9" x14ac:dyDescent="0.25">
      <c r="A33" s="2">
        <v>32</v>
      </c>
      <c r="B33" s="1">
        <v>4.9800000000000004</v>
      </c>
      <c r="C33" s="1">
        <f t="shared" si="0"/>
        <v>-1.21999999999991E-2</v>
      </c>
      <c r="D33" s="4">
        <f t="shared" si="1"/>
        <v>1.4883999999997806E-4</v>
      </c>
    </row>
    <row r="34" spans="1:9" x14ac:dyDescent="0.25">
      <c r="A34" s="2">
        <v>33</v>
      </c>
      <c r="B34" s="1">
        <v>4.59</v>
      </c>
      <c r="C34" s="1">
        <f t="shared" ref="C34:C51" si="9">B34-F$1</f>
        <v>-0.40219999999999967</v>
      </c>
      <c r="D34" s="4">
        <f t="shared" ref="D34:D51" si="10">C34*C34</f>
        <v>0.16176483999999974</v>
      </c>
      <c r="E34" s="3" t="s">
        <v>26</v>
      </c>
      <c r="F34" s="3" t="s">
        <v>19</v>
      </c>
      <c r="G34" s="3" t="s">
        <v>20</v>
      </c>
      <c r="H34" s="6" t="s">
        <v>21</v>
      </c>
      <c r="I34" s="6" t="s">
        <v>30</v>
      </c>
    </row>
    <row r="35" spans="1:9" x14ac:dyDescent="0.25">
      <c r="A35" s="2">
        <v>34</v>
      </c>
      <c r="B35" s="1">
        <v>5.04</v>
      </c>
      <c r="C35" s="1">
        <f t="shared" si="9"/>
        <v>4.7800000000000509E-2</v>
      </c>
      <c r="D35" s="4">
        <f t="shared" si="10"/>
        <v>2.2848400000000488E-3</v>
      </c>
      <c r="E35" s="3" t="s">
        <v>27</v>
      </c>
      <c r="F35" s="3">
        <f>F$1-A2*F$3</f>
        <v>4.7955412776884163</v>
      </c>
      <c r="G35" s="3">
        <f>F$1+A2*F$3</f>
        <v>5.1888587223115827</v>
      </c>
      <c r="H35" s="8">
        <f>COUNTIF(B$2:B$51,"&gt;="&amp;F35) - COUNTIF(B$2:B$51,"&gt;"&amp;G35)</f>
        <v>38</v>
      </c>
      <c r="I35" s="3">
        <f>H35/A$51</f>
        <v>0.76</v>
      </c>
    </row>
    <row r="36" spans="1:9" x14ac:dyDescent="0.25">
      <c r="A36" s="2">
        <v>35</v>
      </c>
      <c r="B36" s="1">
        <v>4.67</v>
      </c>
      <c r="C36" s="1">
        <f t="shared" si="9"/>
        <v>-0.3221999999999996</v>
      </c>
      <c r="D36" s="4">
        <f t="shared" si="10"/>
        <v>0.10381283999999974</v>
      </c>
      <c r="E36" s="3" t="s">
        <v>28</v>
      </c>
      <c r="F36" s="3">
        <f>F$1-A3*F$3</f>
        <v>4.5988825553768331</v>
      </c>
      <c r="G36" s="3">
        <f>F$1+A3*F$3</f>
        <v>5.385517444623166</v>
      </c>
      <c r="H36" s="8">
        <f>COUNTIF(B$2:B$51,"&gt;"&amp;F36) - COUNTIF(B$2:B$51,"&gt;"&amp;G36)</f>
        <v>47</v>
      </c>
      <c r="I36" s="3">
        <f>H36/A$51</f>
        <v>0.94</v>
      </c>
    </row>
    <row r="37" spans="1:9" x14ac:dyDescent="0.25">
      <c r="A37" s="2">
        <v>36</v>
      </c>
      <c r="B37" s="1">
        <v>5.22</v>
      </c>
      <c r="C37" s="1">
        <f t="shared" si="9"/>
        <v>0.22780000000000022</v>
      </c>
      <c r="D37" s="4">
        <f t="shared" si="10"/>
        <v>5.18928400000001E-2</v>
      </c>
      <c r="E37" s="3" t="s">
        <v>29</v>
      </c>
      <c r="F37" s="3">
        <f>F$1-A4*F$3</f>
        <v>4.402223833065249</v>
      </c>
      <c r="G37" s="3">
        <f>F$1+A4*F$3</f>
        <v>5.5821761669347501</v>
      </c>
      <c r="H37" s="8">
        <f>COUNTIF(B$2:B$51,"&gt;"&amp;F37) - COUNTIF(B$2:B$51,"&gt;"&amp;G37)</f>
        <v>50</v>
      </c>
      <c r="I37" s="3">
        <f>H37/A$51</f>
        <v>1</v>
      </c>
    </row>
    <row r="38" spans="1:9" x14ac:dyDescent="0.25">
      <c r="A38" s="2">
        <v>37</v>
      </c>
      <c r="B38" s="1">
        <v>5</v>
      </c>
      <c r="C38" s="1">
        <f t="shared" si="9"/>
        <v>7.8000000000004732E-3</v>
      </c>
      <c r="D38" s="4">
        <f t="shared" si="10"/>
        <v>6.084000000000738E-5</v>
      </c>
      <c r="H38" s="8"/>
      <c r="I38" s="3"/>
    </row>
    <row r="39" spans="1:9" x14ac:dyDescent="0.25">
      <c r="A39" s="2">
        <v>38</v>
      </c>
      <c r="B39" s="1">
        <v>5.15</v>
      </c>
      <c r="C39" s="1">
        <f t="shared" si="9"/>
        <v>0.15780000000000083</v>
      </c>
      <c r="D39" s="4">
        <f t="shared" si="10"/>
        <v>2.4900840000000261E-2</v>
      </c>
      <c r="H39" s="8"/>
      <c r="I39" s="3"/>
    </row>
    <row r="40" spans="1:9" x14ac:dyDescent="0.25">
      <c r="A40" s="2">
        <v>39</v>
      </c>
      <c r="B40" s="1">
        <v>4.96</v>
      </c>
      <c r="C40" s="1">
        <f t="shared" si="9"/>
        <v>-3.2199999999999562E-2</v>
      </c>
      <c r="D40" s="4">
        <f t="shared" si="10"/>
        <v>1.0368399999999718E-3</v>
      </c>
      <c r="H40" s="8"/>
      <c r="I40" s="3"/>
    </row>
    <row r="41" spans="1:9" x14ac:dyDescent="0.25">
      <c r="A41" s="2">
        <v>40</v>
      </c>
      <c r="B41" s="1">
        <v>5.07</v>
      </c>
      <c r="C41" s="1">
        <f t="shared" si="9"/>
        <v>7.7800000000000757E-2</v>
      </c>
      <c r="D41" s="4">
        <f t="shared" si="10"/>
        <v>6.0528400000001183E-3</v>
      </c>
      <c r="H41" s="8"/>
      <c r="I41" s="3"/>
    </row>
    <row r="42" spans="1:9" x14ac:dyDescent="0.25">
      <c r="A42" s="2">
        <v>41</v>
      </c>
      <c r="B42" s="1">
        <v>4.9800000000000004</v>
      </c>
      <c r="C42" s="1">
        <f t="shared" si="9"/>
        <v>-1.21999999999991E-2</v>
      </c>
      <c r="D42" s="4">
        <f t="shared" si="10"/>
        <v>1.4883999999997806E-4</v>
      </c>
    </row>
    <row r="43" spans="1:9" x14ac:dyDescent="0.25">
      <c r="A43" s="2">
        <v>42</v>
      </c>
      <c r="B43" s="1">
        <v>4.82</v>
      </c>
      <c r="C43" s="1">
        <f t="shared" si="9"/>
        <v>-0.17219999999999924</v>
      </c>
      <c r="D43" s="4">
        <f t="shared" si="10"/>
        <v>2.965283999999974E-2</v>
      </c>
    </row>
    <row r="44" spans="1:9" x14ac:dyDescent="0.25">
      <c r="A44" s="2">
        <v>43</v>
      </c>
      <c r="B44" s="1">
        <v>4.8099999999999996</v>
      </c>
      <c r="C44" s="1">
        <f t="shared" si="9"/>
        <v>-0.18219999999999992</v>
      </c>
      <c r="D44" s="4">
        <f t="shared" si="10"/>
        <v>3.3196839999999971E-2</v>
      </c>
    </row>
    <row r="45" spans="1:9" x14ac:dyDescent="0.25">
      <c r="A45" s="2">
        <v>44</v>
      </c>
      <c r="B45" s="1">
        <v>5.03</v>
      </c>
      <c r="C45" s="1">
        <f t="shared" si="9"/>
        <v>3.7800000000000722E-2</v>
      </c>
      <c r="D45" s="4">
        <f t="shared" si="10"/>
        <v>1.4288400000000547E-3</v>
      </c>
    </row>
    <row r="46" spans="1:9" x14ac:dyDescent="0.25">
      <c r="A46" s="2">
        <v>45</v>
      </c>
      <c r="B46" s="1">
        <v>4.6500000000000004</v>
      </c>
      <c r="C46" s="1">
        <f t="shared" si="9"/>
        <v>-0.34219999999999917</v>
      </c>
      <c r="D46" s="4">
        <f t="shared" si="10"/>
        <v>0.11710083999999943</v>
      </c>
    </row>
    <row r="47" spans="1:9" x14ac:dyDescent="0.25">
      <c r="A47" s="2">
        <v>46</v>
      </c>
      <c r="B47" s="1">
        <v>4.9800000000000004</v>
      </c>
      <c r="C47" s="1">
        <f t="shared" si="9"/>
        <v>-1.21999999999991E-2</v>
      </c>
      <c r="D47" s="4">
        <f t="shared" si="10"/>
        <v>1.4883999999997806E-4</v>
      </c>
    </row>
    <row r="48" spans="1:9" x14ac:dyDescent="0.25">
      <c r="A48" s="2">
        <v>47</v>
      </c>
      <c r="B48" s="1">
        <v>5.13</v>
      </c>
      <c r="C48" s="1">
        <f t="shared" si="9"/>
        <v>0.13780000000000037</v>
      </c>
      <c r="D48" s="4">
        <f t="shared" si="10"/>
        <v>1.89888400000001E-2</v>
      </c>
    </row>
    <row r="49" spans="1:4" x14ac:dyDescent="0.25">
      <c r="A49" s="2">
        <v>48</v>
      </c>
      <c r="B49" s="1">
        <v>4.93</v>
      </c>
      <c r="C49" s="1">
        <f t="shared" si="9"/>
        <v>-6.2199999999999811E-2</v>
      </c>
      <c r="D49" s="4">
        <f t="shared" si="10"/>
        <v>3.8688399999999763E-3</v>
      </c>
    </row>
    <row r="50" spans="1:4" x14ac:dyDescent="0.25">
      <c r="A50" s="2">
        <v>49</v>
      </c>
      <c r="B50" s="1">
        <v>5.14</v>
      </c>
      <c r="C50" s="1">
        <f t="shared" si="9"/>
        <v>0.14780000000000015</v>
      </c>
      <c r="D50" s="4">
        <f t="shared" si="10"/>
        <v>2.1844840000000046E-2</v>
      </c>
    </row>
    <row r="51" spans="1:4" x14ac:dyDescent="0.25">
      <c r="A51" s="2">
        <v>50</v>
      </c>
      <c r="B51" s="1">
        <v>4.8899999999999997</v>
      </c>
      <c r="C51" s="1">
        <f t="shared" si="9"/>
        <v>-0.10219999999999985</v>
      </c>
      <c r="D51" s="4">
        <f t="shared" si="10"/>
        <v>1.0444839999999969E-2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Лев Чечулин</dc:creator>
  <cp:lastModifiedBy>Лев Чечулин</cp:lastModifiedBy>
  <dcterms:created xsi:type="dcterms:W3CDTF">2021-03-04T05:32:12Z</dcterms:created>
  <dcterms:modified xsi:type="dcterms:W3CDTF">2021-04-13T20:03:39Z</dcterms:modified>
</cp:coreProperties>
</file>