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Физика\2 сем\лаба 1.04\"/>
    </mc:Choice>
  </mc:AlternateContent>
  <xr:revisionPtr revIDLastSave="0" documentId="13_ncr:1_{50B047DB-E4A3-4585-95D5-7E8F2FA132D8}" xr6:coauthVersionLast="47" xr6:coauthVersionMax="47" xr10:uidLastSave="{00000000-0000-0000-0000-000000000000}"/>
  <bookViews>
    <workbookView xWindow="-120" yWindow="-120" windowWidth="20730" windowHeight="11760" activeTab="3" xr2:uid="{26467199-3423-46BC-B2F0-8F8B89B43941}"/>
  </bookViews>
  <sheets>
    <sheet name="Результаты измерений" sheetId="1" r:id="rId1"/>
    <sheet name="Косвенные измерения" sheetId="15" r:id="rId2"/>
    <sheet name="E и Mтр" sheetId="16" r:id="rId3"/>
    <sheet name="I и R^2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7" l="1"/>
  <c r="B15" i="17"/>
  <c r="B12" i="16"/>
  <c r="C12" i="16"/>
  <c r="D12" i="16"/>
  <c r="E12" i="16"/>
  <c r="F12" i="16"/>
  <c r="G12" i="16"/>
  <c r="C11" i="16"/>
  <c r="D11" i="16"/>
  <c r="E11" i="16"/>
  <c r="F11" i="16"/>
  <c r="G11" i="16"/>
  <c r="B11" i="16"/>
  <c r="I2" i="16"/>
  <c r="J2" i="16"/>
  <c r="I3" i="16"/>
  <c r="J3" i="16"/>
  <c r="I4" i="16"/>
  <c r="J4" i="16"/>
  <c r="I5" i="16"/>
  <c r="J5" i="16"/>
  <c r="I6" i="16"/>
  <c r="J6" i="16"/>
  <c r="I7" i="16"/>
  <c r="J7" i="16"/>
  <c r="I8" i="16"/>
  <c r="J8" i="16"/>
  <c r="I9" i="16"/>
  <c r="J9" i="16"/>
  <c r="I10" i="16"/>
  <c r="J10" i="16"/>
  <c r="I11" i="16"/>
  <c r="J11" i="16"/>
  <c r="I12" i="16"/>
  <c r="J12" i="16"/>
  <c r="I13" i="16"/>
  <c r="J13" i="16"/>
  <c r="I14" i="16"/>
  <c r="J14" i="16"/>
  <c r="I15" i="16"/>
  <c r="J15" i="16"/>
  <c r="I16" i="16"/>
  <c r="J16" i="16"/>
  <c r="I17" i="16"/>
  <c r="J17" i="16"/>
  <c r="I18" i="16"/>
  <c r="J18" i="16"/>
  <c r="I19" i="16"/>
  <c r="J19" i="16"/>
  <c r="I20" i="16"/>
  <c r="J20" i="16"/>
  <c r="I21" i="16"/>
  <c r="J21" i="16"/>
  <c r="I22" i="16"/>
  <c r="J22" i="16"/>
  <c r="I23" i="16"/>
  <c r="J23" i="16"/>
  <c r="I24" i="16"/>
  <c r="J24" i="16"/>
  <c r="I25" i="16"/>
  <c r="J25" i="16"/>
  <c r="H2" i="15" l="1"/>
  <c r="H3" i="15"/>
  <c r="F2" i="15"/>
  <c r="B2" i="16"/>
  <c r="B5" i="17"/>
  <c r="C3" i="17"/>
  <c r="C4" i="17" s="1"/>
  <c r="B4" i="17"/>
  <c r="E4" i="16" a="1"/>
  <c r="E4" i="16" s="1"/>
  <c r="E6" i="17" s="1"/>
  <c r="G3" i="16"/>
  <c r="F3" i="16"/>
  <c r="E3" i="16"/>
  <c r="D3" i="16"/>
  <c r="C3" i="16"/>
  <c r="G2" i="16"/>
  <c r="G4" i="16" s="1" a="1"/>
  <c r="G4" i="16" s="1"/>
  <c r="G6" i="17" s="1"/>
  <c r="F2" i="16"/>
  <c r="F4" i="16" s="1" a="1"/>
  <c r="F4" i="16" s="1"/>
  <c r="F6" i="17" s="1"/>
  <c r="E2" i="16"/>
  <c r="D2" i="16"/>
  <c r="D4" i="16" s="1" a="1"/>
  <c r="D4" i="16" s="1"/>
  <c r="C2" i="16"/>
  <c r="C4" i="16" s="1" a="1"/>
  <c r="C4" i="16" s="1"/>
  <c r="C6" i="17" s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" i="15"/>
  <c r="C6" i="15"/>
  <c r="C10" i="15"/>
  <c r="C14" i="15"/>
  <c r="C18" i="15"/>
  <c r="C22" i="15"/>
  <c r="C7" i="15"/>
  <c r="C11" i="15"/>
  <c r="C15" i="15"/>
  <c r="C19" i="15"/>
  <c r="C23" i="15"/>
  <c r="C8" i="15"/>
  <c r="C12" i="15"/>
  <c r="C16" i="15"/>
  <c r="C20" i="15"/>
  <c r="C24" i="15"/>
  <c r="C9" i="15"/>
  <c r="C13" i="15"/>
  <c r="C17" i="15"/>
  <c r="C21" i="15"/>
  <c r="C25" i="15"/>
  <c r="C5" i="15"/>
  <c r="C3" i="15"/>
  <c r="C4" i="15"/>
  <c r="C2" i="15"/>
  <c r="A11" i="1"/>
  <c r="A15" i="1" s="1"/>
  <c r="A7" i="1"/>
  <c r="B4" i="15"/>
  <c r="B5" i="15" s="1"/>
  <c r="B3" i="15"/>
  <c r="B8" i="15"/>
  <c r="B12" i="15" s="1"/>
  <c r="B16" i="15" s="1"/>
  <c r="B20" i="15" s="1"/>
  <c r="B24" i="15" s="1"/>
  <c r="B7" i="15"/>
  <c r="B10" i="15"/>
  <c r="B14" i="15" s="1"/>
  <c r="B18" i="15" s="1"/>
  <c r="B22" i="15" s="1"/>
  <c r="B11" i="15"/>
  <c r="B15" i="15" s="1"/>
  <c r="B19" i="15" s="1"/>
  <c r="B23" i="15" s="1"/>
  <c r="B6" i="15"/>
  <c r="H18" i="1"/>
  <c r="G18" i="1"/>
  <c r="F18" i="1"/>
  <c r="E18" i="1"/>
  <c r="D18" i="1"/>
  <c r="C18" i="1"/>
  <c r="H14" i="1"/>
  <c r="G14" i="1"/>
  <c r="F14" i="1"/>
  <c r="E14" i="1"/>
  <c r="D14" i="1"/>
  <c r="C14" i="1"/>
  <c r="H10" i="1"/>
  <c r="G10" i="1"/>
  <c r="F10" i="1"/>
  <c r="E10" i="1"/>
  <c r="D10" i="1"/>
  <c r="C10" i="1"/>
  <c r="H6" i="1"/>
  <c r="G6" i="1"/>
  <c r="F6" i="1"/>
  <c r="E6" i="1"/>
  <c r="D6" i="1"/>
  <c r="C6" i="1"/>
  <c r="E5" i="16" l="1"/>
  <c r="F5" i="16"/>
  <c r="D6" i="17"/>
  <c r="D5" i="16"/>
  <c r="C5" i="16"/>
  <c r="G5" i="16"/>
  <c r="B3" i="16"/>
  <c r="B4" i="16" s="1" a="1"/>
  <c r="B4" i="16" s="1"/>
  <c r="B6" i="17" s="1"/>
  <c r="B7" i="17" s="1"/>
  <c r="I2" i="15"/>
  <c r="G2" i="15"/>
  <c r="D3" i="17"/>
  <c r="B9" i="15"/>
  <c r="B13" i="15" s="1"/>
  <c r="B17" i="15" s="1"/>
  <c r="B21" i="15" s="1"/>
  <c r="B25" i="15" s="1"/>
  <c r="B5" i="16" l="1"/>
  <c r="B8" i="17" a="1"/>
  <c r="B8" i="17" s="1"/>
  <c r="B9" i="17" s="1"/>
  <c r="E3" i="17"/>
  <c r="D4" i="17"/>
  <c r="E4" i="17" l="1"/>
  <c r="F3" i="17"/>
  <c r="F4" i="17" l="1"/>
  <c r="G3" i="17"/>
  <c r="G4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<sst xmlns="http://schemas.openxmlformats.org/spreadsheetml/2006/main" count="53" uniqueCount="25">
  <si>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Время, с</t>
  </si>
  <si>
    <t>Положение утяжелителей</t>
  </si>
  <si>
    <t>1 риска</t>
  </si>
  <si>
    <t>2 риска</t>
  </si>
  <si>
    <t>3 риска</t>
  </si>
  <si>
    <t>4 риска</t>
  </si>
  <si>
    <t>t1</t>
  </si>
  <si>
    <t>t2</t>
  </si>
  <si>
    <t>t3</t>
  </si>
  <si>
    <t>tcp</t>
  </si>
  <si>
    <t>5 риска</t>
  </si>
  <si>
    <t>6 риска</t>
  </si>
  <si>
    <t>Масса груза + масса тележки, kг</t>
  </si>
  <si>
    <t>Nриски</t>
  </si>
  <si>
    <t>Iср</t>
  </si>
  <si>
    <t xml:space="preserve">  ср</t>
  </si>
  <si>
    <t>I</t>
  </si>
  <si>
    <t>Mср</t>
  </si>
  <si>
    <t>Mтр</t>
  </si>
  <si>
    <t>R, м</t>
  </si>
  <si>
    <t>R^2, м^2</t>
  </si>
  <si>
    <t>I, кг * м^2</t>
  </si>
  <si>
    <t>(R^2)ср</t>
  </si>
  <si>
    <t>mгр, кг</t>
  </si>
  <si>
    <t>I0, кг*м^2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</si>
</sst>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sz val="11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01773916191512"/>
          <c:y val="0.13285305889079474"/>
          <c:w val="0.79214318037831477"/>
          <c:h val="0.743194356280079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 и Mтр'!$I$2</c:f>
              <c:strCache>
                <c:ptCount val="1"/>
                <c:pt idx="0">
                  <c:v>2,721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и Mтр'!$I$2:$I$25</c:f>
              <c:numCache>
                <c:formatCode>General</c:formatCode>
                <c:ptCount val="24"/>
                <c:pt idx="0">
                  <c:v>2.7210000000000001</c:v>
                </c:pt>
                <c:pt idx="1">
                  <c:v>5.266</c:v>
                </c:pt>
                <c:pt idx="2">
                  <c:v>8.6679999999999993</c:v>
                </c:pt>
                <c:pt idx="3">
                  <c:v>11.148</c:v>
                </c:pt>
                <c:pt idx="4">
                  <c:v>1.9530000000000001</c:v>
                </c:pt>
                <c:pt idx="5">
                  <c:v>3.8170000000000002</c:v>
                </c:pt>
                <c:pt idx="6">
                  <c:v>5.7629999999999999</c:v>
                </c:pt>
                <c:pt idx="7">
                  <c:v>7.8380000000000001</c:v>
                </c:pt>
                <c:pt idx="8">
                  <c:v>1.3640000000000001</c:v>
                </c:pt>
                <c:pt idx="9">
                  <c:v>2.7250000000000001</c:v>
                </c:pt>
                <c:pt idx="10">
                  <c:v>3.8620000000000001</c:v>
                </c:pt>
                <c:pt idx="11">
                  <c:v>5.4020000000000001</c:v>
                </c:pt>
                <c:pt idx="12">
                  <c:v>1.028</c:v>
                </c:pt>
                <c:pt idx="13">
                  <c:v>2.0070000000000001</c:v>
                </c:pt>
                <c:pt idx="14">
                  <c:v>2.8929999999999998</c:v>
                </c:pt>
                <c:pt idx="15">
                  <c:v>3.9340000000000002</c:v>
                </c:pt>
                <c:pt idx="16">
                  <c:v>0.77400000000000002</c:v>
                </c:pt>
                <c:pt idx="17">
                  <c:v>1.587</c:v>
                </c:pt>
                <c:pt idx="18">
                  <c:v>2.4580000000000002</c:v>
                </c:pt>
                <c:pt idx="19">
                  <c:v>3.2120000000000002</c:v>
                </c:pt>
                <c:pt idx="20">
                  <c:v>0.63</c:v>
                </c:pt>
                <c:pt idx="21">
                  <c:v>1.2430000000000001</c:v>
                </c:pt>
                <c:pt idx="22">
                  <c:v>1.889</c:v>
                </c:pt>
                <c:pt idx="23">
                  <c:v>2.488</c:v>
                </c:pt>
              </c:numCache>
            </c:numRef>
          </c:xVal>
          <c:yVal>
            <c:numRef>
              <c:f>'E и Mтр'!$J$2:$J$25</c:f>
              <c:numCache>
                <c:formatCode>General</c:formatCode>
                <c:ptCount val="24"/>
                <c:pt idx="0">
                  <c:v>0.06</c:v>
                </c:pt>
                <c:pt idx="1">
                  <c:v>0.109</c:v>
                </c:pt>
                <c:pt idx="2">
                  <c:v>0.156</c:v>
                </c:pt>
                <c:pt idx="3">
                  <c:v>0.20399999999999999</c:v>
                </c:pt>
                <c:pt idx="4">
                  <c:v>0.06</c:v>
                </c:pt>
                <c:pt idx="5">
                  <c:v>0.109</c:v>
                </c:pt>
                <c:pt idx="6">
                  <c:v>0.158</c:v>
                </c:pt>
                <c:pt idx="7">
                  <c:v>0.20599999999999999</c:v>
                </c:pt>
                <c:pt idx="8">
                  <c:v>0.06</c:v>
                </c:pt>
                <c:pt idx="9">
                  <c:v>0.109</c:v>
                </c:pt>
                <c:pt idx="10">
                  <c:v>0.158</c:v>
                </c:pt>
                <c:pt idx="11">
                  <c:v>0.20699999999999999</c:v>
                </c:pt>
                <c:pt idx="12">
                  <c:v>0.06</c:v>
                </c:pt>
                <c:pt idx="13">
                  <c:v>0.109</c:v>
                </c:pt>
                <c:pt idx="14">
                  <c:v>0.159</c:v>
                </c:pt>
                <c:pt idx="15">
                  <c:v>0.20699999999999999</c:v>
                </c:pt>
                <c:pt idx="16">
                  <c:v>0.06</c:v>
                </c:pt>
                <c:pt idx="17">
                  <c:v>0.11</c:v>
                </c:pt>
                <c:pt idx="18">
                  <c:v>0.159</c:v>
                </c:pt>
                <c:pt idx="19">
                  <c:v>0.20799999999999999</c:v>
                </c:pt>
                <c:pt idx="20">
                  <c:v>0.06</c:v>
                </c:pt>
                <c:pt idx="21">
                  <c:v>0.11</c:v>
                </c:pt>
                <c:pt idx="22">
                  <c:v>0.159</c:v>
                </c:pt>
                <c:pt idx="23">
                  <c:v>0.20799999999999999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2-48FE-90FA-3F8FDA1B1A6B}"/>
            </c:ext>
          </c:extLst>
        </c:ser>
        <c:ser>
          <c:idx val="1"/>
          <c:order val="1"/>
          <c:tx>
            <c:v>1 риска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Mтр'!$B$11:$B$12</c:f>
              <c:numCache>
                <c:formatCode>General</c:formatCode>
                <c:ptCount val="2"/>
                <c:pt idx="0">
                  <c:v>1.6430763620850927E-2</c:v>
                </c:pt>
                <c:pt idx="1">
                  <c:v>0.21634883577883723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42-48FE-90FA-3F8FDA1B1A6B}"/>
            </c:ext>
          </c:extLst>
        </c:ser>
        <c:ser>
          <c:idx val="2"/>
          <c:order val="2"/>
          <c:tx>
            <c:strRef>
              <c:f>'E и Mтр'!$C$10</c:f>
              <c:strCache>
                <c:ptCount val="1"/>
                <c:pt idx="0">
                  <c:v>2 риска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Mтр'!$C$11:$C$12</c:f>
              <c:numCache>
                <c:formatCode>General</c:formatCode>
                <c:ptCount val="2"/>
                <c:pt idx="0">
                  <c:v>1.3290537637713387E-2</c:v>
                </c:pt>
                <c:pt idx="1">
                  <c:v>0.30998280826587632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42-48FE-90FA-3F8FDA1B1A6B}"/>
            </c:ext>
          </c:extLst>
        </c:ser>
        <c:ser>
          <c:idx val="3"/>
          <c:order val="3"/>
          <c:tx>
            <c:strRef>
              <c:f>'E и Mтр'!$D$10</c:f>
              <c:strCache>
                <c:ptCount val="1"/>
                <c:pt idx="0">
                  <c:v>3 риска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Mтр'!$D$11:$D$12</c:f>
              <c:numCache>
                <c:formatCode>General</c:formatCode>
                <c:ptCount val="2"/>
                <c:pt idx="0">
                  <c:v>1.0868805554182015E-2</c:v>
                </c:pt>
                <c:pt idx="1">
                  <c:v>0.45201768881589188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42-48FE-90FA-3F8FDA1B1A6B}"/>
            </c:ext>
          </c:extLst>
        </c:ser>
        <c:ser>
          <c:idx val="4"/>
          <c:order val="4"/>
          <c:tx>
            <c:strRef>
              <c:f>'E и Mтр'!$E$10</c:f>
              <c:strCache>
                <c:ptCount val="1"/>
                <c:pt idx="0">
                  <c:v>4 риска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Mтр'!$E$11:$E$12</c:f>
              <c:numCache>
                <c:formatCode>General</c:formatCode>
                <c:ptCount val="2"/>
                <c:pt idx="0">
                  <c:v>8.0197594920824733E-3</c:v>
                </c:pt>
                <c:pt idx="1">
                  <c:v>0.62075596386338161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C42-48FE-90FA-3F8FDA1B1A6B}"/>
            </c:ext>
          </c:extLst>
        </c:ser>
        <c:ser>
          <c:idx val="5"/>
          <c:order val="5"/>
          <c:tx>
            <c:strRef>
              <c:f>'E и Mтр'!$F$10</c:f>
              <c:strCache>
                <c:ptCount val="1"/>
                <c:pt idx="0">
                  <c:v>5 риска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Mтр'!$F$11:$F$12</c:f>
              <c:numCache>
                <c:formatCode>General</c:formatCode>
                <c:ptCount val="2"/>
                <c:pt idx="0">
                  <c:v>1.350511386790576E-2</c:v>
                </c:pt>
                <c:pt idx="1">
                  <c:v>0.73427487264588021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C42-48FE-90FA-3F8FDA1B1A6B}"/>
            </c:ext>
          </c:extLst>
        </c:ser>
        <c:ser>
          <c:idx val="6"/>
          <c:order val="6"/>
          <c:tx>
            <c:strRef>
              <c:f>'E и Mтр'!$G$10</c:f>
              <c:strCache>
                <c:ptCount val="1"/>
                <c:pt idx="0">
                  <c:v>6 риска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 и Mтр'!$A$11:$A$12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'E и Mтр'!$G$11:$G$12</c:f>
              <c:numCache>
                <c:formatCode>General</c:formatCode>
                <c:ptCount val="2"/>
                <c:pt idx="0">
                  <c:v>1.0409813286497246E-2</c:v>
                </c:pt>
                <c:pt idx="1">
                  <c:v>0.96162682535253052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C42-48FE-90FA-3F8FDA1B1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696559"/>
        <c:axId val="621697807"/>
      </c:scatterChart>
      <c:valAx>
        <c:axId val="6216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697807"/>
        <c:crosses val="autoZero"/>
        <c:crossBetween val="midCat"/>
      </c:valAx>
      <c:valAx>
        <c:axId val="6216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696559"/>
        <c:crosses val="autoZero"/>
        <c:crossBetween val="midCat"/>
      </c:valAx>
      <c:spPr>
        <a:noFill/>
        <a:ln>
          <a:solidFill>
            <a:schemeClr val="accent1"/>
          </a:solidFill>
          <a:round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(R^2)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8826159230096237"/>
          <c:y val="0.17171296296296296"/>
          <c:w val="0.75273140857392817"/>
          <c:h val="0.58199876057159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'I и R^2'!$A$6</c:f>
              <c:strCache>
                <c:ptCount val="1"/>
                <c:pt idx="0">
                  <c:v>I, кг * м^2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 и R^2'!$B$4:$G$4</c:f>
              <c:numCache>
                <c:formatCode>General</c:formatCode>
                <c:ptCount val="6"/>
                <c:pt idx="0">
                  <c:v>6.084E-3</c:v>
                </c:pt>
                <c:pt idx="1">
                  <c:v>1.0609000000000002E-2</c:v>
                </c:pt>
                <c:pt idx="2">
                  <c:v>1.6383999999999999E-2</c:v>
                </c:pt>
                <c:pt idx="3">
                  <c:v>2.3408999999999999E-2</c:v>
                </c:pt>
                <c:pt idx="4">
                  <c:v>3.1683999999999997E-2</c:v>
                </c:pt>
                <c:pt idx="5">
                  <c:v>4.1208999999999996E-2</c:v>
                </c:pt>
              </c:numCache>
            </c:numRef>
          </c:xVal>
          <c:yVal>
            <c:numRef>
              <c:f>'I и R^2'!$B$6:$G$6</c:f>
              <c:numCache>
                <c:formatCode>General</c:formatCode>
                <c:ptCount val="6"/>
                <c:pt idx="0">
                  <c:v>1.6659839346498857E-2</c:v>
                </c:pt>
                <c:pt idx="1">
                  <c:v>2.4724355885680244E-2</c:v>
                </c:pt>
                <c:pt idx="2">
                  <c:v>3.6762406938475822E-2</c:v>
                </c:pt>
                <c:pt idx="3">
                  <c:v>5.1061350364274935E-2</c:v>
                </c:pt>
                <c:pt idx="4">
                  <c:v>6.0064146564831201E-2</c:v>
                </c:pt>
                <c:pt idx="5">
                  <c:v>7.9268084338836101E-2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1-40ED-A661-945627CB0A0B}"/>
            </c:ext>
          </c:extLst>
        </c:ser>
        <c:ser>
          <c:idx val="1"/>
          <c:order val="1"/>
          <c:tx>
            <c:v>Линия тренда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 и R^2'!$A$14:$A$15</c:f>
              <c:numCache>
                <c:formatCode>General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xVal>
          <c:yVal>
            <c:numRef>
              <c:f>'I и R^2'!$B$14:$B$15</c:f>
              <c:numCache>
                <c:formatCode>General</c:formatCode>
                <c:ptCount val="2"/>
                <c:pt idx="0">
                  <c:v>6.9366915103402441E-3</c:v>
                </c:pt>
                <c:pt idx="1">
                  <c:v>9.4632544151246306E-2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F1-40ED-A661-945627CB0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17871"/>
        <c:axId val="577918287"/>
      </c:scatterChart>
      <c:valAx>
        <c:axId val="5779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8287"/>
        <c:crosses val="autoZero"/>
        <c:crossBetween val="midCat"/>
      </c:valAx>
      <c:valAx>
        <c:axId val="5779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9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7.png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485775</xdr:colOff>
      <xdr:row>0</xdr:row>
      <xdr:rowOff>219075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263EB98-EF4B-441C-BF12-428A0458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0</xdr:row>
      <xdr:rowOff>19050</xdr:rowOff>
    </xdr:from>
    <xdr:to>
      <xdr:col>1</xdr:col>
      <xdr:colOff>485775</xdr:colOff>
      <xdr:row>0</xdr:row>
      <xdr:rowOff>228600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64D281E-4923-46A9-B324-E89C268A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9050"/>
          <a:ext cx="390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104775</xdr:colOff>
      <xdr:row>0</xdr:row>
      <xdr:rowOff>0</xdr:rowOff>
    </xdr:from>
    <xdr:to>
      <xdr:col>2</xdr:col>
      <xdr:colOff>447675</xdr:colOff>
      <xdr:row>0</xdr:row>
      <xdr:rowOff>228600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A9D8EEB-4DBF-40A4-BB0A-D9814DB99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323850</xdr:colOff>
      <xdr:row>0</xdr:row>
      <xdr:rowOff>19050</xdr:rowOff>
    </xdr:from>
    <xdr:to>
      <xdr:col>4</xdr:col>
      <xdr:colOff>219075</xdr:colOff>
      <xdr:row>0</xdr:row>
      <xdr:rowOff>228600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7C0888E-36A6-456D-9E0B-9DE5608E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"/>
          <a:ext cx="504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381000</xdr:colOff>
      <xdr:row>0</xdr:row>
      <xdr:rowOff>0</xdr:rowOff>
    </xdr:from>
    <xdr:to>
      <xdr:col>6</xdr:col>
      <xdr:colOff>438150</xdr:colOff>
      <xdr:row>0</xdr:row>
      <xdr:rowOff>238125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0291FC9-4C7C-4918-951D-52E3644B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0"/>
          <a:ext cx="781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314325</xdr:colOff>
      <xdr:row>0</xdr:row>
      <xdr:rowOff>47625</xdr:rowOff>
    </xdr:from>
    <xdr:to>
      <xdr:col>8</xdr:col>
      <xdr:colOff>209550</xdr:colOff>
      <xdr:row>0</xdr:row>
      <xdr:rowOff>228600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703D940-753A-48BB-9752-383533E5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7625"/>
          <a:ext cx="504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0</xdr:col>
      <xdr:colOff>276225</xdr:colOff>
      <xdr:row>1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A7EA03A-7ABC-4CEA-9CA6-FA302518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0"/>
          <a:ext cx="76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9</xdr:row>
      <xdr:rowOff>19050</xdr:rowOff>
    </xdr:from>
    <xdr:to>
      <xdr:col>0</xdr:col>
      <xdr:colOff>631248</xdr:colOff>
      <xdr:row>9</xdr:row>
      <xdr:rowOff>190500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07C20C-5157-4CD9-BBFD-98120D0D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33650"/>
          <a:ext cx="54552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25976</xdr:colOff>
      <xdr:row>0</xdr:row>
      <xdr:rowOff>0</xdr:rowOff>
    </xdr:from>
    <xdr:to>
      <xdr:col>8</xdr:col>
      <xdr:colOff>571499</xdr:colOff>
      <xdr:row>0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9E7D66B-E975-4389-A48A-2511622D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0901" y="0"/>
          <a:ext cx="54552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66675</xdr:colOff>
      <xdr:row>0</xdr:row>
      <xdr:rowOff>28575</xdr:rowOff>
    </xdr:from>
    <xdr:to>
      <xdr:col>9</xdr:col>
      <xdr:colOff>571500</xdr:colOff>
      <xdr:row>0</xdr:row>
      <xdr:rowOff>190500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560F491-119A-4692-938B-8ECBE6CF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575"/>
          <a:ext cx="5048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504825</xdr:colOff>
      <xdr:row>0</xdr:row>
      <xdr:rowOff>0</xdr:rowOff>
    </xdr:from>
    <xdr:to>
      <xdr:col>19</xdr:col>
      <xdr:colOff>542924</xdr:colOff>
      <xdr:row>25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44E6BBC-33BD-4843-BF12-7E8968DB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0.43025</cdr:x>
      <cdr:y>0.9211</cdr:y>
    </cdr:from>
    <cdr:to>
      <cdr:x>0.61769</cdr:x>
      <cdr:y>0.96798</cdr:y>
    </cdr:to>
    <cdr:pic>
      <cdr:nvPicPr>
        <cdr:cNvPr id="2" name="Рисунок 1">
          <a:extLst xmlns:a="http://schemas.openxmlformats.org/drawingml/2006/main">
            <a:ext uri="{FF2B5EF4-FFF2-40B4-BE49-F238E27FC236}">
              <a16:creationId xmlns:a16="http://schemas.microsoft.com/office/drawing/2014/main" id="{1D7CC62D-2D91-4038-B76A-320DEB0F1C0B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901540" y="5114926"/>
          <a:ext cx="828384" cy="260349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  <cdr:relSizeAnchor xmlns:cdr="http://schemas.openxmlformats.org/drawingml/2006/chartDrawing">
    <cdr:from>
      <cdr:x>0.43534</cdr:x>
      <cdr:y>0.02401</cdr:y>
    </cdr:from>
    <cdr:to>
      <cdr:x>0.64224</cdr:x>
      <cdr:y>0.18868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636B353-DC83-49A8-9431-71B96514AAD0}"/>
            </a:ext>
          </a:extLst>
        </cdr:cNvPr>
        <cdr:cNvSpPr txBox="1"/>
      </cdr:nvSpPr>
      <cdr:spPr>
        <a:xfrm xmlns:a="http://schemas.openxmlformats.org/drawingml/2006/main">
          <a:off x="1924050" y="1333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/>
            <a:t>M(e)</a:t>
          </a:r>
          <a:endParaRPr lang="ru-RU" sz="1100"/>
        </a:p>
      </cdr:txBody>
    </cdr:sp>
  </cdr:relSizeAnchor>
  <cdr:relSizeAnchor xmlns:cdr="http://schemas.openxmlformats.org/drawingml/2006/chartDrawing">
    <cdr:from>
      <cdr:x>0.02658</cdr:x>
      <cdr:y>0.35735</cdr:y>
    </cdr:from>
    <cdr:to>
      <cdr:x>0.08477</cdr:x>
      <cdr:y>0.50173</cdr:y>
    </cdr:to>
    <cdr:pic>
      <cdr:nvPicPr>
        <cdr:cNvPr id="4" name="Рисунок 3">
          <a:extLst xmlns:a="http://schemas.openxmlformats.org/drawingml/2006/main">
            <a:ext uri="{FF2B5EF4-FFF2-40B4-BE49-F238E27FC236}">
              <a16:creationId xmlns:a16="http://schemas.microsoft.com/office/drawing/2014/main" id="{EE8200B9-E1B4-476F-8CB2-7F3DBF496E08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 rot="16200000">
          <a:off x="-154828" y="2256678"/>
          <a:ext cx="801781" cy="257175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4</xdr:row>
      <xdr:rowOff>190500</xdr:rowOff>
    </xdr:from>
    <xdr:to>
      <xdr:col>15</xdr:col>
      <xdr:colOff>466725</xdr:colOff>
      <xdr:row>20</xdr:row>
      <xdr:rowOff>85725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06512D9-A721-49A4-8A09-ACD2A00F0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0.47162</cdr:x>
      <cdr:y>0.85625</cdr:y>
    </cdr:from>
    <cdr:to>
      <cdr:x>0.66732</cdr:x>
      <cdr:y>0.97812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168136-6E27-4B98-B1EC-8FC23BAD062E}"/>
            </a:ext>
          </a:extLst>
        </cdr:cNvPr>
        <cdr:cNvSpPr txBox="1"/>
      </cdr:nvSpPr>
      <cdr:spPr>
        <a:xfrm xmlns:a="http://schemas.openxmlformats.org/drawingml/2006/main">
          <a:off x="2295525" y="2609849"/>
          <a:ext cx="952500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/>
            <a:t>R^2, </a:t>
          </a:r>
          <a:r>
            <a:rPr lang="ru-RU" sz="1500"/>
            <a:t>м</a:t>
          </a:r>
          <a:r>
            <a:rPr lang="en-US" sz="1500"/>
            <a:t>^2</a:t>
          </a:r>
          <a:endParaRPr lang="ru-RU" sz="1500"/>
        </a:p>
      </cdr:txBody>
    </cdr:sp>
  </cdr:relSizeAnchor>
  <cdr:relSizeAnchor xmlns:cdr="http://schemas.openxmlformats.org/drawingml/2006/chartDrawing">
    <cdr:from>
      <cdr:x>0.03718</cdr:x>
      <cdr:y>0.35313</cdr:y>
    </cdr:from>
    <cdr:to>
      <cdr:x>0.22505</cdr:x>
      <cdr:y>0.65313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ECB1EC6-E986-4AA5-BE4E-2519F2C04A0A}"/>
            </a:ext>
          </a:extLst>
        </cdr:cNvPr>
        <cdr:cNvSpPr txBox="1"/>
      </cdr:nvSpPr>
      <cdr:spPr>
        <a:xfrm xmlns:a="http://schemas.openxmlformats.org/drawingml/2006/main" rot="16200000">
          <a:off x="180975" y="10763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500"/>
            <a:t>I, </a:t>
          </a:r>
          <a:r>
            <a:rPr lang="ru-RU" sz="1500"/>
            <a:t>кг * м</a:t>
          </a:r>
          <a:r>
            <a:rPr lang="en-US" sz="1500"/>
            <a:t>^2</a:t>
          </a:r>
          <a:endParaRPr lang="ru-RU" sz="15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37E3-B712-4199-9CEB-CE4F56A7B5F4}">
  <dimension ref="A1:X19"/>
  <sheetViews>
    <sheetView workbookViewId="0">
      <selection activeCell="B14" sqref="B14"/>
    </sheetView>
  </sheetViews>
  <sheetFormatPr defaultRowHeight="15" x14ac:dyDescent="0.25"/>
  <cols>
    <col min="1" max="16384" width="9.140625" style="1"/>
  </cols>
  <sheetData>
    <row r="1" spans="1:24" ht="59.25" customHeight="1" thickTop="1" thickBot="1" x14ac:dyDescent="0.3">
      <c r="A1" s="15" t="s">
        <v>12</v>
      </c>
      <c r="B1" s="15" t="s">
        <v>0</v>
      </c>
      <c r="C1" s="16" t="s">
        <v>1</v>
      </c>
      <c r="D1" s="16"/>
      <c r="E1" s="16"/>
      <c r="F1" s="16"/>
      <c r="G1" s="16"/>
      <c r="H1" s="16"/>
    </row>
    <row r="2" spans="1:24" ht="16.5" thickTop="1" thickBot="1" x14ac:dyDescent="0.3">
      <c r="A2" s="15"/>
      <c r="B2" s="15"/>
      <c r="C2" s="11" t="s">
        <v>2</v>
      </c>
      <c r="D2" s="11" t="s">
        <v>3</v>
      </c>
      <c r="E2" s="11" t="s">
        <v>4</v>
      </c>
      <c r="F2" s="11" t="s">
        <v>5</v>
      </c>
      <c r="G2" s="11" t="s">
        <v>10</v>
      </c>
      <c r="H2" s="11" t="s">
        <v>11</v>
      </c>
      <c r="K2" s="5"/>
      <c r="L2" s="4"/>
      <c r="M2" s="4"/>
      <c r="N2" s="4"/>
      <c r="O2" s="4"/>
      <c r="P2" s="4"/>
      <c r="Q2" s="4"/>
      <c r="R2" s="5"/>
    </row>
    <row r="3" spans="1:24" ht="16.5" thickTop="1" thickBot="1" x14ac:dyDescent="0.3">
      <c r="A3" s="16">
        <v>0.26700000000000002</v>
      </c>
      <c r="B3" s="11" t="s">
        <v>6</v>
      </c>
      <c r="C3" s="12">
        <v>4.8600000000000003</v>
      </c>
      <c r="D3" s="12">
        <v>5.65</v>
      </c>
      <c r="E3" s="12">
        <v>6.76</v>
      </c>
      <c r="F3" s="13">
        <v>7.68</v>
      </c>
      <c r="G3" s="13">
        <v>8.8699999999999992</v>
      </c>
      <c r="H3" s="13">
        <v>9.7799999999999994</v>
      </c>
      <c r="J3" s="7"/>
      <c r="K3" s="7"/>
      <c r="L3" s="8"/>
      <c r="M3" s="10"/>
      <c r="N3" s="10"/>
      <c r="O3" s="10"/>
      <c r="P3" s="4"/>
      <c r="Q3" s="4"/>
      <c r="T3" s="2"/>
      <c r="U3" s="2"/>
      <c r="V3" s="2"/>
      <c r="W3" s="2"/>
      <c r="X3" s="2"/>
    </row>
    <row r="4" spans="1:24" ht="16.5" thickTop="1" thickBot="1" x14ac:dyDescent="0.3">
      <c r="A4" s="16"/>
      <c r="B4" s="11" t="s">
        <v>7</v>
      </c>
      <c r="C4" s="12">
        <v>4.7</v>
      </c>
      <c r="D4" s="12">
        <v>5.48</v>
      </c>
      <c r="E4" s="13">
        <v>6.69</v>
      </c>
      <c r="F4" s="14">
        <v>7.71</v>
      </c>
      <c r="G4" s="14">
        <v>8.83</v>
      </c>
      <c r="H4" s="14">
        <v>9.85</v>
      </c>
      <c r="J4" s="7"/>
      <c r="K4" s="7"/>
      <c r="L4" s="10"/>
      <c r="M4" s="9"/>
      <c r="N4" s="9"/>
      <c r="O4" s="9"/>
      <c r="P4" s="6"/>
      <c r="Q4" s="6"/>
      <c r="R4" s="6"/>
      <c r="S4" s="2"/>
      <c r="T4" s="2"/>
      <c r="U4" s="2"/>
      <c r="V4" s="2"/>
      <c r="W4" s="2"/>
      <c r="X4" s="2"/>
    </row>
    <row r="5" spans="1:24" ht="16.5" thickTop="1" thickBot="1" x14ac:dyDescent="0.3">
      <c r="A5" s="16"/>
      <c r="B5" s="11" t="s">
        <v>8</v>
      </c>
      <c r="C5" s="12">
        <v>4.63</v>
      </c>
      <c r="D5" s="12">
        <v>5.62</v>
      </c>
      <c r="E5" s="13">
        <v>6.59</v>
      </c>
      <c r="F5" s="14">
        <v>7.7</v>
      </c>
      <c r="G5" s="14">
        <v>8.91</v>
      </c>
      <c r="H5" s="14">
        <v>9.8699999999999992</v>
      </c>
      <c r="J5" s="7"/>
      <c r="K5" s="7"/>
      <c r="L5" s="10"/>
      <c r="M5" s="9"/>
      <c r="N5" s="9"/>
      <c r="O5" s="9"/>
      <c r="P5" s="6"/>
      <c r="Q5" s="6"/>
      <c r="R5" s="6"/>
      <c r="S5" s="2"/>
      <c r="T5" s="2"/>
      <c r="U5" s="2"/>
      <c r="V5" s="2"/>
      <c r="W5" s="2"/>
      <c r="X5" s="2"/>
    </row>
    <row r="6" spans="1:24" ht="16.5" thickTop="1" thickBot="1" x14ac:dyDescent="0.3">
      <c r="A6" s="16"/>
      <c r="B6" s="11" t="s">
        <v>9</v>
      </c>
      <c r="C6" s="12">
        <f>AVERAGE(C3:C5)</f>
        <v>4.7300000000000004</v>
      </c>
      <c r="D6" s="12">
        <f t="shared" ref="D6" si="0">AVERAGE(D3:D5)</f>
        <v>5.583333333333333</v>
      </c>
      <c r="E6" s="12">
        <f t="shared" ref="E6" si="1">AVERAGE(E3:E5)</f>
        <v>6.68</v>
      </c>
      <c r="F6" s="12">
        <f t="shared" ref="F6" si="2">AVERAGE(F3:F5)</f>
        <v>7.6966666666666663</v>
      </c>
      <c r="G6" s="12">
        <f t="shared" ref="G6" si="3">AVERAGE(G3:G5)</f>
        <v>8.8699999999999992</v>
      </c>
      <c r="H6" s="12">
        <f t="shared" ref="H6" si="4">AVERAGE(H3:H5)</f>
        <v>9.8333333333333339</v>
      </c>
      <c r="J6" s="7"/>
      <c r="K6" s="7"/>
      <c r="L6" s="7"/>
      <c r="M6" s="7"/>
      <c r="N6" s="7"/>
      <c r="O6" s="7"/>
      <c r="P6" s="6"/>
      <c r="Q6" s="6"/>
      <c r="R6" s="6"/>
      <c r="S6" s="2"/>
      <c r="T6" s="2"/>
      <c r="U6" s="2"/>
      <c r="V6" s="2"/>
      <c r="W6" s="2"/>
      <c r="X6" s="2"/>
    </row>
    <row r="7" spans="1:24" ht="16.5" thickTop="1" thickBot="1" x14ac:dyDescent="0.3">
      <c r="A7" s="16">
        <f>A3+0.22</f>
        <v>0.48699999999999999</v>
      </c>
      <c r="B7" s="11" t="s">
        <v>6</v>
      </c>
      <c r="C7" s="12">
        <v>3.43</v>
      </c>
      <c r="D7" s="12">
        <v>3.98</v>
      </c>
      <c r="E7" s="13">
        <v>4.71</v>
      </c>
      <c r="F7" s="14">
        <v>5.58</v>
      </c>
      <c r="G7" s="14">
        <v>6.17</v>
      </c>
      <c r="H7" s="14">
        <v>7.05</v>
      </c>
      <c r="J7" s="7"/>
      <c r="K7" s="7"/>
      <c r="L7" s="10"/>
      <c r="M7" s="9"/>
      <c r="N7" s="9"/>
      <c r="O7" s="9"/>
      <c r="P7" s="6"/>
      <c r="Q7" s="6"/>
      <c r="R7" s="6"/>
      <c r="S7" s="2"/>
      <c r="T7" s="2"/>
      <c r="U7" s="2"/>
      <c r="V7" s="2"/>
      <c r="W7" s="2"/>
      <c r="X7" s="2"/>
    </row>
    <row r="8" spans="1:24" ht="16.5" thickTop="1" thickBot="1" x14ac:dyDescent="0.3">
      <c r="A8" s="16"/>
      <c r="B8" s="11" t="s">
        <v>7</v>
      </c>
      <c r="C8" s="12">
        <v>3.47</v>
      </c>
      <c r="D8" s="12">
        <v>4.09</v>
      </c>
      <c r="E8" s="13">
        <v>4.72</v>
      </c>
      <c r="F8" s="14">
        <v>5.46</v>
      </c>
      <c r="G8" s="14">
        <v>6.12</v>
      </c>
      <c r="H8" s="14">
        <v>7</v>
      </c>
      <c r="J8" s="7"/>
      <c r="K8" s="7"/>
      <c r="L8" s="10"/>
      <c r="M8" s="9"/>
      <c r="N8" s="9"/>
      <c r="O8" s="9"/>
      <c r="P8" s="6"/>
      <c r="Q8" s="6"/>
      <c r="R8" s="6"/>
      <c r="S8" s="2"/>
      <c r="T8" s="2"/>
      <c r="U8" s="2"/>
      <c r="V8" s="2"/>
      <c r="W8" s="2"/>
      <c r="X8" s="2"/>
    </row>
    <row r="9" spans="1:24" ht="16.5" thickTop="1" thickBot="1" x14ac:dyDescent="0.3">
      <c r="A9" s="16"/>
      <c r="B9" s="11" t="s">
        <v>8</v>
      </c>
      <c r="C9" s="12">
        <v>3.3</v>
      </c>
      <c r="D9" s="12">
        <v>3.91</v>
      </c>
      <c r="E9" s="13">
        <v>4.75</v>
      </c>
      <c r="F9" s="14">
        <v>5.48</v>
      </c>
      <c r="G9" s="14">
        <v>6.29</v>
      </c>
      <c r="H9" s="14">
        <v>6.94</v>
      </c>
      <c r="J9" s="7"/>
      <c r="K9" s="7"/>
      <c r="L9" s="10"/>
      <c r="M9" s="9"/>
      <c r="N9" s="9"/>
      <c r="O9" s="9"/>
      <c r="P9" s="6"/>
      <c r="Q9" s="6"/>
      <c r="R9" s="6"/>
      <c r="S9" s="2"/>
      <c r="T9" s="2"/>
      <c r="U9" s="2"/>
      <c r="V9" s="2"/>
      <c r="W9" s="2"/>
      <c r="X9" s="2"/>
    </row>
    <row r="10" spans="1:24" ht="16.5" thickTop="1" thickBot="1" x14ac:dyDescent="0.3">
      <c r="A10" s="16"/>
      <c r="B10" s="11" t="s">
        <v>9</v>
      </c>
      <c r="C10" s="12">
        <f>AVERAGE(C7:C9)</f>
        <v>3.4</v>
      </c>
      <c r="D10" s="12">
        <f t="shared" ref="D10" si="5">AVERAGE(D7:D9)</f>
        <v>3.9933333333333336</v>
      </c>
      <c r="E10" s="12">
        <f t="shared" ref="E10" si="6">AVERAGE(E7:E9)</f>
        <v>4.7266666666666666</v>
      </c>
      <c r="F10" s="12">
        <f t="shared" ref="F10" si="7">AVERAGE(F7:F9)</f>
        <v>5.5066666666666668</v>
      </c>
      <c r="G10" s="12">
        <f t="shared" ref="G10" si="8">AVERAGE(G7:G9)</f>
        <v>6.1933333333333325</v>
      </c>
      <c r="H10" s="12">
        <f t="shared" ref="H10" si="9">AVERAGE(H7:H9)</f>
        <v>6.996666666666667</v>
      </c>
      <c r="J10" s="7"/>
      <c r="K10" s="7"/>
      <c r="L10" s="7"/>
      <c r="M10" s="7"/>
      <c r="N10" s="7"/>
      <c r="O10" s="7"/>
      <c r="P10" s="6"/>
      <c r="Q10" s="6"/>
      <c r="R10" s="6"/>
      <c r="S10" s="2"/>
      <c r="T10" s="2"/>
      <c r="U10" s="2"/>
      <c r="V10" s="2"/>
      <c r="W10" s="2"/>
      <c r="X10" s="2"/>
    </row>
    <row r="11" spans="1:24" ht="16.5" thickTop="1" thickBot="1" x14ac:dyDescent="0.3">
      <c r="A11" s="16">
        <f t="shared" ref="A11" si="10">A7+0.22</f>
        <v>0.70699999999999996</v>
      </c>
      <c r="B11" s="11" t="s">
        <v>6</v>
      </c>
      <c r="C11" s="12">
        <v>2.65</v>
      </c>
      <c r="D11" s="12">
        <v>3.21</v>
      </c>
      <c r="E11" s="13">
        <v>4.01</v>
      </c>
      <c r="F11" s="14">
        <v>4.6100000000000003</v>
      </c>
      <c r="G11" s="14">
        <v>4.97</v>
      </c>
      <c r="H11" s="14">
        <v>5.67</v>
      </c>
      <c r="J11" s="7"/>
      <c r="K11" s="7"/>
      <c r="L11" s="10"/>
      <c r="M11" s="9"/>
      <c r="N11" s="9"/>
      <c r="O11" s="9"/>
      <c r="P11" s="6"/>
      <c r="Q11" s="6"/>
      <c r="R11" s="6"/>
      <c r="S11" s="2"/>
      <c r="T11" s="2"/>
      <c r="U11" s="2"/>
      <c r="V11" s="2"/>
      <c r="W11" s="2"/>
      <c r="X11" s="2"/>
    </row>
    <row r="12" spans="1:24" ht="16.5" thickTop="1" thickBot="1" x14ac:dyDescent="0.3">
      <c r="A12" s="16"/>
      <c r="B12" s="11" t="s">
        <v>7</v>
      </c>
      <c r="C12" s="12">
        <v>2.74</v>
      </c>
      <c r="D12" s="12">
        <v>3.29</v>
      </c>
      <c r="E12" s="13">
        <v>3.91</v>
      </c>
      <c r="F12" s="14">
        <v>4.54</v>
      </c>
      <c r="G12" s="14">
        <v>4.96</v>
      </c>
      <c r="H12" s="14">
        <v>5.68</v>
      </c>
      <c r="J12" s="7"/>
      <c r="K12" s="7"/>
      <c r="L12" s="10"/>
      <c r="M12" s="9"/>
      <c r="N12" s="9"/>
      <c r="O12" s="9"/>
      <c r="P12" s="6"/>
      <c r="Q12" s="6"/>
      <c r="R12" s="6"/>
      <c r="S12" s="2"/>
      <c r="T12" s="2"/>
      <c r="U12" s="2"/>
      <c r="V12" s="2"/>
      <c r="W12" s="2"/>
      <c r="X12" s="2"/>
    </row>
    <row r="13" spans="1:24" ht="16.5" thickTop="1" thickBot="1" x14ac:dyDescent="0.3">
      <c r="A13" s="16"/>
      <c r="B13" s="11" t="s">
        <v>8</v>
      </c>
      <c r="C13" s="12">
        <v>2.56</v>
      </c>
      <c r="D13" s="12">
        <v>3.25</v>
      </c>
      <c r="E13" s="13">
        <v>3.99</v>
      </c>
      <c r="F13" s="14">
        <v>4.6100000000000003</v>
      </c>
      <c r="G13" s="14">
        <v>5</v>
      </c>
      <c r="H13" s="14">
        <v>5.68</v>
      </c>
      <c r="J13" s="7"/>
      <c r="K13" s="7"/>
      <c r="L13" s="10"/>
      <c r="M13" s="9"/>
      <c r="N13" s="9"/>
      <c r="O13" s="9"/>
      <c r="P13" s="6"/>
      <c r="Q13" s="6"/>
      <c r="R13" s="6"/>
      <c r="S13" s="2"/>
      <c r="T13" s="2"/>
      <c r="U13" s="2"/>
      <c r="V13" s="2"/>
      <c r="W13" s="2"/>
      <c r="X13" s="2"/>
    </row>
    <row r="14" spans="1:24" ht="16.5" thickTop="1" thickBot="1" x14ac:dyDescent="0.3">
      <c r="A14" s="16"/>
      <c r="B14" s="11" t="s">
        <v>9</v>
      </c>
      <c r="C14" s="12">
        <f>AVERAGE(C11:C13)</f>
        <v>2.6500000000000004</v>
      </c>
      <c r="D14" s="12">
        <f t="shared" ref="D14" si="11">AVERAGE(D11:D13)</f>
        <v>3.25</v>
      </c>
      <c r="E14" s="12">
        <f t="shared" ref="E14" si="12">AVERAGE(E11:E13)</f>
        <v>3.97</v>
      </c>
      <c r="F14" s="12">
        <f t="shared" ref="F14" si="13">AVERAGE(F11:F13)</f>
        <v>4.5866666666666669</v>
      </c>
      <c r="G14" s="12">
        <f t="shared" ref="G14" si="14">AVERAGE(G11:G13)</f>
        <v>4.9766666666666666</v>
      </c>
      <c r="H14" s="12">
        <f t="shared" ref="H14" si="15">AVERAGE(H11:H13)</f>
        <v>5.6766666666666667</v>
      </c>
      <c r="J14" s="7"/>
      <c r="K14" s="7"/>
      <c r="L14" s="7"/>
      <c r="M14" s="7"/>
      <c r="N14" s="7"/>
      <c r="O14" s="7"/>
      <c r="P14" s="6"/>
      <c r="Q14" s="6"/>
      <c r="R14" s="6"/>
      <c r="S14" s="2"/>
      <c r="T14" s="2"/>
      <c r="U14" s="2"/>
      <c r="V14" s="2"/>
      <c r="W14" s="2"/>
      <c r="X14" s="2"/>
    </row>
    <row r="15" spans="1:24" ht="16.5" thickTop="1" thickBot="1" x14ac:dyDescent="0.3">
      <c r="A15" s="16">
        <f t="shared" ref="A15" si="16">A11+0.22</f>
        <v>0.92699999999999994</v>
      </c>
      <c r="B15" s="11" t="s">
        <v>6</v>
      </c>
      <c r="C15" s="12">
        <v>2.39</v>
      </c>
      <c r="D15" s="12">
        <v>2.82</v>
      </c>
      <c r="E15" s="13">
        <v>3.35</v>
      </c>
      <c r="F15" s="14">
        <v>3.92</v>
      </c>
      <c r="G15" s="14">
        <v>4.33</v>
      </c>
      <c r="H15" s="14">
        <v>4.9400000000000004</v>
      </c>
      <c r="J15" s="7"/>
      <c r="K15" s="7"/>
      <c r="L15" s="10"/>
      <c r="M15" s="9"/>
      <c r="N15" s="9"/>
      <c r="O15" s="9"/>
      <c r="P15" s="6"/>
      <c r="Q15" s="6"/>
      <c r="R15" s="6"/>
      <c r="S15" s="2"/>
      <c r="T15" s="2"/>
      <c r="U15" s="2"/>
      <c r="V15" s="2"/>
      <c r="W15" s="2"/>
      <c r="X15" s="2"/>
    </row>
    <row r="16" spans="1:24" ht="16.5" thickTop="1" thickBot="1" x14ac:dyDescent="0.3">
      <c r="A16" s="16"/>
      <c r="B16" s="11" t="s">
        <v>7</v>
      </c>
      <c r="C16" s="12">
        <v>2.2599999999999998</v>
      </c>
      <c r="D16" s="12">
        <v>2.72</v>
      </c>
      <c r="E16" s="13">
        <v>3.39</v>
      </c>
      <c r="F16" s="14">
        <v>4</v>
      </c>
      <c r="G16" s="14">
        <v>4.43</v>
      </c>
      <c r="H16" s="14">
        <v>4.9800000000000004</v>
      </c>
      <c r="J16" s="7"/>
      <c r="K16" s="7"/>
      <c r="L16" s="10"/>
      <c r="M16" s="9"/>
      <c r="N16" s="9"/>
      <c r="O16" s="9"/>
      <c r="P16" s="6"/>
      <c r="Q16" s="6"/>
      <c r="R16" s="6"/>
      <c r="S16" s="2"/>
      <c r="T16" s="2"/>
      <c r="U16" s="2"/>
      <c r="V16" s="2"/>
      <c r="W16" s="2"/>
      <c r="X16" s="2"/>
    </row>
    <row r="17" spans="1:24" ht="16.5" thickTop="1" thickBot="1" x14ac:dyDescent="0.3">
      <c r="A17" s="16"/>
      <c r="B17" s="11" t="s">
        <v>8</v>
      </c>
      <c r="C17" s="12">
        <v>2.36</v>
      </c>
      <c r="D17" s="12">
        <v>2.82</v>
      </c>
      <c r="E17" s="13">
        <v>3.33</v>
      </c>
      <c r="F17" s="14">
        <v>3.88</v>
      </c>
      <c r="G17" s="14">
        <v>4.3</v>
      </c>
      <c r="H17" s="14">
        <v>4.92</v>
      </c>
      <c r="J17" s="7"/>
      <c r="K17" s="7"/>
      <c r="L17" s="10"/>
      <c r="M17" s="9"/>
      <c r="N17" s="9"/>
      <c r="O17" s="9"/>
      <c r="P17" s="6"/>
      <c r="Q17" s="6"/>
      <c r="R17" s="6"/>
      <c r="S17" s="2"/>
      <c r="T17" s="2"/>
      <c r="U17" s="2"/>
      <c r="V17" s="2"/>
      <c r="W17" s="2"/>
      <c r="X17" s="2"/>
    </row>
    <row r="18" spans="1:24" ht="16.5" thickTop="1" thickBot="1" x14ac:dyDescent="0.3">
      <c r="A18" s="16"/>
      <c r="B18" s="11" t="s">
        <v>9</v>
      </c>
      <c r="C18" s="12">
        <f>AVERAGE(C15:C17)</f>
        <v>2.3366666666666664</v>
      </c>
      <c r="D18" s="12">
        <f t="shared" ref="D18" si="17">AVERAGE(D15:D17)</f>
        <v>2.7866666666666666</v>
      </c>
      <c r="E18" s="12">
        <f t="shared" ref="E18" si="18">AVERAGE(E15:E17)</f>
        <v>3.3566666666666669</v>
      </c>
      <c r="F18" s="12">
        <f t="shared" ref="F18" si="19">AVERAGE(F15:F17)</f>
        <v>3.9333333333333336</v>
      </c>
      <c r="G18" s="12">
        <f t="shared" ref="G18" si="20">AVERAGE(G15:G17)</f>
        <v>4.3533333333333326</v>
      </c>
      <c r="H18" s="12">
        <f t="shared" ref="H18" si="21">AVERAGE(H15:H17)</f>
        <v>4.9466666666666672</v>
      </c>
      <c r="J18" s="7"/>
      <c r="K18" s="7"/>
      <c r="L18" s="7"/>
      <c r="M18" s="7"/>
      <c r="N18" s="7"/>
      <c r="O18" s="7"/>
      <c r="P18" s="6"/>
      <c r="Q18" s="6"/>
      <c r="R18" s="6"/>
      <c r="S18" s="2"/>
      <c r="T18" s="2"/>
      <c r="U18" s="2"/>
      <c r="V18" s="2"/>
      <c r="W18" s="2"/>
      <c r="X18" s="2"/>
    </row>
    <row r="19" spans="1:24" ht="15.75" thickTop="1" x14ac:dyDescent="0.25">
      <c r="M19" s="6"/>
      <c r="N19" s="6"/>
      <c r="O19" s="6"/>
      <c r="P19" s="6"/>
      <c r="Q19" s="6"/>
      <c r="R19" s="6"/>
    </row>
  </sheetData>
  <mergeCells count="7">
    <mergeCell ref="A7:A10"/>
    <mergeCell ref="A11:A14"/>
    <mergeCell ref="A15:A18"/>
    <mergeCell ref="C1:H1"/>
    <mergeCell ref="A1:A2"/>
    <mergeCell ref="B1:B2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DC74-4245-4082-8A98-339D0BF12F64}">
  <dimension ref="A1:I26"/>
  <sheetViews>
    <sheetView workbookViewId="0">
      <selection activeCell="H3" sqref="H3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9.28515625" bestFit="1" customWidth="1"/>
    <col min="4" max="4" width="10.85546875" bestFit="1" customWidth="1"/>
    <col min="5" max="5" width="9.28515625" bestFit="1" customWidth="1"/>
    <col min="6" max="6" width="10.85546875" bestFit="1" customWidth="1"/>
    <col min="7" max="7" width="9.28515625" bestFit="1" customWidth="1"/>
    <col min="8" max="8" width="10.85546875" bestFit="1" customWidth="1"/>
    <col min="9" max="9" width="9.28515625" bestFit="1" customWidth="1"/>
  </cols>
  <sheetData>
    <row r="1" spans="1:9" ht="20.25" thickTop="1" thickBot="1" x14ac:dyDescent="0.3">
      <c r="A1" s="17"/>
      <c r="B1" s="18"/>
      <c r="C1" s="19"/>
      <c r="D1" s="20"/>
      <c r="E1" s="20"/>
      <c r="F1" s="20"/>
      <c r="G1" s="20"/>
      <c r="H1" s="20"/>
      <c r="I1" s="20"/>
    </row>
    <row r="2" spans="1:9" ht="16.5" thickTop="1" thickBot="1" x14ac:dyDescent="0.3">
      <c r="A2" s="21">
        <v>1</v>
      </c>
      <c r="B2" s="3">
        <v>0.26700000000000002</v>
      </c>
      <c r="C2" s="13">
        <f>'Результаты измерений'!C6</f>
        <v>4.7300000000000004</v>
      </c>
      <c r="D2" s="23">
        <f>2*0.7/C2/C2</f>
        <v>6.2575705429336367E-2</v>
      </c>
      <c r="E2" s="23">
        <f>ROUND(D2,3)</f>
        <v>6.3E-2</v>
      </c>
      <c r="F2" s="23">
        <f>2*D2/0.046</f>
        <v>2.720682844753755</v>
      </c>
      <c r="G2" s="23">
        <f>ROUND(F2,3)</f>
        <v>2.7210000000000001</v>
      </c>
      <c r="H2" s="23">
        <f>B2*0.046/2*(9.82-D2)</f>
        <v>5.9920342592958448E-2</v>
      </c>
      <c r="I2" s="23">
        <f>ROUND(H2,3)</f>
        <v>0.06</v>
      </c>
    </row>
    <row r="3" spans="1:9" ht="16.5" thickTop="1" thickBot="1" x14ac:dyDescent="0.3">
      <c r="A3" s="21"/>
      <c r="B3" s="22">
        <f>B2+0.22</f>
        <v>0.48699999999999999</v>
      </c>
      <c r="C3" s="13">
        <f>'Результаты измерений'!C10</f>
        <v>3.4</v>
      </c>
      <c r="D3" s="23">
        <f t="shared" ref="D3:D25" si="0">2*0.7/C3/C3</f>
        <v>0.12110726643598616</v>
      </c>
      <c r="E3" s="23">
        <f t="shared" ref="E3:E25" si="1">ROUND(D3,3)</f>
        <v>0.121</v>
      </c>
      <c r="F3" s="23">
        <f t="shared" ref="F3:F25" si="2">2*D3/0.046</f>
        <v>5.265533323303746</v>
      </c>
      <c r="G3" s="23">
        <f t="shared" ref="G3:G25" si="3">ROUND(F3,3)</f>
        <v>5.266</v>
      </c>
      <c r="H3" s="23">
        <f>B3*0.046/2*(9.82-D3)</f>
        <v>0.1086372975086505</v>
      </c>
      <c r="I3" s="23">
        <f t="shared" ref="I3:I25" si="4">ROUND(H3,3)</f>
        <v>0.109</v>
      </c>
    </row>
    <row r="4" spans="1:9" ht="16.5" thickTop="1" thickBot="1" x14ac:dyDescent="0.3">
      <c r="A4" s="21"/>
      <c r="B4" s="22">
        <f t="shared" ref="B4:B5" si="5">B3+0.22</f>
        <v>0.70699999999999996</v>
      </c>
      <c r="C4" s="13">
        <f>'Результаты измерений'!C14</f>
        <v>2.6500000000000004</v>
      </c>
      <c r="D4" s="23">
        <f t="shared" si="0"/>
        <v>0.19935920256318967</v>
      </c>
      <c r="E4" s="23">
        <f t="shared" si="1"/>
        <v>0.19900000000000001</v>
      </c>
      <c r="F4" s="23">
        <f t="shared" si="2"/>
        <v>8.6677914157908553</v>
      </c>
      <c r="G4" s="23">
        <f t="shared" si="3"/>
        <v>8.6679999999999993</v>
      </c>
      <c r="H4" s="23">
        <f t="shared" ref="H3:H25" si="6">B4*0.046/2*(9.82-D4)</f>
        <v>0.15644124000711995</v>
      </c>
      <c r="I4" s="23">
        <f t="shared" si="4"/>
        <v>0.156</v>
      </c>
    </row>
    <row r="5" spans="1:9" ht="16.5" thickTop="1" thickBot="1" x14ac:dyDescent="0.3">
      <c r="A5" s="21"/>
      <c r="B5" s="22">
        <f t="shared" si="5"/>
        <v>0.92699999999999994</v>
      </c>
      <c r="C5" s="13">
        <f>'Результаты измерений'!C18</f>
        <v>2.3366666666666664</v>
      </c>
      <c r="D5" s="23">
        <f t="shared" si="0"/>
        <v>0.2564097346159247</v>
      </c>
      <c r="E5" s="23">
        <f t="shared" si="1"/>
        <v>0.25600000000000001</v>
      </c>
      <c r="F5" s="23">
        <f t="shared" si="2"/>
        <v>11.148249331127161</v>
      </c>
      <c r="G5" s="23">
        <f t="shared" si="3"/>
        <v>11.148</v>
      </c>
      <c r="H5" s="23">
        <f t="shared" si="6"/>
        <v>0.20390530804825385</v>
      </c>
      <c r="I5" s="23">
        <f t="shared" si="4"/>
        <v>0.20399999999999999</v>
      </c>
    </row>
    <row r="6" spans="1:9" ht="16.5" thickTop="1" thickBot="1" x14ac:dyDescent="0.3">
      <c r="A6" s="21">
        <v>2</v>
      </c>
      <c r="B6" s="22">
        <f>B2</f>
        <v>0.26700000000000002</v>
      </c>
      <c r="C6" s="13">
        <f>'Результаты измерений'!D6</f>
        <v>5.583333333333333</v>
      </c>
      <c r="D6" s="23">
        <f t="shared" si="0"/>
        <v>4.490977946090443E-2</v>
      </c>
      <c r="E6" s="23">
        <f t="shared" si="1"/>
        <v>4.4999999999999998E-2</v>
      </c>
      <c r="F6" s="23">
        <f t="shared" si="2"/>
        <v>1.9525991069958448</v>
      </c>
      <c r="G6" s="23">
        <f t="shared" si="3"/>
        <v>1.9530000000000001</v>
      </c>
      <c r="H6" s="23">
        <f t="shared" si="6"/>
        <v>6.0028829044330587E-2</v>
      </c>
      <c r="I6" s="23">
        <f t="shared" si="4"/>
        <v>0.06</v>
      </c>
    </row>
    <row r="7" spans="1:9" ht="16.5" thickTop="1" thickBot="1" x14ac:dyDescent="0.3">
      <c r="A7" s="21"/>
      <c r="B7" s="22">
        <f t="shared" ref="B7:B25" si="7">B3</f>
        <v>0.48699999999999999</v>
      </c>
      <c r="C7" s="13">
        <f>'Результаты измерений'!D10</f>
        <v>3.9933333333333336</v>
      </c>
      <c r="D7" s="23">
        <f t="shared" si="0"/>
        <v>8.779239745708621E-2</v>
      </c>
      <c r="E7" s="23">
        <f t="shared" si="1"/>
        <v>8.7999999999999995E-2</v>
      </c>
      <c r="F7" s="23">
        <f t="shared" si="2"/>
        <v>3.8170607590037484</v>
      </c>
      <c r="G7" s="23">
        <f t="shared" si="3"/>
        <v>3.8170000000000002</v>
      </c>
      <c r="H7" s="23">
        <f t="shared" si="6"/>
        <v>0.10901045735608317</v>
      </c>
      <c r="I7" s="23">
        <f t="shared" si="4"/>
        <v>0.109</v>
      </c>
    </row>
    <row r="8" spans="1:9" ht="16.5" thickTop="1" thickBot="1" x14ac:dyDescent="0.3">
      <c r="A8" s="21"/>
      <c r="B8" s="22">
        <f t="shared" si="7"/>
        <v>0.70699999999999996</v>
      </c>
      <c r="C8" s="13">
        <f>'Результаты измерений'!D14</f>
        <v>3.25</v>
      </c>
      <c r="D8" s="23">
        <f t="shared" si="0"/>
        <v>0.13254437869822483</v>
      </c>
      <c r="E8" s="23">
        <f t="shared" si="1"/>
        <v>0.13300000000000001</v>
      </c>
      <c r="F8" s="23">
        <f t="shared" si="2"/>
        <v>5.7627990738358621</v>
      </c>
      <c r="G8" s="23">
        <f t="shared" si="3"/>
        <v>5.7629999999999999</v>
      </c>
      <c r="H8" s="23">
        <f t="shared" si="6"/>
        <v>0.15752771585798817</v>
      </c>
      <c r="I8" s="23">
        <f t="shared" si="4"/>
        <v>0.158</v>
      </c>
    </row>
    <row r="9" spans="1:9" ht="16.5" thickTop="1" thickBot="1" x14ac:dyDescent="0.3">
      <c r="A9" s="21"/>
      <c r="B9" s="22">
        <f t="shared" si="7"/>
        <v>0.92699999999999994</v>
      </c>
      <c r="C9" s="13">
        <f>'Результаты измерений'!D18</f>
        <v>2.7866666666666666</v>
      </c>
      <c r="D9" s="23">
        <f t="shared" si="0"/>
        <v>0.1802843341498592</v>
      </c>
      <c r="E9" s="23">
        <f t="shared" si="1"/>
        <v>0.18</v>
      </c>
      <c r="F9" s="23">
        <f t="shared" si="2"/>
        <v>7.8384493108634432</v>
      </c>
      <c r="G9" s="23">
        <f t="shared" si="3"/>
        <v>7.8380000000000001</v>
      </c>
      <c r="H9" s="23">
        <f t="shared" si="6"/>
        <v>0.20552837771159088</v>
      </c>
      <c r="I9" s="23">
        <f t="shared" si="4"/>
        <v>0.20599999999999999</v>
      </c>
    </row>
    <row r="10" spans="1:9" ht="16.5" thickTop="1" thickBot="1" x14ac:dyDescent="0.3">
      <c r="A10" s="21">
        <v>3</v>
      </c>
      <c r="B10" s="22">
        <f t="shared" si="7"/>
        <v>0.26700000000000002</v>
      </c>
      <c r="C10" s="13">
        <f>'Результаты измерений'!E6</f>
        <v>6.68</v>
      </c>
      <c r="D10" s="23">
        <f t="shared" si="0"/>
        <v>3.1374376994513967E-2</v>
      </c>
      <c r="E10" s="23">
        <f t="shared" si="1"/>
        <v>3.1E-2</v>
      </c>
      <c r="F10" s="23">
        <f t="shared" si="2"/>
        <v>1.3641033475875637</v>
      </c>
      <c r="G10" s="23">
        <f t="shared" si="3"/>
        <v>1.3640000000000001</v>
      </c>
      <c r="H10" s="23">
        <f t="shared" si="6"/>
        <v>6.0111949950876702E-2</v>
      </c>
      <c r="I10" s="23">
        <f t="shared" si="4"/>
        <v>0.06</v>
      </c>
    </row>
    <row r="11" spans="1:9" ht="16.5" thickTop="1" thickBot="1" x14ac:dyDescent="0.3">
      <c r="A11" s="21"/>
      <c r="B11" s="22">
        <f t="shared" si="7"/>
        <v>0.48699999999999999</v>
      </c>
      <c r="C11" s="13">
        <f>'Результаты измерений'!E10</f>
        <v>4.7266666666666666</v>
      </c>
      <c r="D11" s="23">
        <f t="shared" si="0"/>
        <v>6.2663995655296303E-2</v>
      </c>
      <c r="E11" s="23">
        <f t="shared" si="1"/>
        <v>6.3E-2</v>
      </c>
      <c r="F11" s="23">
        <f t="shared" si="2"/>
        <v>2.724521550230274</v>
      </c>
      <c r="G11" s="23">
        <f t="shared" si="3"/>
        <v>2.7250000000000001</v>
      </c>
      <c r="H11" s="23">
        <f t="shared" si="6"/>
        <v>0.10929192058466503</v>
      </c>
      <c r="I11" s="23">
        <f t="shared" si="4"/>
        <v>0.109</v>
      </c>
    </row>
    <row r="12" spans="1:9" ht="16.5" thickTop="1" thickBot="1" x14ac:dyDescent="0.3">
      <c r="A12" s="21"/>
      <c r="B12" s="22">
        <f t="shared" si="7"/>
        <v>0.70699999999999996</v>
      </c>
      <c r="C12" s="13">
        <f>'Результаты измерений'!E14</f>
        <v>3.97</v>
      </c>
      <c r="D12" s="23">
        <f t="shared" si="0"/>
        <v>8.8827414678095767E-2</v>
      </c>
      <c r="E12" s="23">
        <f t="shared" si="1"/>
        <v>8.8999999999999996E-2</v>
      </c>
      <c r="F12" s="23">
        <f t="shared" si="2"/>
        <v>3.8620615077432943</v>
      </c>
      <c r="G12" s="23">
        <f t="shared" si="3"/>
        <v>3.8620000000000001</v>
      </c>
      <c r="H12" s="23">
        <f t="shared" si="6"/>
        <v>0.15823859740991947</v>
      </c>
      <c r="I12" s="23">
        <f t="shared" si="4"/>
        <v>0.158</v>
      </c>
    </row>
    <row r="13" spans="1:9" ht="16.5" thickTop="1" thickBot="1" x14ac:dyDescent="0.3">
      <c r="A13" s="21"/>
      <c r="B13" s="22">
        <f t="shared" si="7"/>
        <v>0.92699999999999994</v>
      </c>
      <c r="C13" s="13">
        <f>'Результаты измерений'!E18</f>
        <v>3.3566666666666669</v>
      </c>
      <c r="D13" s="23">
        <f t="shared" si="0"/>
        <v>0.12425435062802682</v>
      </c>
      <c r="E13" s="23">
        <f t="shared" si="1"/>
        <v>0.124</v>
      </c>
      <c r="F13" s="23">
        <f t="shared" si="2"/>
        <v>5.4023630707837746</v>
      </c>
      <c r="G13" s="23">
        <f t="shared" si="3"/>
        <v>5.4020000000000001</v>
      </c>
      <c r="H13" s="23">
        <f t="shared" si="6"/>
        <v>0.20672299299025984</v>
      </c>
      <c r="I13" s="23">
        <f t="shared" si="4"/>
        <v>0.20699999999999999</v>
      </c>
    </row>
    <row r="14" spans="1:9" ht="16.5" thickTop="1" thickBot="1" x14ac:dyDescent="0.3">
      <c r="A14" s="21">
        <v>4</v>
      </c>
      <c r="B14" s="22">
        <f t="shared" si="7"/>
        <v>0.26700000000000002</v>
      </c>
      <c r="C14" s="13">
        <f>'Результаты измерений'!F6</f>
        <v>7.6966666666666663</v>
      </c>
      <c r="D14" s="23">
        <f t="shared" si="0"/>
        <v>2.3633208108591215E-2</v>
      </c>
      <c r="E14" s="23">
        <f t="shared" si="1"/>
        <v>2.4E-2</v>
      </c>
      <c r="F14" s="23">
        <f t="shared" si="2"/>
        <v>1.0275307873300528</v>
      </c>
      <c r="G14" s="23">
        <f t="shared" si="3"/>
        <v>1.028</v>
      </c>
      <c r="H14" s="23">
        <f t="shared" si="6"/>
        <v>6.0159488469005144E-2</v>
      </c>
      <c r="I14" s="23">
        <f t="shared" si="4"/>
        <v>0.06</v>
      </c>
    </row>
    <row r="15" spans="1:9" ht="16.5" thickTop="1" thickBot="1" x14ac:dyDescent="0.3">
      <c r="A15" s="21"/>
      <c r="B15" s="22">
        <f t="shared" si="7"/>
        <v>0.48699999999999999</v>
      </c>
      <c r="C15" s="13">
        <f>'Результаты измерений'!F10</f>
        <v>5.5066666666666668</v>
      </c>
      <c r="D15" s="23">
        <f t="shared" si="0"/>
        <v>4.616899905610046E-2</v>
      </c>
      <c r="E15" s="23">
        <f t="shared" si="1"/>
        <v>4.5999999999999999E-2</v>
      </c>
      <c r="F15" s="23">
        <f t="shared" si="2"/>
        <v>2.0073477850478461</v>
      </c>
      <c r="G15" s="23">
        <f t="shared" si="3"/>
        <v>2.0070000000000001</v>
      </c>
      <c r="H15" s="23">
        <f t="shared" si="6"/>
        <v>0.10947668104157263</v>
      </c>
      <c r="I15" s="23">
        <f t="shared" si="4"/>
        <v>0.109</v>
      </c>
    </row>
    <row r="16" spans="1:9" ht="16.5" thickTop="1" thickBot="1" x14ac:dyDescent="0.3">
      <c r="A16" s="21"/>
      <c r="B16" s="22">
        <f t="shared" si="7"/>
        <v>0.70699999999999996</v>
      </c>
      <c r="C16" s="13">
        <f>'Результаты измерений'!F14</f>
        <v>4.5866666666666669</v>
      </c>
      <c r="D16" s="23">
        <f t="shared" si="0"/>
        <v>6.654779610600324E-2</v>
      </c>
      <c r="E16" s="23">
        <f t="shared" si="1"/>
        <v>6.7000000000000004E-2</v>
      </c>
      <c r="F16" s="23">
        <f t="shared" si="2"/>
        <v>2.8933824393914453</v>
      </c>
      <c r="G16" s="23">
        <f t="shared" si="3"/>
        <v>2.8929999999999998</v>
      </c>
      <c r="H16" s="23">
        <f t="shared" si="6"/>
        <v>0.15860088628752028</v>
      </c>
      <c r="I16" s="23">
        <f t="shared" si="4"/>
        <v>0.159</v>
      </c>
    </row>
    <row r="17" spans="1:9" ht="16.5" thickTop="1" thickBot="1" x14ac:dyDescent="0.3">
      <c r="A17" s="21"/>
      <c r="B17" s="22">
        <f t="shared" si="7"/>
        <v>0.92699999999999994</v>
      </c>
      <c r="C17" s="13">
        <f>'Результаты измерений'!F18</f>
        <v>3.9333333333333336</v>
      </c>
      <c r="D17" s="23">
        <f t="shared" si="0"/>
        <v>9.0491238149956882E-2</v>
      </c>
      <c r="E17" s="23">
        <f t="shared" si="1"/>
        <v>0.09</v>
      </c>
      <c r="F17" s="23">
        <f t="shared" si="2"/>
        <v>3.9344016586937776</v>
      </c>
      <c r="G17" s="23">
        <f t="shared" si="3"/>
        <v>3.9340000000000002</v>
      </c>
      <c r="H17" s="23">
        <f t="shared" si="6"/>
        <v>0.20744285631140477</v>
      </c>
      <c r="I17" s="23">
        <f t="shared" si="4"/>
        <v>0.20699999999999999</v>
      </c>
    </row>
    <row r="18" spans="1:9" ht="16.5" thickTop="1" thickBot="1" x14ac:dyDescent="0.3">
      <c r="A18" s="21">
        <v>5</v>
      </c>
      <c r="B18" s="22">
        <f t="shared" si="7"/>
        <v>0.26700000000000002</v>
      </c>
      <c r="C18" s="13">
        <f>'Результаты измерений'!G6</f>
        <v>8.8699999999999992</v>
      </c>
      <c r="D18" s="23">
        <f t="shared" si="0"/>
        <v>1.7794295403097991E-2</v>
      </c>
      <c r="E18" s="23">
        <f t="shared" si="1"/>
        <v>1.7999999999999999E-2</v>
      </c>
      <c r="F18" s="23">
        <f t="shared" si="2"/>
        <v>0.77366501752599959</v>
      </c>
      <c r="G18" s="23">
        <f t="shared" si="3"/>
        <v>0.77400000000000002</v>
      </c>
      <c r="H18" s="23">
        <f t="shared" si="6"/>
        <v>6.0195345231929584E-2</v>
      </c>
      <c r="I18" s="23">
        <f t="shared" si="4"/>
        <v>0.06</v>
      </c>
    </row>
    <row r="19" spans="1:9" ht="16.5" thickTop="1" thickBot="1" x14ac:dyDescent="0.3">
      <c r="A19" s="21"/>
      <c r="B19" s="22">
        <f t="shared" si="7"/>
        <v>0.48699999999999999</v>
      </c>
      <c r="C19" s="13">
        <f>'Результаты измерений'!G10</f>
        <v>6.1933333333333325</v>
      </c>
      <c r="D19" s="23">
        <f t="shared" si="0"/>
        <v>3.6498845361923715E-2</v>
      </c>
      <c r="E19" s="23">
        <f t="shared" si="1"/>
        <v>3.5999999999999997E-2</v>
      </c>
      <c r="F19" s="23">
        <f t="shared" si="2"/>
        <v>1.5869063200836397</v>
      </c>
      <c r="G19" s="23">
        <f t="shared" si="3"/>
        <v>1.587</v>
      </c>
      <c r="H19" s="23">
        <f t="shared" si="6"/>
        <v>0.10958499643310109</v>
      </c>
      <c r="I19" s="23">
        <f t="shared" si="4"/>
        <v>0.11</v>
      </c>
    </row>
    <row r="20" spans="1:9" ht="16.5" thickTop="1" thickBot="1" x14ac:dyDescent="0.3">
      <c r="A20" s="21"/>
      <c r="B20" s="22">
        <f t="shared" si="7"/>
        <v>0.70699999999999996</v>
      </c>
      <c r="C20" s="13">
        <f>'Результаты измерений'!G14</f>
        <v>4.9766666666666666</v>
      </c>
      <c r="D20" s="23">
        <f t="shared" si="0"/>
        <v>5.6526348231914145E-2</v>
      </c>
      <c r="E20" s="23">
        <f t="shared" si="1"/>
        <v>5.7000000000000002E-2</v>
      </c>
      <c r="F20" s="23">
        <f t="shared" si="2"/>
        <v>2.4576673144310499</v>
      </c>
      <c r="G20" s="23">
        <f t="shared" si="3"/>
        <v>2.4580000000000002</v>
      </c>
      <c r="H20" s="23">
        <f t="shared" si="6"/>
        <v>0.15876384505140081</v>
      </c>
      <c r="I20" s="23">
        <f t="shared" si="4"/>
        <v>0.159</v>
      </c>
    </row>
    <row r="21" spans="1:9" ht="16.5" thickTop="1" thickBot="1" x14ac:dyDescent="0.3">
      <c r="A21" s="21"/>
      <c r="B21" s="22">
        <f t="shared" si="7"/>
        <v>0.92699999999999994</v>
      </c>
      <c r="C21" s="13">
        <f>'Результаты измерений'!G18</f>
        <v>4.3533333333333326</v>
      </c>
      <c r="D21" s="23">
        <f t="shared" si="0"/>
        <v>7.3872737207704361E-2</v>
      </c>
      <c r="E21" s="23">
        <f t="shared" si="1"/>
        <v>7.3999999999999996E-2</v>
      </c>
      <c r="F21" s="23">
        <f t="shared" si="2"/>
        <v>3.2118581394654071</v>
      </c>
      <c r="G21" s="23">
        <f t="shared" si="3"/>
        <v>3.2120000000000002</v>
      </c>
      <c r="H21" s="23">
        <f t="shared" si="6"/>
        <v>0.20779717936999453</v>
      </c>
      <c r="I21" s="23">
        <f t="shared" si="4"/>
        <v>0.20799999999999999</v>
      </c>
    </row>
    <row r="22" spans="1:9" ht="16.5" thickTop="1" thickBot="1" x14ac:dyDescent="0.3">
      <c r="A22" s="21">
        <v>6</v>
      </c>
      <c r="B22" s="22">
        <f t="shared" si="7"/>
        <v>0.26700000000000002</v>
      </c>
      <c r="C22" s="13">
        <f>'Результаты измерений'!H6</f>
        <v>9.8333333333333339</v>
      </c>
      <c r="D22" s="23">
        <f t="shared" si="0"/>
        <v>1.4478598103993103E-2</v>
      </c>
      <c r="E22" s="23">
        <f t="shared" si="1"/>
        <v>1.4E-2</v>
      </c>
      <c r="F22" s="23">
        <f t="shared" si="2"/>
        <v>0.62950426539100446</v>
      </c>
      <c r="G22" s="23">
        <f t="shared" si="3"/>
        <v>0.63</v>
      </c>
      <c r="H22" s="23">
        <f t="shared" si="6"/>
        <v>6.0215706929043385E-2</v>
      </c>
      <c r="I22" s="23">
        <f t="shared" si="4"/>
        <v>0.06</v>
      </c>
    </row>
    <row r="23" spans="1:9" ht="16.5" thickTop="1" thickBot="1" x14ac:dyDescent="0.3">
      <c r="A23" s="21"/>
      <c r="B23" s="22">
        <f t="shared" si="7"/>
        <v>0.48699999999999999</v>
      </c>
      <c r="C23" s="13">
        <f>'Результаты измерений'!H10</f>
        <v>6.996666666666667</v>
      </c>
      <c r="D23" s="23">
        <f t="shared" si="0"/>
        <v>2.8598658904476163E-2</v>
      </c>
      <c r="E23" s="23">
        <f t="shared" si="1"/>
        <v>2.9000000000000001E-2</v>
      </c>
      <c r="F23" s="23">
        <f t="shared" si="2"/>
        <v>1.2434199523685288</v>
      </c>
      <c r="G23" s="23">
        <f t="shared" si="3"/>
        <v>1.2430000000000001</v>
      </c>
      <c r="H23" s="23">
        <f t="shared" si="6"/>
        <v>0.10967348642161096</v>
      </c>
      <c r="I23" s="23">
        <f t="shared" si="4"/>
        <v>0.11</v>
      </c>
    </row>
    <row r="24" spans="1:9" ht="16.5" thickTop="1" thickBot="1" x14ac:dyDescent="0.3">
      <c r="A24" s="21"/>
      <c r="B24" s="22">
        <f t="shared" si="7"/>
        <v>0.70699999999999996</v>
      </c>
      <c r="C24" s="13">
        <f>'Результаты измерений'!H14</f>
        <v>5.6766666666666667</v>
      </c>
      <c r="D24" s="23">
        <f t="shared" si="0"/>
        <v>4.3445144815425364E-2</v>
      </c>
      <c r="E24" s="23">
        <f t="shared" si="1"/>
        <v>4.2999999999999997E-2</v>
      </c>
      <c r="F24" s="23">
        <f t="shared" si="2"/>
        <v>1.8889193398011028</v>
      </c>
      <c r="G24" s="23">
        <f t="shared" si="3"/>
        <v>1.889</v>
      </c>
      <c r="H24" s="23">
        <f t="shared" si="6"/>
        <v>0.15897655850015635</v>
      </c>
      <c r="I24" s="23">
        <f t="shared" si="4"/>
        <v>0.159</v>
      </c>
    </row>
    <row r="25" spans="1:9" ht="16.5" thickTop="1" thickBot="1" x14ac:dyDescent="0.3">
      <c r="A25" s="21"/>
      <c r="B25" s="22">
        <f t="shared" si="7"/>
        <v>0.92699999999999994</v>
      </c>
      <c r="C25" s="13">
        <f>'Результаты измерений'!H18</f>
        <v>4.9466666666666672</v>
      </c>
      <c r="D25" s="23">
        <f t="shared" si="0"/>
        <v>5.7214056858058263E-2</v>
      </c>
      <c r="E25" s="23">
        <f t="shared" si="1"/>
        <v>5.7000000000000002E-2</v>
      </c>
      <c r="F25" s="23">
        <f t="shared" si="2"/>
        <v>2.4875676894807941</v>
      </c>
      <c r="G25" s="23">
        <f t="shared" si="3"/>
        <v>2.488</v>
      </c>
      <c r="H25" s="23">
        <f t="shared" si="6"/>
        <v>0.20815235909372934</v>
      </c>
      <c r="I25" s="23">
        <f t="shared" si="4"/>
        <v>0.20799999999999999</v>
      </c>
    </row>
    <row r="26" spans="1:9" ht="15.75" thickTop="1" x14ac:dyDescent="0.25"/>
  </sheetData>
  <mergeCells count="9">
    <mergeCell ref="A14:A17"/>
    <mergeCell ref="A18:A21"/>
    <mergeCell ref="A22:A25"/>
    <mergeCell ref="D1:E1"/>
    <mergeCell ref="F1:G1"/>
    <mergeCell ref="H1:I1"/>
    <mergeCell ref="A2:A5"/>
    <mergeCell ref="A6:A9"/>
    <mergeCell ref="A10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20E3-2F7E-435A-9982-28FFDD2AFC0E}">
  <dimension ref="A1:J26"/>
  <sheetViews>
    <sheetView workbookViewId="0">
      <selection activeCell="D23" sqref="D23"/>
    </sheetView>
  </sheetViews>
  <sheetFormatPr defaultRowHeight="15" x14ac:dyDescent="0.25"/>
  <cols>
    <col min="2" max="3" width="12" bestFit="1" customWidth="1"/>
  </cols>
  <sheetData>
    <row r="1" spans="1:10" ht="16.5" thickTop="1" thickBot="1" x14ac:dyDescent="0.3">
      <c r="A1" s="24" t="s">
        <v>13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I1" s="23"/>
      <c r="J1" s="23"/>
    </row>
    <row r="2" spans="1:10" ht="16.5" thickTop="1" thickBot="1" x14ac:dyDescent="0.3">
      <c r="A2" s="24" t="s">
        <v>15</v>
      </c>
      <c r="B2" s="23">
        <f>AVERAGE('Косвенные измерения'!F2:F5)</f>
        <v>6.9505642287438789</v>
      </c>
      <c r="C2" s="23">
        <f>AVERAGE('Косвенные измерения'!F6:F9)</f>
        <v>4.8427270626747241</v>
      </c>
      <c r="D2" s="23">
        <f>AVERAGE('Косвенные измерения'!F10:F13)</f>
        <v>3.3382623690862268</v>
      </c>
      <c r="E2" s="23">
        <f>AVERAGE('Косвенные измерения'!F14:F17)</f>
        <v>2.4656656676157804</v>
      </c>
      <c r="F2" s="23">
        <f>AVERAGE('Косвенные измерения'!F18:F21)</f>
        <v>2.0075241978765241</v>
      </c>
      <c r="G2" s="23">
        <f>AVERAGE('Косвенные измерения'!F22:F25)</f>
        <v>1.5623528117603576</v>
      </c>
      <c r="I2" s="23">
        <f>'Косвенные измерения'!$G2</f>
        <v>2.7210000000000001</v>
      </c>
      <c r="J2" s="23">
        <f>'Косвенные измерения'!$I2</f>
        <v>0.06</v>
      </c>
    </row>
    <row r="3" spans="1:10" ht="16.5" thickTop="1" thickBot="1" x14ac:dyDescent="0.3">
      <c r="A3" s="24" t="s">
        <v>17</v>
      </c>
      <c r="B3" s="23">
        <f>AVERAGE('Косвенные измерения'!H2:H5)</f>
        <v>0.13222604703924568</v>
      </c>
      <c r="C3" s="23">
        <f>AVERAGE('Косвенные измерения'!H6:H9)</f>
        <v>0.1330238449924982</v>
      </c>
      <c r="D3" s="23">
        <f>AVERAGE('Косвенные измерения'!H10:H13)</f>
        <v>0.13359136523393025</v>
      </c>
      <c r="E3" s="23">
        <f>AVERAGE('Косвенные измерения'!H14:H17)</f>
        <v>0.13391997802737571</v>
      </c>
      <c r="F3" s="23">
        <f>AVERAGE('Косвенные измерения'!H18:H21)</f>
        <v>0.1340853415216065</v>
      </c>
      <c r="G3" s="23">
        <f>AVERAGE('Косвенные измерения'!H22:H25)</f>
        <v>0.134254527736135</v>
      </c>
      <c r="I3" s="23">
        <f>'Косвенные измерения'!$G3</f>
        <v>5.266</v>
      </c>
      <c r="J3" s="23">
        <f>'Косвенные измерения'!$I3</f>
        <v>0.109</v>
      </c>
    </row>
    <row r="4" spans="1:10" ht="16.5" thickTop="1" thickBot="1" x14ac:dyDescent="0.3">
      <c r="A4" s="24" t="s">
        <v>16</v>
      </c>
      <c r="B4" s="23" cm="1">
        <f t="array" ref="B4">SUM(('Косвенные измерения'!$F2:$F5 -'E и Mтр'!B$2)*('Косвенные измерения'!$H2:$H5 -'E и Mтр'!B$3))/SUM(POWER('Косвенные измерения'!$F2:$F5 -'E и Mтр'!B$2, 2))</f>
        <v>1.6659839346498857E-2</v>
      </c>
      <c r="C4" s="23" cm="1">
        <f t="array" ref="C4">SUM(('Косвенные измерения'!$F6:$F9-'E и Mтр'!C$2)*('Косвенные измерения'!$H6:$H9-'E и Mтр'!C$3))/SUM(POWER('Косвенные измерения'!$F6:$F9-'E и Mтр'!C$2,2))</f>
        <v>2.4724355885680244E-2</v>
      </c>
      <c r="D4" s="23" cm="1">
        <f t="array" ref="D4">SUM(('Косвенные измерения'!$F10:$F13 -'E и Mтр'!D$2)*('Косвенные измерения'!$H10:$H13 -'E и Mтр'!D$3))/SUM(POWER('Косвенные измерения'!$F10:$F13 -'E и Mтр'!D$2, 2))</f>
        <v>3.6762406938475822E-2</v>
      </c>
      <c r="E4" s="23" cm="1">
        <f t="array" ref="E4">SUM(('Косвенные измерения'!$F14:$F17 -'E и Mтр'!E$2)*('Косвенные измерения'!$H14:$H17 -'E и Mтр'!E$3))/SUM(POWER('Косвенные измерения'!$F14:$F17 -'E и Mтр'!E$2, 2))</f>
        <v>5.1061350364274935E-2</v>
      </c>
      <c r="F4" s="23" cm="1">
        <f t="array" ref="F4">SUM(('Косвенные измерения'!$F18:$F21 -'E и Mтр'!F$2)*('Косвенные измерения'!$H18:$H21 -'E и Mтр'!F$3))/SUM(POWER('Косвенные измерения'!$F18:$F21 -'E и Mтр'!F$2, 2))</f>
        <v>6.0064146564831201E-2</v>
      </c>
      <c r="G4" s="23" cm="1">
        <f t="array" ref="G4">SUM(('Косвенные измерения'!$F22:$F25 -'E и Mтр'!G$2)*('Косвенные измерения'!$H22:$H25 -'E и Mтр'!G$3))/SUM(POWER('Косвенные измерения'!$F22:$F25 -'E и Mтр'!G$2, 2))</f>
        <v>7.9268084338836101E-2</v>
      </c>
      <c r="I4" s="33">
        <f>'Косвенные измерения'!$G4</f>
        <v>8.6679999999999993</v>
      </c>
      <c r="J4" s="23">
        <f>'Косвенные измерения'!$I4</f>
        <v>0.156</v>
      </c>
    </row>
    <row r="5" spans="1:10" ht="16.5" thickTop="1" thickBot="1" x14ac:dyDescent="0.3">
      <c r="A5" s="24" t="s">
        <v>18</v>
      </c>
      <c r="B5" s="23">
        <f>B3-B4*B2</f>
        <v>1.6430763620850927E-2</v>
      </c>
      <c r="C5" s="23">
        <f t="shared" ref="C5:G5" si="0">C3-C4*C2</f>
        <v>1.3290537637713387E-2</v>
      </c>
      <c r="D5" s="23">
        <f t="shared" si="0"/>
        <v>1.0868805554182015E-2</v>
      </c>
      <c r="E5" s="23">
        <f t="shared" si="0"/>
        <v>8.0197594920824733E-3</v>
      </c>
      <c r="F5" s="23">
        <f t="shared" si="0"/>
        <v>1.350511386790576E-2</v>
      </c>
      <c r="G5" s="23">
        <f t="shared" si="0"/>
        <v>1.0409813286497246E-2</v>
      </c>
      <c r="I5" s="33">
        <f>'Косвенные измерения'!$G5</f>
        <v>11.148</v>
      </c>
      <c r="J5" s="23">
        <f>'Косвенные измерения'!$I5</f>
        <v>0.20399999999999999</v>
      </c>
    </row>
    <row r="6" spans="1:10" ht="16.5" thickTop="1" thickBot="1" x14ac:dyDescent="0.3">
      <c r="I6" s="33">
        <f>'Косвенные измерения'!$G6</f>
        <v>1.9530000000000001</v>
      </c>
      <c r="J6" s="23">
        <f>'Косвенные измерения'!$I6</f>
        <v>0.06</v>
      </c>
    </row>
    <row r="7" spans="1:10" ht="16.5" thickTop="1" thickBot="1" x14ac:dyDescent="0.3">
      <c r="I7" s="33">
        <f>'Косвенные измерения'!$G7</f>
        <v>3.8170000000000002</v>
      </c>
      <c r="J7" s="23">
        <f>'Косвенные измерения'!$I7</f>
        <v>0.109</v>
      </c>
    </row>
    <row r="8" spans="1:10" ht="16.5" thickTop="1" thickBot="1" x14ac:dyDescent="0.3">
      <c r="I8" s="33">
        <f>'Косвенные измерения'!$G8</f>
        <v>5.7629999999999999</v>
      </c>
      <c r="J8" s="23">
        <f>'Косвенные измерения'!$I8</f>
        <v>0.158</v>
      </c>
    </row>
    <row r="9" spans="1:10" ht="16.5" thickTop="1" thickBot="1" x14ac:dyDescent="0.3">
      <c r="B9" s="34" t="s">
        <v>18</v>
      </c>
      <c r="C9" s="34"/>
      <c r="D9" s="34"/>
      <c r="E9" s="34"/>
      <c r="F9" s="34"/>
      <c r="G9" s="34"/>
      <c r="I9" s="33">
        <f>'Косвенные измерения'!$G9</f>
        <v>7.8380000000000001</v>
      </c>
      <c r="J9" s="23">
        <f>'Косвенные измерения'!$I9</f>
        <v>0.20599999999999999</v>
      </c>
    </row>
    <row r="10" spans="1:10" ht="16.5" thickTop="1" thickBot="1" x14ac:dyDescent="0.3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10</v>
      </c>
      <c r="G10" s="11" t="s">
        <v>11</v>
      </c>
      <c r="I10" s="33">
        <f>'Косвенные измерения'!$G10</f>
        <v>1.3640000000000001</v>
      </c>
      <c r="J10" s="23">
        <f>'Косвенные измерения'!$I10</f>
        <v>0.06</v>
      </c>
    </row>
    <row r="11" spans="1:10" ht="16.5" thickTop="1" thickBot="1" x14ac:dyDescent="0.3">
      <c r="A11" s="31">
        <v>0</v>
      </c>
      <c r="B11" s="31">
        <f>B$5+B$4*$A11</f>
        <v>1.6430763620850927E-2</v>
      </c>
      <c r="C11" s="31">
        <f t="shared" ref="C11:G12" si="1">C$5+C$4*$A11</f>
        <v>1.3290537637713387E-2</v>
      </c>
      <c r="D11" s="31">
        <f t="shared" si="1"/>
        <v>1.0868805554182015E-2</v>
      </c>
      <c r="E11" s="31">
        <f t="shared" si="1"/>
        <v>8.0197594920824733E-3</v>
      </c>
      <c r="F11" s="31">
        <f t="shared" si="1"/>
        <v>1.350511386790576E-2</v>
      </c>
      <c r="G11" s="31">
        <f t="shared" si="1"/>
        <v>1.0409813286497246E-2</v>
      </c>
      <c r="I11" s="33">
        <f>'Косвенные измерения'!$G11</f>
        <v>2.7250000000000001</v>
      </c>
      <c r="J11" s="23">
        <f>'Косвенные измерения'!$I11</f>
        <v>0.109</v>
      </c>
    </row>
    <row r="12" spans="1:10" ht="16.5" thickTop="1" thickBot="1" x14ac:dyDescent="0.3">
      <c r="A12" s="31">
        <v>12</v>
      </c>
      <c r="B12" s="31">
        <f>B$5+B$4*$A12</f>
        <v>0.21634883577883723</v>
      </c>
      <c r="C12" s="31">
        <f t="shared" si="1"/>
        <v>0.30998280826587632</v>
      </c>
      <c r="D12" s="31">
        <f t="shared" si="1"/>
        <v>0.45201768881589188</v>
      </c>
      <c r="E12" s="31">
        <f t="shared" si="1"/>
        <v>0.62075596386338161</v>
      </c>
      <c r="F12" s="31">
        <f t="shared" si="1"/>
        <v>0.73427487264588021</v>
      </c>
      <c r="G12" s="31">
        <f t="shared" si="1"/>
        <v>0.96162682535253052</v>
      </c>
      <c r="I12" s="33">
        <f>'Косвенные измерения'!$G12</f>
        <v>3.8620000000000001</v>
      </c>
      <c r="J12" s="23">
        <f>'Косвенные измерения'!$I12</f>
        <v>0.158</v>
      </c>
    </row>
    <row r="13" spans="1:10" ht="16.5" thickTop="1" thickBot="1" x14ac:dyDescent="0.3">
      <c r="I13" s="33">
        <f>'Косвенные измерения'!$G13</f>
        <v>5.4020000000000001</v>
      </c>
      <c r="J13" s="23">
        <f>'Косвенные измерения'!$I13</f>
        <v>0.20699999999999999</v>
      </c>
    </row>
    <row r="14" spans="1:10" ht="16.5" thickTop="1" thickBot="1" x14ac:dyDescent="0.3">
      <c r="I14" s="33">
        <f>'Косвенные измерения'!$G14</f>
        <v>1.028</v>
      </c>
      <c r="J14" s="23">
        <f>'Косвенные измерения'!$I14</f>
        <v>0.06</v>
      </c>
    </row>
    <row r="15" spans="1:10" ht="16.5" thickTop="1" thickBot="1" x14ac:dyDescent="0.3">
      <c r="I15" s="33">
        <f>'Косвенные измерения'!$G15</f>
        <v>2.0070000000000001</v>
      </c>
      <c r="J15" s="23">
        <f>'Косвенные измерения'!$I15</f>
        <v>0.109</v>
      </c>
    </row>
    <row r="16" spans="1:10" ht="16.5" thickTop="1" thickBot="1" x14ac:dyDescent="0.3">
      <c r="I16" s="33">
        <f>'Косвенные измерения'!$G16</f>
        <v>2.8929999999999998</v>
      </c>
      <c r="J16" s="23">
        <f>'Косвенные измерения'!$I16</f>
        <v>0.159</v>
      </c>
    </row>
    <row r="17" spans="9:10" ht="16.5" thickTop="1" thickBot="1" x14ac:dyDescent="0.3">
      <c r="I17" s="33">
        <f>'Косвенные измерения'!$G17</f>
        <v>3.9340000000000002</v>
      </c>
      <c r="J17" s="23">
        <f>'Косвенные измерения'!$I17</f>
        <v>0.20699999999999999</v>
      </c>
    </row>
    <row r="18" spans="9:10" ht="16.5" thickTop="1" thickBot="1" x14ac:dyDescent="0.3">
      <c r="I18" s="33">
        <f>'Косвенные измерения'!$G18</f>
        <v>0.77400000000000002</v>
      </c>
      <c r="J18" s="23">
        <f>'Косвенные измерения'!$I18</f>
        <v>0.06</v>
      </c>
    </row>
    <row r="19" spans="9:10" ht="16.5" thickTop="1" thickBot="1" x14ac:dyDescent="0.3">
      <c r="I19" s="33">
        <f>'Косвенные измерения'!$G19</f>
        <v>1.587</v>
      </c>
      <c r="J19" s="23">
        <f>'Косвенные измерения'!$I19</f>
        <v>0.11</v>
      </c>
    </row>
    <row r="20" spans="9:10" ht="16.5" thickTop="1" thickBot="1" x14ac:dyDescent="0.3">
      <c r="I20" s="33">
        <f>'Косвенные измерения'!$G20</f>
        <v>2.4580000000000002</v>
      </c>
      <c r="J20" s="23">
        <f>'Косвенные измерения'!$I20</f>
        <v>0.159</v>
      </c>
    </row>
    <row r="21" spans="9:10" ht="16.5" thickTop="1" thickBot="1" x14ac:dyDescent="0.3">
      <c r="I21" s="33">
        <f>'Косвенные измерения'!$G21</f>
        <v>3.2120000000000002</v>
      </c>
      <c r="J21" s="23">
        <f>'Косвенные измерения'!$I21</f>
        <v>0.20799999999999999</v>
      </c>
    </row>
    <row r="22" spans="9:10" ht="16.5" thickTop="1" thickBot="1" x14ac:dyDescent="0.3">
      <c r="I22" s="33">
        <f>'Косвенные измерения'!$G22</f>
        <v>0.63</v>
      </c>
      <c r="J22" s="23">
        <f>'Косвенные измерения'!$I22</f>
        <v>0.06</v>
      </c>
    </row>
    <row r="23" spans="9:10" ht="16.5" thickTop="1" thickBot="1" x14ac:dyDescent="0.3">
      <c r="I23" s="33">
        <f>'Косвенные измерения'!$G23</f>
        <v>1.2430000000000001</v>
      </c>
      <c r="J23" s="23">
        <f>'Косвенные измерения'!$I23</f>
        <v>0.11</v>
      </c>
    </row>
    <row r="24" spans="9:10" ht="16.5" thickTop="1" thickBot="1" x14ac:dyDescent="0.3">
      <c r="I24" s="33">
        <f>'Косвенные измерения'!$G24</f>
        <v>1.889</v>
      </c>
      <c r="J24" s="23">
        <f>'Косвенные измерения'!$I24</f>
        <v>0.159</v>
      </c>
    </row>
    <row r="25" spans="9:10" ht="16.5" thickTop="1" thickBot="1" x14ac:dyDescent="0.3">
      <c r="I25" s="33">
        <f>'Косвенные измерения'!$G25</f>
        <v>2.488</v>
      </c>
      <c r="J25" s="23">
        <f>'Косвенные измерения'!$I25</f>
        <v>0.20799999999999999</v>
      </c>
    </row>
    <row r="26" spans="9:10" ht="15.75" thickTop="1" x14ac:dyDescent="0.25"/>
  </sheetData>
  <mergeCells count="1">
    <mergeCell ref="B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204-C41C-48C9-8E21-795C7474AE0B}">
  <dimension ref="A1:K38"/>
  <sheetViews>
    <sheetView tabSelected="1" zoomScaleNormal="100" workbookViewId="0">
      <selection activeCell="D16" sqref="D16"/>
    </sheetView>
  </sheetViews>
  <sheetFormatPr defaultRowHeight="15" x14ac:dyDescent="0.25"/>
  <cols>
    <col min="1" max="1" width="9.85546875" customWidth="1"/>
    <col min="2" max="2" width="12" bestFit="1" customWidth="1"/>
  </cols>
  <sheetData>
    <row r="1" spans="1:11" ht="16.5" thickTop="1" thickBot="1" x14ac:dyDescent="0.3">
      <c r="A1" s="15"/>
      <c r="B1" s="16" t="s">
        <v>1</v>
      </c>
      <c r="C1" s="16"/>
      <c r="D1" s="16"/>
      <c r="E1" s="16"/>
      <c r="F1" s="16"/>
      <c r="G1" s="16"/>
      <c r="K1" s="32"/>
    </row>
    <row r="2" spans="1:11" ht="16.5" thickTop="1" thickBot="1" x14ac:dyDescent="0.3">
      <c r="A2" s="15"/>
      <c r="B2" s="11" t="s">
        <v>2</v>
      </c>
      <c r="C2" s="11" t="s">
        <v>3</v>
      </c>
      <c r="D2" s="11" t="s">
        <v>4</v>
      </c>
      <c r="E2" s="11" t="s">
        <v>5</v>
      </c>
      <c r="F2" s="11" t="s">
        <v>10</v>
      </c>
      <c r="G2" s="11" t="s">
        <v>11</v>
      </c>
    </row>
    <row r="3" spans="1:11" ht="16.5" thickTop="1" thickBot="1" x14ac:dyDescent="0.3">
      <c r="A3" s="11" t="s">
        <v>19</v>
      </c>
      <c r="B3" s="11">
        <v>7.8E-2</v>
      </c>
      <c r="C3" s="11">
        <f>B3+0.025</f>
        <v>0.10300000000000001</v>
      </c>
      <c r="D3" s="11">
        <f t="shared" ref="D3:G3" si="0">C3+0.025</f>
        <v>0.128</v>
      </c>
      <c r="E3" s="11">
        <f t="shared" si="0"/>
        <v>0.153</v>
      </c>
      <c r="F3" s="11">
        <f t="shared" si="0"/>
        <v>0.17799999999999999</v>
      </c>
      <c r="G3" s="11">
        <f t="shared" si="0"/>
        <v>0.20299999999999999</v>
      </c>
    </row>
    <row r="4" spans="1:11" ht="16.5" thickTop="1" thickBot="1" x14ac:dyDescent="0.3">
      <c r="A4" s="11" t="s">
        <v>20</v>
      </c>
      <c r="B4" s="11">
        <f>B3*B3</f>
        <v>6.084E-3</v>
      </c>
      <c r="C4" s="11">
        <f t="shared" ref="C4:G4" si="1">C3*C3</f>
        <v>1.0609000000000002E-2</v>
      </c>
      <c r="D4" s="11">
        <f t="shared" si="1"/>
        <v>1.6383999999999999E-2</v>
      </c>
      <c r="E4" s="11">
        <f t="shared" si="1"/>
        <v>2.3408999999999999E-2</v>
      </c>
      <c r="F4" s="11">
        <f t="shared" si="1"/>
        <v>3.1683999999999997E-2</v>
      </c>
      <c r="G4" s="11">
        <f t="shared" si="1"/>
        <v>4.1208999999999996E-2</v>
      </c>
    </row>
    <row r="5" spans="1:11" ht="16.5" thickTop="1" thickBot="1" x14ac:dyDescent="0.3">
      <c r="A5" s="23" t="s">
        <v>22</v>
      </c>
      <c r="B5" s="28">
        <f>AVERAGE(B4:G4)</f>
        <v>2.1563166666666665E-2</v>
      </c>
      <c r="C5" s="28"/>
      <c r="D5" s="28"/>
      <c r="E5" s="28"/>
      <c r="F5" s="28"/>
      <c r="G5" s="28"/>
    </row>
    <row r="6" spans="1:11" ht="16.5" thickTop="1" thickBot="1" x14ac:dyDescent="0.3">
      <c r="A6" s="11" t="s">
        <v>21</v>
      </c>
      <c r="B6" s="25">
        <f>'E и Mтр'!B4</f>
        <v>1.6659839346498857E-2</v>
      </c>
      <c r="C6" s="25">
        <f>'E и Mтр'!C4</f>
        <v>2.4724355885680244E-2</v>
      </c>
      <c r="D6" s="25">
        <f>'E и Mтр'!D4</f>
        <v>3.6762406938475822E-2</v>
      </c>
      <c r="E6" s="25">
        <f>'E и Mтр'!E4</f>
        <v>5.1061350364274935E-2</v>
      </c>
      <c r="F6" s="25">
        <f>'E и Mтр'!F4</f>
        <v>6.0064146564831201E-2</v>
      </c>
      <c r="G6" s="25">
        <f>'E и Mтр'!G4</f>
        <v>7.9268084338836101E-2</v>
      </c>
    </row>
    <row r="7" spans="1:11" ht="16.5" thickTop="1" thickBot="1" x14ac:dyDescent="0.3">
      <c r="A7" s="29" t="s">
        <v>14</v>
      </c>
      <c r="B7" s="28">
        <f>AVERAGE(B6:G6)</f>
        <v>4.4756697239766191E-2</v>
      </c>
      <c r="C7" s="28"/>
      <c r="D7" s="28"/>
      <c r="E7" s="28"/>
      <c r="F7" s="28"/>
      <c r="G7" s="28"/>
    </row>
    <row r="8" spans="1:11" ht="16.5" thickTop="1" thickBot="1" x14ac:dyDescent="0.3">
      <c r="A8" s="11" t="s">
        <v>23</v>
      </c>
      <c r="B8" s="30" cm="1">
        <f t="array" ref="B8">SUM((B6:G6-$B7)*(B4:G4-$B5))/(4*SUM(POWER(B4:G4-$B5, 2)))</f>
        <v>0.43847926320453029</v>
      </c>
      <c r="C8" s="30"/>
      <c r="D8" s="30"/>
      <c r="E8" s="30"/>
      <c r="F8" s="30"/>
      <c r="G8" s="30"/>
    </row>
    <row r="9" spans="1:11" ht="16.5" thickTop="1" thickBot="1" x14ac:dyDescent="0.3">
      <c r="A9" s="29" t="s">
        <v>24</v>
      </c>
      <c r="B9" s="28">
        <f>B7-4*B8*B5</f>
        <v>6.9366915103402441E-3</v>
      </c>
      <c r="C9" s="28"/>
      <c r="D9" s="28"/>
      <c r="E9" s="28"/>
      <c r="F9" s="28"/>
      <c r="G9" s="28"/>
    </row>
    <row r="10" spans="1:11" ht="15.75" thickTop="1" x14ac:dyDescent="0.25"/>
    <row r="12" spans="1:11" ht="15.75" thickBot="1" x14ac:dyDescent="0.3">
      <c r="B12" s="27"/>
      <c r="C12" s="27"/>
      <c r="D12" s="27"/>
      <c r="E12" s="27"/>
      <c r="F12" s="27"/>
      <c r="G12" s="27"/>
    </row>
    <row r="13" spans="1:11" ht="16.5" thickTop="1" thickBot="1" x14ac:dyDescent="0.3">
      <c r="A13" s="11" t="s">
        <v>20</v>
      </c>
      <c r="B13" s="11" t="s">
        <v>16</v>
      </c>
      <c r="C13" s="26"/>
      <c r="D13" s="26"/>
      <c r="E13" s="26"/>
      <c r="F13" s="26"/>
      <c r="G13" s="26"/>
    </row>
    <row r="14" spans="1:11" ht="16.5" thickTop="1" thickBot="1" x14ac:dyDescent="0.3">
      <c r="A14" s="23">
        <v>0</v>
      </c>
      <c r="B14" s="23">
        <f>$B$9+4*$B$8*$A14</f>
        <v>6.9366915103402441E-3</v>
      </c>
    </row>
    <row r="15" spans="1:11" ht="16.5" thickTop="1" thickBot="1" x14ac:dyDescent="0.3">
      <c r="A15" s="23">
        <v>0.05</v>
      </c>
      <c r="B15" s="23">
        <f>$B$9+4*B$8*$A15</f>
        <v>9.4632544151246306E-2</v>
      </c>
    </row>
    <row r="16" spans="1:11" ht="15.75" thickTop="1" x14ac:dyDescent="0.25">
      <c r="A16" s="31"/>
      <c r="B16" s="31"/>
      <c r="C16" s="31"/>
      <c r="D16" s="31"/>
    </row>
    <row r="17" spans="1:4" x14ac:dyDescent="0.25">
      <c r="A17" s="31"/>
      <c r="B17" s="31"/>
      <c r="C17" s="31"/>
      <c r="D17" s="31"/>
    </row>
    <row r="18" spans="1:4" x14ac:dyDescent="0.25">
      <c r="A18" s="31"/>
      <c r="B18" s="31"/>
      <c r="C18" s="31"/>
      <c r="D18" s="31"/>
    </row>
    <row r="19" spans="1:4" x14ac:dyDescent="0.25">
      <c r="A19" s="31"/>
      <c r="B19" s="31"/>
      <c r="C19" s="31"/>
      <c r="D19" s="31"/>
    </row>
    <row r="20" spans="1:4" x14ac:dyDescent="0.25">
      <c r="A20" s="31"/>
      <c r="B20" s="31"/>
      <c r="C20" s="31"/>
      <c r="D20" s="31"/>
    </row>
    <row r="21" spans="1:4" x14ac:dyDescent="0.25">
      <c r="A21" s="31"/>
      <c r="B21" s="31"/>
      <c r="C21" s="31"/>
      <c r="D21" s="31"/>
    </row>
    <row r="22" spans="1:4" x14ac:dyDescent="0.25">
      <c r="A22" s="31"/>
      <c r="B22" s="31"/>
      <c r="C22" s="31"/>
      <c r="D22" s="31"/>
    </row>
    <row r="23" spans="1:4" x14ac:dyDescent="0.25">
      <c r="A23" s="31"/>
      <c r="B23" s="31"/>
      <c r="C23" s="31"/>
      <c r="D23" s="31"/>
    </row>
    <row r="24" spans="1:4" x14ac:dyDescent="0.25">
      <c r="A24" s="31"/>
      <c r="B24" s="31"/>
      <c r="C24" s="31"/>
      <c r="D24" s="31"/>
    </row>
    <row r="25" spans="1:4" x14ac:dyDescent="0.25">
      <c r="A25" s="31"/>
      <c r="B25" s="31"/>
      <c r="C25" s="31"/>
      <c r="D25" s="31"/>
    </row>
    <row r="26" spans="1:4" x14ac:dyDescent="0.25">
      <c r="A26" s="31"/>
      <c r="B26" s="31"/>
      <c r="C26" s="31"/>
      <c r="D26" s="31"/>
    </row>
    <row r="27" spans="1:4" x14ac:dyDescent="0.25">
      <c r="A27" s="31"/>
      <c r="B27" s="31"/>
      <c r="C27" s="31"/>
      <c r="D27" s="31"/>
    </row>
    <row r="28" spans="1:4" x14ac:dyDescent="0.25">
      <c r="A28" s="31"/>
      <c r="B28" s="31"/>
      <c r="C28" s="31"/>
      <c r="D28" s="31"/>
    </row>
    <row r="29" spans="1:4" x14ac:dyDescent="0.25">
      <c r="A29" s="31"/>
      <c r="B29" s="31"/>
      <c r="C29" s="31"/>
      <c r="D29" s="31"/>
    </row>
    <row r="30" spans="1:4" x14ac:dyDescent="0.25">
      <c r="A30" s="31"/>
      <c r="B30" s="31"/>
      <c r="C30" s="31"/>
      <c r="D30" s="31"/>
    </row>
    <row r="31" spans="1:4" x14ac:dyDescent="0.25">
      <c r="A31" s="31"/>
      <c r="B31" s="31"/>
      <c r="C31" s="31"/>
      <c r="D31" s="31"/>
    </row>
    <row r="32" spans="1:4" x14ac:dyDescent="0.25">
      <c r="A32" s="31"/>
      <c r="B32" s="31"/>
      <c r="C32" s="31"/>
      <c r="D32" s="31"/>
    </row>
    <row r="33" spans="1:4" x14ac:dyDescent="0.25">
      <c r="A33" s="31"/>
      <c r="B33" s="31"/>
      <c r="C33" s="31"/>
      <c r="D33" s="31"/>
    </row>
    <row r="34" spans="1:4" x14ac:dyDescent="0.25">
      <c r="A34" s="31"/>
      <c r="B34" s="31"/>
      <c r="C34" s="31"/>
      <c r="D34" s="31"/>
    </row>
    <row r="35" spans="1:4" x14ac:dyDescent="0.25">
      <c r="A35" s="31"/>
      <c r="B35" s="31"/>
      <c r="C35" s="31"/>
      <c r="D35" s="31"/>
    </row>
    <row r="36" spans="1:4" x14ac:dyDescent="0.25">
      <c r="A36" s="31"/>
      <c r="B36" s="31"/>
      <c r="C36" s="31"/>
      <c r="D36" s="31"/>
    </row>
    <row r="37" spans="1:4" x14ac:dyDescent="0.25">
      <c r="A37" s="31"/>
      <c r="B37" s="31"/>
      <c r="C37" s="31"/>
      <c r="D37" s="31"/>
    </row>
    <row r="38" spans="1:4" x14ac:dyDescent="0.25">
      <c r="A38" s="31"/>
      <c r="B38" s="31"/>
      <c r="C38" s="31"/>
      <c r="D38" s="31"/>
    </row>
  </sheetData>
  <mergeCells count="7">
    <mergeCell ref="B9:G9"/>
    <mergeCell ref="B12:G12"/>
    <mergeCell ref="A1:A2"/>
    <mergeCell ref="B1:G1"/>
    <mergeCell ref="B7:G7"/>
    <mergeCell ref="B5:G5"/>
    <mergeCell ref="B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Результаты измерений</vt:lpstr>
      <vt:lpstr>Косвенные измерения</vt:lpstr>
      <vt:lpstr>E и Mтр</vt:lpstr>
      <vt:lpstr>I и R^2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Чечулин</dc:creator>
  <cp:lastModifiedBy>Лев Чечулин</cp:lastModifiedBy>
  <dcterms:created xsi:type="dcterms:W3CDTF">2021-04-01T07:49:03Z</dcterms:created>
  <dcterms:modified xsi:type="dcterms:W3CDTF">2021-06-17T21:55:35Z</dcterms:modified>
</cp:coreProperties>
</file>