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Татьяна\Desktop\учёба\Физика\2 сем\лаба 3.05\"/>
    </mc:Choice>
  </mc:AlternateContent>
  <xr:revisionPtr revIDLastSave="0" documentId="13_ncr:1_{077A8107-386A-4A37-8BE8-9A9101A41F0A}" xr6:coauthVersionLast="47" xr6:coauthVersionMax="47" xr10:uidLastSave="{00000000-0000-0000-0000-000000000000}"/>
  <bookViews>
    <workbookView xWindow="-120" yWindow="-120" windowWidth="20730" windowHeight="11760" xr2:uid="{26467199-3423-46BC-B2F0-8F8B89B43941}"/>
  </bookViews>
  <sheets>
    <sheet name="Полупроводниковый образец" sheetId="18" r:id="rId1"/>
    <sheet name="Металлический образец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K2" i="1"/>
  <c r="O12" i="18"/>
  <c r="N12" i="18"/>
  <c r="O10" i="18"/>
  <c r="N10" i="18"/>
  <c r="O6" i="18"/>
  <c r="O7" i="18"/>
  <c r="O8" i="18"/>
  <c r="O9" i="18"/>
  <c r="O4" i="18"/>
  <c r="O5" i="18"/>
  <c r="N5" i="18"/>
  <c r="N6" i="18"/>
  <c r="N7" i="18"/>
  <c r="N8" i="18"/>
  <c r="N9" i="18"/>
  <c r="N4" i="18"/>
  <c r="K10" i="18"/>
  <c r="J10" i="18"/>
  <c r="J5" i="18"/>
  <c r="K5" i="18"/>
  <c r="J6" i="18"/>
  <c r="K6" i="18"/>
  <c r="J7" i="18"/>
  <c r="K7" i="18"/>
  <c r="J8" i="18"/>
  <c r="K8" i="18"/>
  <c r="J9" i="18"/>
  <c r="K9" i="18"/>
  <c r="K4" i="18"/>
  <c r="J4" i="18"/>
  <c r="D3" i="1"/>
  <c r="D4" i="1"/>
  <c r="D5" i="1"/>
  <c r="D6" i="1"/>
  <c r="D7" i="1"/>
  <c r="D8" i="1"/>
  <c r="D9" i="1"/>
  <c r="D10" i="1"/>
  <c r="D11" i="1"/>
  <c r="D12" i="1"/>
  <c r="D13" i="1"/>
  <c r="D2" i="1"/>
  <c r="E2" i="1"/>
  <c r="I2" i="1" s="1"/>
  <c r="D2" i="18"/>
  <c r="D3" i="18"/>
  <c r="F3" i="18" s="1"/>
  <c r="D4" i="18"/>
  <c r="F4" i="18" s="1"/>
  <c r="D6" i="18"/>
  <c r="D7" i="18"/>
  <c r="F7" i="18" s="1"/>
  <c r="D8" i="18"/>
  <c r="F8" i="18" s="1"/>
  <c r="D9" i="18"/>
  <c r="F9" i="18" s="1"/>
  <c r="D10" i="18"/>
  <c r="D11" i="18"/>
  <c r="D12" i="18"/>
  <c r="F12" i="18" s="1"/>
  <c r="D13" i="18"/>
  <c r="F13" i="18" s="1"/>
  <c r="D5" i="18"/>
  <c r="F5" i="18" s="1"/>
  <c r="E3" i="18"/>
  <c r="E4" i="18"/>
  <c r="E5" i="18"/>
  <c r="E6" i="18"/>
  <c r="E7" i="18"/>
  <c r="E8" i="18"/>
  <c r="E9" i="18"/>
  <c r="E10" i="18"/>
  <c r="E11" i="18"/>
  <c r="E12" i="18"/>
  <c r="E13" i="18"/>
  <c r="E2" i="18"/>
  <c r="F6" i="18"/>
  <c r="F10" i="18"/>
  <c r="F11" i="18"/>
  <c r="F2" i="18"/>
  <c r="E3" i="1"/>
  <c r="I3" i="1" s="1"/>
  <c r="E4" i="1"/>
  <c r="I4" i="1" s="1"/>
  <c r="E5" i="1"/>
  <c r="E6" i="1"/>
  <c r="I6" i="1" s="1"/>
  <c r="E7" i="1"/>
  <c r="E8" i="1"/>
  <c r="E9" i="1"/>
  <c r="E10" i="1"/>
  <c r="E11" i="1"/>
  <c r="E12" i="1"/>
  <c r="E13" i="1"/>
  <c r="I7" i="1" s="1"/>
  <c r="I5" i="1" l="1"/>
  <c r="I8" i="1" s="1"/>
  <c r="J5" i="1" l="1"/>
  <c r="J6" i="1"/>
  <c r="J7" i="1"/>
  <c r="J4" i="1"/>
  <c r="J2" i="1"/>
  <c r="J3" i="1"/>
</calcChain>
</file>

<file path=xl/sharedStrings.xml><?xml version="1.0" encoding="utf-8"?>
<sst xmlns="http://schemas.openxmlformats.org/spreadsheetml/2006/main" count="40" uniqueCount="35">
  <si>
    <t>T, K</t>
  </si>
  <si>
    <t>I, мкА</t>
  </si>
  <si>
    <t>U, В</t>
  </si>
  <si>
    <t>R, Ом</t>
  </si>
  <si>
    <t>T</t>
  </si>
  <si>
    <t>ln(R)</t>
  </si>
  <si>
    <t>1000/T, 1/K</t>
  </si>
  <si>
    <t>R, кОм</t>
  </si>
  <si>
    <t>t, гр.ц.</t>
  </si>
  <si>
    <t>a1,7, K^(-1)</t>
  </si>
  <si>
    <t>a2,8, K^(-1)</t>
  </si>
  <si>
    <t>a3,9, K^(-1)</t>
  </si>
  <si>
    <t>a4,10, K^(-1)</t>
  </si>
  <si>
    <t>a6,12, K^(-1)</t>
  </si>
  <si>
    <t>a5,11, K^(-1)</t>
  </si>
  <si>
    <t>ai,jср</t>
  </si>
  <si>
    <t>k</t>
  </si>
  <si>
    <t>Дж/К</t>
  </si>
  <si>
    <t>ЭВ/К</t>
  </si>
  <si>
    <t>Eg1,7</t>
  </si>
  <si>
    <t>Eg2,8</t>
  </si>
  <si>
    <t>Eg3,9</t>
  </si>
  <si>
    <t>Eg4,10</t>
  </si>
  <si>
    <t>Eg5,11</t>
  </si>
  <si>
    <t>Eg6,12</t>
  </si>
  <si>
    <t>Egср</t>
  </si>
  <si>
    <t>Дж</t>
  </si>
  <si>
    <t>ЭВ</t>
  </si>
  <si>
    <t>(acp - ai,j)^2</t>
  </si>
  <si>
    <t>СКО(а)</t>
  </si>
  <si>
    <t>t(0.95, 5)</t>
  </si>
  <si>
    <t>delta(a)</t>
  </si>
  <si>
    <t>(Egcp - Egi,j)^2</t>
  </si>
  <si>
    <t>СКО</t>
  </si>
  <si>
    <t>delta(Eg)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</si>
</sst>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11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2" fontId="1" fillId="0" borderId="0" xfId="0" applyNumberFormat="1" applyFont="1" applyBorder="1" applyAlignment="1">
      <alignment horizontal="center"/>
    </xf>
    <xf numFmtId="11" fontId="1" fillId="0" borderId="0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 wrapText="1"/>
    </xf>
    <xf numFmtId="2" fontId="3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1" fontId="3" fillId="0" borderId="0" xfId="0" applyNumberFormat="1" applyFont="1" applyBorder="1" applyAlignment="1">
      <alignment horizontal="center"/>
    </xf>
    <xf numFmtId="11" fontId="1" fillId="0" borderId="0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ln(R)</a:t>
            </a:r>
            <a:r>
              <a:rPr lang="en-US" baseline="0"/>
              <a:t> (1/T) </a:t>
            </a:r>
            <a:r>
              <a:rPr lang="ru-RU" baseline="0"/>
              <a:t>для полупроводника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174520716059843"/>
          <c:y val="0.12519831223628694"/>
          <c:w val="0.83062639695872598"/>
          <c:h val="0.678351838931525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'Полупроводниковый образец'!$E$2:$E$13</c:f>
              <c:numCache>
                <c:formatCode>General</c:formatCode>
                <c:ptCount val="12"/>
                <c:pt idx="0">
                  <c:v>3.3783783783783785</c:v>
                </c:pt>
                <c:pt idx="1">
                  <c:v>3.3222591362126246</c:v>
                </c:pt>
                <c:pt idx="2">
                  <c:v>3.278688524590164</c:v>
                </c:pt>
                <c:pt idx="3">
                  <c:v>3.215434083601286</c:v>
                </c:pt>
                <c:pt idx="4">
                  <c:v>3.1746031746031744</c:v>
                </c:pt>
                <c:pt idx="5">
                  <c:v>3.134796238244514</c:v>
                </c:pt>
                <c:pt idx="6">
                  <c:v>3.0769230769230771</c:v>
                </c:pt>
                <c:pt idx="7">
                  <c:v>3.0211480362537766</c:v>
                </c:pt>
                <c:pt idx="8">
                  <c:v>2.9850746268656718</c:v>
                </c:pt>
                <c:pt idx="9">
                  <c:v>2.9411764705882355</c:v>
                </c:pt>
                <c:pt idx="10">
                  <c:v>2.9069767441860463</c:v>
                </c:pt>
                <c:pt idx="11">
                  <c:v>2.8735632183908044</c:v>
                </c:pt>
              </c:numCache>
            </c:numRef>
          </c:xVal>
          <c:yVal>
            <c:numRef>
              <c:f>'Полупроводниковый образец'!$F$2:$F$13</c:f>
              <c:numCache>
                <c:formatCode>General</c:formatCode>
                <c:ptCount val="12"/>
                <c:pt idx="0">
                  <c:v>6.3978963058472411</c:v>
                </c:pt>
                <c:pt idx="1">
                  <c:v>6.2050018766167518</c:v>
                </c:pt>
                <c:pt idx="2">
                  <c:v>5.963961628218355</c:v>
                </c:pt>
                <c:pt idx="3">
                  <c:v>5.7535198328344084</c:v>
                </c:pt>
                <c:pt idx="4">
                  <c:v>5.5703394251564324</c:v>
                </c:pt>
                <c:pt idx="5">
                  <c:v>5.4460074793723514</c:v>
                </c:pt>
                <c:pt idx="6">
                  <c:v>5.182453825637845</c:v>
                </c:pt>
                <c:pt idx="7">
                  <c:v>4.9741152225186385</c:v>
                </c:pt>
                <c:pt idx="8">
                  <c:v>4.881362958392117</c:v>
                </c:pt>
                <c:pt idx="9">
                  <c:v>4.6599784224830865</c:v>
                </c:pt>
                <c:pt idx="10">
                  <c:v>4.5715089034149594</c:v>
                </c:pt>
                <c:pt idx="11">
                  <c:v>4.4391370304590323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0CB-AAF3-77F983E4B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58831"/>
        <c:axId val="510959247"/>
      </c:scatterChart>
      <c:valAx>
        <c:axId val="51095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959247"/>
        <c:crosses val="autoZero"/>
        <c:crossBetween val="midCat"/>
      </c:valAx>
      <c:valAx>
        <c:axId val="5109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95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R(t)</a:t>
            </a:r>
            <a:r>
              <a:rPr lang="ru-RU"/>
              <a:t> для</a:t>
            </a:r>
            <a:r>
              <a:rPr lang="ru-RU" baseline="0"/>
              <a:t> металла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15113007734503"/>
          <c:y val="0.13365765765765766"/>
          <c:w val="0.80140796890811927"/>
          <c:h val="0.689051287507980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'Металлический образец'!$D$2:$D$13</c:f>
              <c:numCache>
                <c:formatCode>General</c:formatCode>
                <c:ptCount val="12"/>
                <c:pt idx="0">
                  <c:v>81</c:v>
                </c:pt>
                <c:pt idx="1">
                  <c:v>77</c:v>
                </c:pt>
                <c:pt idx="2">
                  <c:v>72</c:v>
                </c:pt>
                <c:pt idx="3">
                  <c:v>66</c:v>
                </c:pt>
                <c:pt idx="4">
                  <c:v>60</c:v>
                </c:pt>
                <c:pt idx="5">
                  <c:v>55</c:v>
                </c:pt>
                <c:pt idx="6">
                  <c:v>50</c:v>
                </c:pt>
                <c:pt idx="7">
                  <c:v>46</c:v>
                </c:pt>
                <c:pt idx="8">
                  <c:v>41</c:v>
                </c:pt>
                <c:pt idx="9">
                  <c:v>35</c:v>
                </c:pt>
                <c:pt idx="10">
                  <c:v>29</c:v>
                </c:pt>
                <c:pt idx="11">
                  <c:v>24</c:v>
                </c:pt>
              </c:numCache>
            </c:numRef>
          </c:xVal>
          <c:yVal>
            <c:numRef>
              <c:f>'Металлический образец'!$E$2:$E$13</c:f>
              <c:numCache>
                <c:formatCode>General</c:formatCode>
                <c:ptCount val="12"/>
                <c:pt idx="0">
                  <c:v>1.6069651741293531</c:v>
                </c:pt>
                <c:pt idx="1">
                  <c:v>1.5837438423645323</c:v>
                </c:pt>
                <c:pt idx="2">
                  <c:v>1.5620915032679739</c:v>
                </c:pt>
                <c:pt idx="3">
                  <c:v>1.534637326813366</c:v>
                </c:pt>
                <c:pt idx="4">
                  <c:v>1.5052888527257935</c:v>
                </c:pt>
                <c:pt idx="5">
                  <c:v>1.4878444084278768</c:v>
                </c:pt>
                <c:pt idx="6">
                  <c:v>1.4641418211120065</c:v>
                </c:pt>
                <c:pt idx="7">
                  <c:v>1.4400643604183427</c:v>
                </c:pt>
                <c:pt idx="8">
                  <c:v>1.4184738955823293</c:v>
                </c:pt>
                <c:pt idx="9">
                  <c:v>1.3879518072289156</c:v>
                </c:pt>
                <c:pt idx="10">
                  <c:v>1.3624699278267844</c:v>
                </c:pt>
                <c:pt idx="11">
                  <c:v>1.3413078149920254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C-4714-9535-540D3AB4C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51759"/>
        <c:axId val="510937199"/>
      </c:scatterChart>
      <c:valAx>
        <c:axId val="51095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937199"/>
        <c:crosses val="autoZero"/>
        <c:crossBetween val="midCat"/>
      </c:valAx>
      <c:valAx>
        <c:axId val="51093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95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73515</xdr:colOff>
      <xdr:row>13</xdr:row>
      <xdr:rowOff>124262</xdr:rowOff>
    </xdr:from>
    <xdr:to>
      <xdr:col>8</xdr:col>
      <xdr:colOff>339395</xdr:colOff>
      <xdr:row>33</xdr:row>
      <xdr:rowOff>164223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CCA9A46-4A84-422F-A2DE-FE7ADB8E2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0.06472</cdr:x>
      <cdr:y>0.21432</cdr:y>
    </cdr:from>
    <cdr:to>
      <cdr:x>0.22712</cdr:x>
      <cdr:y>0.45735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4CBE1C8-89CE-45D8-B235-6956BC538BE2}"/>
            </a:ext>
          </a:extLst>
        </cdr:cNvPr>
        <cdr:cNvSpPr txBox="1"/>
      </cdr:nvSpPr>
      <cdr:spPr>
        <a:xfrm xmlns:a="http://schemas.openxmlformats.org/drawingml/2006/main">
          <a:off x="364414" y="80634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0.02194</cdr:x>
      <cdr:y>0.23469</cdr:y>
    </cdr:from>
    <cdr:to>
      <cdr:x>0.18045</cdr:x>
      <cdr:y>0.55769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666A931-B1A0-4F60-A9AA-E0A59A7AF481}"/>
            </a:ext>
          </a:extLst>
        </cdr:cNvPr>
        <cdr:cNvSpPr txBox="1"/>
      </cdr:nvSpPr>
      <cdr:spPr>
        <a:xfrm xmlns:a="http://schemas.openxmlformats.org/drawingml/2006/main" rot="16200000">
          <a:off x="-37825" y="1044357"/>
          <a:ext cx="1215260" cy="8925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/>
            <a:t>LN(R)</a:t>
          </a:r>
          <a:endParaRPr lang="ru-RU" sz="1500"/>
        </a:p>
      </cdr:txBody>
    </cdr:sp>
  </cdr:relSizeAnchor>
  <cdr:relSizeAnchor xmlns:cdr="http://schemas.openxmlformats.org/drawingml/2006/chartDrawing">
    <cdr:from>
      <cdr:x>0.38944</cdr:x>
      <cdr:y>0.90979</cdr:y>
    </cdr:from>
    <cdr:to>
      <cdr:x>0.57518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00E5208-AAF9-4E5F-99DC-F7A838632B18}"/>
            </a:ext>
          </a:extLst>
        </cdr:cNvPr>
        <cdr:cNvSpPr txBox="1"/>
      </cdr:nvSpPr>
      <cdr:spPr>
        <a:xfrm xmlns:a="http://schemas.openxmlformats.org/drawingml/2006/main">
          <a:off x="2192778" y="3422979"/>
          <a:ext cx="1045779" cy="339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0.44389</cdr:x>
      <cdr:y>0.8836</cdr:y>
    </cdr:from>
    <cdr:to>
      <cdr:x>0.66073</cdr:x>
      <cdr:y>0.97963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0B87F20-6070-4598-8525-FB3DEAA78118}"/>
            </a:ext>
          </a:extLst>
        </cdr:cNvPr>
        <cdr:cNvSpPr txBox="1"/>
      </cdr:nvSpPr>
      <cdr:spPr>
        <a:xfrm xmlns:a="http://schemas.openxmlformats.org/drawingml/2006/main">
          <a:off x="2499329" y="3324444"/>
          <a:ext cx="1220952" cy="361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500"/>
            <a:t>1</a:t>
          </a:r>
          <a:r>
            <a:rPr lang="en-US" sz="1500"/>
            <a:t>000</a:t>
          </a:r>
          <a:r>
            <a:rPr lang="ru-RU" sz="1500"/>
            <a:t>/</a:t>
          </a:r>
          <a:r>
            <a:rPr lang="en-US" sz="1500"/>
            <a:t>T</a:t>
          </a:r>
          <a:r>
            <a:rPr lang="en-US" sz="1500" baseline="0"/>
            <a:t>, 1/K</a:t>
          </a:r>
          <a:endParaRPr lang="ru-RU" sz="15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14</xdr:row>
      <xdr:rowOff>104775</xdr:rowOff>
    </xdr:from>
    <xdr:to>
      <xdr:col>9</xdr:col>
      <xdr:colOff>376237</xdr:colOff>
      <xdr:row>32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E4335F7-336F-4BDE-896D-1684AFD8A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0.02254</cdr:x>
      <cdr:y>0.34054</cdr:y>
    </cdr:from>
    <cdr:to>
      <cdr:x>0.19412</cdr:x>
      <cdr:y>0.6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24AA7FD-8C79-48F0-9CAB-D25906425024}"/>
            </a:ext>
          </a:extLst>
        </cdr:cNvPr>
        <cdr:cNvSpPr txBox="1"/>
      </cdr:nvSpPr>
      <cdr:spPr>
        <a:xfrm xmlns:a="http://schemas.openxmlformats.org/drawingml/2006/main" rot="16200000">
          <a:off x="132000" y="1057719"/>
          <a:ext cx="820489" cy="8588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/>
            <a:t>R, </a:t>
          </a:r>
          <a:r>
            <a:rPr lang="ru-RU" sz="1500"/>
            <a:t>Ом</a:t>
          </a:r>
          <a:endParaRPr lang="ru-RU" sz="1100"/>
        </a:p>
      </cdr:txBody>
    </cdr:sp>
  </cdr:relSizeAnchor>
  <cdr:relSizeAnchor xmlns:cdr="http://schemas.openxmlformats.org/drawingml/2006/chartDrawing">
    <cdr:from>
      <cdr:x>0.46113</cdr:x>
      <cdr:y>0.8973</cdr:y>
    </cdr:from>
    <cdr:to>
      <cdr:x>0.57194</cdr:x>
      <cdr:y>0.98649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45D9B84-57BF-4845-9C91-7944CCB456BF}"/>
            </a:ext>
          </a:extLst>
        </cdr:cNvPr>
        <cdr:cNvSpPr txBox="1"/>
      </cdr:nvSpPr>
      <cdr:spPr>
        <a:xfrm xmlns:a="http://schemas.openxmlformats.org/drawingml/2006/main">
          <a:off x="2457451" y="3162300"/>
          <a:ext cx="590550" cy="314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/>
            <a:t>t, </a:t>
          </a:r>
          <a:r>
            <a:rPr lang="ru-RU" sz="1500"/>
            <a:t>гр.ц.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821E-B6A8-4459-B93E-975205C12021}">
  <dimension ref="A1:T33"/>
  <sheetViews>
    <sheetView tabSelected="1" topLeftCell="B1" zoomScale="87" zoomScaleNormal="87" workbookViewId="0">
      <selection activeCell="Q5" sqref="Q5"/>
    </sheetView>
  </sheetViews>
  <sheetFormatPr defaultRowHeight="14.25" x14ac:dyDescent="0.2"/>
  <cols>
    <col min="1" max="4" width="9.140625" style="13"/>
    <col min="5" max="5" width="13" style="13" customWidth="1"/>
    <col min="6" max="6" width="12.28515625" style="13" customWidth="1"/>
    <col min="7" max="9" width="9.140625" style="13"/>
    <col min="10" max="12" width="9.7109375" style="13" bestFit="1" customWidth="1"/>
    <col min="13" max="13" width="10.28515625" style="13" bestFit="1" customWidth="1"/>
    <col min="14" max="14" width="10.28515625" style="13" customWidth="1"/>
    <col min="15" max="15" width="10.7109375" style="13" customWidth="1"/>
    <col min="16" max="16384" width="9.140625" style="13"/>
  </cols>
  <sheetData>
    <row r="1" spans="1:20" x14ac:dyDescent="0.2">
      <c r="A1" s="12" t="s">
        <v>0</v>
      </c>
      <c r="B1" s="12" t="s">
        <v>1</v>
      </c>
      <c r="C1" s="12" t="s">
        <v>2</v>
      </c>
      <c r="D1" s="1" t="s">
        <v>3</v>
      </c>
      <c r="E1" s="1" t="s">
        <v>6</v>
      </c>
      <c r="F1" s="1" t="s">
        <v>5</v>
      </c>
      <c r="J1" s="13" t="s">
        <v>17</v>
      </c>
      <c r="K1" s="13" t="s">
        <v>18</v>
      </c>
    </row>
    <row r="2" spans="1:20" x14ac:dyDescent="0.2">
      <c r="A2" s="1">
        <v>296</v>
      </c>
      <c r="B2" s="14">
        <v>1034</v>
      </c>
      <c r="C2" s="14">
        <v>0.621</v>
      </c>
      <c r="D2" s="1">
        <f t="shared" ref="D2:D4" si="0">C2/B2*1000000</f>
        <v>600.58027079303668</v>
      </c>
      <c r="E2" s="1">
        <f>1000/A2</f>
        <v>3.3783783783783785</v>
      </c>
      <c r="F2" s="1">
        <f>LN(D2)</f>
        <v>6.3978963058472411</v>
      </c>
      <c r="I2" s="13" t="s">
        <v>16</v>
      </c>
      <c r="J2" s="15">
        <v>1.3806490000000001E-23</v>
      </c>
      <c r="K2" s="15">
        <v>8.6173299999999997E-5</v>
      </c>
      <c r="N2" s="24" t="s">
        <v>32</v>
      </c>
      <c r="O2" s="24"/>
    </row>
    <row r="3" spans="1:20" x14ac:dyDescent="0.2">
      <c r="A3" s="1">
        <v>301</v>
      </c>
      <c r="B3" s="14">
        <v>1046</v>
      </c>
      <c r="C3" s="14">
        <v>0.51800000000000002</v>
      </c>
      <c r="D3" s="1">
        <f t="shared" si="0"/>
        <v>495.21988527724665</v>
      </c>
      <c r="E3" s="1">
        <f>1000/A3</f>
        <v>3.3222591362126246</v>
      </c>
      <c r="F3" s="1">
        <f>LN(D3)</f>
        <v>6.2050018766167518</v>
      </c>
      <c r="J3" s="13" t="s">
        <v>26</v>
      </c>
      <c r="K3" s="13" t="s">
        <v>27</v>
      </c>
      <c r="N3" s="13" t="s">
        <v>26</v>
      </c>
      <c r="O3" s="13" t="s">
        <v>27</v>
      </c>
    </row>
    <row r="4" spans="1:20" x14ac:dyDescent="0.2">
      <c r="A4" s="1">
        <v>305</v>
      </c>
      <c r="B4" s="14">
        <v>1069</v>
      </c>
      <c r="C4" s="14">
        <v>0.41599999999999998</v>
      </c>
      <c r="D4" s="1">
        <f t="shared" si="0"/>
        <v>389.14873713751172</v>
      </c>
      <c r="E4" s="1">
        <f>1000/A4</f>
        <v>3.278688524590164</v>
      </c>
      <c r="F4" s="1">
        <f>LN(D4)</f>
        <v>5.963961628218355</v>
      </c>
      <c r="H4" s="16"/>
      <c r="I4" s="13" t="s">
        <v>19</v>
      </c>
      <c r="J4" s="15">
        <f>2*J$2*($F2-$F8)/($E2-$E8)*1000</f>
        <v>1.1133321834165484E-19</v>
      </c>
      <c r="K4" s="15">
        <f>2*K$2*($F2-$F8)/($E2-$E8)*1000</f>
        <v>0.69488702951444759</v>
      </c>
      <c r="N4" s="25">
        <f>(J$10-J4)^2</f>
        <v>1.3925454113708079E-41</v>
      </c>
      <c r="O4" s="25">
        <f>(K$10-K4)^2</f>
        <v>5.4248564463609027E-4</v>
      </c>
      <c r="P4" s="5"/>
      <c r="Q4" s="5"/>
      <c r="R4" s="5"/>
      <c r="S4" s="5"/>
      <c r="T4" s="5"/>
    </row>
    <row r="5" spans="1:20" x14ac:dyDescent="0.2">
      <c r="A5" s="1">
        <v>311</v>
      </c>
      <c r="B5" s="14">
        <v>1072</v>
      </c>
      <c r="C5" s="14">
        <v>0.33800000000000002</v>
      </c>
      <c r="D5" s="1">
        <f>C5/B5*1000000</f>
        <v>315.29850746268659</v>
      </c>
      <c r="E5" s="1">
        <f>1000/A5</f>
        <v>3.215434083601286</v>
      </c>
      <c r="F5" s="1">
        <f>LN(D5)</f>
        <v>5.7535198328344084</v>
      </c>
      <c r="H5" s="18"/>
      <c r="I5" s="16" t="s">
        <v>20</v>
      </c>
      <c r="J5" s="15">
        <f>2*J$2*($F3-$F9)/($E3-$E9)*1000</f>
        <v>1.1287677062228272E-19</v>
      </c>
      <c r="K5" s="15">
        <f>2*K$2*($F3-$F9)/($E3-$E9)*1000</f>
        <v>0.70452112143384404</v>
      </c>
      <c r="N5" s="25">
        <f>(J$10-J5)^2</f>
        <v>2.7828101754530282E-41</v>
      </c>
      <c r="O5" s="25">
        <f>(K$10-K5)^2</f>
        <v>1.0840828310542672E-3</v>
      </c>
      <c r="P5" s="5"/>
      <c r="Q5" s="5"/>
      <c r="R5" s="5"/>
      <c r="S5" s="5"/>
      <c r="T5" s="5"/>
    </row>
    <row r="6" spans="1:20" x14ac:dyDescent="0.2">
      <c r="A6" s="1">
        <v>315</v>
      </c>
      <c r="B6" s="14">
        <v>1078</v>
      </c>
      <c r="C6" s="14">
        <v>0.28299999999999997</v>
      </c>
      <c r="D6" s="1">
        <f t="shared" ref="D6:D13" si="1">C6/B6*1000000</f>
        <v>262.52319109461962</v>
      </c>
      <c r="E6" s="1">
        <f>1000/A6</f>
        <v>3.1746031746031744</v>
      </c>
      <c r="F6" s="1">
        <f>LN(D6)</f>
        <v>5.5703394251564324</v>
      </c>
      <c r="H6" s="16"/>
      <c r="I6" s="18" t="s">
        <v>21</v>
      </c>
      <c r="J6" s="15">
        <f>2*J$2*($F4-$F10)/($E4-$E10)*1000</f>
        <v>1.0181321677759562E-19</v>
      </c>
      <c r="K6" s="15">
        <f>2*K$2*($F4-$F10)/($E4-$E10)*1000</f>
        <v>0.63546787585699049</v>
      </c>
      <c r="N6" s="25">
        <f>(J$10-J6)^2</f>
        <v>3.3504637846542233E-41</v>
      </c>
      <c r="O6" s="25">
        <f>(K$10-K6)^2</f>
        <v>1.305220275911009E-3</v>
      </c>
      <c r="P6" s="5"/>
      <c r="Q6" s="16"/>
      <c r="R6" s="5"/>
      <c r="S6" s="5"/>
      <c r="T6" s="5"/>
    </row>
    <row r="7" spans="1:20" x14ac:dyDescent="0.2">
      <c r="A7" s="1">
        <v>319</v>
      </c>
      <c r="B7" s="14">
        <v>1087</v>
      </c>
      <c r="C7" s="14">
        <v>0.252</v>
      </c>
      <c r="D7" s="1">
        <f t="shared" si="1"/>
        <v>231.83072677092918</v>
      </c>
      <c r="E7" s="1">
        <f>1000/A7</f>
        <v>3.134796238244514</v>
      </c>
      <c r="F7" s="1">
        <f>LN(D7)</f>
        <v>5.4460074793723514</v>
      </c>
      <c r="H7" s="16"/>
      <c r="I7" s="16" t="s">
        <v>22</v>
      </c>
      <c r="J7" s="15">
        <f>2*J$2*($F5-$F11)/($E5-$E11)*1000</f>
        <v>1.101006340770784E-19</v>
      </c>
      <c r="K7" s="15">
        <f>2*K$2*($F5-$F11)/($E5-$E11)*1000</f>
        <v>0.68719384655435944</v>
      </c>
      <c r="N7" s="25">
        <f>(J$10-J7)^2</f>
        <v>6.2454918783918962E-42</v>
      </c>
      <c r="O7" s="25">
        <f>(K$10-K7)^2</f>
        <v>2.4330191748530766E-4</v>
      </c>
      <c r="P7" s="5"/>
      <c r="Q7" s="16"/>
      <c r="R7" s="5"/>
      <c r="S7" s="5"/>
      <c r="T7" s="5"/>
    </row>
    <row r="8" spans="1:20" x14ac:dyDescent="0.2">
      <c r="A8" s="1">
        <v>325</v>
      </c>
      <c r="B8" s="14">
        <v>1106</v>
      </c>
      <c r="C8" s="14">
        <v>0.19700000000000001</v>
      </c>
      <c r="D8" s="1">
        <f t="shared" si="1"/>
        <v>178.11934900542494</v>
      </c>
      <c r="E8" s="1">
        <f>1000/A8</f>
        <v>3.0769230769230771</v>
      </c>
      <c r="F8" s="1">
        <f>LN(D8)</f>
        <v>5.182453825637845</v>
      </c>
      <c r="H8" s="16"/>
      <c r="I8" s="16" t="s">
        <v>23</v>
      </c>
      <c r="J8" s="15">
        <f>2*J$2*($F6-$F12)/($E6-$E12)*1000</f>
        <v>1.0305666438568505E-19</v>
      </c>
      <c r="K8" s="15">
        <f>2*K$2*($F6-$F12)/($E6-$E12)*1000</f>
        <v>0.64322886244852617</v>
      </c>
      <c r="N8" s="25">
        <f>(J$10-J8)^2</f>
        <v>2.0655856754800294E-41</v>
      </c>
      <c r="O8" s="25">
        <f>(K$10-K8)^2</f>
        <v>8.0467794268253507E-4</v>
      </c>
      <c r="P8" s="5"/>
      <c r="Q8" s="16"/>
      <c r="R8" s="5"/>
      <c r="S8" s="5"/>
      <c r="T8" s="5"/>
    </row>
    <row r="9" spans="1:20" x14ac:dyDescent="0.2">
      <c r="A9" s="1">
        <v>331</v>
      </c>
      <c r="B9" s="14">
        <v>1134</v>
      </c>
      <c r="C9" s="14">
        <v>0.16400000000000001</v>
      </c>
      <c r="D9" s="1">
        <f t="shared" si="1"/>
        <v>144.62081128747795</v>
      </c>
      <c r="E9" s="1">
        <f>1000/A9</f>
        <v>3.0211480362537766</v>
      </c>
      <c r="F9" s="1">
        <f>LN(D9)</f>
        <v>4.9741152225186385</v>
      </c>
      <c r="H9" s="16"/>
      <c r="I9" s="16" t="s">
        <v>24</v>
      </c>
      <c r="J9" s="15">
        <f>2*J$2*($F7-$F13)/($E7-$E13)*1000</f>
        <v>1.0642871097996725E-19</v>
      </c>
      <c r="K9" s="15">
        <f>2*K$2*($F7-$F13)/($E7-$E13)*1000</f>
        <v>0.66427551389889905</v>
      </c>
      <c r="N9" s="25">
        <f>(J$10-J9)^2</f>
        <v>1.3755182087095597E-42</v>
      </c>
      <c r="O9" s="25">
        <f>(K$10-K9)^2</f>
        <v>5.3585245843146096E-5</v>
      </c>
      <c r="P9" s="5"/>
      <c r="Q9" s="16"/>
      <c r="R9" s="5"/>
      <c r="S9" s="5"/>
      <c r="T9" s="5"/>
    </row>
    <row r="10" spans="1:20" x14ac:dyDescent="0.2">
      <c r="A10" s="14">
        <v>335</v>
      </c>
      <c r="B10" s="14">
        <v>1138</v>
      </c>
      <c r="C10" s="14">
        <v>0.15</v>
      </c>
      <c r="D10" s="1">
        <f t="shared" si="1"/>
        <v>131.81019332161688</v>
      </c>
      <c r="E10" s="1">
        <f>1000/A10</f>
        <v>2.9850746268656718</v>
      </c>
      <c r="F10" s="1">
        <f>LN(D10)</f>
        <v>4.881362958392117</v>
      </c>
      <c r="H10" s="16"/>
      <c r="I10" s="16" t="s">
        <v>25</v>
      </c>
      <c r="J10" s="20">
        <f>AVERAGE(J4:J9)</f>
        <v>1.0760153586404396E-19</v>
      </c>
      <c r="K10" s="20">
        <f>AVERAGE(K4:K9)</f>
        <v>0.67159570828451109</v>
      </c>
      <c r="M10" s="25" t="s">
        <v>33</v>
      </c>
      <c r="N10" s="25">
        <f>SQRT(AVERAGE(N4:N9))</f>
        <v>4.1540153377321235E-21</v>
      </c>
      <c r="O10" s="25">
        <f>SQRT(AVERAGE(O4:O9))</f>
        <v>2.5927314610954075E-2</v>
      </c>
      <c r="P10" s="5"/>
      <c r="Q10" s="16"/>
      <c r="R10" s="5"/>
      <c r="S10" s="5"/>
      <c r="T10" s="5"/>
    </row>
    <row r="11" spans="1:20" x14ac:dyDescent="0.2">
      <c r="A11" s="14">
        <v>340</v>
      </c>
      <c r="B11" s="14">
        <v>1136</v>
      </c>
      <c r="C11" s="14">
        <v>0.12</v>
      </c>
      <c r="D11" s="1">
        <f t="shared" si="1"/>
        <v>105.63380281690139</v>
      </c>
      <c r="E11" s="1">
        <f>1000/A11</f>
        <v>2.9411764705882355</v>
      </c>
      <c r="F11" s="1">
        <f>LN(D11)</f>
        <v>4.6599784224830865</v>
      </c>
      <c r="H11" s="16"/>
      <c r="I11" s="16"/>
      <c r="J11" s="16"/>
      <c r="K11" s="19"/>
      <c r="M11" s="8" t="s">
        <v>30</v>
      </c>
      <c r="N11" s="19">
        <v>2.57</v>
      </c>
      <c r="O11" s="5">
        <v>2.57</v>
      </c>
      <c r="P11" s="5"/>
      <c r="Q11" s="16"/>
      <c r="R11" s="5"/>
      <c r="S11" s="5"/>
      <c r="T11" s="5"/>
    </row>
    <row r="12" spans="1:20" x14ac:dyDescent="0.2">
      <c r="A12" s="1">
        <v>344</v>
      </c>
      <c r="B12" s="21">
        <v>1148</v>
      </c>
      <c r="C12" s="1">
        <v>0.111</v>
      </c>
      <c r="D12" s="1">
        <f t="shared" si="1"/>
        <v>96.689895470383277</v>
      </c>
      <c r="E12" s="1">
        <f>1000/A12</f>
        <v>2.9069767441860463</v>
      </c>
      <c r="F12" s="1">
        <f>LN(D12)</f>
        <v>4.5715089034149594</v>
      </c>
      <c r="H12" s="16"/>
      <c r="I12" s="16"/>
      <c r="J12" s="16"/>
      <c r="K12" s="19"/>
      <c r="L12" s="5"/>
      <c r="M12" s="19" t="s">
        <v>34</v>
      </c>
      <c r="N12" s="26">
        <f>N10*N11</f>
        <v>1.0675819417971557E-20</v>
      </c>
      <c r="O12" s="26">
        <f>O10*O11</f>
        <v>6.663319855015197E-2</v>
      </c>
      <c r="P12" s="5"/>
      <c r="Q12" s="16"/>
      <c r="R12" s="5"/>
      <c r="S12" s="5"/>
      <c r="T12" s="5"/>
    </row>
    <row r="13" spans="1:20" x14ac:dyDescent="0.2">
      <c r="A13" s="1">
        <v>348</v>
      </c>
      <c r="B13" s="21">
        <v>1157</v>
      </c>
      <c r="C13" s="1">
        <v>9.8000000000000004E-2</v>
      </c>
      <c r="D13" s="1">
        <f t="shared" si="1"/>
        <v>84.701815038893685</v>
      </c>
      <c r="E13" s="1">
        <f>1000/A13</f>
        <v>2.8735632183908044</v>
      </c>
      <c r="F13" s="1">
        <f>LN(D13)</f>
        <v>4.4391370304590323</v>
      </c>
      <c r="H13" s="16"/>
      <c r="I13" s="16"/>
      <c r="J13" s="16"/>
      <c r="K13" s="19"/>
      <c r="L13" s="5"/>
      <c r="M13" s="19"/>
      <c r="N13" s="5"/>
      <c r="O13" s="5"/>
      <c r="P13" s="5"/>
      <c r="Q13" s="16"/>
      <c r="R13" s="5"/>
      <c r="S13" s="5"/>
      <c r="T13" s="5"/>
    </row>
    <row r="14" spans="1:20" x14ac:dyDescent="0.2">
      <c r="B14" s="17"/>
      <c r="C14" s="5"/>
      <c r="D14" s="17"/>
      <c r="H14" s="16"/>
      <c r="I14" s="16"/>
      <c r="J14" s="16"/>
      <c r="K14" s="19"/>
      <c r="L14" s="5"/>
      <c r="M14" s="19"/>
      <c r="N14" s="5"/>
      <c r="O14" s="5"/>
      <c r="P14" s="16"/>
      <c r="Q14" s="16"/>
      <c r="R14" s="5"/>
      <c r="S14" s="5"/>
      <c r="T14" s="5"/>
    </row>
    <row r="15" spans="1:20" x14ac:dyDescent="0.2">
      <c r="D15" s="17"/>
      <c r="H15" s="16"/>
      <c r="I15" s="16"/>
      <c r="J15" s="16"/>
      <c r="K15" s="19"/>
      <c r="L15" s="5"/>
      <c r="M15" s="19"/>
      <c r="N15" s="5"/>
      <c r="O15" s="5"/>
      <c r="P15" s="16"/>
      <c r="Q15" s="16"/>
      <c r="R15" s="5"/>
      <c r="S15" s="5"/>
      <c r="T15" s="5"/>
    </row>
    <row r="16" spans="1:20" x14ac:dyDescent="0.2">
      <c r="D16" s="17"/>
      <c r="H16" s="17"/>
      <c r="I16" s="17"/>
      <c r="J16" s="19"/>
      <c r="K16" s="19"/>
      <c r="L16" s="5"/>
      <c r="M16" s="22"/>
      <c r="N16" s="5"/>
      <c r="O16" s="5"/>
      <c r="P16" s="5"/>
      <c r="Q16" s="17"/>
      <c r="R16" s="5"/>
      <c r="S16" s="5"/>
      <c r="T16" s="5"/>
    </row>
    <row r="17" spans="1:20" x14ac:dyDescent="0.2">
      <c r="A17" s="5"/>
      <c r="B17" s="17"/>
      <c r="C17" s="5"/>
      <c r="D17" s="17"/>
      <c r="H17" s="17"/>
      <c r="I17" s="17"/>
      <c r="J17" s="19"/>
      <c r="K17" s="19"/>
      <c r="L17" s="19"/>
      <c r="M17" s="5"/>
      <c r="N17" s="5"/>
      <c r="O17" s="5"/>
      <c r="P17" s="5"/>
      <c r="Q17" s="17"/>
      <c r="R17" s="5"/>
      <c r="S17" s="5"/>
      <c r="T17" s="5"/>
    </row>
    <row r="18" spans="1:20" x14ac:dyDescent="0.2">
      <c r="A18" s="5"/>
      <c r="B18" s="17"/>
      <c r="C18" s="5"/>
      <c r="D18" s="17"/>
      <c r="H18" s="5"/>
      <c r="I18" s="17"/>
      <c r="J18" s="5"/>
      <c r="K18" s="19"/>
      <c r="L18" s="22"/>
      <c r="M18" s="5"/>
      <c r="N18" s="5"/>
      <c r="O18" s="5"/>
      <c r="P18" s="5"/>
      <c r="Q18" s="5"/>
      <c r="R18" s="5"/>
      <c r="S18" s="5"/>
      <c r="T18" s="5"/>
    </row>
    <row r="19" spans="1:20" x14ac:dyDescent="0.2">
      <c r="A19" s="5"/>
      <c r="B19" s="17"/>
      <c r="C19" s="5"/>
      <c r="D19" s="17"/>
      <c r="H19" s="17"/>
      <c r="I19" s="17"/>
      <c r="J19" s="17"/>
      <c r="K19" s="19"/>
      <c r="L19" s="22"/>
      <c r="M19" s="23"/>
      <c r="N19" s="5"/>
      <c r="O19" s="5"/>
      <c r="P19" s="5"/>
      <c r="Q19" s="5"/>
      <c r="R19" s="5"/>
      <c r="S19" s="5"/>
      <c r="T19" s="5"/>
    </row>
    <row r="20" spans="1:20" x14ac:dyDescent="0.2">
      <c r="B20" s="17"/>
      <c r="C20" s="17"/>
      <c r="D20" s="23"/>
      <c r="H20" s="17"/>
      <c r="I20" s="17"/>
      <c r="J20" s="17"/>
      <c r="K20" s="19"/>
      <c r="L20" s="5"/>
      <c r="M20" s="19"/>
      <c r="N20" s="5"/>
      <c r="O20" s="5"/>
      <c r="P20" s="5"/>
      <c r="Q20" s="5"/>
      <c r="R20" s="5"/>
      <c r="S20" s="5"/>
      <c r="T20" s="5"/>
    </row>
    <row r="21" spans="1:20" x14ac:dyDescent="0.2">
      <c r="H21" s="17"/>
      <c r="I21" s="17"/>
      <c r="J21" s="17"/>
      <c r="K21" s="19"/>
      <c r="L21" s="5"/>
      <c r="M21" s="19"/>
      <c r="N21" s="5"/>
      <c r="O21" s="5"/>
      <c r="P21" s="5"/>
      <c r="Q21" s="5"/>
      <c r="R21" s="5"/>
      <c r="S21" s="5"/>
      <c r="T21" s="5"/>
    </row>
    <row r="22" spans="1:20" x14ac:dyDescent="0.2">
      <c r="H22" s="17"/>
      <c r="I22" s="17"/>
      <c r="J22" s="17"/>
      <c r="K22" s="19"/>
      <c r="L22" s="5"/>
      <c r="M22" s="19"/>
      <c r="N22" s="5"/>
      <c r="O22" s="5"/>
      <c r="P22" s="5"/>
      <c r="Q22" s="5"/>
      <c r="R22" s="5"/>
      <c r="S22" s="5"/>
      <c r="T22" s="5"/>
    </row>
    <row r="23" spans="1:20" x14ac:dyDescent="0.2">
      <c r="H23" s="17"/>
      <c r="I23" s="17"/>
      <c r="J23" s="17"/>
      <c r="K23" s="19"/>
      <c r="L23" s="5"/>
      <c r="M23" s="19"/>
      <c r="N23" s="5"/>
      <c r="O23" s="5"/>
      <c r="P23" s="5"/>
      <c r="Q23" s="5"/>
      <c r="R23" s="5"/>
      <c r="S23" s="5"/>
      <c r="T23" s="5"/>
    </row>
    <row r="24" spans="1:20" x14ac:dyDescent="0.2">
      <c r="H24" s="17"/>
      <c r="I24" s="17"/>
      <c r="J24" s="17"/>
      <c r="K24" s="19"/>
      <c r="L24" s="5"/>
      <c r="M24" s="19"/>
      <c r="N24" s="5"/>
      <c r="O24" s="5"/>
      <c r="P24" s="5"/>
      <c r="Q24" s="5"/>
      <c r="R24" s="5"/>
      <c r="S24" s="5"/>
      <c r="T24" s="5"/>
    </row>
    <row r="25" spans="1:20" x14ac:dyDescent="0.2">
      <c r="H25" s="17"/>
      <c r="I25" s="17"/>
      <c r="J25" s="17"/>
      <c r="K25" s="19"/>
      <c r="L25" s="5"/>
      <c r="M25" s="19"/>
      <c r="N25" s="5"/>
      <c r="O25" s="5"/>
      <c r="P25" s="5"/>
      <c r="Q25" s="5"/>
      <c r="R25" s="5"/>
      <c r="S25" s="5"/>
      <c r="T25" s="5"/>
    </row>
    <row r="26" spans="1:20" x14ac:dyDescent="0.2">
      <c r="H26" s="17"/>
      <c r="I26" s="17"/>
      <c r="J26" s="17"/>
      <c r="K26" s="19"/>
      <c r="L26" s="5"/>
      <c r="M26" s="19"/>
      <c r="N26" s="5"/>
      <c r="O26" s="5"/>
      <c r="P26" s="5"/>
      <c r="Q26" s="5"/>
      <c r="R26" s="5"/>
      <c r="S26" s="5"/>
      <c r="T26" s="5"/>
    </row>
    <row r="27" spans="1:20" x14ac:dyDescent="0.2">
      <c r="H27" s="17"/>
      <c r="I27" s="17"/>
      <c r="J27" s="17"/>
      <c r="K27" s="19"/>
      <c r="L27" s="5"/>
      <c r="M27" s="19"/>
      <c r="N27" s="5"/>
      <c r="O27" s="5"/>
      <c r="P27" s="5"/>
      <c r="Q27" s="5"/>
      <c r="R27" s="5"/>
      <c r="S27" s="5"/>
      <c r="T27" s="5"/>
    </row>
    <row r="28" spans="1:20" x14ac:dyDescent="0.2">
      <c r="H28" s="17"/>
      <c r="I28" s="17"/>
      <c r="J28" s="17"/>
      <c r="K28" s="19"/>
      <c r="L28" s="5"/>
      <c r="M28" s="19"/>
      <c r="N28" s="5"/>
      <c r="O28" s="5"/>
      <c r="P28" s="5"/>
      <c r="Q28" s="5"/>
      <c r="R28" s="5"/>
      <c r="S28" s="5"/>
      <c r="T28" s="5"/>
    </row>
    <row r="29" spans="1:20" x14ac:dyDescent="0.2">
      <c r="H29" s="17"/>
      <c r="I29" s="17"/>
      <c r="J29" s="17"/>
      <c r="K29" s="19"/>
      <c r="L29" s="5"/>
      <c r="M29" s="19"/>
      <c r="N29" s="5"/>
      <c r="O29" s="5"/>
      <c r="P29" s="5"/>
      <c r="Q29" s="5"/>
      <c r="R29" s="5"/>
      <c r="S29" s="5"/>
      <c r="T29" s="5"/>
    </row>
    <row r="30" spans="1:20" x14ac:dyDescent="0.2">
      <c r="H30" s="5"/>
      <c r="I30" s="23"/>
      <c r="J30" s="23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2"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"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8:20" x14ac:dyDescent="0.2"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</sheetData>
  <mergeCells count="1">
    <mergeCell ref="N2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37E3-B712-4199-9CEB-CE4F56A7B5F4}">
  <dimension ref="A1:T19"/>
  <sheetViews>
    <sheetView topLeftCell="D1" zoomScaleNormal="100" workbookViewId="0">
      <selection activeCell="H1" sqref="H1:M8"/>
    </sheetView>
  </sheetViews>
  <sheetFormatPr defaultRowHeight="14.25" x14ac:dyDescent="0.25"/>
  <cols>
    <col min="1" max="7" width="9.140625" style="7"/>
    <col min="8" max="8" width="12.7109375" style="7" customWidth="1"/>
    <col min="9" max="9" width="9.140625" style="7"/>
    <col min="10" max="10" width="12.5703125" style="7" customWidth="1"/>
    <col min="11" max="11" width="14.140625" style="7" bestFit="1" customWidth="1"/>
    <col min="12" max="12" width="9.140625" style="7"/>
    <col min="13" max="13" width="12.5703125" style="7" customWidth="1"/>
    <col min="14" max="14" width="9.140625" style="7"/>
    <col min="15" max="15" width="11.5703125" style="7" bestFit="1" customWidth="1"/>
    <col min="16" max="16" width="9.140625" style="7"/>
    <col min="17" max="17" width="9.5703125" style="7" bestFit="1" customWidth="1"/>
    <col min="18" max="16384" width="9.140625" style="7"/>
  </cols>
  <sheetData>
    <row r="1" spans="1:20" ht="15.75" customHeight="1" x14ac:dyDescent="0.25">
      <c r="A1" s="6" t="s">
        <v>4</v>
      </c>
      <c r="B1" s="3" t="s">
        <v>1</v>
      </c>
      <c r="C1" s="6" t="s">
        <v>2</v>
      </c>
      <c r="D1" s="11" t="s">
        <v>8</v>
      </c>
      <c r="E1" s="6" t="s">
        <v>7</v>
      </c>
      <c r="J1" s="2" t="s">
        <v>28</v>
      </c>
      <c r="K1" s="8" t="s">
        <v>29</v>
      </c>
      <c r="L1" s="8" t="s">
        <v>30</v>
      </c>
      <c r="M1" s="7" t="s">
        <v>31</v>
      </c>
    </row>
    <row r="2" spans="1:20" x14ac:dyDescent="0.25">
      <c r="A2" s="3">
        <v>354</v>
      </c>
      <c r="B2" s="3">
        <v>1206</v>
      </c>
      <c r="C2" s="6">
        <v>1.9379999999999999</v>
      </c>
      <c r="D2" s="11">
        <f>A2-273</f>
        <v>81</v>
      </c>
      <c r="E2" s="6">
        <f>C2/B2*1000</f>
        <v>1.6069651741293531</v>
      </c>
      <c r="H2" s="7" t="s">
        <v>9</v>
      </c>
      <c r="I2" s="7">
        <f>(E2-E8)/(E8*D2-E2*D8)</f>
        <v>3.7342144119964387E-3</v>
      </c>
      <c r="J2" s="2">
        <f>(I$8-I2)^2</f>
        <v>3.3574254028438468E-9</v>
      </c>
      <c r="K2" s="2">
        <f>SQRT(AVERAGE(J2:J7))</f>
        <v>5.0695790921693775E-5</v>
      </c>
      <c r="L2" s="8">
        <v>2.57</v>
      </c>
      <c r="M2" s="7">
        <f>K2*L2</f>
        <v>1.30288182668753E-4</v>
      </c>
    </row>
    <row r="3" spans="1:20" x14ac:dyDescent="0.25">
      <c r="A3" s="3">
        <v>350</v>
      </c>
      <c r="B3" s="3">
        <v>1218</v>
      </c>
      <c r="C3" s="6">
        <v>1.929</v>
      </c>
      <c r="D3" s="11">
        <f>A3-273</f>
        <v>77</v>
      </c>
      <c r="E3" s="6">
        <f>C3/B3*1000</f>
        <v>1.5837438423645323</v>
      </c>
      <c r="H3" s="7" t="s">
        <v>10</v>
      </c>
      <c r="I3" s="7">
        <f t="shared" ref="I3:I7" si="0">(E3-E9)/(E9*D3-E3*D9)</f>
        <v>3.7777842382895215E-3</v>
      </c>
      <c r="J3" s="2">
        <f t="shared" ref="J3:J7" si="1">(I$8-I3)^2</f>
        <v>2.0659659457867172E-10</v>
      </c>
      <c r="K3" s="2"/>
      <c r="L3" s="8"/>
    </row>
    <row r="4" spans="1:20" x14ac:dyDescent="0.25">
      <c r="A4" s="3">
        <v>345</v>
      </c>
      <c r="B4" s="3">
        <v>1224</v>
      </c>
      <c r="C4" s="6">
        <v>1.9119999999999999</v>
      </c>
      <c r="D4" s="11">
        <f>A4-273</f>
        <v>72</v>
      </c>
      <c r="E4" s="6">
        <f>C4/B4*1000</f>
        <v>1.5620915032679739</v>
      </c>
      <c r="H4" s="7" t="s">
        <v>11</v>
      </c>
      <c r="I4" s="7">
        <f t="shared" si="0"/>
        <v>3.7710381458352558E-3</v>
      </c>
      <c r="J4" s="2">
        <f t="shared" si="1"/>
        <v>4.4603585175387784E-10</v>
      </c>
      <c r="K4" s="2"/>
      <c r="L4" s="8"/>
    </row>
    <row r="5" spans="1:20" x14ac:dyDescent="0.25">
      <c r="A5" s="3">
        <v>339</v>
      </c>
      <c r="B5" s="3">
        <v>1227</v>
      </c>
      <c r="C5" s="6">
        <v>1.883</v>
      </c>
      <c r="D5" s="11">
        <f>A5-273</f>
        <v>66</v>
      </c>
      <c r="E5" s="6">
        <f>C5/B5*1000</f>
        <v>1.534637326813366</v>
      </c>
      <c r="H5" s="7" t="s">
        <v>12</v>
      </c>
      <c r="I5" s="7">
        <f t="shared" si="0"/>
        <v>3.8710950685452764E-3</v>
      </c>
      <c r="J5" s="2">
        <f t="shared" si="1"/>
        <v>6.2311070927215318E-9</v>
      </c>
      <c r="K5" s="2"/>
      <c r="L5" s="8"/>
    </row>
    <row r="6" spans="1:20" x14ac:dyDescent="0.25">
      <c r="A6" s="3">
        <v>333</v>
      </c>
      <c r="B6" s="3">
        <v>1229</v>
      </c>
      <c r="C6" s="6">
        <v>1.85</v>
      </c>
      <c r="D6" s="11">
        <f>A6-273</f>
        <v>60</v>
      </c>
      <c r="E6" s="6">
        <f>C6/B6*1000</f>
        <v>1.5052888527257935</v>
      </c>
      <c r="H6" s="7" t="s">
        <v>14</v>
      </c>
      <c r="I6" s="7">
        <f>(E6-E12)/(E12*D6-E6*D12)</f>
        <v>3.7490380285533156E-3</v>
      </c>
      <c r="J6" s="2">
        <f t="shared" si="1"/>
        <v>1.8593066447685755E-9</v>
      </c>
      <c r="K6" s="2"/>
      <c r="L6" s="8"/>
    </row>
    <row r="7" spans="1:20" x14ac:dyDescent="0.25">
      <c r="A7" s="3">
        <v>328</v>
      </c>
      <c r="B7" s="3">
        <v>1234</v>
      </c>
      <c r="C7" s="6">
        <v>1.8360000000000001</v>
      </c>
      <c r="D7" s="11">
        <f>A7-273</f>
        <v>55</v>
      </c>
      <c r="E7" s="6">
        <f>C7/B7*1000</f>
        <v>1.4878444084278768</v>
      </c>
      <c r="H7" s="7" t="s">
        <v>13</v>
      </c>
      <c r="I7" s="7">
        <f t="shared" si="0"/>
        <v>3.8497763470702862E-3</v>
      </c>
      <c r="J7" s="2">
        <f t="shared" si="1"/>
        <v>3.3199077163900305E-9</v>
      </c>
      <c r="K7" s="2"/>
      <c r="L7" s="8"/>
    </row>
    <row r="8" spans="1:20" x14ac:dyDescent="0.25">
      <c r="A8" s="3">
        <v>323</v>
      </c>
      <c r="B8" s="3">
        <v>1241</v>
      </c>
      <c r="C8" s="6">
        <v>1.8169999999999999</v>
      </c>
      <c r="D8" s="11">
        <f>A8-273</f>
        <v>50</v>
      </c>
      <c r="E8" s="6">
        <f>C8/B8*1000</f>
        <v>1.4641418211120065</v>
      </c>
      <c r="H8" s="7" t="s">
        <v>15</v>
      </c>
      <c r="I8" s="7">
        <f>AVERAGE(I2:I7)</f>
        <v>3.7921577067150155E-3</v>
      </c>
      <c r="J8" s="2"/>
      <c r="K8" s="2"/>
      <c r="L8" s="8"/>
    </row>
    <row r="9" spans="1:20" x14ac:dyDescent="0.25">
      <c r="A9" s="3">
        <v>319</v>
      </c>
      <c r="B9" s="3">
        <v>1243</v>
      </c>
      <c r="C9" s="6">
        <v>1.79</v>
      </c>
      <c r="D9" s="11">
        <f>A9-273</f>
        <v>46</v>
      </c>
      <c r="E9" s="6">
        <f>C9/B9*1000</f>
        <v>1.4400643604183427</v>
      </c>
      <c r="J9" s="2"/>
      <c r="K9" s="2"/>
      <c r="L9" s="8"/>
    </row>
    <row r="10" spans="1:20" x14ac:dyDescent="0.25">
      <c r="A10" s="3">
        <v>314</v>
      </c>
      <c r="B10" s="3">
        <v>1245</v>
      </c>
      <c r="C10" s="6">
        <v>1.766</v>
      </c>
      <c r="D10" s="11">
        <f>A10-273</f>
        <v>41</v>
      </c>
      <c r="E10" s="6">
        <f>C10/B10*1000</f>
        <v>1.4184738955823293</v>
      </c>
      <c r="J10" s="2"/>
      <c r="K10" s="2"/>
      <c r="L10" s="8"/>
    </row>
    <row r="11" spans="1:20" x14ac:dyDescent="0.25">
      <c r="A11" s="3">
        <v>308</v>
      </c>
      <c r="B11" s="3">
        <v>1245</v>
      </c>
      <c r="C11" s="6">
        <v>1.728</v>
      </c>
      <c r="D11" s="11">
        <f>A11-273</f>
        <v>35</v>
      </c>
      <c r="E11" s="6">
        <f>C11/B11*1000</f>
        <v>1.3879518072289156</v>
      </c>
      <c r="J11" s="2"/>
      <c r="K11" s="2"/>
      <c r="L11" s="8"/>
    </row>
    <row r="12" spans="1:20" x14ac:dyDescent="0.25">
      <c r="A12" s="3">
        <v>302</v>
      </c>
      <c r="B12" s="6">
        <v>1247</v>
      </c>
      <c r="C12" s="6">
        <v>1.6990000000000001</v>
      </c>
      <c r="D12" s="11">
        <f>A12-273</f>
        <v>29</v>
      </c>
      <c r="E12" s="6">
        <f>C12/B12*1000</f>
        <v>1.3624699278267844</v>
      </c>
      <c r="J12" s="8"/>
      <c r="K12" s="2"/>
      <c r="L12" s="8"/>
    </row>
    <row r="13" spans="1:20" x14ac:dyDescent="0.25">
      <c r="A13" s="3">
        <v>297</v>
      </c>
      <c r="B13" s="3">
        <v>1254</v>
      </c>
      <c r="C13" s="6">
        <v>1.6819999999999999</v>
      </c>
      <c r="D13" s="11">
        <f>A13-273</f>
        <v>24</v>
      </c>
      <c r="E13" s="6">
        <f>C13/B13*1000</f>
        <v>1.3413078149920254</v>
      </c>
      <c r="J13" s="2"/>
      <c r="K13" s="2"/>
      <c r="L13" s="8"/>
    </row>
    <row r="14" spans="1:20" x14ac:dyDescent="0.25">
      <c r="I14" s="8"/>
      <c r="J14" s="2"/>
      <c r="K14" s="2"/>
      <c r="L14" s="8"/>
    </row>
    <row r="15" spans="1:20" x14ac:dyDescent="0.25">
      <c r="I15" s="8"/>
      <c r="J15" s="8"/>
      <c r="K15" s="8"/>
      <c r="L15" s="9"/>
      <c r="M15" s="9"/>
    </row>
    <row r="16" spans="1:20" x14ac:dyDescent="0.25">
      <c r="L16" s="9"/>
      <c r="O16" s="2"/>
      <c r="T16" s="9"/>
    </row>
    <row r="17" spans="12:20" x14ac:dyDescent="0.25">
      <c r="L17" s="9"/>
      <c r="P17" s="4"/>
      <c r="Q17" s="9"/>
      <c r="R17" s="9"/>
      <c r="S17" s="9"/>
      <c r="T17" s="9"/>
    </row>
    <row r="18" spans="12:20" x14ac:dyDescent="0.25">
      <c r="L18" s="10"/>
      <c r="T18" s="9"/>
    </row>
    <row r="19" spans="12:20" x14ac:dyDescent="0.25">
      <c r="Q19" s="9"/>
      <c r="R19" s="9"/>
      <c r="S19" s="9"/>
      <c r="T19" s="9"/>
    </row>
  </sheetData>
  <sortState xmlns:xlrd2="http://schemas.microsoft.com/office/spreadsheetml/2017/richdata2" ref="J2:J13">
    <sortCondition ref="J2:J13"/>
  </sortState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Полупроводниковый образец</vt:lpstr>
      <vt:lpstr>Металлический образец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Лев Чечулин</dc:creator>
  <cp:lastModifiedBy>Лев Чечулин</cp:lastModifiedBy>
  <dcterms:created xsi:type="dcterms:W3CDTF">2021-04-01T07:49:03Z</dcterms:created>
  <dcterms:modified xsi:type="dcterms:W3CDTF">2021-06-20T14:32:41Z</dcterms:modified>
</cp:coreProperties>
</file>