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esktop\учёба\Физика\2 сем\лаба 3.06\"/>
    </mc:Choice>
  </mc:AlternateContent>
  <xr:revisionPtr revIDLastSave="0" documentId="8_{9B96B4E5-EEA9-4C87-B1CC-8B2A20CA77B2}" xr6:coauthVersionLast="47" xr6:coauthVersionMax="47" xr10:uidLastSave="{00000000-0000-0000-0000-000000000000}"/>
  <bookViews>
    <workbookView xWindow="-120" yWindow="-120" windowWidth="20730" windowHeight="11760" xr2:uid="{4CCC2670-1027-44D7-8872-ED789FF168AA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H16" i="1"/>
  <c r="G16" i="1"/>
  <c r="F16" i="1"/>
  <c r="G15" i="1"/>
  <c r="H15" i="1" s="1"/>
  <c r="F15" i="1"/>
  <c r="V14" i="1"/>
  <c r="H14" i="1"/>
  <c r="G14" i="1"/>
  <c r="F14" i="1"/>
  <c r="G13" i="1"/>
  <c r="F13" i="1"/>
  <c r="V12" i="1"/>
  <c r="H12" i="1"/>
  <c r="G12" i="1"/>
  <c r="F12" i="1"/>
  <c r="G11" i="1"/>
  <c r="F11" i="1"/>
  <c r="V10" i="1"/>
  <c r="G10" i="1"/>
  <c r="H10" i="1" s="1"/>
  <c r="F10" i="1"/>
  <c r="L9" i="1"/>
  <c r="W2" i="1" s="1"/>
  <c r="H9" i="1"/>
  <c r="G9" i="1"/>
  <c r="F9" i="1"/>
  <c r="W8" i="1"/>
  <c r="L8" i="1"/>
  <c r="G8" i="1"/>
  <c r="F8" i="1"/>
  <c r="W7" i="1"/>
  <c r="V7" i="1"/>
  <c r="L7" i="1"/>
  <c r="G7" i="1"/>
  <c r="H7" i="1" s="1"/>
  <c r="F7" i="1"/>
  <c r="X7" i="1" s="1"/>
  <c r="W6" i="1"/>
  <c r="V6" i="1"/>
  <c r="L6" i="1"/>
  <c r="V15" i="1" s="1"/>
  <c r="G6" i="1"/>
  <c r="H6" i="1" s="1"/>
  <c r="F6" i="1"/>
  <c r="X6" i="1" s="1"/>
  <c r="W5" i="1"/>
  <c r="V5" i="1"/>
  <c r="P5" i="1"/>
  <c r="L5" i="1"/>
  <c r="G5" i="1"/>
  <c r="H5" i="1" s="1"/>
  <c r="F5" i="1"/>
  <c r="X5" i="1" s="1"/>
  <c r="W4" i="1"/>
  <c r="V4" i="1"/>
  <c r="L4" i="1"/>
  <c r="W9" i="1" s="1"/>
  <c r="G4" i="1"/>
  <c r="H4" i="1" s="1"/>
  <c r="F4" i="1"/>
  <c r="X4" i="1" s="1"/>
  <c r="W3" i="1"/>
  <c r="V3" i="1"/>
  <c r="P3" i="1"/>
  <c r="P7" i="1" s="1"/>
  <c r="G3" i="1"/>
  <c r="H3" i="1" s="1"/>
  <c r="F3" i="1"/>
  <c r="X3" i="1" s="1"/>
  <c r="V2" i="1"/>
  <c r="H2" i="1"/>
  <c r="G2" i="1"/>
  <c r="P4" i="1" s="1"/>
  <c r="F2" i="1"/>
  <c r="P6" i="1" s="1"/>
  <c r="X12" i="1" l="1"/>
  <c r="X16" i="1"/>
  <c r="X10" i="1"/>
  <c r="W11" i="1"/>
  <c r="X11" i="1" s="1"/>
  <c r="W13" i="1"/>
  <c r="X13" i="1" s="1"/>
  <c r="W15" i="1"/>
  <c r="X15" i="1" s="1"/>
  <c r="H8" i="1"/>
  <c r="W10" i="1"/>
  <c r="H11" i="1"/>
  <c r="V9" i="1"/>
  <c r="X9" i="1" s="1"/>
  <c r="P11" i="1"/>
  <c r="W12" i="1"/>
  <c r="H13" i="1"/>
  <c r="W14" i="1"/>
  <c r="X14" i="1" s="1"/>
  <c r="W16" i="1"/>
  <c r="X2" i="1"/>
  <c r="V8" i="1"/>
  <c r="X8" i="1" s="1"/>
  <c r="V11" i="1"/>
  <c r="V13" i="1"/>
</calcChain>
</file>

<file path=xl/sharedStrings.xml><?xml version="1.0" encoding="utf-8"?>
<sst xmlns="http://schemas.openxmlformats.org/spreadsheetml/2006/main" count="37" uniqueCount="37">
  <si>
    <t>U, В</t>
  </si>
  <si>
    <t>K_x, В/дел</t>
  </si>
  <si>
    <t>K_y, В/дел</t>
  </si>
  <si>
    <t>X, дел</t>
  </si>
  <si>
    <t>Y, дел</t>
  </si>
  <si>
    <t>E, В/м</t>
  </si>
  <si>
    <t>D, Кл/м^2</t>
  </si>
  <si>
    <t>e</t>
  </si>
  <si>
    <t>ΔX, дел</t>
  </si>
  <si>
    <t>ΔY, дел</t>
  </si>
  <si>
    <t>ΔD, Кл/м^2</t>
  </si>
  <si>
    <t>ΔE, В/м</t>
  </si>
  <si>
    <t>Δε</t>
  </si>
  <si>
    <t>число делений</t>
  </si>
  <si>
    <t>Δ</t>
  </si>
  <si>
    <t>Dr</t>
  </si>
  <si>
    <t>R1 =</t>
  </si>
  <si>
    <t>Ом</t>
  </si>
  <si>
    <t>Ds</t>
  </si>
  <si>
    <t>R2 =</t>
  </si>
  <si>
    <t>Ec</t>
  </si>
  <si>
    <t>C1 =</t>
  </si>
  <si>
    <t>Ф</t>
  </si>
  <si>
    <t>Es</t>
  </si>
  <si>
    <t>С2 =</t>
  </si>
  <si>
    <t>Pr</t>
  </si>
  <si>
    <t xml:space="preserve">Sпластины = </t>
  </si>
  <si>
    <t>м^2</t>
  </si>
  <si>
    <t>S</t>
  </si>
  <si>
    <t>дел^2</t>
  </si>
  <si>
    <t xml:space="preserve">dтолщины = </t>
  </si>
  <si>
    <t>м</t>
  </si>
  <si>
    <t>вход U1, В</t>
  </si>
  <si>
    <t>tg</t>
  </si>
  <si>
    <t>вход U2, В</t>
  </si>
  <si>
    <t>вход I, мА</t>
  </si>
  <si>
    <t>e0, Ф/м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</si>
</sst>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202122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Лист1!$H$10:$H$16</c:f>
              <c:numCache>
                <c:formatCode>General</c:formatCode>
                <c:ptCount val="7"/>
                <c:pt idx="0">
                  <c:v>5478.5139530902234</c:v>
                </c:pt>
                <c:pt idx="1">
                  <c:v>4725.2182845403167</c:v>
                </c:pt>
                <c:pt idx="2">
                  <c:v>3424.0712206813901</c:v>
                </c:pt>
                <c:pt idx="3">
                  <c:v>2632.2547508988182</c:v>
                </c:pt>
                <c:pt idx="4">
                  <c:v>2241.2102535369095</c:v>
                </c:pt>
                <c:pt idx="5">
                  <c:v>1905.3299534436762</c:v>
                </c:pt>
                <c:pt idx="6">
                  <c:v>1558.5427625170466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B11-949C-F86E1C6B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239440"/>
        <c:axId val="1163236944"/>
      </c:barChart>
      <c:catAx>
        <c:axId val="11632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236944"/>
        <c:crosses val="autoZero"/>
        <c:auto val="1"/>
        <c:lblAlgn val="ctr"/>
        <c:lblOffset val="100"/>
        <c:noMultiLvlLbl val="0"/>
      </c:catAx>
      <c:valAx>
        <c:axId val="11632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32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998608270051652"/>
          <c:y val="0.13048372911169745"/>
          <c:w val="0.77146112963637559"/>
          <c:h val="0.654218935034176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'[1]Результаты измерений'!$F$2:$F$16</c:f>
              <c:numCache>
                <c:formatCode>General</c:formatCode>
                <c:ptCount val="15"/>
                <c:pt idx="0">
                  <c:v>308000</c:v>
                </c:pt>
                <c:pt idx="1">
                  <c:v>264000</c:v>
                </c:pt>
                <c:pt idx="2">
                  <c:v>231000</c:v>
                </c:pt>
                <c:pt idx="3">
                  <c:v>198000</c:v>
                </c:pt>
                <c:pt idx="4">
                  <c:v>140800</c:v>
                </c:pt>
                <c:pt idx="5">
                  <c:v>118800.00000000001</c:v>
                </c:pt>
                <c:pt idx="6">
                  <c:v>88000</c:v>
                </c:pt>
                <c:pt idx="7">
                  <c:v>74800</c:v>
                </c:pt>
                <c:pt idx="8">
                  <c:v>66000</c:v>
                </c:pt>
                <c:pt idx="9">
                  <c:v>55000</c:v>
                </c:pt>
                <c:pt idx="10">
                  <c:v>46200</c:v>
                </c:pt>
                <c:pt idx="11">
                  <c:v>35200</c:v>
                </c:pt>
                <c:pt idx="12">
                  <c:v>24200.000000000004</c:v>
                </c:pt>
                <c:pt idx="13">
                  <c:v>13640.000000000002</c:v>
                </c:pt>
                <c:pt idx="14">
                  <c:v>3190</c:v>
                </c:pt>
              </c:numCache>
            </c:numRef>
          </c:xVal>
          <c:yVal>
            <c:numRef>
              <c:f>'[1]Результаты измерений'!$H$2:$H$16</c:f>
              <c:numCache>
                <c:formatCode>General</c:formatCode>
                <c:ptCount val="15"/>
                <c:pt idx="0">
                  <c:v>12106.537530266341</c:v>
                </c:pt>
                <c:pt idx="1">
                  <c:v>13268.275980140386</c:v>
                </c:pt>
                <c:pt idx="2">
                  <c:v>13696.28488272556</c:v>
                </c:pt>
                <c:pt idx="3">
                  <c:v>13696.28488272556</c:v>
                </c:pt>
                <c:pt idx="4">
                  <c:v>11877.247046738572</c:v>
                </c:pt>
                <c:pt idx="5">
                  <c:v>11033.118377751143</c:v>
                </c:pt>
                <c:pt idx="6">
                  <c:v>8474.576271186439</c:v>
                </c:pt>
                <c:pt idx="7">
                  <c:v>6948.8504184416424</c:v>
                </c:pt>
                <c:pt idx="8">
                  <c:v>5478.5139530902234</c:v>
                </c:pt>
                <c:pt idx="9">
                  <c:v>4725.2182845403167</c:v>
                </c:pt>
                <c:pt idx="10">
                  <c:v>3424.0712206813901</c:v>
                </c:pt>
                <c:pt idx="11">
                  <c:v>2632.2547508988182</c:v>
                </c:pt>
                <c:pt idx="12">
                  <c:v>2241.2102535369095</c:v>
                </c:pt>
                <c:pt idx="13">
                  <c:v>1905.3299534436762</c:v>
                </c:pt>
                <c:pt idx="14">
                  <c:v>1558.5427625170466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D-4830-BE6D-8233B536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80352"/>
        <c:axId val="352076192"/>
      </c:scatterChart>
      <c:valAx>
        <c:axId val="3520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076192"/>
        <c:crosses val="autoZero"/>
        <c:crossBetween val="midCat"/>
      </c:valAx>
      <c:valAx>
        <c:axId val="3520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0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D(E)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561717555089784"/>
          <c:y val="0.11615727645694773"/>
          <c:w val="0.77502558583054815"/>
          <c:h val="0.671242251633439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'[1]Результаты измерений'!$F$2:$F$16</c:f>
              <c:numCache>
                <c:formatCode>General</c:formatCode>
                <c:ptCount val="15"/>
                <c:pt idx="0">
                  <c:v>308000</c:v>
                </c:pt>
                <c:pt idx="1">
                  <c:v>264000</c:v>
                </c:pt>
                <c:pt idx="2">
                  <c:v>231000</c:v>
                </c:pt>
                <c:pt idx="3">
                  <c:v>198000</c:v>
                </c:pt>
                <c:pt idx="4">
                  <c:v>140800</c:v>
                </c:pt>
                <c:pt idx="5">
                  <c:v>118800.00000000001</c:v>
                </c:pt>
                <c:pt idx="6">
                  <c:v>88000</c:v>
                </c:pt>
                <c:pt idx="7">
                  <c:v>74800</c:v>
                </c:pt>
                <c:pt idx="8">
                  <c:v>66000</c:v>
                </c:pt>
                <c:pt idx="9">
                  <c:v>55000</c:v>
                </c:pt>
                <c:pt idx="10">
                  <c:v>46200</c:v>
                </c:pt>
                <c:pt idx="11">
                  <c:v>35200</c:v>
                </c:pt>
                <c:pt idx="12">
                  <c:v>24200.000000000004</c:v>
                </c:pt>
                <c:pt idx="13">
                  <c:v>13640.000000000002</c:v>
                </c:pt>
                <c:pt idx="14">
                  <c:v>3190</c:v>
                </c:pt>
              </c:numCache>
            </c:numRef>
          </c:xVal>
          <c:yVal>
            <c:numRef>
              <c:f>'[1]Результаты измерений'!$G$2:$G$16</c:f>
              <c:numCache>
                <c:formatCode>General</c:formatCode>
                <c:ptCount val="15"/>
                <c:pt idx="0">
                  <c:v>3.2999999999999995E-2</c:v>
                </c:pt>
                <c:pt idx="1">
                  <c:v>3.1E-2</c:v>
                </c:pt>
                <c:pt idx="2">
                  <c:v>2.8000000000000001E-2</c:v>
                </c:pt>
                <c:pt idx="3">
                  <c:v>2.4E-2</c:v>
                </c:pt>
                <c:pt idx="4">
                  <c:v>1.4800000000000001E-2</c:v>
                </c:pt>
                <c:pt idx="5">
                  <c:v>1.1599999999999999E-2</c:v>
                </c:pt>
                <c:pt idx="6">
                  <c:v>6.5999999999999991E-3</c:v>
                </c:pt>
                <c:pt idx="7">
                  <c:v>4.5999999999999991E-3</c:v>
                </c:pt>
                <c:pt idx="8">
                  <c:v>3.1999999999999997E-3</c:v>
                </c:pt>
                <c:pt idx="9">
                  <c:v>2.2999999999999995E-3</c:v>
                </c:pt>
                <c:pt idx="10">
                  <c:v>1.4000000000000002E-3</c:v>
                </c:pt>
                <c:pt idx="11">
                  <c:v>8.1999999999999987E-4</c:v>
                </c:pt>
                <c:pt idx="12">
                  <c:v>4.7999999999999996E-4</c:v>
                </c:pt>
                <c:pt idx="13">
                  <c:v>2.2999999999999995E-4</c:v>
                </c:pt>
                <c:pt idx="14">
                  <c:v>4.4000000000000006E-5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9-487E-983E-F2871EB2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47407"/>
        <c:axId val="901353647"/>
      </c:scatterChart>
      <c:valAx>
        <c:axId val="9013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353647"/>
        <c:crosses val="autoZero"/>
        <c:crossBetween val="midCat"/>
      </c:valAx>
      <c:valAx>
        <c:axId val="901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134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1095376</xdr:colOff>
      <xdr:row>16</xdr:row>
      <xdr:rowOff>165388</xdr:rowOff>
    </xdr:from>
    <xdr:to>
      <xdr:col>7</xdr:col>
      <xdr:colOff>1571626</xdr:colOff>
      <xdr:row>31</xdr:row>
      <xdr:rowOff>51088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AEE38B-2246-4664-8BC2-9DAE38815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</xdr:row>
      <xdr:rowOff>190499</xdr:rowOff>
    </xdr:from>
    <xdr:to>
      <xdr:col>16</xdr:col>
      <xdr:colOff>581025</xdr:colOff>
      <xdr:row>35</xdr:row>
      <xdr:rowOff>19049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8B58A7-F697-4A36-BF78-CBB5F3343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17</xdr:row>
      <xdr:rowOff>0</xdr:rowOff>
    </xdr:from>
    <xdr:to>
      <xdr:col>8</xdr:col>
      <xdr:colOff>219075</xdr:colOff>
      <xdr:row>34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FFD7FFC-D945-4DE7-AAA5-2F6309719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161925</xdr:colOff>
      <xdr:row>32</xdr:row>
      <xdr:rowOff>57150</xdr:rowOff>
    </xdr:from>
    <xdr:ext cx="1008674" cy="6559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419A14-68DB-474F-A93B-3A1CB5AA91AA}"/>
            </a:ext>
          </a:extLst>
        </xdr:cNvPr>
        <xdr:cNvSpPr txBox="1"/>
      </xdr:nvSpPr>
      <xdr:spPr>
        <a:xfrm>
          <a:off x="8315325" y="6438900"/>
          <a:ext cx="100867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E, </a:t>
          </a:r>
          <a:r>
            <a:rPr lang="ru-RU" sz="2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В/м</a:t>
          </a:r>
          <a:endParaRPr lang="ru-RU" sz="2500">
            <a:effectLst/>
          </a:endParaRPr>
        </a:p>
        <a:p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0.06797</cdr:x>
      <cdr:y>0.44063</cdr:y>
    </cdr:from>
    <cdr:to>
      <cdr:x>0.07651</cdr:x>
      <cdr:y>0.4533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A20501-14E5-496B-A444-B04FB39F26FA}"/>
            </a:ext>
          </a:extLst>
        </cdr:cNvPr>
        <cdr:cNvSpPr txBox="1"/>
      </cdr:nvSpPr>
      <cdr:spPr>
        <a:xfrm xmlns:a="http://schemas.openxmlformats.org/drawingml/2006/main" rot="16200000">
          <a:off x="363856" y="1590676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500"/>
            <a:t>e</a:t>
          </a:r>
          <a:endParaRPr lang="ru-RU" sz="2500"/>
        </a:p>
      </cdr:txBody>
    </cdr:sp>
  </cdr:relSizeAnchor>
  <cdr:relSizeAnchor xmlns:cdr="http://schemas.openxmlformats.org/drawingml/2006/chartDrawing">
    <cdr:from>
      <cdr:x>0</cdr:x>
      <cdr:y>0.25594</cdr:y>
    </cdr:from>
    <cdr:to>
      <cdr:x>0.17082</cdr:x>
      <cdr:y>0.50924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4AC46F-BAB4-48EE-B983-FBAEC9D8273F}"/>
            </a:ext>
          </a:extLst>
        </cdr:cNvPr>
        <cdr:cNvSpPr txBox="1"/>
      </cdr:nvSpPr>
      <cdr:spPr>
        <a:xfrm xmlns:a="http://schemas.openxmlformats.org/drawingml/2006/main" rot="16200000">
          <a:off x="0" y="9239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500"/>
            <a:t>e</a:t>
          </a:r>
          <a:endParaRPr lang="ru-RU" sz="25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0.0027</cdr:x>
      <cdr:y>0.375</cdr:y>
    </cdr:from>
    <cdr:to>
      <cdr:x>0.08903</cdr:x>
      <cdr:y>0.67553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3AF7E3-CF64-489D-AE39-9D781C34B675}"/>
            </a:ext>
          </a:extLst>
        </cdr:cNvPr>
        <cdr:cNvSpPr txBox="1"/>
      </cdr:nvSpPr>
      <cdr:spPr>
        <a:xfrm xmlns:a="http://schemas.openxmlformats.org/drawingml/2006/main" rot="16200000">
          <a:off x="-295274" y="1652588"/>
          <a:ext cx="10763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500"/>
            <a:t>D, </a:t>
          </a:r>
          <a:r>
            <a:rPr lang="ru-RU" sz="2500"/>
            <a:t>Кл/м^2</a:t>
          </a:r>
        </a:p>
      </cdr:txBody>
    </cdr:sp>
  </cdr:relSizeAnchor>
  <cdr:relSizeAnchor xmlns:cdr="http://schemas.openxmlformats.org/drawingml/2006/chartDrawing">
    <cdr:from>
      <cdr:x>0.45863</cdr:x>
      <cdr:y>0.84309</cdr:y>
    </cdr:from>
    <cdr:to>
      <cdr:x>0.60791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29D4AE1-1892-4A69-8120-A21845BCD55A}"/>
            </a:ext>
          </a:extLst>
        </cdr:cNvPr>
        <cdr:cNvSpPr txBox="1"/>
      </cdr:nvSpPr>
      <cdr:spPr>
        <a:xfrm xmlns:a="http://schemas.openxmlformats.org/drawingml/2006/main">
          <a:off x="2428875" y="3019425"/>
          <a:ext cx="790574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500"/>
            <a:t>E, </a:t>
          </a:r>
          <a:r>
            <a:rPr lang="ru-RU" sz="2500"/>
            <a:t>В/м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99;&#1095;&#1080;&#1089;&#1083;&#1077;&#108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зультаты измерений"/>
    </sheetNames>
    <sheetDataSet>
      <sheetData sheetId="0">
        <row r="2">
          <cell r="F2">
            <v>308000</v>
          </cell>
          <cell r="G2">
            <v>3.2999999999999995E-2</v>
          </cell>
          <cell r="H2">
            <v>12106.537530266341</v>
          </cell>
        </row>
        <row r="3">
          <cell r="F3">
            <v>264000</v>
          </cell>
          <cell r="G3">
            <v>3.1E-2</v>
          </cell>
          <cell r="H3">
            <v>13268.275980140386</v>
          </cell>
        </row>
        <row r="4">
          <cell r="F4">
            <v>231000</v>
          </cell>
          <cell r="G4">
            <v>2.8000000000000001E-2</v>
          </cell>
          <cell r="H4">
            <v>13696.28488272556</v>
          </cell>
        </row>
        <row r="5">
          <cell r="F5">
            <v>198000</v>
          </cell>
          <cell r="G5">
            <v>2.4E-2</v>
          </cell>
          <cell r="H5">
            <v>13696.28488272556</v>
          </cell>
        </row>
        <row r="6">
          <cell r="F6">
            <v>140800</v>
          </cell>
          <cell r="G6">
            <v>1.4800000000000001E-2</v>
          </cell>
          <cell r="H6">
            <v>11877.247046738572</v>
          </cell>
        </row>
        <row r="7">
          <cell r="F7">
            <v>118800.00000000001</v>
          </cell>
          <cell r="G7">
            <v>1.1599999999999999E-2</v>
          </cell>
          <cell r="H7">
            <v>11033.118377751143</v>
          </cell>
        </row>
        <row r="8">
          <cell r="F8">
            <v>88000</v>
          </cell>
          <cell r="G8">
            <v>6.5999999999999991E-3</v>
          </cell>
          <cell r="H8">
            <v>8474.576271186439</v>
          </cell>
        </row>
        <row r="9">
          <cell r="F9">
            <v>74800</v>
          </cell>
          <cell r="G9">
            <v>4.5999999999999991E-3</v>
          </cell>
          <cell r="H9">
            <v>6948.8504184416424</v>
          </cell>
        </row>
        <row r="10">
          <cell r="F10">
            <v>66000</v>
          </cell>
          <cell r="G10">
            <v>3.1999999999999997E-3</v>
          </cell>
          <cell r="H10">
            <v>5478.5139530902234</v>
          </cell>
        </row>
        <row r="11">
          <cell r="F11">
            <v>55000</v>
          </cell>
          <cell r="G11">
            <v>2.2999999999999995E-3</v>
          </cell>
          <cell r="H11">
            <v>4725.2182845403167</v>
          </cell>
        </row>
        <row r="12">
          <cell r="F12">
            <v>46200</v>
          </cell>
          <cell r="G12">
            <v>1.4000000000000002E-3</v>
          </cell>
          <cell r="H12">
            <v>3424.0712206813901</v>
          </cell>
        </row>
        <row r="13">
          <cell r="F13">
            <v>35200</v>
          </cell>
          <cell r="G13">
            <v>8.1999999999999987E-4</v>
          </cell>
          <cell r="H13">
            <v>2632.2547508988182</v>
          </cell>
        </row>
        <row r="14">
          <cell r="F14">
            <v>24200.000000000004</v>
          </cell>
          <cell r="G14">
            <v>4.7999999999999996E-4</v>
          </cell>
          <cell r="H14">
            <v>2241.2102535369095</v>
          </cell>
        </row>
        <row r="15">
          <cell r="F15">
            <v>13640.000000000002</v>
          </cell>
          <cell r="G15">
            <v>2.2999999999999995E-4</v>
          </cell>
          <cell r="H15">
            <v>1905.3299534436762</v>
          </cell>
        </row>
        <row r="16">
          <cell r="F16">
            <v>3190</v>
          </cell>
          <cell r="G16">
            <v>4.4000000000000006E-5</v>
          </cell>
          <cell r="H16">
            <v>1558.5427625170466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BF5D-1D99-4AA2-857D-084B9F754243}">
  <dimension ref="A1:AF34"/>
  <sheetViews>
    <sheetView tabSelected="1" zoomScaleNormal="100" workbookViewId="0">
      <selection sqref="A1:XFD1048576"/>
    </sheetView>
  </sheetViews>
  <sheetFormatPr defaultRowHeight="15" x14ac:dyDescent="0.25"/>
  <cols>
    <col min="1" max="6" width="9.140625" style="4"/>
    <col min="7" max="7" width="13" style="4" customWidth="1"/>
    <col min="8" max="9" width="9.140625" style="4"/>
    <col min="10" max="10" width="13.140625" style="4" customWidth="1"/>
    <col min="11" max="11" width="11" style="4" bestFit="1" customWidth="1"/>
    <col min="12" max="12" width="12" style="4" bestFit="1" customWidth="1"/>
    <col min="13" max="16" width="9.140625" style="4"/>
    <col min="17" max="17" width="15" style="4" customWidth="1"/>
    <col min="18" max="18" width="12.85546875" style="4" bestFit="1" customWidth="1"/>
    <col min="19" max="21" width="9.140625" style="4"/>
    <col min="22" max="22" width="12" style="4" bestFit="1" customWidth="1"/>
    <col min="23" max="23" width="9.140625" style="4"/>
    <col min="24" max="24" width="10.28515625" style="4" bestFit="1" customWidth="1"/>
    <col min="25" max="16384" width="9.140625" style="4"/>
  </cols>
  <sheetData>
    <row r="1" spans="1:32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T1" s="5" t="s">
        <v>8</v>
      </c>
      <c r="U1" s="5" t="s">
        <v>9</v>
      </c>
      <c r="V1" s="4" t="s">
        <v>10</v>
      </c>
      <c r="W1" s="4" t="s">
        <v>11</v>
      </c>
      <c r="X1" s="5" t="s">
        <v>12</v>
      </c>
    </row>
    <row r="2" spans="1:32" ht="15.75" x14ac:dyDescent="0.25">
      <c r="A2" s="1">
        <v>17</v>
      </c>
      <c r="B2" s="1">
        <v>5</v>
      </c>
      <c r="C2" s="1">
        <v>5</v>
      </c>
      <c r="D2" s="1">
        <v>2.8</v>
      </c>
      <c r="E2" s="1">
        <v>3.3</v>
      </c>
      <c r="F2" s="3">
        <f>(K$4+K$5)/K$4*B2*D2/K$9</f>
        <v>308000</v>
      </c>
      <c r="G2" s="3">
        <f>E2*C2*K$6/K$8</f>
        <v>3.2999999999999995E-2</v>
      </c>
      <c r="H2" s="1">
        <f t="shared" ref="H2:H16" si="0">G2/F2/K$14</f>
        <v>12106.537530266341</v>
      </c>
      <c r="Q2" s="4" t="s">
        <v>13</v>
      </c>
      <c r="T2" s="4">
        <v>0.05</v>
      </c>
      <c r="U2" s="4">
        <v>0.05</v>
      </c>
      <c r="V2" s="4">
        <f>C2*E2*K$6/K$8*SQRT((2*U2/3/E2)^2+(L$6/K$6)^2+(L$8/K$8)^2)</f>
        <v>4.6787937666786629E-3</v>
      </c>
      <c r="W2" s="4">
        <f>B2*D2/K$4/K$9*SQRT((2/3*(K$4+K$5)/D2*T2)^2+(K$5/K$4*L$4)^2+L$5^2+((K$4+K$5)/K$9*L$9)^2)</f>
        <v>50299.944775759395</v>
      </c>
      <c r="X2" s="4">
        <f>1/K$14/F2*SQRT(G2^2/F2^2*W2^2+V2^2)</f>
        <v>2618.2799334909719</v>
      </c>
      <c r="AF2" s="6"/>
    </row>
    <row r="3" spans="1:32" ht="15.75" x14ac:dyDescent="0.25">
      <c r="A3" s="1">
        <v>15</v>
      </c>
      <c r="B3" s="1">
        <v>5</v>
      </c>
      <c r="C3" s="1">
        <v>5</v>
      </c>
      <c r="D3" s="1">
        <v>2.4</v>
      </c>
      <c r="E3" s="1">
        <v>3.1</v>
      </c>
      <c r="F3" s="3">
        <f t="shared" ref="F3:F16" si="1">(K$4+K$5)/K$4*B3*D3/K$9</f>
        <v>264000</v>
      </c>
      <c r="G3" s="3">
        <f t="shared" ref="G3:G16" si="2">E3*C3*K$6/K$8</f>
        <v>3.1E-2</v>
      </c>
      <c r="H3" s="1">
        <f t="shared" si="0"/>
        <v>13268.275980140386</v>
      </c>
      <c r="J3" s="1"/>
      <c r="K3" s="1"/>
      <c r="L3" s="1" t="s">
        <v>14</v>
      </c>
      <c r="M3" s="1"/>
      <c r="O3" s="4" t="s">
        <v>15</v>
      </c>
      <c r="P3" s="4">
        <f>1.4*B2*K6/K8</f>
        <v>1.4E-2</v>
      </c>
      <c r="Q3" s="4">
        <v>1.4</v>
      </c>
      <c r="T3" s="4">
        <v>0.05</v>
      </c>
      <c r="U3" s="4">
        <v>0.05</v>
      </c>
      <c r="V3" s="4">
        <f t="shared" ref="V3:V16" si="3">C3*E3*K$6/K$8*SQRT((2*U3/3/E3)^2+(L$6/K$6)^2+(L$8/K$8)^2)</f>
        <v>4.3967159461478873E-3</v>
      </c>
      <c r="W3" s="4">
        <f t="shared" ref="W3:W16" si="4">B3*D3/K$4/K$9*SQRT((2/3*(K$4+K$5)/D3*T3)^2+(K$5/K$4*L$4)^2+L$5^2+((K$4+K$5)/K$9*L$9)^2)</f>
        <v>43155.584162938219</v>
      </c>
      <c r="X3" s="4">
        <f t="shared" ref="X3:X16" si="5">1/K$14/F3*SQRT(G3^2/F3^2*W3^2+V3^2)</f>
        <v>2871.5150996529615</v>
      </c>
      <c r="AF3" s="6"/>
    </row>
    <row r="4" spans="1:32" ht="15.75" x14ac:dyDescent="0.25">
      <c r="A4" s="1">
        <v>13</v>
      </c>
      <c r="B4" s="1">
        <v>5</v>
      </c>
      <c r="C4" s="1">
        <v>5</v>
      </c>
      <c r="D4" s="1">
        <v>2.1</v>
      </c>
      <c r="E4" s="1">
        <v>2.8</v>
      </c>
      <c r="F4" s="3">
        <f t="shared" si="1"/>
        <v>231000</v>
      </c>
      <c r="G4" s="3">
        <f t="shared" si="2"/>
        <v>2.8000000000000001E-2</v>
      </c>
      <c r="H4" s="1">
        <f t="shared" si="0"/>
        <v>13696.28488272556</v>
      </c>
      <c r="J4" s="1" t="s">
        <v>16</v>
      </c>
      <c r="K4" s="1">
        <v>47000</v>
      </c>
      <c r="L4" s="1">
        <f>K4*0.1</f>
        <v>4700</v>
      </c>
      <c r="M4" s="2" t="s">
        <v>17</v>
      </c>
      <c r="O4" s="4" t="s">
        <v>18</v>
      </c>
      <c r="P4" s="4">
        <f>G2</f>
        <v>3.2999999999999995E-2</v>
      </c>
      <c r="Q4" s="4">
        <v>3.3</v>
      </c>
      <c r="T4" s="4">
        <v>0.05</v>
      </c>
      <c r="U4" s="4">
        <v>0.05</v>
      </c>
      <c r="V4" s="4">
        <f t="shared" si="3"/>
        <v>3.9738031042203283E-3</v>
      </c>
      <c r="W4" s="4">
        <f t="shared" si="4"/>
        <v>37802.836460303406</v>
      </c>
      <c r="X4" s="4">
        <f t="shared" si="5"/>
        <v>2966.8379285459218</v>
      </c>
      <c r="AF4" s="6"/>
    </row>
    <row r="5" spans="1:32" ht="15.75" x14ac:dyDescent="0.25">
      <c r="A5" s="1">
        <v>11</v>
      </c>
      <c r="B5" s="1">
        <v>5</v>
      </c>
      <c r="C5" s="1">
        <v>5</v>
      </c>
      <c r="D5" s="1">
        <v>1.8</v>
      </c>
      <c r="E5" s="1">
        <v>2.4</v>
      </c>
      <c r="F5" s="3">
        <f t="shared" si="1"/>
        <v>198000</v>
      </c>
      <c r="G5" s="3">
        <f t="shared" si="2"/>
        <v>2.4E-2</v>
      </c>
      <c r="H5" s="1">
        <f t="shared" si="0"/>
        <v>13696.28488272556</v>
      </c>
      <c r="J5" s="1" t="s">
        <v>19</v>
      </c>
      <c r="K5" s="1">
        <v>470000</v>
      </c>
      <c r="L5" s="1">
        <f t="shared" ref="L5:L9" si="6">K5*0.1</f>
        <v>47000</v>
      </c>
      <c r="M5" s="2"/>
      <c r="O5" s="4" t="s">
        <v>20</v>
      </c>
      <c r="P5" s="4">
        <f>0.7*C2*K6/K8</f>
        <v>7.0000000000000001E-3</v>
      </c>
      <c r="Q5" s="4">
        <v>0.7</v>
      </c>
      <c r="T5" s="4">
        <v>0.05</v>
      </c>
      <c r="U5" s="4">
        <v>0.05</v>
      </c>
      <c r="V5" s="4">
        <f t="shared" si="3"/>
        <v>3.4104414833143106E-3</v>
      </c>
      <c r="W5" s="4">
        <f t="shared" si="4"/>
        <v>32457.425104965492</v>
      </c>
      <c r="X5" s="4">
        <f t="shared" si="5"/>
        <v>2971.3288240627935</v>
      </c>
      <c r="AF5" s="6"/>
    </row>
    <row r="6" spans="1:32" ht="15.75" x14ac:dyDescent="0.25">
      <c r="A6" s="1">
        <v>9</v>
      </c>
      <c r="B6" s="1">
        <v>2</v>
      </c>
      <c r="C6" s="1">
        <v>2</v>
      </c>
      <c r="D6" s="1">
        <v>3.2</v>
      </c>
      <c r="E6" s="1">
        <v>3.7</v>
      </c>
      <c r="F6" s="3">
        <f t="shared" si="1"/>
        <v>140800</v>
      </c>
      <c r="G6" s="3">
        <f t="shared" si="2"/>
        <v>1.4800000000000001E-2</v>
      </c>
      <c r="H6" s="1">
        <f t="shared" si="0"/>
        <v>11877.247046738572</v>
      </c>
      <c r="J6" s="1" t="s">
        <v>21</v>
      </c>
      <c r="K6" s="1">
        <v>9.9999999999999995E-7</v>
      </c>
      <c r="L6" s="1">
        <f t="shared" si="6"/>
        <v>9.9999999999999995E-8</v>
      </c>
      <c r="M6" s="2" t="s">
        <v>22</v>
      </c>
      <c r="O6" s="4" t="s">
        <v>23</v>
      </c>
      <c r="P6" s="4">
        <f>F2</f>
        <v>308000</v>
      </c>
      <c r="Q6" s="4">
        <v>2.8</v>
      </c>
      <c r="T6" s="4">
        <v>0.05</v>
      </c>
      <c r="U6" s="4">
        <v>0.05</v>
      </c>
      <c r="V6" s="4">
        <f t="shared" si="3"/>
        <v>2.0972786600205943E-3</v>
      </c>
      <c r="W6" s="4">
        <f t="shared" si="4"/>
        <v>22979.937143323761</v>
      </c>
      <c r="X6" s="4">
        <f t="shared" si="5"/>
        <v>2567.2057435815505</v>
      </c>
      <c r="AF6" s="6"/>
    </row>
    <row r="7" spans="1:32" ht="15.75" x14ac:dyDescent="0.25">
      <c r="A7" s="1">
        <v>7</v>
      </c>
      <c r="B7" s="1">
        <v>2</v>
      </c>
      <c r="C7" s="1">
        <v>2</v>
      </c>
      <c r="D7" s="1">
        <v>2.7</v>
      </c>
      <c r="E7" s="1">
        <v>2.9</v>
      </c>
      <c r="F7" s="3">
        <f t="shared" si="1"/>
        <v>118800.00000000001</v>
      </c>
      <c r="G7" s="3">
        <f t="shared" si="2"/>
        <v>1.1599999999999999E-2</v>
      </c>
      <c r="H7" s="1">
        <f t="shared" si="0"/>
        <v>11033.118377751143</v>
      </c>
      <c r="J7" s="1" t="s">
        <v>24</v>
      </c>
      <c r="K7" s="1">
        <v>1E-8</v>
      </c>
      <c r="L7" s="1">
        <f t="shared" si="6"/>
        <v>1.0000000000000001E-9</v>
      </c>
      <c r="M7" s="2"/>
      <c r="O7" s="4" t="s">
        <v>25</v>
      </c>
      <c r="P7" s="4">
        <f>P3</f>
        <v>1.4E-2</v>
      </c>
      <c r="T7" s="4">
        <v>0.05</v>
      </c>
      <c r="U7" s="4">
        <v>0.05</v>
      </c>
      <c r="V7" s="4">
        <f t="shared" si="3"/>
        <v>1.6458972561426116E-3</v>
      </c>
      <c r="W7" s="4">
        <f t="shared" si="4"/>
        <v>19405.295955256934</v>
      </c>
      <c r="X7" s="4">
        <f t="shared" si="5"/>
        <v>2387.171632882194</v>
      </c>
      <c r="AF7" s="6"/>
    </row>
    <row r="8" spans="1:32" ht="15.75" x14ac:dyDescent="0.25">
      <c r="A8" s="1">
        <v>5</v>
      </c>
      <c r="B8" s="1">
        <v>2</v>
      </c>
      <c r="C8" s="1">
        <v>1</v>
      </c>
      <c r="D8" s="1">
        <v>2</v>
      </c>
      <c r="E8" s="1">
        <v>3.3</v>
      </c>
      <c r="F8" s="3">
        <f t="shared" si="1"/>
        <v>88000</v>
      </c>
      <c r="G8" s="3">
        <f t="shared" si="2"/>
        <v>6.5999999999999991E-3</v>
      </c>
      <c r="H8" s="1">
        <f t="shared" si="0"/>
        <v>8474.576271186439</v>
      </c>
      <c r="J8" s="1" t="s">
        <v>26</v>
      </c>
      <c r="K8" s="1">
        <v>5.0000000000000001E-4</v>
      </c>
      <c r="L8" s="1">
        <f t="shared" si="6"/>
        <v>5.0000000000000002E-5</v>
      </c>
      <c r="M8" s="1" t="s">
        <v>27</v>
      </c>
      <c r="O8" s="4" t="s">
        <v>28</v>
      </c>
      <c r="P8" s="4">
        <v>6.65</v>
      </c>
      <c r="Q8" s="4" t="s">
        <v>29</v>
      </c>
      <c r="T8" s="4">
        <v>0.05</v>
      </c>
      <c r="U8" s="4">
        <v>0.05</v>
      </c>
      <c r="V8" s="4">
        <f t="shared" si="3"/>
        <v>9.3575875333573252E-4</v>
      </c>
      <c r="W8" s="4">
        <f t="shared" si="4"/>
        <v>14408.022456642379</v>
      </c>
      <c r="X8" s="4">
        <f t="shared" si="5"/>
        <v>1835.4596764001592</v>
      </c>
      <c r="AF8" s="6"/>
    </row>
    <row r="9" spans="1:32" ht="15.75" x14ac:dyDescent="0.25">
      <c r="A9" s="1">
        <v>4.4000000000000004</v>
      </c>
      <c r="B9" s="1">
        <v>1</v>
      </c>
      <c r="C9" s="1">
        <v>1</v>
      </c>
      <c r="D9" s="1">
        <v>3.4</v>
      </c>
      <c r="E9" s="1">
        <v>2.2999999999999998</v>
      </c>
      <c r="F9" s="3">
        <f t="shared" si="1"/>
        <v>74800</v>
      </c>
      <c r="G9" s="3">
        <f t="shared" si="2"/>
        <v>4.5999999999999991E-3</v>
      </c>
      <c r="H9" s="1">
        <f t="shared" si="0"/>
        <v>6948.8504184416424</v>
      </c>
      <c r="J9" s="1" t="s">
        <v>30</v>
      </c>
      <c r="K9" s="1">
        <v>5.0000000000000001E-4</v>
      </c>
      <c r="L9" s="1">
        <f t="shared" si="6"/>
        <v>5.0000000000000002E-5</v>
      </c>
      <c r="M9" s="1" t="s">
        <v>31</v>
      </c>
      <c r="T9" s="4">
        <v>0.05</v>
      </c>
      <c r="U9" s="4">
        <v>0.05</v>
      </c>
      <c r="V9" s="4">
        <f t="shared" si="3"/>
        <v>6.5394529162954014E-4</v>
      </c>
      <c r="W9" s="4">
        <f t="shared" si="4"/>
        <v>12205.252057117779</v>
      </c>
      <c r="X9" s="4">
        <f t="shared" si="5"/>
        <v>1503.8295260448999</v>
      </c>
      <c r="AF9" s="6"/>
    </row>
    <row r="10" spans="1:32" ht="15.75" x14ac:dyDescent="0.25">
      <c r="A10" s="1">
        <v>3.8</v>
      </c>
      <c r="B10" s="1">
        <v>1</v>
      </c>
      <c r="C10" s="1">
        <v>0.5</v>
      </c>
      <c r="D10" s="1">
        <v>3</v>
      </c>
      <c r="E10" s="1">
        <v>3.2</v>
      </c>
      <c r="F10" s="3">
        <f t="shared" si="1"/>
        <v>66000</v>
      </c>
      <c r="G10" s="3">
        <f t="shared" si="2"/>
        <v>3.1999999999999997E-3</v>
      </c>
      <c r="H10" s="1">
        <f t="shared" si="0"/>
        <v>5478.5139530902234</v>
      </c>
      <c r="T10" s="4">
        <v>0.05</v>
      </c>
      <c r="U10" s="4">
        <v>0.05</v>
      </c>
      <c r="V10" s="4">
        <f t="shared" si="3"/>
        <v>4.5377429533977699E-4</v>
      </c>
      <c r="W10" s="4">
        <f t="shared" si="4"/>
        <v>10774.867877509114</v>
      </c>
      <c r="X10" s="4">
        <f t="shared" si="5"/>
        <v>1184.6884471711653</v>
      </c>
      <c r="AF10" s="6"/>
    </row>
    <row r="11" spans="1:32" ht="15.75" x14ac:dyDescent="0.25">
      <c r="A11" s="1">
        <v>3.2</v>
      </c>
      <c r="B11" s="1">
        <v>1</v>
      </c>
      <c r="C11" s="1">
        <v>0.5</v>
      </c>
      <c r="D11" s="1">
        <v>2.5</v>
      </c>
      <c r="E11" s="1">
        <v>2.2999999999999998</v>
      </c>
      <c r="F11" s="3">
        <f t="shared" si="1"/>
        <v>55000</v>
      </c>
      <c r="G11" s="3">
        <f t="shared" si="2"/>
        <v>2.2999999999999995E-3</v>
      </c>
      <c r="H11" s="1">
        <f t="shared" si="0"/>
        <v>4725.2182845403167</v>
      </c>
      <c r="J11" s="4" t="s">
        <v>32</v>
      </c>
      <c r="K11" s="4">
        <v>5</v>
      </c>
      <c r="O11" s="4" t="s">
        <v>33</v>
      </c>
      <c r="P11" s="4">
        <f>B2*C2*P8/(PI()*F2*G2)</f>
        <v>5.2065150116150346E-3</v>
      </c>
      <c r="T11" s="4">
        <v>0.05</v>
      </c>
      <c r="U11" s="4">
        <v>0.05</v>
      </c>
      <c r="V11" s="4">
        <f t="shared" si="3"/>
        <v>3.2697264581477007E-4</v>
      </c>
      <c r="W11" s="4">
        <f t="shared" si="4"/>
        <v>8988.2021437981566</v>
      </c>
      <c r="X11" s="4">
        <f t="shared" si="5"/>
        <v>1023.4951874953459</v>
      </c>
      <c r="AF11" s="6"/>
    </row>
    <row r="12" spans="1:32" ht="15.75" x14ac:dyDescent="0.25">
      <c r="A12" s="1">
        <v>2.6</v>
      </c>
      <c r="B12" s="1">
        <v>1</v>
      </c>
      <c r="C12" s="1">
        <v>0.2</v>
      </c>
      <c r="D12" s="1">
        <v>2.1</v>
      </c>
      <c r="E12" s="1">
        <v>3.5</v>
      </c>
      <c r="F12" s="3">
        <f t="shared" si="1"/>
        <v>46200</v>
      </c>
      <c r="G12" s="3">
        <f t="shared" si="2"/>
        <v>1.4000000000000002E-3</v>
      </c>
      <c r="H12" s="1">
        <f>G12/F12/K$14</f>
        <v>3424.0712206813901</v>
      </c>
      <c r="J12" s="4" t="s">
        <v>34</v>
      </c>
      <c r="K12" s="4">
        <v>5</v>
      </c>
      <c r="T12" s="4">
        <v>0.05</v>
      </c>
      <c r="U12" s="4">
        <v>0.05</v>
      </c>
      <c r="V12" s="4">
        <f t="shared" si="3"/>
        <v>1.9843834754849628E-4</v>
      </c>
      <c r="W12" s="4">
        <f t="shared" si="4"/>
        <v>7560.5672920606812</v>
      </c>
      <c r="X12" s="4">
        <f t="shared" si="5"/>
        <v>741.30613053619004</v>
      </c>
      <c r="AF12" s="6"/>
    </row>
    <row r="13" spans="1:32" ht="15.75" x14ac:dyDescent="0.25">
      <c r="A13" s="1">
        <v>2</v>
      </c>
      <c r="B13" s="1">
        <v>0.5</v>
      </c>
      <c r="C13" s="1">
        <v>0.1</v>
      </c>
      <c r="D13" s="1">
        <v>3.2</v>
      </c>
      <c r="E13" s="1">
        <v>4.0999999999999996</v>
      </c>
      <c r="F13" s="3">
        <f t="shared" si="1"/>
        <v>35200</v>
      </c>
      <c r="G13" s="3">
        <f t="shared" si="2"/>
        <v>8.1999999999999987E-4</v>
      </c>
      <c r="H13" s="1">
        <f t="shared" si="0"/>
        <v>2632.2547508988182</v>
      </c>
      <c r="J13" s="4" t="s">
        <v>35</v>
      </c>
      <c r="K13" s="4">
        <v>10</v>
      </c>
      <c r="T13" s="4">
        <v>0.05</v>
      </c>
      <c r="U13" s="4">
        <v>0.05</v>
      </c>
      <c r="V13" s="4">
        <f t="shared" si="3"/>
        <v>1.1615698190140981E-4</v>
      </c>
      <c r="W13" s="4">
        <f t="shared" si="4"/>
        <v>5744.9842858309403</v>
      </c>
      <c r="X13" s="4">
        <f t="shared" si="5"/>
        <v>568.85656621582064</v>
      </c>
      <c r="AF13" s="6"/>
    </row>
    <row r="14" spans="1:32" ht="15.75" x14ac:dyDescent="0.25">
      <c r="A14" s="1">
        <v>1.4</v>
      </c>
      <c r="B14" s="1">
        <v>0.5</v>
      </c>
      <c r="C14" s="1">
        <v>0.1</v>
      </c>
      <c r="D14" s="1">
        <v>2.2000000000000002</v>
      </c>
      <c r="E14" s="1">
        <v>2.4</v>
      </c>
      <c r="F14" s="3">
        <f t="shared" si="1"/>
        <v>24200.000000000004</v>
      </c>
      <c r="G14" s="3">
        <f t="shared" si="2"/>
        <v>4.7999999999999996E-4</v>
      </c>
      <c r="H14" s="1">
        <f t="shared" si="0"/>
        <v>2241.2102535369095</v>
      </c>
      <c r="J14" s="4" t="s">
        <v>36</v>
      </c>
      <c r="K14" s="4">
        <v>8.8500000000000005E-12</v>
      </c>
      <c r="T14" s="4">
        <v>0.05</v>
      </c>
      <c r="U14" s="4">
        <v>0.05</v>
      </c>
      <c r="V14" s="4">
        <f t="shared" si="3"/>
        <v>6.8208829666286202E-5</v>
      </c>
      <c r="W14" s="4">
        <f t="shared" si="4"/>
        <v>3958.6417423712955</v>
      </c>
      <c r="X14" s="4">
        <f t="shared" si="5"/>
        <v>485.63150341483527</v>
      </c>
      <c r="AF14" s="6"/>
    </row>
    <row r="15" spans="1:32" ht="15.75" x14ac:dyDescent="0.25">
      <c r="A15" s="1">
        <v>0.8</v>
      </c>
      <c r="B15" s="1">
        <v>0.2</v>
      </c>
      <c r="C15" s="1">
        <v>0.05</v>
      </c>
      <c r="D15" s="1">
        <v>3.1</v>
      </c>
      <c r="E15" s="1">
        <v>2.2999999999999998</v>
      </c>
      <c r="F15" s="3">
        <f t="shared" si="1"/>
        <v>13640.000000000002</v>
      </c>
      <c r="G15" s="3">
        <f t="shared" si="2"/>
        <v>2.2999999999999995E-4</v>
      </c>
      <c r="H15" s="1">
        <f t="shared" si="0"/>
        <v>1905.3299534436762</v>
      </c>
      <c r="T15" s="4">
        <v>0.05</v>
      </c>
      <c r="U15" s="4">
        <v>0.05</v>
      </c>
      <c r="V15" s="4">
        <f t="shared" si="3"/>
        <v>3.269726458147701E-5</v>
      </c>
      <c r="W15" s="4">
        <f t="shared" si="4"/>
        <v>2226.4786347753516</v>
      </c>
      <c r="X15" s="4">
        <f t="shared" si="5"/>
        <v>412.42619994818472</v>
      </c>
      <c r="AF15" s="6"/>
    </row>
    <row r="16" spans="1:32" ht="15.75" x14ac:dyDescent="0.25">
      <c r="A16" s="1">
        <v>0.2</v>
      </c>
      <c r="B16" s="1">
        <v>0.05</v>
      </c>
      <c r="C16" s="1">
        <v>0.02</v>
      </c>
      <c r="D16" s="1">
        <v>2.9</v>
      </c>
      <c r="E16" s="1">
        <v>1.1000000000000001</v>
      </c>
      <c r="F16" s="3">
        <f t="shared" si="1"/>
        <v>3190</v>
      </c>
      <c r="G16" s="3">
        <f t="shared" si="2"/>
        <v>4.4000000000000006E-5</v>
      </c>
      <c r="H16" s="1">
        <f t="shared" si="0"/>
        <v>1558.5427625170466</v>
      </c>
      <c r="T16" s="4">
        <v>0.05</v>
      </c>
      <c r="U16" s="4">
        <v>0.05</v>
      </c>
      <c r="V16" s="4">
        <f t="shared" si="3"/>
        <v>6.3637864340169208E-6</v>
      </c>
      <c r="W16" s="4">
        <f t="shared" si="4"/>
        <v>520.86989205025509</v>
      </c>
      <c r="X16" s="4">
        <f t="shared" si="5"/>
        <v>339.96000345604267</v>
      </c>
      <c r="AF16" s="6"/>
    </row>
    <row r="17" spans="1:13" x14ac:dyDescent="0.25">
      <c r="A17" s="7"/>
      <c r="B17" s="7"/>
      <c r="C17" s="7"/>
      <c r="D17" s="7"/>
    </row>
    <row r="18" spans="1:13" x14ac:dyDescent="0.25">
      <c r="G18" s="8"/>
      <c r="H18" s="8"/>
      <c r="I18" s="8"/>
      <c r="J18" s="8"/>
      <c r="K18" s="8"/>
      <c r="L18" s="8"/>
      <c r="M18" s="8"/>
    </row>
    <row r="19" spans="1:13" x14ac:dyDescent="0.25">
      <c r="A19" s="8"/>
      <c r="B19" s="8"/>
      <c r="C19" s="8"/>
    </row>
    <row r="20" spans="1:13" x14ac:dyDescent="0.25">
      <c r="A20" s="8"/>
      <c r="B20" s="8"/>
      <c r="C20" s="8"/>
    </row>
    <row r="21" spans="1:13" x14ac:dyDescent="0.25">
      <c r="A21" s="8"/>
      <c r="B21" s="8"/>
      <c r="C21" s="8"/>
    </row>
    <row r="22" spans="1:13" x14ac:dyDescent="0.25">
      <c r="A22" s="8"/>
      <c r="B22" s="8"/>
      <c r="C22" s="8"/>
    </row>
    <row r="23" spans="1:13" x14ac:dyDescent="0.25">
      <c r="A23" s="8"/>
      <c r="B23" s="8"/>
      <c r="C23" s="8"/>
    </row>
    <row r="24" spans="1:13" x14ac:dyDescent="0.25">
      <c r="B24" s="8"/>
      <c r="C24" s="8"/>
      <c r="D24" s="8"/>
      <c r="E24" s="8"/>
      <c r="F24" s="8"/>
      <c r="G24" s="8"/>
      <c r="H24" s="8"/>
    </row>
    <row r="25" spans="1:13" x14ac:dyDescent="0.25">
      <c r="B25" s="8"/>
      <c r="C25" s="8"/>
      <c r="D25" s="8"/>
      <c r="E25" s="8"/>
      <c r="F25" s="8"/>
      <c r="G25" s="8"/>
      <c r="H25" s="8"/>
    </row>
    <row r="26" spans="1:13" x14ac:dyDescent="0.25">
      <c r="B26" s="8"/>
      <c r="C26" s="8"/>
      <c r="D26" s="8"/>
      <c r="E26" s="8"/>
      <c r="F26" s="8"/>
      <c r="G26" s="8"/>
      <c r="H26" s="8"/>
    </row>
    <row r="27" spans="1:13" x14ac:dyDescent="0.25">
      <c r="B27" s="8"/>
      <c r="C27" s="8"/>
      <c r="D27" s="8"/>
      <c r="E27" s="8"/>
      <c r="F27" s="8"/>
      <c r="G27" s="8"/>
      <c r="H27" s="8"/>
    </row>
    <row r="28" spans="1:13" x14ac:dyDescent="0.25">
      <c r="B28" s="8"/>
      <c r="C28" s="8"/>
      <c r="D28" s="8"/>
      <c r="E28" s="8"/>
      <c r="F28" s="8"/>
      <c r="G28" s="8"/>
      <c r="H28" s="8"/>
    </row>
    <row r="29" spans="1:13" x14ac:dyDescent="0.25">
      <c r="B29" s="8"/>
      <c r="C29" s="8"/>
      <c r="D29" s="8"/>
      <c r="E29" s="8"/>
      <c r="F29" s="8"/>
      <c r="G29" s="8"/>
      <c r="H29" s="8"/>
    </row>
    <row r="30" spans="1:13" x14ac:dyDescent="0.25">
      <c r="B30" s="8"/>
      <c r="C30" s="8"/>
      <c r="D30" s="8"/>
      <c r="E30" s="8"/>
      <c r="F30" s="8"/>
      <c r="G30" s="8"/>
      <c r="H30" s="8"/>
    </row>
    <row r="31" spans="1:13" x14ac:dyDescent="0.25">
      <c r="B31" s="8"/>
      <c r="C31" s="8"/>
      <c r="D31" s="8"/>
      <c r="E31" s="8"/>
      <c r="F31" s="8"/>
      <c r="G31" s="8"/>
      <c r="H31" s="8"/>
    </row>
    <row r="32" spans="1:13" x14ac:dyDescent="0.25">
      <c r="B32" s="8"/>
      <c r="C32" s="8"/>
      <c r="D32" s="8"/>
      <c r="E32" s="8"/>
      <c r="F32" s="8"/>
      <c r="G32" s="8"/>
      <c r="H32" s="8"/>
    </row>
    <row r="33" spans="2:8" x14ac:dyDescent="0.25">
      <c r="B33" s="8"/>
      <c r="C33" s="8"/>
      <c r="D33" s="8"/>
      <c r="E33" s="8"/>
      <c r="F33" s="8"/>
      <c r="G33" s="8"/>
      <c r="H33" s="8"/>
    </row>
    <row r="34" spans="2:8" x14ac:dyDescent="0.25">
      <c r="B34" s="8"/>
      <c r="C34" s="8"/>
      <c r="D34" s="8"/>
      <c r="E34" s="8"/>
      <c r="F34" s="8"/>
      <c r="G34" s="8"/>
      <c r="H34" s="8"/>
    </row>
  </sheetData>
  <mergeCells count="2">
    <mergeCell ref="M4:M5"/>
    <mergeCell ref="M6:M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Чечулин</dc:creator>
  <cp:lastModifiedBy>Лев Чечулин</cp:lastModifiedBy>
  <dcterms:created xsi:type="dcterms:W3CDTF">2021-03-04T05:32:12Z</dcterms:created>
  <dcterms:modified xsi:type="dcterms:W3CDTF">2021-06-26T11:34:48Z</dcterms:modified>
</cp:coreProperties>
</file>