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Татьяна\Desktop\учёба\ЦК\3 лаба\"/>
    </mc:Choice>
  </mc:AlternateContent>
  <xr:revisionPtr revIDLastSave="0" documentId="13_ncr:1_{B6790852-80CF-4D24-AA38-5418DE101DF1}" xr6:coauthVersionLast="45" xr6:coauthVersionMax="45" xr10:uidLastSave="{00000000-0000-0000-0000-000000000000}"/>
  <bookViews>
    <workbookView xWindow="-120" yWindow="-120" windowWidth="20730" windowHeight="11760" activeTab="7" xr2:uid="{633252EE-B12F-43A8-BA3F-9E3AB372BA40}"/>
  </bookViews>
  <sheets>
    <sheet name="1.1 - 1.2" sheetId="1" r:id="rId1"/>
    <sheet name="1.3(1)" sheetId="2" r:id="rId2"/>
    <sheet name="1.3(2)" sheetId="3" r:id="rId3"/>
    <sheet name="2" sheetId="4" r:id="rId4"/>
    <sheet name="3(1)" sheetId="5" r:id="rId5"/>
    <sheet name="3(2)" sheetId="6" r:id="rId6"/>
    <sheet name="3(2.2)" sheetId="9" r:id="rId7"/>
    <sheet name="3(2.3)" sheetId="10" r:id="rId8"/>
  </sheets>
  <definedNames>
    <definedName name="solver_adj" localSheetId="4" hidden="1">'3(1)'!$A$10:$C$10</definedName>
    <definedName name="solver_cvg" localSheetId="4" hidden="1">0.0001</definedName>
    <definedName name="solver_drv" localSheetId="4" hidden="1">1</definedName>
    <definedName name="solver_eng" localSheetId="4" hidden="1">3</definedName>
    <definedName name="solver_est" localSheetId="4" hidden="1">1</definedName>
    <definedName name="solver_itr" localSheetId="4" hidden="1">2147483647</definedName>
    <definedName name="solver_lhs1" localSheetId="4" hidden="1">'3(1)'!$B$12</definedName>
    <definedName name="solver_lhs2" localSheetId="4" hidden="1">'3(1)'!$B$13</definedName>
    <definedName name="solver_lhs3" localSheetId="4" hidden="1">'3(1)'!$B$14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3</definedName>
    <definedName name="solver_nwt" localSheetId="4" hidden="1">1</definedName>
    <definedName name="solver_opt" localSheetId="4" hidden="1">'3(1)'!$B$11</definedName>
    <definedName name="solver_pre" localSheetId="4" hidden="1">0.000001</definedName>
    <definedName name="solver_rbv" localSheetId="4" hidden="1">1</definedName>
    <definedName name="solver_rel1" localSheetId="4" hidden="1">3</definedName>
    <definedName name="solver_rel2" localSheetId="4" hidden="1">3</definedName>
    <definedName name="solver_rel3" localSheetId="4" hidden="1">3</definedName>
    <definedName name="solver_rhs1" localSheetId="4" hidden="1">15</definedName>
    <definedName name="solver_rhs2" localSheetId="4" hidden="1">8</definedName>
    <definedName name="solver_rhs3" localSheetId="4" hidden="1">17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6" l="1"/>
  <c r="M5" i="6"/>
  <c r="M6" i="6"/>
  <c r="M7" i="6"/>
  <c r="M3" i="6"/>
  <c r="F8" i="6"/>
  <c r="M8" i="6" s="1"/>
  <c r="D8" i="6"/>
  <c r="H4" i="6" s="1"/>
  <c r="J7" i="6" l="1"/>
  <c r="J3" i="6"/>
  <c r="H3" i="6"/>
  <c r="J5" i="6"/>
  <c r="H7" i="6"/>
  <c r="H5" i="6"/>
  <c r="J6" i="6"/>
  <c r="L6" i="6" s="1"/>
  <c r="J4" i="6"/>
  <c r="L4" i="6" s="1"/>
  <c r="H6" i="6"/>
  <c r="B11" i="5"/>
  <c r="B14" i="5"/>
  <c r="B13" i="5"/>
  <c r="B12" i="5"/>
  <c r="B6" i="5"/>
  <c r="B5" i="5"/>
  <c r="B4" i="5"/>
  <c r="B3" i="5"/>
  <c r="O12" i="4"/>
  <c r="C20" i="4"/>
  <c r="D20" i="4"/>
  <c r="E20" i="4"/>
  <c r="F20" i="4"/>
  <c r="B20" i="4"/>
  <c r="O9" i="4"/>
  <c r="O6" i="4"/>
  <c r="O3" i="4"/>
  <c r="K18" i="4"/>
  <c r="L18" i="4" s="1"/>
  <c r="J18" i="4"/>
  <c r="I18" i="4"/>
  <c r="H18" i="4"/>
  <c r="G18" i="4"/>
  <c r="K17" i="4"/>
  <c r="L17" i="4" s="1"/>
  <c r="J17" i="4"/>
  <c r="I17" i="4"/>
  <c r="H17" i="4"/>
  <c r="G17" i="4"/>
  <c r="K16" i="4"/>
  <c r="L16" i="4" s="1"/>
  <c r="J16" i="4"/>
  <c r="I16" i="4"/>
  <c r="H16" i="4"/>
  <c r="G16" i="4"/>
  <c r="K15" i="4"/>
  <c r="L15" i="4"/>
  <c r="M15" i="4"/>
  <c r="J15" i="4"/>
  <c r="I15" i="4"/>
  <c r="H15" i="4"/>
  <c r="G15" i="4"/>
  <c r="H14" i="4"/>
  <c r="L14" i="4" s="1"/>
  <c r="M14" i="4"/>
  <c r="K14" i="4"/>
  <c r="J14" i="4"/>
  <c r="I14" i="4"/>
  <c r="G14" i="4"/>
  <c r="M8" i="4"/>
  <c r="M9" i="4"/>
  <c r="M10" i="4"/>
  <c r="M11" i="4"/>
  <c r="M12" i="4"/>
  <c r="M13" i="4"/>
  <c r="M7" i="4"/>
  <c r="L8" i="4"/>
  <c r="L9" i="4"/>
  <c r="L10" i="4"/>
  <c r="L11" i="4"/>
  <c r="L12" i="4"/>
  <c r="L13" i="4"/>
  <c r="L7" i="4"/>
  <c r="H7" i="4"/>
  <c r="I7" i="4"/>
  <c r="J7" i="4"/>
  <c r="K7" i="4"/>
  <c r="H8" i="4"/>
  <c r="I8" i="4"/>
  <c r="J8" i="4"/>
  <c r="K8" i="4"/>
  <c r="H9" i="4"/>
  <c r="I9" i="4"/>
  <c r="J9" i="4"/>
  <c r="K9" i="4"/>
  <c r="H10" i="4"/>
  <c r="I10" i="4"/>
  <c r="J10" i="4"/>
  <c r="K10" i="4"/>
  <c r="H11" i="4"/>
  <c r="I11" i="4"/>
  <c r="J11" i="4"/>
  <c r="K11" i="4"/>
  <c r="H12" i="4"/>
  <c r="I12" i="4"/>
  <c r="J12" i="4"/>
  <c r="K12" i="4"/>
  <c r="H13" i="4"/>
  <c r="I13" i="4"/>
  <c r="J13" i="4"/>
  <c r="K13" i="4"/>
  <c r="G8" i="4"/>
  <c r="G9" i="4"/>
  <c r="G10" i="4"/>
  <c r="G11" i="4"/>
  <c r="G12" i="4"/>
  <c r="G13" i="4"/>
  <c r="G7" i="4"/>
  <c r="L3" i="6" l="1"/>
  <c r="L7" i="6"/>
  <c r="L5" i="6"/>
  <c r="M18" i="4"/>
  <c r="M17" i="4"/>
  <c r="M16" i="4"/>
  <c r="B3" i="3"/>
  <c r="C3" i="3"/>
  <c r="D3" i="3"/>
  <c r="E3" i="3"/>
  <c r="F3" i="3"/>
  <c r="G3" i="3"/>
  <c r="H3" i="3"/>
  <c r="I3" i="3"/>
  <c r="J3" i="3"/>
  <c r="K3" i="3"/>
  <c r="B4" i="3"/>
  <c r="C4" i="3"/>
  <c r="D4" i="3"/>
  <c r="E4" i="3"/>
  <c r="F4" i="3"/>
  <c r="G4" i="3"/>
  <c r="H4" i="3"/>
  <c r="I4" i="3"/>
  <c r="J4" i="3"/>
  <c r="K4" i="3"/>
  <c r="B5" i="3"/>
  <c r="C5" i="3"/>
  <c r="D5" i="3"/>
  <c r="E5" i="3"/>
  <c r="F5" i="3"/>
  <c r="G5" i="3"/>
  <c r="H5" i="3"/>
  <c r="I5" i="3"/>
  <c r="J5" i="3"/>
  <c r="K5" i="3"/>
  <c r="B6" i="3"/>
  <c r="C6" i="3"/>
  <c r="D6" i="3"/>
  <c r="E6" i="3"/>
  <c r="F6" i="3"/>
  <c r="G6" i="3"/>
  <c r="H6" i="3"/>
  <c r="I6" i="3"/>
  <c r="J6" i="3"/>
  <c r="K6" i="3"/>
  <c r="B7" i="3"/>
  <c r="C7" i="3"/>
  <c r="D7" i="3"/>
  <c r="E7" i="3"/>
  <c r="F7" i="3"/>
  <c r="G7" i="3"/>
  <c r="H7" i="3"/>
  <c r="I7" i="3"/>
  <c r="J7" i="3"/>
  <c r="K7" i="3"/>
  <c r="B8" i="3"/>
  <c r="C8" i="3"/>
  <c r="D8" i="3"/>
  <c r="E8" i="3"/>
  <c r="F8" i="3"/>
  <c r="G8" i="3"/>
  <c r="H8" i="3"/>
  <c r="I8" i="3"/>
  <c r="J8" i="3"/>
  <c r="K8" i="3"/>
  <c r="B9" i="3"/>
  <c r="C9" i="3"/>
  <c r="D9" i="3"/>
  <c r="E9" i="3"/>
  <c r="F9" i="3"/>
  <c r="G9" i="3"/>
  <c r="H9" i="3"/>
  <c r="I9" i="3"/>
  <c r="J9" i="3"/>
  <c r="K9" i="3"/>
  <c r="B10" i="3"/>
  <c r="C10" i="3"/>
  <c r="D10" i="3"/>
  <c r="E10" i="3"/>
  <c r="F10" i="3"/>
  <c r="G10" i="3"/>
  <c r="H10" i="3"/>
  <c r="I10" i="3"/>
  <c r="J10" i="3"/>
  <c r="K10" i="3"/>
  <c r="B11" i="3"/>
  <c r="C11" i="3"/>
  <c r="D11" i="3"/>
  <c r="E11" i="3"/>
  <c r="F11" i="3"/>
  <c r="G11" i="3"/>
  <c r="H11" i="3"/>
  <c r="I11" i="3"/>
  <c r="J11" i="3"/>
  <c r="K11" i="3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B2" i="2"/>
  <c r="C2" i="3"/>
  <c r="D2" i="3"/>
  <c r="E2" i="3"/>
  <c r="F2" i="3"/>
  <c r="G2" i="3"/>
  <c r="H2" i="3"/>
  <c r="I2" i="3"/>
  <c r="J2" i="3"/>
  <c r="K2" i="3"/>
  <c r="B2" i="3"/>
  <c r="N3" i="1"/>
  <c r="N4" i="1" s="1"/>
  <c r="N5" i="1" s="1"/>
  <c r="K3" i="1"/>
  <c r="K4" i="1" s="1"/>
  <c r="K5" i="1" s="1"/>
  <c r="K6" i="1" s="1"/>
  <c r="K7" i="1" s="1"/>
  <c r="K8" i="1" s="1"/>
  <c r="N2" i="1"/>
  <c r="K2" i="1"/>
  <c r="Q3" i="1"/>
  <c r="Q4" i="1"/>
  <c r="Q5" i="1" s="1"/>
  <c r="Q6" i="1" s="1"/>
  <c r="Q7" i="1" s="1"/>
  <c r="Q2" i="1"/>
  <c r="H3" i="1"/>
  <c r="H4" i="1"/>
  <c r="H5" i="1" s="1"/>
  <c r="H6" i="1" s="1"/>
  <c r="H7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B3" i="1"/>
  <c r="B4" i="1" s="1"/>
  <c r="B5" i="1" s="1"/>
  <c r="B6" i="1" s="1"/>
  <c r="B7" i="1" s="1"/>
  <c r="B8" i="1" s="1"/>
  <c r="H2" i="1"/>
  <c r="E2" i="1"/>
  <c r="B2" i="1"/>
</calcChain>
</file>

<file path=xl/sharedStrings.xml><?xml version="1.0" encoding="utf-8"?>
<sst xmlns="http://schemas.openxmlformats.org/spreadsheetml/2006/main" count="128" uniqueCount="76">
  <si>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</si>
  <si>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</si>
  <si>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</si>
  <si>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</si>
  <si>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</si>
  <si>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</si>
  <si>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</si>
  <si>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</si>
  <si>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</si>
  <si>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</si>
  <si>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</si>
  <si>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</si>
  <si>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</si>
  <si>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</si>
  <si>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b1</t>
  </si>
  <si>
    <t>b2</t>
  </si>
  <si>
    <t>b3</t>
  </si>
  <si>
    <t>b4</t>
  </si>
  <si>
    <t>b5</t>
  </si>
  <si>
    <t>b6</t>
  </si>
  <si>
    <t>b7</t>
  </si>
  <si>
    <t>b8</t>
  </si>
  <si>
    <t>y/x</t>
  </si>
  <si>
    <t>Анализ результатов тестирования</t>
  </si>
  <si>
    <t>Студент</t>
  </si>
  <si>
    <t>Алексеев И.</t>
  </si>
  <si>
    <t>Антонова А.</t>
  </si>
  <si>
    <t>Борисов О.</t>
  </si>
  <si>
    <t>Васильев И.</t>
  </si>
  <si>
    <t>Валова Г.</t>
  </si>
  <si>
    <t>Голубева Р.</t>
  </si>
  <si>
    <t>Денисов П.</t>
  </si>
  <si>
    <t>Номера задач</t>
  </si>
  <si>
    <t>А1</t>
  </si>
  <si>
    <t>А2</t>
  </si>
  <si>
    <t>А3</t>
  </si>
  <si>
    <t>А4</t>
  </si>
  <si>
    <t>А5</t>
  </si>
  <si>
    <t>Правильные ответы</t>
  </si>
  <si>
    <t>Количество баллов</t>
  </si>
  <si>
    <t>Ответы студента</t>
  </si>
  <si>
    <t>Полученные баллы</t>
  </si>
  <si>
    <t>Сумма баллов</t>
  </si>
  <si>
    <t>Min сумма баллов</t>
  </si>
  <si>
    <t>Оценка</t>
  </si>
  <si>
    <t>Елизбарашвили С.</t>
  </si>
  <si>
    <t>Кулябин Д.</t>
  </si>
  <si>
    <t>Тихомиров Д.</t>
  </si>
  <si>
    <t>Фадеев А.</t>
  </si>
  <si>
    <t>Чечулин Л.</t>
  </si>
  <si>
    <t>Количество зачётов</t>
  </si>
  <si>
    <t>Максимальная сумма баллов</t>
  </si>
  <si>
    <t>Минимальная сумма баллов</t>
  </si>
  <si>
    <t>Количество несправившихся с задачей</t>
  </si>
  <si>
    <t>Количество студентов с максимумом</t>
  </si>
  <si>
    <t>min(f(x))</t>
  </si>
  <si>
    <t>1 огр.</t>
  </si>
  <si>
    <t>2 огр.</t>
  </si>
  <si>
    <t>3 огр.</t>
  </si>
  <si>
    <t>max(f(x))</t>
  </si>
  <si>
    <t>X1</t>
  </si>
  <si>
    <t>X2</t>
  </si>
  <si>
    <t>X3</t>
  </si>
  <si>
    <t>Прочие затраты</t>
  </si>
  <si>
    <t>Амортизация</t>
  </si>
  <si>
    <t>Отчисления на социальные нужды</t>
  </si>
  <si>
    <t>Затраты на оплату труда</t>
  </si>
  <si>
    <t>Материальные затраты</t>
  </si>
  <si>
    <t>Наименование показателя</t>
  </si>
  <si>
    <t>Абсолютное значение, тыс.р.</t>
  </si>
  <si>
    <t>Пред. год</t>
  </si>
  <si>
    <t>Тек. год</t>
  </si>
  <si>
    <t>SS</t>
  </si>
  <si>
    <t>U</t>
  </si>
  <si>
    <t>Изм. U</t>
  </si>
  <si>
    <t>Темп прироста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</si>
</sst>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&quot; &quot;???/???"/>
  </numFmts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9" fontId="0" fillId="0" borderId="0" xfId="0" applyNumberFormat="1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первой функции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'1.3(1)'!$B$2:$P$2</c:f>
              <c:numCache>
                <c:formatCode>General</c:formatCode>
                <c:ptCount val="15"/>
                <c:pt idx="0">
                  <c:v>-5.836586890877367E-3</c:v>
                </c:pt>
                <c:pt idx="1">
                  <c:v>4.1600822311331949E-3</c:v>
                </c:pt>
                <c:pt idx="2">
                  <c:v>6.3768263427723987E-2</c:v>
                </c:pt>
                <c:pt idx="3">
                  <c:v>-7.8509055309690292E-3</c:v>
                </c:pt>
                <c:pt idx="4">
                  <c:v>2.6889232831906859E-3</c:v>
                </c:pt>
                <c:pt idx="5">
                  <c:v>3.1236261559307602E-2</c:v>
                </c:pt>
                <c:pt idx="6">
                  <c:v>-1.0430852660941372E-2</c:v>
                </c:pt>
                <c:pt idx="7">
                  <c:v>1.3368134176477853E-3</c:v>
                </c:pt>
                <c:pt idx="8">
                  <c:v>2.0096464315848803E-2</c:v>
                </c:pt>
                <c:pt idx="9">
                  <c:v>-1.4019886958771505E-2</c:v>
                </c:pt>
                <c:pt idx="10">
                  <c:v>4.022974754075404E-5</c:v>
                </c:pt>
                <c:pt idx="11">
                  <c:v>1.4295515568350632E-2</c:v>
                </c:pt>
                <c:pt idx="12">
                  <c:v>-1.9631815618918576E-2</c:v>
                </c:pt>
                <c:pt idx="13">
                  <c:v>-1.2547189918190303E-3</c:v>
                </c:pt>
                <c:pt idx="14">
                  <c:v>1.0619177086907714E-2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D-4FCC-91DC-8918C9C3E66F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'1.3(1)'!$B$3:$P$3</c:f>
              <c:numCache>
                <c:formatCode>General</c:formatCode>
                <c:ptCount val="15"/>
                <c:pt idx="0">
                  <c:v>-6.0318466329672443E-2</c:v>
                </c:pt>
                <c:pt idx="1">
                  <c:v>4.2992554497814729E-2</c:v>
                </c:pt>
                <c:pt idx="2">
                  <c:v>0.65901594928344376</c:v>
                </c:pt>
                <c:pt idx="3">
                  <c:v>-8.1135531738140351E-2</c:v>
                </c:pt>
                <c:pt idx="4">
                  <c:v>2.7788797040564351E-2</c:v>
                </c:pt>
                <c:pt idx="5">
                  <c:v>0.32281253176832464</c:v>
                </c:pt>
                <c:pt idx="6">
                  <c:v>-0.10779810988544845</c:v>
                </c:pt>
                <c:pt idx="7">
                  <c:v>1.3815357610365524E-2</c:v>
                </c:pt>
                <c:pt idx="8">
                  <c:v>0.20768780262239381</c:v>
                </c:pt>
                <c:pt idx="9">
                  <c:v>-0.14488914416578691</c:v>
                </c:pt>
                <c:pt idx="10">
                  <c:v>4.1575611189494766E-4</c:v>
                </c:pt>
                <c:pt idx="11">
                  <c:v>0.1477376402675718</c:v>
                </c:pt>
                <c:pt idx="12">
                  <c:v>-0.2028858700366358</c:v>
                </c:pt>
                <c:pt idx="13">
                  <c:v>-1.2966949122188081E-2</c:v>
                </c:pt>
                <c:pt idx="14">
                  <c:v>0.10974435702595803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D-4FCC-91DC-8918C9C3E66F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'1.3(1)'!$B$4:$P$4</c:f>
              <c:numCache>
                <c:formatCode>General</c:formatCode>
                <c:ptCount val="15"/>
                <c:pt idx="0">
                  <c:v>-9.5458026157881452E-3</c:v>
                </c:pt>
                <c:pt idx="1">
                  <c:v>6.8038606442943845E-3</c:v>
                </c:pt>
                <c:pt idx="2">
                  <c:v>0.10429370233210583</c:v>
                </c:pt>
                <c:pt idx="3">
                  <c:v>-1.2840243100118427E-2</c:v>
                </c:pt>
                <c:pt idx="4">
                  <c:v>4.3977638627216327E-3</c:v>
                </c:pt>
                <c:pt idx="5">
                  <c:v>5.1087252340290087E-2</c:v>
                </c:pt>
                <c:pt idx="6">
                  <c:v>-1.7059775255182947E-2</c:v>
                </c:pt>
                <c:pt idx="7">
                  <c:v>2.186373176239079E-3</c:v>
                </c:pt>
                <c:pt idx="8">
                  <c:v>3.2867990354802264E-2</c:v>
                </c:pt>
                <c:pt idx="9">
                  <c:v>-2.2929680668898157E-2</c:v>
                </c:pt>
                <c:pt idx="10">
                  <c:v>6.5796198443864712E-5</c:v>
                </c:pt>
                <c:pt idx="11">
                  <c:v>2.338047431790883E-2</c:v>
                </c:pt>
                <c:pt idx="12">
                  <c:v>-3.2108052255788992E-2</c:v>
                </c:pt>
                <c:pt idx="13">
                  <c:v>-2.0521068319749995E-3</c:v>
                </c:pt>
                <c:pt idx="14">
                  <c:v>1.7367781943272549E-2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FD-4FCC-91DC-8918C9C3E66F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'1.3(1)'!$B$5:$P$5</c:f>
              <c:numCache>
                <c:formatCode>General</c:formatCode>
                <c:ptCount val="15"/>
                <c:pt idx="0">
                  <c:v>5.8365868908773627E-3</c:v>
                </c:pt>
                <c:pt idx="1">
                  <c:v>-4.1600822311331923E-3</c:v>
                </c:pt>
                <c:pt idx="2">
                  <c:v>-6.3768263427723931E-2</c:v>
                </c:pt>
                <c:pt idx="3">
                  <c:v>7.8509055309690223E-3</c:v>
                </c:pt>
                <c:pt idx="4">
                  <c:v>-2.6889232831906838E-3</c:v>
                </c:pt>
                <c:pt idx="5">
                  <c:v>-3.1236261559307577E-2</c:v>
                </c:pt>
                <c:pt idx="6">
                  <c:v>1.0430852660941363E-2</c:v>
                </c:pt>
                <c:pt idx="7">
                  <c:v>-1.3368134176477843E-3</c:v>
                </c:pt>
                <c:pt idx="8">
                  <c:v>-2.0096464315848786E-2</c:v>
                </c:pt>
                <c:pt idx="9">
                  <c:v>1.4019886958771495E-2</c:v>
                </c:pt>
                <c:pt idx="10">
                  <c:v>-4.0229747540754006E-5</c:v>
                </c:pt>
                <c:pt idx="11">
                  <c:v>-1.4295515568350622E-2</c:v>
                </c:pt>
                <c:pt idx="12">
                  <c:v>1.9631815618918563E-2</c:v>
                </c:pt>
                <c:pt idx="13">
                  <c:v>1.2547189918190294E-3</c:v>
                </c:pt>
                <c:pt idx="14">
                  <c:v>-1.0619177086907705E-2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FD-4FCC-91DC-8918C9C3E66F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'1.3(1)'!$B$6:$P$6</c:f>
              <c:numCache>
                <c:formatCode>General</c:formatCode>
                <c:ptCount val="15"/>
                <c:pt idx="0">
                  <c:v>6.0318466329672443E-2</c:v>
                </c:pt>
                <c:pt idx="1">
                  <c:v>-4.2992554497814729E-2</c:v>
                </c:pt>
                <c:pt idx="2">
                  <c:v>-0.65901594928344376</c:v>
                </c:pt>
                <c:pt idx="3">
                  <c:v>8.1135531738140351E-2</c:v>
                </c:pt>
                <c:pt idx="4">
                  <c:v>-2.7788797040564351E-2</c:v>
                </c:pt>
                <c:pt idx="5">
                  <c:v>-0.32281253176832464</c:v>
                </c:pt>
                <c:pt idx="6">
                  <c:v>0.10779810988544845</c:v>
                </c:pt>
                <c:pt idx="7">
                  <c:v>-1.3815357610365524E-2</c:v>
                </c:pt>
                <c:pt idx="8">
                  <c:v>-0.20768780262239381</c:v>
                </c:pt>
                <c:pt idx="9">
                  <c:v>0.14488914416578691</c:v>
                </c:pt>
                <c:pt idx="10">
                  <c:v>-4.1575611189494766E-4</c:v>
                </c:pt>
                <c:pt idx="11">
                  <c:v>-0.1477376402675718</c:v>
                </c:pt>
                <c:pt idx="12">
                  <c:v>0.2028858700366358</c:v>
                </c:pt>
                <c:pt idx="13">
                  <c:v>1.2966949122188081E-2</c:v>
                </c:pt>
                <c:pt idx="14">
                  <c:v>-0.10974435702595803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FD-4FCC-91DC-8918C9C3E66F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'1.3(1)'!$B$7:$P$7</c:f>
              <c:numCache>
                <c:formatCode>General</c:formatCode>
                <c:ptCount val="15"/>
                <c:pt idx="0">
                  <c:v>9.5458026157881522E-3</c:v>
                </c:pt>
                <c:pt idx="1">
                  <c:v>-6.8038606442943888E-3</c:v>
                </c:pt>
                <c:pt idx="2">
                  <c:v>-0.1042937023321059</c:v>
                </c:pt>
                <c:pt idx="3">
                  <c:v>1.2840243100118436E-2</c:v>
                </c:pt>
                <c:pt idx="4">
                  <c:v>-4.3977638627216362E-3</c:v>
                </c:pt>
                <c:pt idx="5">
                  <c:v>-5.1087252340290122E-2</c:v>
                </c:pt>
                <c:pt idx="6">
                  <c:v>1.7059775255182961E-2</c:v>
                </c:pt>
                <c:pt idx="7">
                  <c:v>-2.1863731762390808E-3</c:v>
                </c:pt>
                <c:pt idx="8">
                  <c:v>-3.2867990354802284E-2</c:v>
                </c:pt>
                <c:pt idx="9">
                  <c:v>2.292968066889817E-2</c:v>
                </c:pt>
                <c:pt idx="10">
                  <c:v>-6.5796198443864766E-5</c:v>
                </c:pt>
                <c:pt idx="11">
                  <c:v>-2.3380474317908847E-2</c:v>
                </c:pt>
                <c:pt idx="12">
                  <c:v>3.210805225578902E-2</c:v>
                </c:pt>
                <c:pt idx="13">
                  <c:v>2.0521068319750008E-3</c:v>
                </c:pt>
                <c:pt idx="14">
                  <c:v>-1.736778194327256E-2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FD-4FCC-91DC-8918C9C3E66F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'1.3(1)'!$B$8:$P$8</c:f>
              <c:numCache>
                <c:formatCode>General</c:formatCode>
                <c:ptCount val="15"/>
                <c:pt idx="0">
                  <c:v>-5.836586890877328E-3</c:v>
                </c:pt>
                <c:pt idx="1">
                  <c:v>4.1600822311331671E-3</c:v>
                </c:pt>
                <c:pt idx="2">
                  <c:v>6.3768263427723557E-2</c:v>
                </c:pt>
                <c:pt idx="3">
                  <c:v>-7.8509055309689754E-3</c:v>
                </c:pt>
                <c:pt idx="4">
                  <c:v>2.6889232831906677E-3</c:v>
                </c:pt>
                <c:pt idx="5">
                  <c:v>3.1236261559307393E-2</c:v>
                </c:pt>
                <c:pt idx="6">
                  <c:v>-1.0430852660941303E-2</c:v>
                </c:pt>
                <c:pt idx="7">
                  <c:v>1.3368134176477765E-3</c:v>
                </c:pt>
                <c:pt idx="8">
                  <c:v>2.0096464315848668E-2</c:v>
                </c:pt>
                <c:pt idx="9">
                  <c:v>-1.4019886958771412E-2</c:v>
                </c:pt>
                <c:pt idx="10">
                  <c:v>4.0229747540753769E-5</c:v>
                </c:pt>
                <c:pt idx="11">
                  <c:v>1.4295515568350537E-2</c:v>
                </c:pt>
                <c:pt idx="12">
                  <c:v>-1.9631815618918445E-2</c:v>
                </c:pt>
                <c:pt idx="13">
                  <c:v>-1.2547189918190218E-3</c:v>
                </c:pt>
                <c:pt idx="14">
                  <c:v>1.0619177086907643E-2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FD-4FCC-91DC-8918C9C3E66F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'1.3(1)'!$B$9:$P$9</c:f>
              <c:numCache>
                <c:formatCode>General</c:formatCode>
                <c:ptCount val="15"/>
                <c:pt idx="0">
                  <c:v>-6.0318466329672443E-2</c:v>
                </c:pt>
                <c:pt idx="1">
                  <c:v>4.2992554497814729E-2</c:v>
                </c:pt>
                <c:pt idx="2">
                  <c:v>0.65901594928344376</c:v>
                </c:pt>
                <c:pt idx="3">
                  <c:v>-8.1135531738140351E-2</c:v>
                </c:pt>
                <c:pt idx="4">
                  <c:v>2.7788797040564351E-2</c:v>
                </c:pt>
                <c:pt idx="5">
                  <c:v>0.32281253176832464</c:v>
                </c:pt>
                <c:pt idx="6">
                  <c:v>-0.10779810988544845</c:v>
                </c:pt>
                <c:pt idx="7">
                  <c:v>1.3815357610365524E-2</c:v>
                </c:pt>
                <c:pt idx="8">
                  <c:v>0.20768780262239381</c:v>
                </c:pt>
                <c:pt idx="9">
                  <c:v>-0.14488914416578691</c:v>
                </c:pt>
                <c:pt idx="10">
                  <c:v>4.1575611189494766E-4</c:v>
                </c:pt>
                <c:pt idx="11">
                  <c:v>0.1477376402675718</c:v>
                </c:pt>
                <c:pt idx="12">
                  <c:v>-0.2028858700366358</c:v>
                </c:pt>
                <c:pt idx="13">
                  <c:v>-1.2966949122188081E-2</c:v>
                </c:pt>
                <c:pt idx="14">
                  <c:v>0.10974435702595803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FD-4FCC-91DC-8918C9C3E66F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'1.3(1)'!$B$10:$P$10</c:f>
              <c:numCache>
                <c:formatCode>General</c:formatCode>
                <c:ptCount val="15"/>
                <c:pt idx="0">
                  <c:v>-9.5458026157881591E-3</c:v>
                </c:pt>
                <c:pt idx="1">
                  <c:v>6.8038606442943931E-3</c:v>
                </c:pt>
                <c:pt idx="2">
                  <c:v>0.10429370233210597</c:v>
                </c:pt>
                <c:pt idx="3">
                  <c:v>-1.2840243100118442E-2</c:v>
                </c:pt>
                <c:pt idx="4">
                  <c:v>4.3977638627216388E-3</c:v>
                </c:pt>
                <c:pt idx="5">
                  <c:v>5.1087252340290157E-2</c:v>
                </c:pt>
                <c:pt idx="6">
                  <c:v>-1.7059775255182971E-2</c:v>
                </c:pt>
                <c:pt idx="7">
                  <c:v>2.1863731762390821E-3</c:v>
                </c:pt>
                <c:pt idx="8">
                  <c:v>3.2867990354802305E-2</c:v>
                </c:pt>
                <c:pt idx="9">
                  <c:v>-2.2929680668898184E-2</c:v>
                </c:pt>
                <c:pt idx="10">
                  <c:v>6.5796198443864807E-5</c:v>
                </c:pt>
                <c:pt idx="11">
                  <c:v>2.3380474317908861E-2</c:v>
                </c:pt>
                <c:pt idx="12">
                  <c:v>-3.2108052255789034E-2</c:v>
                </c:pt>
                <c:pt idx="13">
                  <c:v>-2.0521068319750021E-3</c:v>
                </c:pt>
                <c:pt idx="14">
                  <c:v>1.736778194327257E-2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FD-4FCC-91DC-8918C9C3E66F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'1.3(1)'!$B$11:$P$11</c:f>
              <c:numCache>
                <c:formatCode>General</c:formatCode>
                <c:ptCount val="15"/>
                <c:pt idx="0">
                  <c:v>5.8365868908773844E-3</c:v>
                </c:pt>
                <c:pt idx="1">
                  <c:v>-4.160082231133207E-3</c:v>
                </c:pt>
                <c:pt idx="2">
                  <c:v>-6.3768263427724167E-2</c:v>
                </c:pt>
                <c:pt idx="3">
                  <c:v>7.8509055309690517E-3</c:v>
                </c:pt>
                <c:pt idx="4">
                  <c:v>-2.6889232831906933E-3</c:v>
                </c:pt>
                <c:pt idx="5">
                  <c:v>-3.1236261559307692E-2</c:v>
                </c:pt>
                <c:pt idx="6">
                  <c:v>1.0430852660941401E-2</c:v>
                </c:pt>
                <c:pt idx="7">
                  <c:v>-1.3368134176477892E-3</c:v>
                </c:pt>
                <c:pt idx="8">
                  <c:v>-2.0096464315848859E-2</c:v>
                </c:pt>
                <c:pt idx="9">
                  <c:v>1.4019886958771545E-2</c:v>
                </c:pt>
                <c:pt idx="10">
                  <c:v>-4.0229747540754155E-5</c:v>
                </c:pt>
                <c:pt idx="11">
                  <c:v>-1.4295515568350674E-2</c:v>
                </c:pt>
                <c:pt idx="12">
                  <c:v>1.9631815618918632E-2</c:v>
                </c:pt>
                <c:pt idx="13">
                  <c:v>1.254718991819034E-3</c:v>
                </c:pt>
                <c:pt idx="14">
                  <c:v>-1.0619177086907745E-2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FD-4FCC-91DC-8918C9C3E66F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'1.3(1)'!$B$12:$P$12</c:f>
              <c:numCache>
                <c:formatCode>General</c:formatCode>
                <c:ptCount val="15"/>
                <c:pt idx="0">
                  <c:v>6.0318466329672443E-2</c:v>
                </c:pt>
                <c:pt idx="1">
                  <c:v>-4.2992554497814729E-2</c:v>
                </c:pt>
                <c:pt idx="2">
                  <c:v>-0.65901594928344376</c:v>
                </c:pt>
                <c:pt idx="3">
                  <c:v>8.1135531738140351E-2</c:v>
                </c:pt>
                <c:pt idx="4">
                  <c:v>-2.7788797040564351E-2</c:v>
                </c:pt>
                <c:pt idx="5">
                  <c:v>-0.32281253176832464</c:v>
                </c:pt>
                <c:pt idx="6">
                  <c:v>0.10779810988544845</c:v>
                </c:pt>
                <c:pt idx="7">
                  <c:v>-1.3815357610365524E-2</c:v>
                </c:pt>
                <c:pt idx="8">
                  <c:v>-0.20768780262239381</c:v>
                </c:pt>
                <c:pt idx="9">
                  <c:v>0.14488914416578691</c:v>
                </c:pt>
                <c:pt idx="10">
                  <c:v>-4.1575611189494766E-4</c:v>
                </c:pt>
                <c:pt idx="11">
                  <c:v>-0.1477376402675718</c:v>
                </c:pt>
                <c:pt idx="12">
                  <c:v>0.2028858700366358</c:v>
                </c:pt>
                <c:pt idx="13">
                  <c:v>1.2966949122188081E-2</c:v>
                </c:pt>
                <c:pt idx="14">
                  <c:v>-0.10974435702595803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FD-4FCC-91DC-8918C9C3E66F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'1.3(1)'!$B$13:$P$13</c:f>
              <c:numCache>
                <c:formatCode>General</c:formatCode>
                <c:ptCount val="15"/>
                <c:pt idx="0">
                  <c:v>9.5458026157881626E-3</c:v>
                </c:pt>
                <c:pt idx="1">
                  <c:v>-6.8038606442943957E-3</c:v>
                </c:pt>
                <c:pt idx="2">
                  <c:v>-0.10429370233210601</c:v>
                </c:pt>
                <c:pt idx="3">
                  <c:v>1.2840243100118449E-2</c:v>
                </c:pt>
                <c:pt idx="4">
                  <c:v>-4.3977638627216405E-3</c:v>
                </c:pt>
                <c:pt idx="5">
                  <c:v>-5.1087252340290178E-2</c:v>
                </c:pt>
                <c:pt idx="6">
                  <c:v>1.7059775255182978E-2</c:v>
                </c:pt>
                <c:pt idx="7">
                  <c:v>-2.1863731762390829E-3</c:v>
                </c:pt>
                <c:pt idx="8">
                  <c:v>-3.2867990354802319E-2</c:v>
                </c:pt>
                <c:pt idx="9">
                  <c:v>2.2929680668898195E-2</c:v>
                </c:pt>
                <c:pt idx="10">
                  <c:v>-6.5796198443864834E-5</c:v>
                </c:pt>
                <c:pt idx="11">
                  <c:v>-2.3380474317908871E-2</c:v>
                </c:pt>
                <c:pt idx="12">
                  <c:v>3.2108052255789048E-2</c:v>
                </c:pt>
                <c:pt idx="13">
                  <c:v>2.0521068319750029E-3</c:v>
                </c:pt>
                <c:pt idx="14">
                  <c:v>-1.736778194327258E-2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FFD-4FCC-91DC-8918C9C3E66F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'1.3(1)'!$B$14:$P$14</c:f>
              <c:numCache>
                <c:formatCode>General</c:formatCode>
                <c:ptCount val="15"/>
                <c:pt idx="0">
                  <c:v>-5.8365868908773792E-3</c:v>
                </c:pt>
                <c:pt idx="1">
                  <c:v>4.1600822311332036E-3</c:v>
                </c:pt>
                <c:pt idx="2">
                  <c:v>6.3768263427724126E-2</c:v>
                </c:pt>
                <c:pt idx="3">
                  <c:v>-7.8509055309690448E-3</c:v>
                </c:pt>
                <c:pt idx="4">
                  <c:v>2.6889232831906916E-3</c:v>
                </c:pt>
                <c:pt idx="5">
                  <c:v>3.1236261559307667E-2</c:v>
                </c:pt>
                <c:pt idx="6">
                  <c:v>-1.0430852660941393E-2</c:v>
                </c:pt>
                <c:pt idx="7">
                  <c:v>1.3368134176477882E-3</c:v>
                </c:pt>
                <c:pt idx="8">
                  <c:v>2.0096464315848845E-2</c:v>
                </c:pt>
                <c:pt idx="9">
                  <c:v>-1.4019886958771535E-2</c:v>
                </c:pt>
                <c:pt idx="10">
                  <c:v>4.0229747540754122E-5</c:v>
                </c:pt>
                <c:pt idx="11">
                  <c:v>1.4295515568350663E-2</c:v>
                </c:pt>
                <c:pt idx="12">
                  <c:v>-1.9631815618918618E-2</c:v>
                </c:pt>
                <c:pt idx="13">
                  <c:v>-1.2547189918190329E-3</c:v>
                </c:pt>
                <c:pt idx="14">
                  <c:v>1.0619177086907737E-2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FFD-4FCC-91DC-8918C9C3E66F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'1.3(1)'!$B$15:$P$15</c:f>
              <c:numCache>
                <c:formatCode>General</c:formatCode>
                <c:ptCount val="15"/>
                <c:pt idx="0">
                  <c:v>-6.0318466329672443E-2</c:v>
                </c:pt>
                <c:pt idx="1">
                  <c:v>4.2992554497814729E-2</c:v>
                </c:pt>
                <c:pt idx="2">
                  <c:v>0.65901594928344376</c:v>
                </c:pt>
                <c:pt idx="3">
                  <c:v>-8.1135531738140351E-2</c:v>
                </c:pt>
                <c:pt idx="4">
                  <c:v>2.7788797040564351E-2</c:v>
                </c:pt>
                <c:pt idx="5">
                  <c:v>0.32281253176832464</c:v>
                </c:pt>
                <c:pt idx="6">
                  <c:v>-0.10779810988544845</c:v>
                </c:pt>
                <c:pt idx="7">
                  <c:v>1.3815357610365524E-2</c:v>
                </c:pt>
                <c:pt idx="8">
                  <c:v>0.20768780262239381</c:v>
                </c:pt>
                <c:pt idx="9">
                  <c:v>-0.14488914416578691</c:v>
                </c:pt>
                <c:pt idx="10">
                  <c:v>4.1575611189494766E-4</c:v>
                </c:pt>
                <c:pt idx="11">
                  <c:v>0.1477376402675718</c:v>
                </c:pt>
                <c:pt idx="12">
                  <c:v>-0.2028858700366358</c:v>
                </c:pt>
                <c:pt idx="13">
                  <c:v>-1.2966949122188081E-2</c:v>
                </c:pt>
                <c:pt idx="14">
                  <c:v>0.10974435702595803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FFD-4FCC-91DC-8918C9C3E66F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'1.3(1)'!$B$16:$P$16</c:f>
              <c:numCache>
                <c:formatCode>General</c:formatCode>
                <c:ptCount val="15"/>
                <c:pt idx="0">
                  <c:v>-9.5458026157883291E-3</c:v>
                </c:pt>
                <c:pt idx="1">
                  <c:v>6.8038606442945154E-3</c:v>
                </c:pt>
                <c:pt idx="2">
                  <c:v>0.10429370233210784</c:v>
                </c:pt>
                <c:pt idx="3">
                  <c:v>-1.2840243100118673E-2</c:v>
                </c:pt>
                <c:pt idx="4">
                  <c:v>4.3977638627217177E-3</c:v>
                </c:pt>
                <c:pt idx="5">
                  <c:v>5.1087252340291073E-2</c:v>
                </c:pt>
                <c:pt idx="6">
                  <c:v>-1.7059775255183277E-2</c:v>
                </c:pt>
                <c:pt idx="7">
                  <c:v>2.1863731762391211E-3</c:v>
                </c:pt>
                <c:pt idx="8">
                  <c:v>3.2867990354802895E-2</c:v>
                </c:pt>
                <c:pt idx="9">
                  <c:v>-2.2929680668898597E-2</c:v>
                </c:pt>
                <c:pt idx="10">
                  <c:v>6.5796198443865986E-5</c:v>
                </c:pt>
                <c:pt idx="11">
                  <c:v>2.3380474317909281E-2</c:v>
                </c:pt>
                <c:pt idx="12">
                  <c:v>-3.210805225578961E-2</c:v>
                </c:pt>
                <c:pt idx="13">
                  <c:v>-2.0521068319750389E-3</c:v>
                </c:pt>
                <c:pt idx="14">
                  <c:v>1.7367781943272882E-2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FFD-4FCC-91DC-8918C9C3E66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51679472"/>
        <c:axId val="769695360"/>
        <c:axId val="848022560"/>
      </c:surface3DChart>
      <c:catAx>
        <c:axId val="8516794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9695360"/>
        <c:crosses val="autoZero"/>
        <c:auto val="1"/>
        <c:lblAlgn val="ctr"/>
        <c:lblOffset val="100"/>
        <c:noMultiLvlLbl val="0"/>
      </c:catAx>
      <c:valAx>
        <c:axId val="7696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1679472"/>
        <c:crosses val="autoZero"/>
        <c:crossBetween val="midCat"/>
      </c:valAx>
      <c:serAx>
        <c:axId val="8480225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969536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второй функции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'1.3(2)'!$B$2:$B$12</c:f>
              <c:numCache>
                <c:formatCode>General</c:formatCode>
                <c:ptCount val="11"/>
                <c:pt idx="0">
                  <c:v>5.4245153623989871E-2</c:v>
                </c:pt>
                <c:pt idx="1">
                  <c:v>0.15333545332032822</c:v>
                </c:pt>
                <c:pt idx="2">
                  <c:v>5.7922604044496631E-2</c:v>
                </c:pt>
                <c:pt idx="3">
                  <c:v>5.389040137354436E-5</c:v>
                </c:pt>
                <c:pt idx="4">
                  <c:v>3.0686994934504229E-13</c:v>
                </c:pt>
                <c:pt idx="5">
                  <c:v>2.6543608098394737E-29</c:v>
                </c:pt>
                <c:pt idx="6">
                  <c:v>8.65124870861957E-56</c:v>
                </c:pt>
                <c:pt idx="7">
                  <c:v>2.63477929688544E-95</c:v>
                </c:pt>
                <c:pt idx="8">
                  <c:v>1.8591908187265809E-150</c:v>
                </c:pt>
                <c:pt idx="9">
                  <c:v>7.536087414530956E-224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5-4DB6-9274-7AB692774DCB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'1.3(2)'!$C$2:$C$12</c:f>
              <c:numCache>
                <c:formatCode>General</c:formatCode>
                <c:ptCount val="11"/>
                <c:pt idx="0">
                  <c:v>6.3774909524191514E-2</c:v>
                </c:pt>
                <c:pt idx="1">
                  <c:v>0.17675059593904457</c:v>
                </c:pt>
                <c:pt idx="2">
                  <c:v>6.5969849670754394E-2</c:v>
                </c:pt>
                <c:pt idx="3">
                  <c:v>6.0859003697547708E-5</c:v>
                </c:pt>
                <c:pt idx="4">
                  <c:v>3.4431455815606211E-13</c:v>
                </c:pt>
                <c:pt idx="5">
                  <c:v>2.9628208218535619E-29</c:v>
                </c:pt>
                <c:pt idx="6">
                  <c:v>9.6150781810047402E-56</c:v>
                </c:pt>
                <c:pt idx="7">
                  <c:v>2.9176062150100054E-95</c:v>
                </c:pt>
                <c:pt idx="8">
                  <c:v>2.0522344415811258E-150</c:v>
                </c:pt>
                <c:pt idx="9">
                  <c:v>8.2953638778142991E-224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85-4DB6-9274-7AB692774DCB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'1.3(2)'!$D$2:$D$12</c:f>
              <c:numCache>
                <c:formatCode>General</c:formatCode>
                <c:ptCount val="11"/>
                <c:pt idx="0">
                  <c:v>7.0383258108069516E-2</c:v>
                </c:pt>
                <c:pt idx="1">
                  <c:v>0.19358589647732091</c:v>
                </c:pt>
                <c:pt idx="2">
                  <c:v>7.188021575968602E-2</c:v>
                </c:pt>
                <c:pt idx="3">
                  <c:v>6.6053730196835803E-5</c:v>
                </c:pt>
                <c:pt idx="4">
                  <c:v>3.7254539136136682E-13</c:v>
                </c:pt>
                <c:pt idx="5">
                  <c:v>3.1975081814836812E-29</c:v>
                </c:pt>
                <c:pt idx="6">
                  <c:v>1.0353987634671761E-55</c:v>
                </c:pt>
                <c:pt idx="7">
                  <c:v>3.1358473044483712E-95</c:v>
                </c:pt>
                <c:pt idx="8">
                  <c:v>2.2020428867383845E-150</c:v>
                </c:pt>
                <c:pt idx="9">
                  <c:v>8.8875585992119111E-224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85-4DB6-9274-7AB692774DCB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'1.3(2)'!$E$2:$E$12</c:f>
              <c:numCache>
                <c:formatCode>General</c:formatCode>
                <c:ptCount val="11"/>
                <c:pt idx="0">
                  <c:v>7.5450022085049098E-2</c:v>
                </c:pt>
                <c:pt idx="1">
                  <c:v>0.20673686162031704</c:v>
                </c:pt>
                <c:pt idx="2">
                  <c:v>7.6552312231646324E-2</c:v>
                </c:pt>
                <c:pt idx="3">
                  <c:v>7.0195721224451581E-5</c:v>
                </c:pt>
                <c:pt idx="4">
                  <c:v>3.9520759448371295E-13</c:v>
                </c:pt>
                <c:pt idx="5">
                  <c:v>3.3869478010258808E-29</c:v>
                </c:pt>
                <c:pt idx="6">
                  <c:v>1.0953234027518464E-55</c:v>
                </c:pt>
                <c:pt idx="7">
                  <c:v>3.3135571798230699E-95</c:v>
                </c:pt>
                <c:pt idx="8">
                  <c:v>2.3244660101698349E-150</c:v>
                </c:pt>
                <c:pt idx="9">
                  <c:v>9.3730469219267288E-224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85-4DB6-9274-7AB692774DCB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'1.3(2)'!$F$2:$F$12</c:f>
              <c:numCache>
                <c:formatCode>General</c:formatCode>
                <c:ptCount val="11"/>
                <c:pt idx="0">
                  <c:v>7.9562134259784492E-2</c:v>
                </c:pt>
                <c:pt idx="1">
                  <c:v>0.21752990898964505</c:v>
                </c:pt>
                <c:pt idx="2">
                  <c:v>8.0415683098517848E-2</c:v>
                </c:pt>
                <c:pt idx="3">
                  <c:v>7.3640077398662599E-5</c:v>
                </c:pt>
                <c:pt idx="4">
                  <c:v>4.1413746836024687E-13</c:v>
                </c:pt>
                <c:pt idx="5">
                  <c:v>3.5457776939935951E-29</c:v>
                </c:pt>
                <c:pt idx="6">
                  <c:v>1.1457253809239704E-55</c:v>
                </c:pt>
                <c:pt idx="7">
                  <c:v>3.4634424785817976E-95</c:v>
                </c:pt>
                <c:pt idx="8">
                  <c:v>2.4279755741258274E-150</c:v>
                </c:pt>
                <c:pt idx="9">
                  <c:v>9.7844401860878902E-224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85-4DB6-9274-7AB692774DCB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'1.3(2)'!$G$2:$G$12</c:f>
              <c:numCache>
                <c:formatCode>General</c:formatCode>
                <c:ptCount val="11"/>
                <c:pt idx="0">
                  <c:v>8.302427238502906E-2</c:v>
                </c:pt>
                <c:pt idx="1">
                  <c:v>0.2266838343314099</c:v>
                </c:pt>
                <c:pt idx="2">
                  <c:v>8.3709249861219026E-2</c:v>
                </c:pt>
                <c:pt idx="3">
                  <c:v>7.6588029144674107E-5</c:v>
                </c:pt>
                <c:pt idx="4">
                  <c:v>4.3039085198119479E-13</c:v>
                </c:pt>
                <c:pt idx="5">
                  <c:v>3.6825154994644586E-29</c:v>
                </c:pt>
                <c:pt idx="6">
                  <c:v>1.1892167398772189E-55</c:v>
                </c:pt>
                <c:pt idx="7">
                  <c:v>3.5930385467614196E-95</c:v>
                </c:pt>
                <c:pt idx="8">
                  <c:v>2.517634950579041E-150</c:v>
                </c:pt>
                <c:pt idx="9">
                  <c:v>1.0141366623962802E-223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85-4DB6-9274-7AB692774DCB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'1.3(2)'!$H$2:$H$12</c:f>
              <c:numCache>
                <c:formatCode>General</c:formatCode>
                <c:ptCount val="11"/>
                <c:pt idx="0">
                  <c:v>8.6015038312499126E-2</c:v>
                </c:pt>
                <c:pt idx="1">
                  <c:v>0.23463202275349054</c:v>
                </c:pt>
                <c:pt idx="2">
                  <c:v>8.6579648019048244E-2</c:v>
                </c:pt>
                <c:pt idx="3">
                  <c:v>7.916468515821905E-5</c:v>
                </c:pt>
                <c:pt idx="4">
                  <c:v>4.4463089127119931E-13</c:v>
                </c:pt>
                <c:pt idx="5">
                  <c:v>3.8025561339213684E-29</c:v>
                </c:pt>
                <c:pt idx="6">
                  <c:v>1.2274638395156E-55</c:v>
                </c:pt>
                <c:pt idx="7">
                  <c:v>3.7071829151550072E-95</c:v>
                </c:pt>
                <c:pt idx="8">
                  <c:v>2.5967129614201383E-150</c:v>
                </c:pt>
                <c:pt idx="9">
                  <c:v>1.04565619802703E-223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85-4DB6-9274-7AB692774DCB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'1.3(2)'!$I$2:$I$12</c:f>
              <c:numCache>
                <c:formatCode>General</c:formatCode>
                <c:ptCount val="11"/>
                <c:pt idx="0">
                  <c:v>8.8648158870228158E-2</c:v>
                </c:pt>
                <c:pt idx="1">
                  <c:v>0.24165595399929574</c:v>
                </c:pt>
                <c:pt idx="2">
                  <c:v>8.9123353775130448E-2</c:v>
                </c:pt>
                <c:pt idx="3">
                  <c:v>8.1453145997489022E-5</c:v>
                </c:pt>
                <c:pt idx="4">
                  <c:v>4.5730140595131013E-13</c:v>
                </c:pt>
                <c:pt idx="5">
                  <c:v>3.9095329703494517E-29</c:v>
                </c:pt>
                <c:pt idx="6">
                  <c:v>1.2615950064289893E-55</c:v>
                </c:pt>
                <c:pt idx="7">
                  <c:v>3.8091667081064253E-95</c:v>
                </c:pt>
                <c:pt idx="8">
                  <c:v>2.6674428993646998E-150</c:v>
                </c:pt>
                <c:pt idx="9">
                  <c:v>1.0738760731797671E-223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385-4DB6-9274-7AB692774DCB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'1.3(2)'!$J$2:$J$12</c:f>
              <c:numCache>
                <c:formatCode>General</c:formatCode>
                <c:ptCount val="11"/>
                <c:pt idx="0">
                  <c:v>9.100054487644671E-2</c:v>
                </c:pt>
                <c:pt idx="1">
                  <c:v>0.24794878839250356</c:v>
                </c:pt>
                <c:pt idx="2">
                  <c:v>9.1407224566465856E-2</c:v>
                </c:pt>
                <c:pt idx="3">
                  <c:v>8.3511423132692655E-5</c:v>
                </c:pt>
                <c:pt idx="4">
                  <c:v>4.687140383838193E-13</c:v>
                </c:pt>
                <c:pt idx="5">
                  <c:v>4.0060097849681919E-29</c:v>
                </c:pt>
                <c:pt idx="6">
                  <c:v>1.2924097614791198E-55</c:v>
                </c:pt>
                <c:pt idx="7">
                  <c:v>3.9013306210504456E-95</c:v>
                </c:pt>
                <c:pt idx="8">
                  <c:v>2.7314183762692226E-150</c:v>
                </c:pt>
                <c:pt idx="9">
                  <c:v>1.0994214246765913E-223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385-4DB6-9274-7AB692774DCB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'1.3(2)'!$K$2:$K$12</c:f>
              <c:numCache>
                <c:formatCode>General</c:formatCode>
                <c:ptCount val="11"/>
                <c:pt idx="0">
                  <c:v>9.3126651046868777E-2</c:v>
                </c:pt>
                <c:pt idx="1">
                  <c:v>0.25364882551341944</c:v>
                </c:pt>
                <c:pt idx="2">
                  <c:v>9.3479498691199217E-2</c:v>
                </c:pt>
                <c:pt idx="3">
                  <c:v>8.5381616289374461E-5</c:v>
                </c:pt>
                <c:pt idx="4">
                  <c:v>4.7909600995919799E-13</c:v>
                </c:pt>
                <c:pt idx="5">
                  <c:v>4.0938631757779776E-29</c:v>
                </c:pt>
                <c:pt idx="6">
                  <c:v>1.3204953050142679E-55</c:v>
                </c:pt>
                <c:pt idx="7">
                  <c:v>3.985398876117523E-95</c:v>
                </c:pt>
                <c:pt idx="8">
                  <c:v>2.7898164241811042E-150</c:v>
                </c:pt>
                <c:pt idx="9">
                  <c:v>1.1227550926315637E-223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385-4DB6-9274-7AB692774DCB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76946096"/>
        <c:axId val="769683296"/>
        <c:axId val="862417872"/>
      </c:surface3DChart>
      <c:catAx>
        <c:axId val="7769460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9683296"/>
        <c:crosses val="autoZero"/>
        <c:auto val="1"/>
        <c:lblAlgn val="ctr"/>
        <c:lblOffset val="100"/>
        <c:noMultiLvlLbl val="0"/>
      </c:catAx>
      <c:valAx>
        <c:axId val="7696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6946096"/>
        <c:crosses val="autoZero"/>
        <c:crossBetween val="midCat"/>
      </c:valAx>
      <c:serAx>
        <c:axId val="8624178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968329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Структура основных средств предприятия</a:t>
            </a:r>
          </a:p>
          <a:p>
            <a:pPr>
              <a:defRPr/>
            </a:pPr>
            <a:r>
              <a:rPr lang="ru-RU" baseline="0"/>
              <a:t>в прошлом году</a:t>
            </a:r>
          </a:p>
        </c:rich>
      </c:tx>
      <c:layout>
        <c:manualLayout>
          <c:xMode val="edge"/>
          <c:yMode val="edge"/>
          <c:x val="0.2701318897637795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198-4AB3-AF11-58B11968CF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198-4AB3-AF11-58B11968CF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198-4AB3-AF11-58B11968CF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98-4AB3-AF11-58B11968CF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198-4AB3-AF11-58B11968CF29}"/>
              </c:ext>
            </c:extLst>
          </c:dPt>
          <c:dLbls>
            <c:dLbl>
              <c:idx val="1"/>
              <c:layout>
                <c:manualLayout>
                  <c:x val="-0.14166666666666666"/>
                  <c:y val="-5.555555555555555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198-4AB3-AF11-58B11968CF29}"/>
                </c:ext>
              </c:extLst>
            </c:dLbl>
            <c:dLbl>
              <c:idx val="2"/>
              <c:layout>
                <c:manualLayout>
                  <c:x val="-0.12500000000000003"/>
                  <c:y val="-8.796296296296296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198-4AB3-AF11-58B11968CF29}"/>
                </c:ext>
              </c:extLst>
            </c:dLbl>
            <c:dLbl>
              <c:idx val="3"/>
              <c:layout>
                <c:manualLayout>
                  <c:x val="-5.2777777777777805E-2"/>
                  <c:y val="-0.1203703703703703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198-4AB3-AF11-58B11968CF29}"/>
                </c:ext>
              </c:extLst>
            </c:dLbl>
            <c:dLbl>
              <c:idx val="4"/>
              <c:layout>
                <c:manualLayout>
                  <c:x val="3.8888888888888841E-2"/>
                  <c:y val="-0.138888888888888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198-4AB3-AF11-58B11968CF2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'3(2.2)'!$A$1:$A$5</c:f>
              <c:strCache>
                <c:ptCount val="5"/>
                <c:pt idx="0">
                  <c:v>Материальные затраты</c:v>
                </c:pt>
                <c:pt idx="1">
                  <c:v>Затраты на оплату труда</c:v>
                </c:pt>
                <c:pt idx="2">
                  <c:v>Отчисления на социальные нужды</c:v>
                </c:pt>
                <c:pt idx="3">
                  <c:v>Амортизация</c:v>
                </c:pt>
                <c:pt idx="4">
                  <c:v>Прочие затраты</c:v>
                </c:pt>
              </c:strCache>
            </c:strRef>
          </c:cat>
          <c:val>
            <c:numRef>
              <c:f>'3(2.2)'!$B$1:$B$5</c:f>
              <c:numCache>
                <c:formatCode>General</c:formatCode>
                <c:ptCount val="5"/>
                <c:pt idx="0">
                  <c:v>1700330</c:v>
                </c:pt>
                <c:pt idx="1">
                  <c:v>228675</c:v>
                </c:pt>
                <c:pt idx="2">
                  <c:v>54140</c:v>
                </c:pt>
                <c:pt idx="3">
                  <c:v>22749</c:v>
                </c:pt>
                <c:pt idx="4">
                  <c:v>36364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8-4AB3-AF11-58B11968C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Структура основных средств предприятия</a:t>
            </a:r>
          </a:p>
          <a:p>
            <a:pPr>
              <a:defRPr/>
            </a:pPr>
            <a:r>
              <a:rPr lang="ru-RU" sz="1400" b="0" i="0" baseline="0">
                <a:effectLst/>
              </a:rPr>
              <a:t>в этом году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2838333333333333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878-4DE0-B7B8-B64D0F6488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878-4DE0-B7B8-B64D0F6488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878-4DE0-B7B8-B64D0F6488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78-4DE0-B7B8-B64D0F6488D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878-4DE0-B7B8-B64D0F6488DC}"/>
              </c:ext>
            </c:extLst>
          </c:dPt>
          <c:dLbls>
            <c:dLbl>
              <c:idx val="0"/>
              <c:layout>
                <c:manualLayout>
                  <c:x val="0.1"/>
                  <c:y val="6.944444444444444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878-4DE0-B7B8-B64D0F6488DC}"/>
                </c:ext>
              </c:extLst>
            </c:dLbl>
            <c:dLbl>
              <c:idx val="1"/>
              <c:layout>
                <c:manualLayout>
                  <c:x val="-0.13055555555555556"/>
                  <c:y val="-9.259259259259262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878-4DE0-B7B8-B64D0F6488DC}"/>
                </c:ext>
              </c:extLst>
            </c:dLbl>
            <c:dLbl>
              <c:idx val="2"/>
              <c:layout>
                <c:manualLayout>
                  <c:x val="-0.16111111111111115"/>
                  <c:y val="-0.2361111111111111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878-4DE0-B7B8-B64D0F6488DC}"/>
                </c:ext>
              </c:extLst>
            </c:dLbl>
            <c:dLbl>
              <c:idx val="3"/>
              <c:layout>
                <c:manualLayout>
                  <c:x val="-2.5000000000000001E-2"/>
                  <c:y val="-0.1898148148148148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878-4DE0-B7B8-B64D0F6488DC}"/>
                </c:ext>
              </c:extLst>
            </c:dLbl>
            <c:dLbl>
              <c:idx val="4"/>
              <c:layout>
                <c:manualLayout>
                  <c:x val="0.11388888888888889"/>
                  <c:y val="-0.11111111111111116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878-4DE0-B7B8-B64D0F6488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'3(2.2)'!$A$1:$A$5</c:f>
              <c:strCache>
                <c:ptCount val="5"/>
                <c:pt idx="0">
                  <c:v>Материальные затраты</c:v>
                </c:pt>
                <c:pt idx="1">
                  <c:v>Затраты на оплату труда</c:v>
                </c:pt>
                <c:pt idx="2">
                  <c:v>Отчисления на социальные нужды</c:v>
                </c:pt>
                <c:pt idx="3">
                  <c:v>Амортизация</c:v>
                </c:pt>
                <c:pt idx="4">
                  <c:v>Прочие затраты</c:v>
                </c:pt>
              </c:strCache>
            </c:strRef>
          </c:cat>
          <c:val>
            <c:numRef>
              <c:f>'3(2.2)'!$C$1:$C$5</c:f>
              <c:numCache>
                <c:formatCode>General</c:formatCode>
                <c:ptCount val="5"/>
                <c:pt idx="0">
                  <c:v>1926917</c:v>
                </c:pt>
                <c:pt idx="1">
                  <c:v>272083</c:v>
                </c:pt>
                <c:pt idx="2">
                  <c:v>69105</c:v>
                </c:pt>
                <c:pt idx="3">
                  <c:v>35190</c:v>
                </c:pt>
                <c:pt idx="4">
                  <c:v>121530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8-4DE0-B7B8-B64D0F6488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Анализ основных средств предприятия (начало года)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'3(2.3)'!$A$1</c:f>
              <c:strCache>
                <c:ptCount val="1"/>
                <c:pt idx="0">
                  <c:v>Материальные затраты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'3(2.3)'!$B$1</c:f>
              <c:numCache>
                <c:formatCode>General</c:formatCode>
                <c:ptCount val="1"/>
                <c:pt idx="0">
                  <c:v>1700330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5-46A8-9D54-255A839538FB}"/>
            </c:ext>
          </c:extLst>
        </c:ser>
        <c:ser>
          <c:idx val="1"/>
          <c:order val="1"/>
          <c:tx>
            <c:strRef>
              <c:f>'3(2.3)'!$A$2</c:f>
              <c:strCache>
                <c:ptCount val="1"/>
                <c:pt idx="0">
                  <c:v>Затраты на оплату труда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'3(2.3)'!$B$2</c:f>
              <c:numCache>
                <c:formatCode>General</c:formatCode>
                <c:ptCount val="1"/>
                <c:pt idx="0">
                  <c:v>228675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E5-46A8-9D54-255A839538FB}"/>
            </c:ext>
          </c:extLst>
        </c:ser>
        <c:ser>
          <c:idx val="2"/>
          <c:order val="2"/>
          <c:tx>
            <c:strRef>
              <c:f>'3(2.3)'!$A$3</c:f>
              <c:strCache>
                <c:ptCount val="1"/>
                <c:pt idx="0">
                  <c:v>Отчисления на социальные нужды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'3(2.3)'!$B$3</c:f>
              <c:numCache>
                <c:formatCode>General</c:formatCode>
                <c:ptCount val="1"/>
                <c:pt idx="0">
                  <c:v>54140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E5-46A8-9D54-255A839538FB}"/>
            </c:ext>
          </c:extLst>
        </c:ser>
        <c:ser>
          <c:idx val="3"/>
          <c:order val="3"/>
          <c:tx>
            <c:strRef>
              <c:f>'3(2.3)'!$A$4</c:f>
              <c:strCache>
                <c:ptCount val="1"/>
                <c:pt idx="0">
                  <c:v>Амортизация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'3(2.3)'!$B$4</c:f>
              <c:numCache>
                <c:formatCode>General</c:formatCode>
                <c:ptCount val="1"/>
                <c:pt idx="0">
                  <c:v>22749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E5-46A8-9D54-255A839538FB}"/>
            </c:ext>
          </c:extLst>
        </c:ser>
        <c:ser>
          <c:idx val="4"/>
          <c:order val="4"/>
          <c:tx>
            <c:strRef>
              <c:f>'3(2.3)'!$A$5</c:f>
              <c:strCache>
                <c:ptCount val="1"/>
                <c:pt idx="0">
                  <c:v>Прочие затраты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'3(2.3)'!$B$5</c:f>
              <c:numCache>
                <c:formatCode>General</c:formatCode>
                <c:ptCount val="1"/>
                <c:pt idx="0">
                  <c:v>36364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E5-46A8-9D54-255A83953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21608479"/>
        <c:axId val="1446313535"/>
      </c:barChart>
      <c:catAx>
        <c:axId val="1221608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6313535"/>
        <c:crosses val="autoZero"/>
        <c:auto val="1"/>
        <c:lblAlgn val="ctr"/>
        <c:lblOffset val="100"/>
        <c:noMultiLvlLbl val="0"/>
      </c:catAx>
      <c:valAx>
        <c:axId val="144631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160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  Анализ основных средств предприятия (конец года)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'3(2.3)'!$A$1</c:f>
              <c:strCache>
                <c:ptCount val="1"/>
                <c:pt idx="0">
                  <c:v>Материальные затраты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'3(2.3)'!$C$1</c:f>
              <c:numCache>
                <c:formatCode>General</c:formatCode>
                <c:ptCount val="1"/>
                <c:pt idx="0">
                  <c:v>1926917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6-4AE0-8AFF-43C1C586ECBF}"/>
            </c:ext>
          </c:extLst>
        </c:ser>
        <c:ser>
          <c:idx val="1"/>
          <c:order val="1"/>
          <c:tx>
            <c:strRef>
              <c:f>'3(2.3)'!$A$2</c:f>
              <c:strCache>
                <c:ptCount val="1"/>
                <c:pt idx="0">
                  <c:v>Затраты на оплату труда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'3(2.3)'!$C$2</c:f>
              <c:numCache>
                <c:formatCode>General</c:formatCode>
                <c:ptCount val="1"/>
                <c:pt idx="0">
                  <c:v>272083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96-4AE0-8AFF-43C1C586ECBF}"/>
            </c:ext>
          </c:extLst>
        </c:ser>
        <c:ser>
          <c:idx val="2"/>
          <c:order val="2"/>
          <c:tx>
            <c:strRef>
              <c:f>'3(2.3)'!$A$3</c:f>
              <c:strCache>
                <c:ptCount val="1"/>
                <c:pt idx="0">
                  <c:v>Отчисления на социальные нужды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'3(2.3)'!$C$3</c:f>
              <c:numCache>
                <c:formatCode>General</c:formatCode>
                <c:ptCount val="1"/>
                <c:pt idx="0">
                  <c:v>69105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96-4AE0-8AFF-43C1C586ECBF}"/>
            </c:ext>
          </c:extLst>
        </c:ser>
        <c:ser>
          <c:idx val="3"/>
          <c:order val="3"/>
          <c:tx>
            <c:strRef>
              <c:f>'3(2.3)'!$A$4</c:f>
              <c:strCache>
                <c:ptCount val="1"/>
                <c:pt idx="0">
                  <c:v>Амортизация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'3(2.3)'!$C$4</c:f>
              <c:numCache>
                <c:formatCode>General</c:formatCode>
                <c:ptCount val="1"/>
                <c:pt idx="0">
                  <c:v>35190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96-4AE0-8AFF-43C1C586ECBF}"/>
            </c:ext>
          </c:extLst>
        </c:ser>
        <c:ser>
          <c:idx val="4"/>
          <c:order val="4"/>
          <c:tx>
            <c:strRef>
              <c:f>'3(2.3)'!$A$5</c:f>
              <c:strCache>
                <c:ptCount val="1"/>
                <c:pt idx="0">
                  <c:v>Прочие затраты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'3(2.3)'!$C$5</c:f>
              <c:numCache>
                <c:formatCode>General</c:formatCode>
                <c:ptCount val="1"/>
                <c:pt idx="0">
                  <c:v>121530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96-4AE0-8AFF-43C1C586E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2181615"/>
        <c:axId val="1342688799"/>
      </c:barChart>
      <c:catAx>
        <c:axId val="1332181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2688799"/>
        <c:crosses val="autoZero"/>
        <c:auto val="1"/>
        <c:lblAlgn val="ctr"/>
        <c:lblOffset val="100"/>
        <c:noMultiLvlLbl val="0"/>
      </c:catAx>
      <c:valAx>
        <c:axId val="134268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218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17</xdr:row>
      <xdr:rowOff>95250</xdr:rowOff>
    </xdr:from>
    <xdr:to>
      <xdr:col>12</xdr:col>
      <xdr:colOff>66675</xdr:colOff>
      <xdr:row>31</xdr:row>
      <xdr:rowOff>171450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90D5D7D-5B1E-4D60-8041-B284708E5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13</xdr:row>
      <xdr:rowOff>76200</xdr:rowOff>
    </xdr:from>
    <xdr:to>
      <xdr:col>9</xdr:col>
      <xdr:colOff>114300</xdr:colOff>
      <xdr:row>27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E4F0278-8E4B-47AD-ADDF-C66203EF4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7</xdr:row>
      <xdr:rowOff>0</xdr:rowOff>
    </xdr:from>
    <xdr:to>
      <xdr:col>8</xdr:col>
      <xdr:colOff>9525</xdr:colOff>
      <xdr:row>21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4D2E148-DA68-4981-A8CB-D92D57E24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6</xdr:row>
      <xdr:rowOff>180975</xdr:rowOff>
    </xdr:from>
    <xdr:to>
      <xdr:col>16</xdr:col>
      <xdr:colOff>571500</xdr:colOff>
      <xdr:row>21</xdr:row>
      <xdr:rowOff>66675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A34DE41-4A7C-4966-B954-4A451ABDA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8</xdr:row>
      <xdr:rowOff>19050</xdr:rowOff>
    </xdr:from>
    <xdr:to>
      <xdr:col>7</xdr:col>
      <xdr:colOff>309562</xdr:colOff>
      <xdr:row>22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0286E5D-87DD-4DB7-BFE0-07B0F72F6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</xdr:colOff>
      <xdr:row>7</xdr:row>
      <xdr:rowOff>180975</xdr:rowOff>
    </xdr:from>
    <xdr:to>
      <xdr:col>16</xdr:col>
      <xdr:colOff>309562</xdr:colOff>
      <xdr:row>22</xdr:row>
      <xdr:rowOff>66675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EA262BC-2910-4519-A104-AB172C364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9AC94-F8B3-4937-9D5F-6FE02180F614}">
  <dimension ref="A1:Q14"/>
  <sheetViews>
    <sheetView workbookViewId="0">
      <selection activeCell="Q12" sqref="Q1:Q12"/>
    </sheetView>
  </sheetViews>
  <sheetFormatPr defaultRowHeight="15" x14ac:dyDescent="0.25"/>
  <cols>
    <col min="8" max="8" width="9.140625" style="2"/>
    <col min="17" max="17" width="9.140625" style="4"/>
  </cols>
  <sheetData>
    <row r="1" spans="1:17" x14ac:dyDescent="0.25">
      <c r="A1" t="s">
        <v>0</v>
      </c>
      <c r="B1">
        <v>3</v>
      </c>
      <c r="D1" t="s">
        <v>0</v>
      </c>
      <c r="E1" s="1">
        <v>0.1</v>
      </c>
      <c r="G1" t="s">
        <v>0</v>
      </c>
      <c r="H1" s="2">
        <v>3.2</v>
      </c>
      <c r="J1" t="s">
        <v>14</v>
      </c>
      <c r="K1">
        <v>6</v>
      </c>
      <c r="M1" t="s">
        <v>14</v>
      </c>
      <c r="N1" s="3">
        <v>1.2E-2</v>
      </c>
      <c r="P1" t="s">
        <v>14</v>
      </c>
      <c r="Q1" s="4">
        <v>0.33333333333333331</v>
      </c>
    </row>
    <row r="2" spans="1:17" x14ac:dyDescent="0.25">
      <c r="A2" t="s">
        <v>1</v>
      </c>
      <c r="B2">
        <f>B1+7</f>
        <v>10</v>
      </c>
      <c r="D2" t="s">
        <v>1</v>
      </c>
      <c r="E2" s="1">
        <f>E1+12%</f>
        <v>0.22</v>
      </c>
      <c r="G2" t="s">
        <v>1</v>
      </c>
      <c r="H2" s="2">
        <f>H1+2.5</f>
        <v>5.7</v>
      </c>
      <c r="J2" t="s">
        <v>15</v>
      </c>
      <c r="K2">
        <f>K1*1.2</f>
        <v>7.1999999999999993</v>
      </c>
      <c r="M2" t="s">
        <v>15</v>
      </c>
      <c r="N2" s="3">
        <f>N1*0.5</f>
        <v>6.0000000000000001E-3</v>
      </c>
      <c r="P2" t="s">
        <v>15</v>
      </c>
      <c r="Q2" s="4">
        <f>Q1*0.5</f>
        <v>0.16666666666666666</v>
      </c>
    </row>
    <row r="3" spans="1:17" x14ac:dyDescent="0.25">
      <c r="A3" t="s">
        <v>2</v>
      </c>
      <c r="B3">
        <f t="shared" ref="B3:B8" si="0">B2+7</f>
        <v>17</v>
      </c>
      <c r="D3" t="s">
        <v>2</v>
      </c>
      <c r="E3" s="1">
        <f t="shared" ref="E3:E14" si="1">E2+12%</f>
        <v>0.33999999999999997</v>
      </c>
      <c r="G3" t="s">
        <v>2</v>
      </c>
      <c r="H3" s="2">
        <f t="shared" ref="H3:H7" si="2">H2+2.5</f>
        <v>8.1999999999999993</v>
      </c>
      <c r="J3" t="s">
        <v>16</v>
      </c>
      <c r="K3">
        <f t="shared" ref="K3:K8" si="3">K2*1.2</f>
        <v>8.6399999999999988</v>
      </c>
      <c r="M3" t="s">
        <v>16</v>
      </c>
      <c r="N3" s="3">
        <f t="shared" ref="N3:N5" si="4">N2*0.5</f>
        <v>3.0000000000000001E-3</v>
      </c>
      <c r="P3" t="s">
        <v>16</v>
      </c>
      <c r="Q3" s="4">
        <f t="shared" ref="Q3:Q7" si="5">Q2*0.5</f>
        <v>8.3333333333333329E-2</v>
      </c>
    </row>
    <row r="4" spans="1:17" x14ac:dyDescent="0.25">
      <c r="A4" t="s">
        <v>3</v>
      </c>
      <c r="B4">
        <f t="shared" si="0"/>
        <v>24</v>
      </c>
      <c r="D4" t="s">
        <v>3</v>
      </c>
      <c r="E4" s="1">
        <f t="shared" si="1"/>
        <v>0.45999999999999996</v>
      </c>
      <c r="G4" t="s">
        <v>3</v>
      </c>
      <c r="H4" s="2">
        <f t="shared" si="2"/>
        <v>10.7</v>
      </c>
      <c r="J4" t="s">
        <v>17</v>
      </c>
      <c r="K4">
        <f t="shared" si="3"/>
        <v>10.367999999999999</v>
      </c>
      <c r="M4" t="s">
        <v>17</v>
      </c>
      <c r="N4" s="3">
        <f t="shared" si="4"/>
        <v>1.5E-3</v>
      </c>
      <c r="P4" t="s">
        <v>17</v>
      </c>
      <c r="Q4" s="4">
        <f t="shared" si="5"/>
        <v>4.1666666666666664E-2</v>
      </c>
    </row>
    <row r="5" spans="1:17" x14ac:dyDescent="0.25">
      <c r="A5" t="s">
        <v>4</v>
      </c>
      <c r="B5">
        <f t="shared" si="0"/>
        <v>31</v>
      </c>
      <c r="C5" s="1"/>
      <c r="D5" t="s">
        <v>4</v>
      </c>
      <c r="E5" s="1">
        <f t="shared" si="1"/>
        <v>0.57999999999999996</v>
      </c>
      <c r="F5" s="1"/>
      <c r="G5" t="s">
        <v>4</v>
      </c>
      <c r="H5" s="2">
        <f t="shared" si="2"/>
        <v>13.2</v>
      </c>
      <c r="I5" s="1"/>
      <c r="J5" t="s">
        <v>18</v>
      </c>
      <c r="K5">
        <f t="shared" si="3"/>
        <v>12.441599999999998</v>
      </c>
      <c r="L5" s="1"/>
      <c r="M5" t="s">
        <v>18</v>
      </c>
      <c r="N5" s="3">
        <f t="shared" si="4"/>
        <v>7.5000000000000002E-4</v>
      </c>
      <c r="P5" t="s">
        <v>18</v>
      </c>
      <c r="Q5" s="4">
        <f t="shared" si="5"/>
        <v>2.0833333333333332E-2</v>
      </c>
    </row>
    <row r="6" spans="1:17" x14ac:dyDescent="0.25">
      <c r="A6" t="s">
        <v>5</v>
      </c>
      <c r="B6">
        <f t="shared" si="0"/>
        <v>38</v>
      </c>
      <c r="D6" t="s">
        <v>5</v>
      </c>
      <c r="E6" s="1">
        <f t="shared" si="1"/>
        <v>0.7</v>
      </c>
      <c r="G6" t="s">
        <v>5</v>
      </c>
      <c r="H6" s="2">
        <f t="shared" si="2"/>
        <v>15.7</v>
      </c>
      <c r="J6" t="s">
        <v>19</v>
      </c>
      <c r="K6">
        <f t="shared" si="3"/>
        <v>14.929919999999996</v>
      </c>
      <c r="P6" t="s">
        <v>19</v>
      </c>
      <c r="Q6" s="4">
        <f t="shared" si="5"/>
        <v>1.0416666666666666E-2</v>
      </c>
    </row>
    <row r="7" spans="1:17" x14ac:dyDescent="0.25">
      <c r="A7" t="s">
        <v>6</v>
      </c>
      <c r="B7">
        <f t="shared" si="0"/>
        <v>45</v>
      </c>
      <c r="D7" t="s">
        <v>6</v>
      </c>
      <c r="E7" s="1">
        <f t="shared" si="1"/>
        <v>0.82</v>
      </c>
      <c r="G7" t="s">
        <v>6</v>
      </c>
      <c r="H7" s="2">
        <f t="shared" si="2"/>
        <v>18.2</v>
      </c>
      <c r="J7" t="s">
        <v>20</v>
      </c>
      <c r="K7">
        <f t="shared" si="3"/>
        <v>17.915903999999994</v>
      </c>
      <c r="P7" t="s">
        <v>20</v>
      </c>
      <c r="Q7" s="4">
        <f t="shared" si="5"/>
        <v>5.208333333333333E-3</v>
      </c>
    </row>
    <row r="8" spans="1:17" s="2" customFormat="1" x14ac:dyDescent="0.25">
      <c r="A8" t="s">
        <v>7</v>
      </c>
      <c r="B8">
        <f t="shared" si="0"/>
        <v>52</v>
      </c>
      <c r="D8" t="s">
        <v>7</v>
      </c>
      <c r="E8" s="1">
        <f t="shared" si="1"/>
        <v>0.94</v>
      </c>
      <c r="G8"/>
      <c r="J8" t="s">
        <v>21</v>
      </c>
      <c r="K8">
        <f t="shared" si="3"/>
        <v>21.499084799999991</v>
      </c>
      <c r="Q8" s="4"/>
    </row>
    <row r="9" spans="1:17" x14ac:dyDescent="0.25">
      <c r="D9" t="s">
        <v>8</v>
      </c>
      <c r="E9" s="1">
        <f t="shared" si="1"/>
        <v>1.06</v>
      </c>
    </row>
    <row r="10" spans="1:17" x14ac:dyDescent="0.25">
      <c r="D10" t="s">
        <v>9</v>
      </c>
      <c r="E10" s="1">
        <f t="shared" si="1"/>
        <v>1.1800000000000002</v>
      </c>
    </row>
    <row r="11" spans="1:17" x14ac:dyDescent="0.25">
      <c r="D11" t="s">
        <v>10</v>
      </c>
      <c r="E11" s="1">
        <f t="shared" si="1"/>
        <v>1.3000000000000003</v>
      </c>
    </row>
    <row r="12" spans="1:17" x14ac:dyDescent="0.25">
      <c r="D12" t="s">
        <v>11</v>
      </c>
      <c r="E12" s="1">
        <f t="shared" si="1"/>
        <v>1.4200000000000004</v>
      </c>
    </row>
    <row r="13" spans="1:17" x14ac:dyDescent="0.25">
      <c r="D13" t="s">
        <v>12</v>
      </c>
      <c r="E13" s="1">
        <f t="shared" si="1"/>
        <v>1.5400000000000005</v>
      </c>
    </row>
    <row r="14" spans="1:17" x14ac:dyDescent="0.25">
      <c r="D14" t="s">
        <v>13</v>
      </c>
      <c r="E14" s="1">
        <f t="shared" si="1"/>
        <v>1.6600000000000006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B91A7-33D8-49EF-8E5A-06AB2B082594}">
  <dimension ref="A1:P16"/>
  <sheetViews>
    <sheetView topLeftCell="A5" workbookViewId="0">
      <selection activeCell="N31" sqref="N31"/>
    </sheetView>
  </sheetViews>
  <sheetFormatPr defaultRowHeight="15" x14ac:dyDescent="0.25"/>
  <sheetData>
    <row r="1" spans="1:16" x14ac:dyDescent="0.25">
      <c r="A1" t="s">
        <v>22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16" x14ac:dyDescent="0.25">
      <c r="A2">
        <v>1</v>
      </c>
      <c r="B2">
        <f>POWER(COS(PI()*$A2/3+1),3)*SIN(ABS(PI()/3+2))/TAN(B$1)</f>
        <v>-5.836586890877367E-3</v>
      </c>
      <c r="C2">
        <f t="shared" ref="C2:P16" si="0">POWER(COS(PI()*$A2/3+1),3)*SIN(ABS(PI()/3+2))/TAN(C$1)</f>
        <v>4.1600822311331949E-3</v>
      </c>
      <c r="D2">
        <f t="shared" si="0"/>
        <v>6.3768263427723987E-2</v>
      </c>
      <c r="E2">
        <f t="shared" si="0"/>
        <v>-7.8509055309690292E-3</v>
      </c>
      <c r="F2">
        <f t="shared" si="0"/>
        <v>2.6889232831906859E-3</v>
      </c>
      <c r="G2">
        <f t="shared" si="0"/>
        <v>3.1236261559307602E-2</v>
      </c>
      <c r="H2">
        <f t="shared" si="0"/>
        <v>-1.0430852660941372E-2</v>
      </c>
      <c r="I2">
        <f t="shared" si="0"/>
        <v>1.3368134176477853E-3</v>
      </c>
      <c r="J2">
        <f t="shared" si="0"/>
        <v>2.0096464315848803E-2</v>
      </c>
      <c r="K2">
        <f t="shared" si="0"/>
        <v>-1.4019886958771505E-2</v>
      </c>
      <c r="L2">
        <f t="shared" si="0"/>
        <v>4.022974754075404E-5</v>
      </c>
      <c r="M2">
        <f t="shared" si="0"/>
        <v>1.4295515568350632E-2</v>
      </c>
      <c r="N2">
        <f t="shared" si="0"/>
        <v>-1.9631815618918576E-2</v>
      </c>
      <c r="O2">
        <f t="shared" si="0"/>
        <v>-1.2547189918190303E-3</v>
      </c>
      <c r="P2">
        <f t="shared" si="0"/>
        <v>1.0619177086907714E-2</v>
      </c>
    </row>
    <row r="3" spans="1:16" x14ac:dyDescent="0.25">
      <c r="A3">
        <v>2</v>
      </c>
      <c r="B3">
        <f t="shared" ref="B3:B16" si="1">POWER(COS(PI()*$A3/3+1),3)*SIN(ABS(PI()/3+2))/TAN(B$1)</f>
        <v>-6.0318466329672443E-2</v>
      </c>
      <c r="C3">
        <f t="shared" si="0"/>
        <v>4.2992554497814729E-2</v>
      </c>
      <c r="D3">
        <f t="shared" si="0"/>
        <v>0.65901594928344376</v>
      </c>
      <c r="E3">
        <f t="shared" si="0"/>
        <v>-8.1135531738140351E-2</v>
      </c>
      <c r="F3">
        <f t="shared" si="0"/>
        <v>2.7788797040564351E-2</v>
      </c>
      <c r="G3">
        <f t="shared" si="0"/>
        <v>0.32281253176832464</v>
      </c>
      <c r="H3">
        <f t="shared" si="0"/>
        <v>-0.10779810988544845</v>
      </c>
      <c r="I3">
        <f t="shared" si="0"/>
        <v>1.3815357610365524E-2</v>
      </c>
      <c r="J3">
        <f t="shared" si="0"/>
        <v>0.20768780262239381</v>
      </c>
      <c r="K3">
        <f t="shared" si="0"/>
        <v>-0.14488914416578691</v>
      </c>
      <c r="L3">
        <f t="shared" si="0"/>
        <v>4.1575611189494766E-4</v>
      </c>
      <c r="M3">
        <f t="shared" si="0"/>
        <v>0.1477376402675718</v>
      </c>
      <c r="N3">
        <f t="shared" si="0"/>
        <v>-0.2028858700366358</v>
      </c>
      <c r="O3">
        <f t="shared" si="0"/>
        <v>-1.2966949122188081E-2</v>
      </c>
      <c r="P3">
        <f t="shared" si="0"/>
        <v>0.10974435702595803</v>
      </c>
    </row>
    <row r="4" spans="1:16" x14ac:dyDescent="0.25">
      <c r="A4">
        <v>3</v>
      </c>
      <c r="B4">
        <f t="shared" si="1"/>
        <v>-9.5458026157881452E-3</v>
      </c>
      <c r="C4">
        <f t="shared" si="0"/>
        <v>6.8038606442943845E-3</v>
      </c>
      <c r="D4">
        <f t="shared" si="0"/>
        <v>0.10429370233210583</v>
      </c>
      <c r="E4">
        <f t="shared" si="0"/>
        <v>-1.2840243100118427E-2</v>
      </c>
      <c r="F4">
        <f t="shared" si="0"/>
        <v>4.3977638627216327E-3</v>
      </c>
      <c r="G4">
        <f t="shared" si="0"/>
        <v>5.1087252340290087E-2</v>
      </c>
      <c r="H4">
        <f t="shared" si="0"/>
        <v>-1.7059775255182947E-2</v>
      </c>
      <c r="I4">
        <f t="shared" si="0"/>
        <v>2.186373176239079E-3</v>
      </c>
      <c r="J4">
        <f t="shared" si="0"/>
        <v>3.2867990354802264E-2</v>
      </c>
      <c r="K4">
        <f t="shared" si="0"/>
        <v>-2.2929680668898157E-2</v>
      </c>
      <c r="L4">
        <f t="shared" si="0"/>
        <v>6.5796198443864712E-5</v>
      </c>
      <c r="M4">
        <f t="shared" si="0"/>
        <v>2.338047431790883E-2</v>
      </c>
      <c r="N4">
        <f t="shared" si="0"/>
        <v>-3.2108052255788992E-2</v>
      </c>
      <c r="O4">
        <f t="shared" si="0"/>
        <v>-2.0521068319749995E-3</v>
      </c>
      <c r="P4">
        <f t="shared" si="0"/>
        <v>1.7367781943272549E-2</v>
      </c>
    </row>
    <row r="5" spans="1:16" x14ac:dyDescent="0.25">
      <c r="A5">
        <v>4</v>
      </c>
      <c r="B5">
        <f t="shared" si="1"/>
        <v>5.8365868908773627E-3</v>
      </c>
      <c r="C5">
        <f t="shared" si="0"/>
        <v>-4.1600822311331923E-3</v>
      </c>
      <c r="D5">
        <f t="shared" si="0"/>
        <v>-6.3768263427723931E-2</v>
      </c>
      <c r="E5">
        <f t="shared" si="0"/>
        <v>7.8509055309690223E-3</v>
      </c>
      <c r="F5">
        <f t="shared" si="0"/>
        <v>-2.6889232831906838E-3</v>
      </c>
      <c r="G5">
        <f t="shared" si="0"/>
        <v>-3.1236261559307577E-2</v>
      </c>
      <c r="H5">
        <f t="shared" si="0"/>
        <v>1.0430852660941363E-2</v>
      </c>
      <c r="I5">
        <f t="shared" si="0"/>
        <v>-1.3368134176477843E-3</v>
      </c>
      <c r="J5">
        <f t="shared" si="0"/>
        <v>-2.0096464315848786E-2</v>
      </c>
      <c r="K5">
        <f t="shared" si="0"/>
        <v>1.4019886958771495E-2</v>
      </c>
      <c r="L5">
        <f t="shared" si="0"/>
        <v>-4.0229747540754006E-5</v>
      </c>
      <c r="M5">
        <f t="shared" si="0"/>
        <v>-1.4295515568350622E-2</v>
      </c>
      <c r="N5">
        <f t="shared" si="0"/>
        <v>1.9631815618918563E-2</v>
      </c>
      <c r="O5">
        <f t="shared" si="0"/>
        <v>1.2547189918190294E-3</v>
      </c>
      <c r="P5">
        <f t="shared" si="0"/>
        <v>-1.0619177086907705E-2</v>
      </c>
    </row>
    <row r="6" spans="1:16" x14ac:dyDescent="0.25">
      <c r="A6">
        <v>5</v>
      </c>
      <c r="B6">
        <f t="shared" si="1"/>
        <v>6.0318466329672443E-2</v>
      </c>
      <c r="C6">
        <f t="shared" si="0"/>
        <v>-4.2992554497814729E-2</v>
      </c>
      <c r="D6">
        <f t="shared" si="0"/>
        <v>-0.65901594928344376</v>
      </c>
      <c r="E6">
        <f t="shared" si="0"/>
        <v>8.1135531738140351E-2</v>
      </c>
      <c r="F6">
        <f t="shared" si="0"/>
        <v>-2.7788797040564351E-2</v>
      </c>
      <c r="G6">
        <f t="shared" si="0"/>
        <v>-0.32281253176832464</v>
      </c>
      <c r="H6">
        <f t="shared" si="0"/>
        <v>0.10779810988544845</v>
      </c>
      <c r="I6">
        <f t="shared" si="0"/>
        <v>-1.3815357610365524E-2</v>
      </c>
      <c r="J6">
        <f t="shared" si="0"/>
        <v>-0.20768780262239381</v>
      </c>
      <c r="K6">
        <f t="shared" si="0"/>
        <v>0.14488914416578691</v>
      </c>
      <c r="L6">
        <f t="shared" si="0"/>
        <v>-4.1575611189494766E-4</v>
      </c>
      <c r="M6">
        <f t="shared" si="0"/>
        <v>-0.1477376402675718</v>
      </c>
      <c r="N6">
        <f t="shared" si="0"/>
        <v>0.2028858700366358</v>
      </c>
      <c r="O6">
        <f t="shared" si="0"/>
        <v>1.2966949122188081E-2</v>
      </c>
      <c r="P6">
        <f t="shared" si="0"/>
        <v>-0.10974435702595803</v>
      </c>
    </row>
    <row r="7" spans="1:16" x14ac:dyDescent="0.25">
      <c r="A7">
        <v>6</v>
      </c>
      <c r="B7">
        <f t="shared" si="1"/>
        <v>9.5458026157881522E-3</v>
      </c>
      <c r="C7">
        <f t="shared" si="0"/>
        <v>-6.8038606442943888E-3</v>
      </c>
      <c r="D7">
        <f t="shared" si="0"/>
        <v>-0.1042937023321059</v>
      </c>
      <c r="E7">
        <f t="shared" si="0"/>
        <v>1.2840243100118436E-2</v>
      </c>
      <c r="F7">
        <f t="shared" si="0"/>
        <v>-4.3977638627216362E-3</v>
      </c>
      <c r="G7">
        <f t="shared" si="0"/>
        <v>-5.1087252340290122E-2</v>
      </c>
      <c r="H7">
        <f t="shared" si="0"/>
        <v>1.7059775255182961E-2</v>
      </c>
      <c r="I7">
        <f t="shared" si="0"/>
        <v>-2.1863731762390808E-3</v>
      </c>
      <c r="J7">
        <f t="shared" si="0"/>
        <v>-3.2867990354802284E-2</v>
      </c>
      <c r="K7">
        <f t="shared" si="0"/>
        <v>2.292968066889817E-2</v>
      </c>
      <c r="L7">
        <f t="shared" si="0"/>
        <v>-6.5796198443864766E-5</v>
      </c>
      <c r="M7">
        <f t="shared" si="0"/>
        <v>-2.3380474317908847E-2</v>
      </c>
      <c r="N7">
        <f t="shared" si="0"/>
        <v>3.210805225578902E-2</v>
      </c>
      <c r="O7">
        <f t="shared" si="0"/>
        <v>2.0521068319750008E-3</v>
      </c>
      <c r="P7">
        <f t="shared" si="0"/>
        <v>-1.736778194327256E-2</v>
      </c>
    </row>
    <row r="8" spans="1:16" x14ac:dyDescent="0.25">
      <c r="A8">
        <v>7</v>
      </c>
      <c r="B8">
        <f t="shared" si="1"/>
        <v>-5.836586890877328E-3</v>
      </c>
      <c r="C8">
        <f t="shared" si="0"/>
        <v>4.1600822311331671E-3</v>
      </c>
      <c r="D8">
        <f t="shared" si="0"/>
        <v>6.3768263427723557E-2</v>
      </c>
      <c r="E8">
        <f t="shared" si="0"/>
        <v>-7.8509055309689754E-3</v>
      </c>
      <c r="F8">
        <f t="shared" si="0"/>
        <v>2.6889232831906677E-3</v>
      </c>
      <c r="G8">
        <f t="shared" si="0"/>
        <v>3.1236261559307393E-2</v>
      </c>
      <c r="H8">
        <f t="shared" si="0"/>
        <v>-1.0430852660941303E-2</v>
      </c>
      <c r="I8">
        <f t="shared" si="0"/>
        <v>1.3368134176477765E-3</v>
      </c>
      <c r="J8">
        <f t="shared" si="0"/>
        <v>2.0096464315848668E-2</v>
      </c>
      <c r="K8">
        <f t="shared" si="0"/>
        <v>-1.4019886958771412E-2</v>
      </c>
      <c r="L8">
        <f t="shared" si="0"/>
        <v>4.0229747540753769E-5</v>
      </c>
      <c r="M8">
        <f t="shared" si="0"/>
        <v>1.4295515568350537E-2</v>
      </c>
      <c r="N8">
        <f t="shared" si="0"/>
        <v>-1.9631815618918445E-2</v>
      </c>
      <c r="O8">
        <f t="shared" si="0"/>
        <v>-1.2547189918190218E-3</v>
      </c>
      <c r="P8">
        <f t="shared" si="0"/>
        <v>1.0619177086907643E-2</v>
      </c>
    </row>
    <row r="9" spans="1:16" x14ac:dyDescent="0.25">
      <c r="A9">
        <v>8</v>
      </c>
      <c r="B9">
        <f t="shared" si="1"/>
        <v>-6.0318466329672443E-2</v>
      </c>
      <c r="C9">
        <f t="shared" si="0"/>
        <v>4.2992554497814729E-2</v>
      </c>
      <c r="D9">
        <f t="shared" si="0"/>
        <v>0.65901594928344376</v>
      </c>
      <c r="E9">
        <f t="shared" si="0"/>
        <v>-8.1135531738140351E-2</v>
      </c>
      <c r="F9">
        <f t="shared" si="0"/>
        <v>2.7788797040564351E-2</v>
      </c>
      <c r="G9">
        <f t="shared" si="0"/>
        <v>0.32281253176832464</v>
      </c>
      <c r="H9">
        <f t="shared" si="0"/>
        <v>-0.10779810988544845</v>
      </c>
      <c r="I9">
        <f t="shared" si="0"/>
        <v>1.3815357610365524E-2</v>
      </c>
      <c r="J9">
        <f t="shared" si="0"/>
        <v>0.20768780262239381</v>
      </c>
      <c r="K9">
        <f t="shared" si="0"/>
        <v>-0.14488914416578691</v>
      </c>
      <c r="L9">
        <f t="shared" si="0"/>
        <v>4.1575611189494766E-4</v>
      </c>
      <c r="M9">
        <f t="shared" si="0"/>
        <v>0.1477376402675718</v>
      </c>
      <c r="N9">
        <f t="shared" si="0"/>
        <v>-0.2028858700366358</v>
      </c>
      <c r="O9">
        <f t="shared" si="0"/>
        <v>-1.2966949122188081E-2</v>
      </c>
      <c r="P9">
        <f t="shared" si="0"/>
        <v>0.10974435702595803</v>
      </c>
    </row>
    <row r="10" spans="1:16" x14ac:dyDescent="0.25">
      <c r="A10">
        <v>9</v>
      </c>
      <c r="B10">
        <f t="shared" si="1"/>
        <v>-9.5458026157881591E-3</v>
      </c>
      <c r="C10">
        <f t="shared" si="0"/>
        <v>6.8038606442943931E-3</v>
      </c>
      <c r="D10">
        <f t="shared" si="0"/>
        <v>0.10429370233210597</v>
      </c>
      <c r="E10">
        <f t="shared" si="0"/>
        <v>-1.2840243100118442E-2</v>
      </c>
      <c r="F10">
        <f t="shared" si="0"/>
        <v>4.3977638627216388E-3</v>
      </c>
      <c r="G10">
        <f t="shared" si="0"/>
        <v>5.1087252340290157E-2</v>
      </c>
      <c r="H10">
        <f t="shared" si="0"/>
        <v>-1.7059775255182971E-2</v>
      </c>
      <c r="I10">
        <f t="shared" si="0"/>
        <v>2.1863731762390821E-3</v>
      </c>
      <c r="J10">
        <f t="shared" si="0"/>
        <v>3.2867990354802305E-2</v>
      </c>
      <c r="K10">
        <f t="shared" si="0"/>
        <v>-2.2929680668898184E-2</v>
      </c>
      <c r="L10">
        <f t="shared" si="0"/>
        <v>6.5796198443864807E-5</v>
      </c>
      <c r="M10">
        <f t="shared" si="0"/>
        <v>2.3380474317908861E-2</v>
      </c>
      <c r="N10">
        <f t="shared" si="0"/>
        <v>-3.2108052255789034E-2</v>
      </c>
      <c r="O10">
        <f t="shared" si="0"/>
        <v>-2.0521068319750021E-3</v>
      </c>
      <c r="P10">
        <f t="shared" si="0"/>
        <v>1.736778194327257E-2</v>
      </c>
    </row>
    <row r="11" spans="1:16" x14ac:dyDescent="0.25">
      <c r="A11">
        <v>10</v>
      </c>
      <c r="B11">
        <f t="shared" si="1"/>
        <v>5.8365868908773844E-3</v>
      </c>
      <c r="C11">
        <f t="shared" si="0"/>
        <v>-4.160082231133207E-3</v>
      </c>
      <c r="D11">
        <f t="shared" si="0"/>
        <v>-6.3768263427724167E-2</v>
      </c>
      <c r="E11">
        <f t="shared" si="0"/>
        <v>7.8509055309690517E-3</v>
      </c>
      <c r="F11">
        <f t="shared" si="0"/>
        <v>-2.6889232831906933E-3</v>
      </c>
      <c r="G11">
        <f t="shared" si="0"/>
        <v>-3.1236261559307692E-2</v>
      </c>
      <c r="H11">
        <f t="shared" si="0"/>
        <v>1.0430852660941401E-2</v>
      </c>
      <c r="I11">
        <f t="shared" si="0"/>
        <v>-1.3368134176477892E-3</v>
      </c>
      <c r="J11">
        <f t="shared" si="0"/>
        <v>-2.0096464315848859E-2</v>
      </c>
      <c r="K11">
        <f t="shared" si="0"/>
        <v>1.4019886958771545E-2</v>
      </c>
      <c r="L11">
        <f t="shared" si="0"/>
        <v>-4.0229747540754155E-5</v>
      </c>
      <c r="M11">
        <f t="shared" si="0"/>
        <v>-1.4295515568350674E-2</v>
      </c>
      <c r="N11">
        <f t="shared" si="0"/>
        <v>1.9631815618918632E-2</v>
      </c>
      <c r="O11">
        <f t="shared" si="0"/>
        <v>1.254718991819034E-3</v>
      </c>
      <c r="P11">
        <f t="shared" si="0"/>
        <v>-1.0619177086907745E-2</v>
      </c>
    </row>
    <row r="12" spans="1:16" x14ac:dyDescent="0.25">
      <c r="A12">
        <v>11</v>
      </c>
      <c r="B12">
        <f t="shared" si="1"/>
        <v>6.0318466329672443E-2</v>
      </c>
      <c r="C12">
        <f t="shared" si="0"/>
        <v>-4.2992554497814729E-2</v>
      </c>
      <c r="D12">
        <f t="shared" si="0"/>
        <v>-0.65901594928344376</v>
      </c>
      <c r="E12">
        <f t="shared" si="0"/>
        <v>8.1135531738140351E-2</v>
      </c>
      <c r="F12">
        <f t="shared" si="0"/>
        <v>-2.7788797040564351E-2</v>
      </c>
      <c r="G12">
        <f t="shared" si="0"/>
        <v>-0.32281253176832464</v>
      </c>
      <c r="H12">
        <f t="shared" si="0"/>
        <v>0.10779810988544845</v>
      </c>
      <c r="I12">
        <f t="shared" si="0"/>
        <v>-1.3815357610365524E-2</v>
      </c>
      <c r="J12">
        <f t="shared" si="0"/>
        <v>-0.20768780262239381</v>
      </c>
      <c r="K12">
        <f t="shared" si="0"/>
        <v>0.14488914416578691</v>
      </c>
      <c r="L12">
        <f t="shared" si="0"/>
        <v>-4.1575611189494766E-4</v>
      </c>
      <c r="M12">
        <f t="shared" si="0"/>
        <v>-0.1477376402675718</v>
      </c>
      <c r="N12">
        <f t="shared" si="0"/>
        <v>0.2028858700366358</v>
      </c>
      <c r="O12">
        <f t="shared" si="0"/>
        <v>1.2966949122188081E-2</v>
      </c>
      <c r="P12">
        <f t="shared" si="0"/>
        <v>-0.10974435702595803</v>
      </c>
    </row>
    <row r="13" spans="1:16" x14ac:dyDescent="0.25">
      <c r="A13">
        <v>12</v>
      </c>
      <c r="B13">
        <f t="shared" si="1"/>
        <v>9.5458026157881626E-3</v>
      </c>
      <c r="C13">
        <f t="shared" si="0"/>
        <v>-6.8038606442943957E-3</v>
      </c>
      <c r="D13">
        <f t="shared" si="0"/>
        <v>-0.10429370233210601</v>
      </c>
      <c r="E13">
        <f t="shared" si="0"/>
        <v>1.2840243100118449E-2</v>
      </c>
      <c r="F13">
        <f t="shared" si="0"/>
        <v>-4.3977638627216405E-3</v>
      </c>
      <c r="G13">
        <f t="shared" si="0"/>
        <v>-5.1087252340290178E-2</v>
      </c>
      <c r="H13">
        <f t="shared" si="0"/>
        <v>1.7059775255182978E-2</v>
      </c>
      <c r="I13">
        <f t="shared" si="0"/>
        <v>-2.1863731762390829E-3</v>
      </c>
      <c r="J13">
        <f t="shared" si="0"/>
        <v>-3.2867990354802319E-2</v>
      </c>
      <c r="K13">
        <f t="shared" si="0"/>
        <v>2.2929680668898195E-2</v>
      </c>
      <c r="L13">
        <f t="shared" si="0"/>
        <v>-6.5796198443864834E-5</v>
      </c>
      <c r="M13">
        <f t="shared" si="0"/>
        <v>-2.3380474317908871E-2</v>
      </c>
      <c r="N13">
        <f t="shared" si="0"/>
        <v>3.2108052255789048E-2</v>
      </c>
      <c r="O13">
        <f t="shared" si="0"/>
        <v>2.0521068319750029E-3</v>
      </c>
      <c r="P13">
        <f t="shared" si="0"/>
        <v>-1.736778194327258E-2</v>
      </c>
    </row>
    <row r="14" spans="1:16" x14ac:dyDescent="0.25">
      <c r="A14">
        <v>13</v>
      </c>
      <c r="B14">
        <f t="shared" si="1"/>
        <v>-5.8365868908773792E-3</v>
      </c>
      <c r="C14">
        <f t="shared" si="0"/>
        <v>4.1600822311332036E-3</v>
      </c>
      <c r="D14">
        <f t="shared" si="0"/>
        <v>6.3768263427724126E-2</v>
      </c>
      <c r="E14">
        <f t="shared" si="0"/>
        <v>-7.8509055309690448E-3</v>
      </c>
      <c r="F14">
        <f t="shared" si="0"/>
        <v>2.6889232831906916E-3</v>
      </c>
      <c r="G14">
        <f t="shared" si="0"/>
        <v>3.1236261559307667E-2</v>
      </c>
      <c r="H14">
        <f t="shared" si="0"/>
        <v>-1.0430852660941393E-2</v>
      </c>
      <c r="I14">
        <f t="shared" si="0"/>
        <v>1.3368134176477882E-3</v>
      </c>
      <c r="J14">
        <f t="shared" si="0"/>
        <v>2.0096464315848845E-2</v>
      </c>
      <c r="K14">
        <f t="shared" si="0"/>
        <v>-1.4019886958771535E-2</v>
      </c>
      <c r="L14">
        <f t="shared" si="0"/>
        <v>4.0229747540754122E-5</v>
      </c>
      <c r="M14">
        <f t="shared" si="0"/>
        <v>1.4295515568350663E-2</v>
      </c>
      <c r="N14">
        <f t="shared" si="0"/>
        <v>-1.9631815618918618E-2</v>
      </c>
      <c r="O14">
        <f t="shared" si="0"/>
        <v>-1.2547189918190329E-3</v>
      </c>
      <c r="P14">
        <f t="shared" si="0"/>
        <v>1.0619177086907737E-2</v>
      </c>
    </row>
    <row r="15" spans="1:16" x14ac:dyDescent="0.25">
      <c r="A15">
        <v>14</v>
      </c>
      <c r="B15">
        <f t="shared" si="1"/>
        <v>-6.0318466329672443E-2</v>
      </c>
      <c r="C15">
        <f t="shared" si="0"/>
        <v>4.2992554497814729E-2</v>
      </c>
      <c r="D15">
        <f t="shared" si="0"/>
        <v>0.65901594928344376</v>
      </c>
      <c r="E15">
        <f t="shared" si="0"/>
        <v>-8.1135531738140351E-2</v>
      </c>
      <c r="F15">
        <f t="shared" si="0"/>
        <v>2.7788797040564351E-2</v>
      </c>
      <c r="G15">
        <f t="shared" si="0"/>
        <v>0.32281253176832464</v>
      </c>
      <c r="H15">
        <f t="shared" si="0"/>
        <v>-0.10779810988544845</v>
      </c>
      <c r="I15">
        <f t="shared" si="0"/>
        <v>1.3815357610365524E-2</v>
      </c>
      <c r="J15">
        <f t="shared" si="0"/>
        <v>0.20768780262239381</v>
      </c>
      <c r="K15">
        <f t="shared" si="0"/>
        <v>-0.14488914416578691</v>
      </c>
      <c r="L15">
        <f t="shared" si="0"/>
        <v>4.1575611189494766E-4</v>
      </c>
      <c r="M15">
        <f t="shared" si="0"/>
        <v>0.1477376402675718</v>
      </c>
      <c r="N15">
        <f t="shared" si="0"/>
        <v>-0.2028858700366358</v>
      </c>
      <c r="O15">
        <f t="shared" si="0"/>
        <v>-1.2966949122188081E-2</v>
      </c>
      <c r="P15">
        <f t="shared" si="0"/>
        <v>0.10974435702595803</v>
      </c>
    </row>
    <row r="16" spans="1:16" x14ac:dyDescent="0.25">
      <c r="A16">
        <v>15</v>
      </c>
      <c r="B16">
        <f t="shared" si="1"/>
        <v>-9.5458026157883291E-3</v>
      </c>
      <c r="C16">
        <f t="shared" si="0"/>
        <v>6.8038606442945154E-3</v>
      </c>
      <c r="D16">
        <f t="shared" si="0"/>
        <v>0.10429370233210784</v>
      </c>
      <c r="E16">
        <f t="shared" si="0"/>
        <v>-1.2840243100118673E-2</v>
      </c>
      <c r="F16">
        <f t="shared" si="0"/>
        <v>4.3977638627217177E-3</v>
      </c>
      <c r="G16">
        <f t="shared" si="0"/>
        <v>5.1087252340291073E-2</v>
      </c>
      <c r="H16">
        <f t="shared" si="0"/>
        <v>-1.7059775255183277E-2</v>
      </c>
      <c r="I16">
        <f t="shared" si="0"/>
        <v>2.1863731762391211E-3</v>
      </c>
      <c r="J16">
        <f t="shared" si="0"/>
        <v>3.2867990354802895E-2</v>
      </c>
      <c r="K16">
        <f t="shared" si="0"/>
        <v>-2.2929680668898597E-2</v>
      </c>
      <c r="L16">
        <f t="shared" si="0"/>
        <v>6.5796198443865986E-5</v>
      </c>
      <c r="M16">
        <f t="shared" si="0"/>
        <v>2.3380474317909281E-2</v>
      </c>
      <c r="N16">
        <f t="shared" si="0"/>
        <v>-3.210805225578961E-2</v>
      </c>
      <c r="O16">
        <f t="shared" si="0"/>
        <v>-2.0521068319750389E-3</v>
      </c>
      <c r="P16">
        <f t="shared" si="0"/>
        <v>1.7367781943272882E-2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6EE3D-4963-4411-8386-21EB6240ECA9}">
  <dimension ref="A1:K11"/>
  <sheetViews>
    <sheetView topLeftCell="A5" workbookViewId="0">
      <selection activeCell="J30" sqref="J30"/>
    </sheetView>
  </sheetViews>
  <sheetFormatPr defaultRowHeight="15" x14ac:dyDescent="0.25"/>
  <cols>
    <col min="2" max="2" width="10" customWidth="1"/>
  </cols>
  <sheetData>
    <row r="1" spans="1:11" x14ac:dyDescent="0.25">
      <c r="A1" t="s">
        <v>22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1</v>
      </c>
      <c r="B2">
        <f>LOG10(ABS(5*B$1)+4*POWER(ABS(B$1+2*$A2),1/3))/(7*EXP(POWER(ABS($A2-2),3)))</f>
        <v>5.4245153623989871E-2</v>
      </c>
      <c r="C2">
        <f t="shared" ref="C2:K11" si="0">LOG10(ABS(5*C$1)+4*POWER(ABS(C$1+2*$A2),1/3))/(7*EXP(POWER(ABS($A2-2),3)))</f>
        <v>6.3774909524191514E-2</v>
      </c>
      <c r="D2">
        <f t="shared" si="0"/>
        <v>7.0383258108069516E-2</v>
      </c>
      <c r="E2">
        <f t="shared" si="0"/>
        <v>7.5450022085049098E-2</v>
      </c>
      <c r="F2">
        <f t="shared" si="0"/>
        <v>7.9562134259784492E-2</v>
      </c>
      <c r="G2">
        <f t="shared" si="0"/>
        <v>8.302427238502906E-2</v>
      </c>
      <c r="H2">
        <f t="shared" si="0"/>
        <v>8.6015038312499126E-2</v>
      </c>
      <c r="I2">
        <f t="shared" si="0"/>
        <v>8.8648158870228158E-2</v>
      </c>
      <c r="J2">
        <f t="shared" si="0"/>
        <v>9.100054487644671E-2</v>
      </c>
      <c r="K2">
        <f t="shared" si="0"/>
        <v>9.3126651046868777E-2</v>
      </c>
    </row>
    <row r="3" spans="1:11" x14ac:dyDescent="0.25">
      <c r="A3">
        <v>2</v>
      </c>
      <c r="B3">
        <f t="shared" ref="B3:B11" si="1">LOG10(ABS(5*B$1)+4*POWER(ABS(B$1+2*$A3),1/3))/(7*EXP(POWER(ABS($A3-2),3)))</f>
        <v>0.15333545332032822</v>
      </c>
      <c r="C3">
        <f t="shared" si="0"/>
        <v>0.17675059593904457</v>
      </c>
      <c r="D3">
        <f t="shared" si="0"/>
        <v>0.19358589647732091</v>
      </c>
      <c r="E3">
        <f t="shared" si="0"/>
        <v>0.20673686162031704</v>
      </c>
      <c r="F3">
        <f t="shared" si="0"/>
        <v>0.21752990898964505</v>
      </c>
      <c r="G3">
        <f t="shared" si="0"/>
        <v>0.2266838343314099</v>
      </c>
      <c r="H3">
        <f t="shared" si="0"/>
        <v>0.23463202275349054</v>
      </c>
      <c r="I3">
        <f t="shared" si="0"/>
        <v>0.24165595399929574</v>
      </c>
      <c r="J3">
        <f t="shared" si="0"/>
        <v>0.24794878839250356</v>
      </c>
      <c r="K3">
        <f t="shared" si="0"/>
        <v>0.25364882551341944</v>
      </c>
    </row>
    <row r="4" spans="1:11" x14ac:dyDescent="0.25">
      <c r="A4">
        <v>3</v>
      </c>
      <c r="B4">
        <f t="shared" si="1"/>
        <v>5.7922604044496631E-2</v>
      </c>
      <c r="C4">
        <f t="shared" si="0"/>
        <v>6.5969849670754394E-2</v>
      </c>
      <c r="D4">
        <f t="shared" si="0"/>
        <v>7.188021575968602E-2</v>
      </c>
      <c r="E4">
        <f t="shared" si="0"/>
        <v>7.6552312231646324E-2</v>
      </c>
      <c r="F4">
        <f t="shared" si="0"/>
        <v>8.0415683098517848E-2</v>
      </c>
      <c r="G4">
        <f t="shared" si="0"/>
        <v>8.3709249861219026E-2</v>
      </c>
      <c r="H4">
        <f t="shared" si="0"/>
        <v>8.6579648019048244E-2</v>
      </c>
      <c r="I4">
        <f t="shared" si="0"/>
        <v>8.9123353775130448E-2</v>
      </c>
      <c r="J4">
        <f t="shared" si="0"/>
        <v>9.1407224566465856E-2</v>
      </c>
      <c r="K4">
        <f t="shared" si="0"/>
        <v>9.3479498691199217E-2</v>
      </c>
    </row>
    <row r="5" spans="1:11" x14ac:dyDescent="0.25">
      <c r="A5">
        <v>4</v>
      </c>
      <c r="B5">
        <f t="shared" si="1"/>
        <v>5.389040137354436E-5</v>
      </c>
      <c r="C5">
        <f t="shared" si="0"/>
        <v>6.0859003697547708E-5</v>
      </c>
      <c r="D5">
        <f t="shared" si="0"/>
        <v>6.6053730196835803E-5</v>
      </c>
      <c r="E5">
        <f t="shared" si="0"/>
        <v>7.0195721224451581E-5</v>
      </c>
      <c r="F5">
        <f t="shared" si="0"/>
        <v>7.3640077398662599E-5</v>
      </c>
      <c r="G5">
        <f t="shared" si="0"/>
        <v>7.6588029144674107E-5</v>
      </c>
      <c r="H5">
        <f t="shared" si="0"/>
        <v>7.916468515821905E-5</v>
      </c>
      <c r="I5">
        <f t="shared" si="0"/>
        <v>8.1453145997489022E-5</v>
      </c>
      <c r="J5">
        <f t="shared" si="0"/>
        <v>8.3511423132692655E-5</v>
      </c>
      <c r="K5">
        <f t="shared" si="0"/>
        <v>8.5381616289374461E-5</v>
      </c>
    </row>
    <row r="6" spans="1:11" x14ac:dyDescent="0.25">
      <c r="A6">
        <v>5</v>
      </c>
      <c r="B6">
        <f t="shared" si="1"/>
        <v>3.0686994934504229E-13</v>
      </c>
      <c r="C6">
        <f t="shared" si="0"/>
        <v>3.4431455815606211E-13</v>
      </c>
      <c r="D6">
        <f t="shared" si="0"/>
        <v>3.7254539136136682E-13</v>
      </c>
      <c r="E6">
        <f t="shared" si="0"/>
        <v>3.9520759448371295E-13</v>
      </c>
      <c r="F6">
        <f t="shared" si="0"/>
        <v>4.1413746836024687E-13</v>
      </c>
      <c r="G6">
        <f t="shared" si="0"/>
        <v>4.3039085198119479E-13</v>
      </c>
      <c r="H6">
        <f t="shared" si="0"/>
        <v>4.4463089127119931E-13</v>
      </c>
      <c r="I6">
        <f t="shared" si="0"/>
        <v>4.5730140595131013E-13</v>
      </c>
      <c r="J6">
        <f t="shared" si="0"/>
        <v>4.687140383838193E-13</v>
      </c>
      <c r="K6">
        <f t="shared" si="0"/>
        <v>4.7909600995919799E-13</v>
      </c>
    </row>
    <row r="7" spans="1:11" x14ac:dyDescent="0.25">
      <c r="A7">
        <v>6</v>
      </c>
      <c r="B7">
        <f t="shared" si="1"/>
        <v>2.6543608098394737E-29</v>
      </c>
      <c r="C7">
        <f t="shared" si="0"/>
        <v>2.9628208218535619E-29</v>
      </c>
      <c r="D7">
        <f t="shared" si="0"/>
        <v>3.1975081814836812E-29</v>
      </c>
      <c r="E7">
        <f t="shared" si="0"/>
        <v>3.3869478010258808E-29</v>
      </c>
      <c r="F7">
        <f t="shared" si="0"/>
        <v>3.5457776939935951E-29</v>
      </c>
      <c r="G7">
        <f t="shared" si="0"/>
        <v>3.6825154994644586E-29</v>
      </c>
      <c r="H7">
        <f t="shared" si="0"/>
        <v>3.8025561339213684E-29</v>
      </c>
      <c r="I7">
        <f t="shared" si="0"/>
        <v>3.9095329703494517E-29</v>
      </c>
      <c r="J7">
        <f t="shared" si="0"/>
        <v>4.0060097849681919E-29</v>
      </c>
      <c r="K7">
        <f t="shared" si="0"/>
        <v>4.0938631757779776E-29</v>
      </c>
    </row>
    <row r="8" spans="1:11" x14ac:dyDescent="0.25">
      <c r="A8">
        <v>7</v>
      </c>
      <c r="B8">
        <f t="shared" si="1"/>
        <v>8.65124870861957E-56</v>
      </c>
      <c r="C8">
        <f t="shared" si="0"/>
        <v>9.6150781810047402E-56</v>
      </c>
      <c r="D8">
        <f t="shared" si="0"/>
        <v>1.0353987634671761E-55</v>
      </c>
      <c r="E8">
        <f t="shared" si="0"/>
        <v>1.0953234027518464E-55</v>
      </c>
      <c r="F8">
        <f t="shared" si="0"/>
        <v>1.1457253809239704E-55</v>
      </c>
      <c r="G8">
        <f t="shared" si="0"/>
        <v>1.1892167398772189E-55</v>
      </c>
      <c r="H8">
        <f t="shared" si="0"/>
        <v>1.2274638395156E-55</v>
      </c>
      <c r="I8">
        <f t="shared" si="0"/>
        <v>1.2615950064289893E-55</v>
      </c>
      <c r="J8">
        <f t="shared" si="0"/>
        <v>1.2924097614791198E-55</v>
      </c>
      <c r="K8">
        <f t="shared" si="0"/>
        <v>1.3204953050142679E-55</v>
      </c>
    </row>
    <row r="9" spans="1:11" x14ac:dyDescent="0.25">
      <c r="A9">
        <v>8</v>
      </c>
      <c r="B9">
        <f t="shared" si="1"/>
        <v>2.63477929688544E-95</v>
      </c>
      <c r="C9">
        <f t="shared" si="0"/>
        <v>2.9176062150100054E-95</v>
      </c>
      <c r="D9">
        <f t="shared" si="0"/>
        <v>3.1358473044483712E-95</v>
      </c>
      <c r="E9">
        <f t="shared" si="0"/>
        <v>3.3135571798230699E-95</v>
      </c>
      <c r="F9">
        <f t="shared" si="0"/>
        <v>3.4634424785817976E-95</v>
      </c>
      <c r="G9">
        <f t="shared" si="0"/>
        <v>3.5930385467614196E-95</v>
      </c>
      <c r="H9">
        <f t="shared" si="0"/>
        <v>3.7071829151550072E-95</v>
      </c>
      <c r="I9">
        <f t="shared" si="0"/>
        <v>3.8091667081064253E-95</v>
      </c>
      <c r="J9">
        <f t="shared" si="0"/>
        <v>3.9013306210504456E-95</v>
      </c>
      <c r="K9">
        <f t="shared" si="0"/>
        <v>3.985398876117523E-95</v>
      </c>
    </row>
    <row r="10" spans="1:11" x14ac:dyDescent="0.25">
      <c r="A10">
        <v>9</v>
      </c>
      <c r="B10">
        <f t="shared" si="1"/>
        <v>1.8591908187265809E-150</v>
      </c>
      <c r="C10">
        <f t="shared" si="0"/>
        <v>2.0522344415811258E-150</v>
      </c>
      <c r="D10">
        <f t="shared" si="0"/>
        <v>2.2020428867383845E-150</v>
      </c>
      <c r="E10">
        <f t="shared" si="0"/>
        <v>2.3244660101698349E-150</v>
      </c>
      <c r="F10">
        <f t="shared" si="0"/>
        <v>2.4279755741258274E-150</v>
      </c>
      <c r="G10">
        <f t="shared" si="0"/>
        <v>2.517634950579041E-150</v>
      </c>
      <c r="H10">
        <f t="shared" si="0"/>
        <v>2.5967129614201383E-150</v>
      </c>
      <c r="I10">
        <f t="shared" si="0"/>
        <v>2.6674428993646998E-150</v>
      </c>
      <c r="J10">
        <f t="shared" si="0"/>
        <v>2.7314183762692226E-150</v>
      </c>
      <c r="K10">
        <f t="shared" si="0"/>
        <v>2.7898164241811042E-150</v>
      </c>
    </row>
    <row r="11" spans="1:11" x14ac:dyDescent="0.25">
      <c r="A11">
        <v>10</v>
      </c>
      <c r="B11">
        <f t="shared" si="1"/>
        <v>7.536087414530956E-224</v>
      </c>
      <c r="C11">
        <f t="shared" si="0"/>
        <v>8.2953638778142991E-224</v>
      </c>
      <c r="D11">
        <f t="shared" si="0"/>
        <v>8.8875585992119111E-224</v>
      </c>
      <c r="E11">
        <f t="shared" si="0"/>
        <v>9.3730469219267288E-224</v>
      </c>
      <c r="F11">
        <f t="shared" si="0"/>
        <v>9.7844401860878902E-224</v>
      </c>
      <c r="G11">
        <f t="shared" si="0"/>
        <v>1.0141366623962802E-223</v>
      </c>
      <c r="H11">
        <f t="shared" si="0"/>
        <v>1.04565619802703E-223</v>
      </c>
      <c r="I11">
        <f t="shared" si="0"/>
        <v>1.0738760731797671E-223</v>
      </c>
      <c r="J11">
        <f t="shared" si="0"/>
        <v>1.0994214246765913E-223</v>
      </c>
      <c r="K11">
        <f t="shared" si="0"/>
        <v>1.1227550926315637E-223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40822-0E9E-46A3-9263-E0C8A4C166F0}">
  <dimension ref="A1:O20"/>
  <sheetViews>
    <sheetView workbookViewId="0">
      <selection activeCell="E25" sqref="E25"/>
    </sheetView>
  </sheetViews>
  <sheetFormatPr defaultRowHeight="15" x14ac:dyDescent="0.25"/>
  <cols>
    <col min="1" max="1" width="17" customWidth="1"/>
    <col min="12" max="12" width="9" customWidth="1"/>
    <col min="13" max="13" width="10.5703125" customWidth="1"/>
  </cols>
  <sheetData>
    <row r="1" spans="1:15" x14ac:dyDescent="0.25">
      <c r="A1" s="8" t="s">
        <v>23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5" x14ac:dyDescent="0.25">
      <c r="A2" s="7" t="s">
        <v>24</v>
      </c>
      <c r="B2" s="8" t="s">
        <v>32</v>
      </c>
      <c r="C2" s="8"/>
      <c r="D2" s="8"/>
      <c r="E2" s="8"/>
      <c r="F2" s="8"/>
      <c r="G2" s="8" t="s">
        <v>32</v>
      </c>
      <c r="H2" s="8"/>
      <c r="I2" s="8"/>
      <c r="J2" s="8"/>
      <c r="K2" s="8"/>
      <c r="L2" s="9" t="s">
        <v>42</v>
      </c>
      <c r="M2" s="9" t="s">
        <v>43</v>
      </c>
      <c r="O2" t="s">
        <v>50</v>
      </c>
    </row>
    <row r="3" spans="1:15" x14ac:dyDescent="0.25">
      <c r="A3" s="7"/>
      <c r="B3" t="s">
        <v>33</v>
      </c>
      <c r="C3" t="s">
        <v>34</v>
      </c>
      <c r="D3" t="s">
        <v>35</v>
      </c>
      <c r="E3" t="s">
        <v>36</v>
      </c>
      <c r="F3" t="s">
        <v>37</v>
      </c>
      <c r="G3" t="s">
        <v>33</v>
      </c>
      <c r="H3" t="s">
        <v>34</v>
      </c>
      <c r="I3" t="s">
        <v>35</v>
      </c>
      <c r="J3" t="s">
        <v>36</v>
      </c>
      <c r="K3" t="s">
        <v>37</v>
      </c>
      <c r="L3" s="9"/>
      <c r="M3" s="9"/>
      <c r="O3">
        <f>COUNTIF(M7:M18, "зачёт")</f>
        <v>5</v>
      </c>
    </row>
    <row r="4" spans="1:15" x14ac:dyDescent="0.25">
      <c r="A4" s="7"/>
      <c r="B4" s="8" t="s">
        <v>38</v>
      </c>
      <c r="C4" s="8"/>
      <c r="D4" s="8"/>
      <c r="E4" s="8"/>
      <c r="F4" s="8"/>
      <c r="G4" s="8" t="s">
        <v>39</v>
      </c>
      <c r="H4" s="8"/>
      <c r="I4" s="8"/>
      <c r="J4" s="8"/>
      <c r="K4" s="8"/>
      <c r="L4" s="9"/>
      <c r="M4">
        <v>10</v>
      </c>
    </row>
    <row r="5" spans="1:15" x14ac:dyDescent="0.25">
      <c r="A5" s="7"/>
      <c r="B5">
        <v>3</v>
      </c>
      <c r="C5">
        <v>2</v>
      </c>
      <c r="D5">
        <v>2</v>
      </c>
      <c r="E5">
        <v>4</v>
      </c>
      <c r="F5">
        <v>3</v>
      </c>
      <c r="G5">
        <v>1</v>
      </c>
      <c r="H5">
        <v>2</v>
      </c>
      <c r="I5">
        <v>2</v>
      </c>
      <c r="J5">
        <v>3</v>
      </c>
      <c r="K5">
        <v>4</v>
      </c>
      <c r="L5" s="9"/>
      <c r="M5" s="7" t="s">
        <v>44</v>
      </c>
      <c r="O5" t="s">
        <v>51</v>
      </c>
    </row>
    <row r="6" spans="1:15" x14ac:dyDescent="0.25">
      <c r="A6" s="7"/>
      <c r="B6" s="8" t="s">
        <v>40</v>
      </c>
      <c r="C6" s="8"/>
      <c r="D6" s="8"/>
      <c r="E6" s="8"/>
      <c r="F6" s="8"/>
      <c r="G6" s="8" t="s">
        <v>41</v>
      </c>
      <c r="H6" s="8"/>
      <c r="I6" s="8"/>
      <c r="J6" s="8"/>
      <c r="K6" s="8"/>
      <c r="L6" s="9"/>
      <c r="M6" s="7"/>
      <c r="O6">
        <f>MAX(L7:L18)</f>
        <v>12</v>
      </c>
    </row>
    <row r="7" spans="1:15" x14ac:dyDescent="0.25">
      <c r="A7" t="s">
        <v>25</v>
      </c>
      <c r="B7">
        <v>2</v>
      </c>
      <c r="C7">
        <v>2</v>
      </c>
      <c r="D7">
        <v>2</v>
      </c>
      <c r="E7">
        <v>3</v>
      </c>
      <c r="F7">
        <v>3</v>
      </c>
      <c r="G7">
        <f>IF(B7=B$5,G$5,IF(B7&gt;0,0,""))</f>
        <v>0</v>
      </c>
      <c r="H7">
        <f t="shared" ref="H7:K18" si="0">IF(C7=C$5,H$5,IF(C7&gt;0,0,""))</f>
        <v>2</v>
      </c>
      <c r="I7">
        <f t="shared" si="0"/>
        <v>2</v>
      </c>
      <c r="J7">
        <f t="shared" si="0"/>
        <v>0</v>
      </c>
      <c r="K7">
        <f t="shared" si="0"/>
        <v>4</v>
      </c>
      <c r="L7">
        <f>SUM(G7:K7)</f>
        <v>8</v>
      </c>
      <c r="M7" t="str">
        <f>IF(SUM(G7:K7)&gt;=M$4,"зачёт","незачёт")</f>
        <v>незачёт</v>
      </c>
    </row>
    <row r="8" spans="1:15" x14ac:dyDescent="0.25">
      <c r="A8" t="s">
        <v>26</v>
      </c>
      <c r="C8">
        <v>2</v>
      </c>
      <c r="D8">
        <v>1</v>
      </c>
      <c r="E8">
        <v>4</v>
      </c>
      <c r="F8">
        <v>2</v>
      </c>
      <c r="G8" t="str">
        <f t="shared" ref="G8:G18" si="1">IF(B8=B$5,G$5,IF(B8&gt;0,0,""))</f>
        <v/>
      </c>
      <c r="H8">
        <f t="shared" si="0"/>
        <v>2</v>
      </c>
      <c r="I8">
        <f t="shared" si="0"/>
        <v>0</v>
      </c>
      <c r="J8">
        <f t="shared" si="0"/>
        <v>3</v>
      </c>
      <c r="K8">
        <f t="shared" si="0"/>
        <v>0</v>
      </c>
      <c r="L8">
        <f t="shared" ref="L8:L13" si="2">SUM(G8:K8)</f>
        <v>5</v>
      </c>
      <c r="M8" t="str">
        <f t="shared" ref="M8:M13" si="3">IF(SUM(G8:K8)&gt;=M$4,"зачёт","незачёт")</f>
        <v>незачёт</v>
      </c>
      <c r="O8" t="s">
        <v>52</v>
      </c>
    </row>
    <row r="9" spans="1:15" x14ac:dyDescent="0.25">
      <c r="A9" t="s">
        <v>27</v>
      </c>
      <c r="B9">
        <v>3</v>
      </c>
      <c r="C9">
        <v>2</v>
      </c>
      <c r="D9">
        <v>2</v>
      </c>
      <c r="E9">
        <v>4</v>
      </c>
      <c r="F9">
        <v>3</v>
      </c>
      <c r="G9">
        <f t="shared" si="1"/>
        <v>1</v>
      </c>
      <c r="H9">
        <f t="shared" si="0"/>
        <v>2</v>
      </c>
      <c r="I9">
        <f t="shared" si="0"/>
        <v>2</v>
      </c>
      <c r="J9">
        <f t="shared" si="0"/>
        <v>3</v>
      </c>
      <c r="K9">
        <f t="shared" si="0"/>
        <v>4</v>
      </c>
      <c r="L9">
        <f t="shared" si="2"/>
        <v>12</v>
      </c>
      <c r="M9" t="str">
        <f t="shared" si="3"/>
        <v>зачёт</v>
      </c>
      <c r="O9">
        <f>MIN(L7:L18)</f>
        <v>0</v>
      </c>
    </row>
    <row r="10" spans="1:15" x14ac:dyDescent="0.25">
      <c r="A10" t="s">
        <v>28</v>
      </c>
      <c r="D10">
        <v>2</v>
      </c>
      <c r="E10">
        <v>4</v>
      </c>
      <c r="G10" t="str">
        <f t="shared" si="1"/>
        <v/>
      </c>
      <c r="H10" t="str">
        <f t="shared" si="0"/>
        <v/>
      </c>
      <c r="I10">
        <f t="shared" si="0"/>
        <v>2</v>
      </c>
      <c r="J10">
        <f t="shared" si="0"/>
        <v>3</v>
      </c>
      <c r="K10" t="str">
        <f t="shared" si="0"/>
        <v/>
      </c>
      <c r="L10">
        <f t="shared" si="2"/>
        <v>5</v>
      </c>
      <c r="M10" t="str">
        <f t="shared" si="3"/>
        <v>незачёт</v>
      </c>
    </row>
    <row r="11" spans="1:15" x14ac:dyDescent="0.25">
      <c r="A11" t="s">
        <v>29</v>
      </c>
      <c r="B11">
        <v>3</v>
      </c>
      <c r="C11">
        <v>2</v>
      </c>
      <c r="D11">
        <v>2</v>
      </c>
      <c r="F11">
        <v>3</v>
      </c>
      <c r="G11">
        <f t="shared" si="1"/>
        <v>1</v>
      </c>
      <c r="H11">
        <f t="shared" si="0"/>
        <v>2</v>
      </c>
      <c r="I11">
        <f t="shared" si="0"/>
        <v>2</v>
      </c>
      <c r="J11" t="str">
        <f t="shared" si="0"/>
        <v/>
      </c>
      <c r="K11">
        <f t="shared" si="0"/>
        <v>4</v>
      </c>
      <c r="L11">
        <f t="shared" si="2"/>
        <v>9</v>
      </c>
      <c r="M11" t="str">
        <f t="shared" si="3"/>
        <v>незачёт</v>
      </c>
      <c r="O11" t="s">
        <v>54</v>
      </c>
    </row>
    <row r="12" spans="1:15" x14ac:dyDescent="0.25">
      <c r="A12" t="s">
        <v>30</v>
      </c>
      <c r="B12">
        <v>3</v>
      </c>
      <c r="C12">
        <v>2</v>
      </c>
      <c r="D12">
        <v>2</v>
      </c>
      <c r="E12">
        <v>4</v>
      </c>
      <c r="F12">
        <v>3</v>
      </c>
      <c r="G12">
        <f t="shared" si="1"/>
        <v>1</v>
      </c>
      <c r="H12">
        <f t="shared" si="0"/>
        <v>2</v>
      </c>
      <c r="I12">
        <f t="shared" si="0"/>
        <v>2</v>
      </c>
      <c r="J12">
        <f t="shared" si="0"/>
        <v>3</v>
      </c>
      <c r="K12">
        <f t="shared" si="0"/>
        <v>4</v>
      </c>
      <c r="L12">
        <f t="shared" si="2"/>
        <v>12</v>
      </c>
      <c r="M12" t="str">
        <f t="shared" si="3"/>
        <v>зачёт</v>
      </c>
      <c r="O12">
        <f>COUNTIF(L7:L18, O6)</f>
        <v>2</v>
      </c>
    </row>
    <row r="13" spans="1:15" x14ac:dyDescent="0.25">
      <c r="A13" t="s">
        <v>31</v>
      </c>
      <c r="B13">
        <v>2</v>
      </c>
      <c r="C13">
        <v>2</v>
      </c>
      <c r="D13">
        <v>2</v>
      </c>
      <c r="E13">
        <v>4</v>
      </c>
      <c r="F13">
        <v>3</v>
      </c>
      <c r="G13">
        <f t="shared" si="1"/>
        <v>0</v>
      </c>
      <c r="H13">
        <f t="shared" si="0"/>
        <v>2</v>
      </c>
      <c r="I13">
        <f t="shared" si="0"/>
        <v>2</v>
      </c>
      <c r="J13">
        <f t="shared" si="0"/>
        <v>3</v>
      </c>
      <c r="K13">
        <f t="shared" si="0"/>
        <v>4</v>
      </c>
      <c r="L13">
        <f t="shared" si="2"/>
        <v>11</v>
      </c>
      <c r="M13" t="str">
        <f t="shared" si="3"/>
        <v>зачёт</v>
      </c>
    </row>
    <row r="14" spans="1:15" x14ac:dyDescent="0.25">
      <c r="A14" t="s">
        <v>45</v>
      </c>
      <c r="B14">
        <v>2</v>
      </c>
      <c r="C14">
        <v>4</v>
      </c>
      <c r="D14">
        <v>1</v>
      </c>
      <c r="F14">
        <v>2</v>
      </c>
      <c r="G14">
        <f t="shared" si="1"/>
        <v>0</v>
      </c>
      <c r="H14">
        <f t="shared" si="0"/>
        <v>0</v>
      </c>
      <c r="I14">
        <f t="shared" si="0"/>
        <v>0</v>
      </c>
      <c r="J14" t="str">
        <f t="shared" si="0"/>
        <v/>
      </c>
      <c r="K14">
        <f t="shared" si="0"/>
        <v>0</v>
      </c>
      <c r="L14">
        <f t="shared" ref="L14:L18" si="4">SUM(G14:K14)</f>
        <v>0</v>
      </c>
      <c r="M14" t="str">
        <f t="shared" ref="M14:M18" si="5">IF(SUM(G14:K14)&gt;=M$4,"зачёт","незачёт")</f>
        <v>незачёт</v>
      </c>
    </row>
    <row r="15" spans="1:15" x14ac:dyDescent="0.25">
      <c r="A15" t="s">
        <v>46</v>
      </c>
      <c r="B15">
        <v>3</v>
      </c>
      <c r="C15">
        <v>2</v>
      </c>
      <c r="D15">
        <v>4</v>
      </c>
      <c r="E15">
        <v>4</v>
      </c>
      <c r="F15">
        <v>3</v>
      </c>
      <c r="G15">
        <f t="shared" si="1"/>
        <v>1</v>
      </c>
      <c r="H15">
        <f t="shared" si="0"/>
        <v>2</v>
      </c>
      <c r="I15">
        <f t="shared" si="0"/>
        <v>0</v>
      </c>
      <c r="J15">
        <f t="shared" si="0"/>
        <v>3</v>
      </c>
      <c r="K15">
        <f t="shared" si="0"/>
        <v>4</v>
      </c>
      <c r="L15">
        <f t="shared" si="4"/>
        <v>10</v>
      </c>
      <c r="M15" t="str">
        <f t="shared" si="5"/>
        <v>зачёт</v>
      </c>
    </row>
    <row r="16" spans="1:15" x14ac:dyDescent="0.25">
      <c r="A16" t="s">
        <v>47</v>
      </c>
      <c r="B16">
        <v>3</v>
      </c>
      <c r="C16">
        <v>2</v>
      </c>
      <c r="D16">
        <v>1</v>
      </c>
      <c r="E16">
        <v>4</v>
      </c>
      <c r="F16">
        <v>3</v>
      </c>
      <c r="G16">
        <f t="shared" si="1"/>
        <v>1</v>
      </c>
      <c r="H16">
        <f t="shared" si="0"/>
        <v>2</v>
      </c>
      <c r="I16">
        <f t="shared" si="0"/>
        <v>0</v>
      </c>
      <c r="J16">
        <f t="shared" si="0"/>
        <v>3</v>
      </c>
      <c r="K16">
        <f t="shared" si="0"/>
        <v>4</v>
      </c>
      <c r="L16">
        <f t="shared" si="4"/>
        <v>10</v>
      </c>
      <c r="M16" t="str">
        <f t="shared" si="5"/>
        <v>зачёт</v>
      </c>
    </row>
    <row r="17" spans="1:13" x14ac:dyDescent="0.25">
      <c r="A17" t="s">
        <v>48</v>
      </c>
      <c r="B17">
        <v>3</v>
      </c>
      <c r="C17">
        <v>3</v>
      </c>
      <c r="D17">
        <v>3</v>
      </c>
      <c r="E17">
        <v>3</v>
      </c>
      <c r="F17">
        <v>3</v>
      </c>
      <c r="G17">
        <f t="shared" si="1"/>
        <v>1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4</v>
      </c>
      <c r="L17">
        <f t="shared" si="4"/>
        <v>5</v>
      </c>
      <c r="M17" t="str">
        <f t="shared" si="5"/>
        <v>незачёт</v>
      </c>
    </row>
    <row r="18" spans="1:13" x14ac:dyDescent="0.25">
      <c r="A18" t="s">
        <v>49</v>
      </c>
      <c r="B18">
        <v>1</v>
      </c>
      <c r="C18">
        <v>2</v>
      </c>
      <c r="D18">
        <v>3</v>
      </c>
      <c r="E18">
        <v>4</v>
      </c>
      <c r="F18">
        <v>3</v>
      </c>
      <c r="G18">
        <f t="shared" si="1"/>
        <v>0</v>
      </c>
      <c r="H18">
        <f t="shared" si="0"/>
        <v>2</v>
      </c>
      <c r="I18">
        <f t="shared" si="0"/>
        <v>0</v>
      </c>
      <c r="J18">
        <f t="shared" si="0"/>
        <v>3</v>
      </c>
      <c r="K18">
        <f t="shared" si="0"/>
        <v>4</v>
      </c>
      <c r="L18">
        <f t="shared" si="4"/>
        <v>9</v>
      </c>
      <c r="M18" t="str">
        <f t="shared" si="5"/>
        <v>незачёт</v>
      </c>
    </row>
    <row r="19" spans="1:13" x14ac:dyDescent="0.25">
      <c r="B19" s="8" t="s">
        <v>53</v>
      </c>
      <c r="C19" s="8"/>
      <c r="D19" s="8"/>
      <c r="E19" s="8"/>
      <c r="F19" s="8"/>
    </row>
    <row r="20" spans="1:13" x14ac:dyDescent="0.25">
      <c r="B20">
        <f>COUNTIF(B7:B18,"&lt;&gt;"&amp;B5)</f>
        <v>6</v>
      </c>
      <c r="C20">
        <f t="shared" ref="C20:F20" si="6">COUNTIF(C7:C18,"&lt;&gt;"&amp;C5)</f>
        <v>3</v>
      </c>
      <c r="D20">
        <f t="shared" si="6"/>
        <v>6</v>
      </c>
      <c r="E20">
        <f t="shared" si="6"/>
        <v>4</v>
      </c>
      <c r="F20">
        <f t="shared" si="6"/>
        <v>3</v>
      </c>
    </row>
  </sheetData>
  <mergeCells count="12">
    <mergeCell ref="M5:M6"/>
    <mergeCell ref="B19:F19"/>
    <mergeCell ref="A1:M1"/>
    <mergeCell ref="A2:A6"/>
    <mergeCell ref="B2:F2"/>
    <mergeCell ref="G2:K2"/>
    <mergeCell ref="B4:F4"/>
    <mergeCell ref="G4:K4"/>
    <mergeCell ref="B6:F6"/>
    <mergeCell ref="G6:K6"/>
    <mergeCell ref="L2:L6"/>
    <mergeCell ref="M2:M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89255-8935-4B95-8EC7-7A07951CD6C3}">
  <dimension ref="A1:C14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s="6" t="s">
        <v>60</v>
      </c>
      <c r="B1" s="6" t="s">
        <v>61</v>
      </c>
      <c r="C1" s="6" t="s">
        <v>62</v>
      </c>
    </row>
    <row r="2" spans="1:3" x14ac:dyDescent="0.25">
      <c r="A2" s="6">
        <v>4.0645161353718882</v>
      </c>
      <c r="B2" s="6">
        <v>0</v>
      </c>
      <c r="C2" s="6">
        <v>0.29032257641874121</v>
      </c>
    </row>
    <row r="3" spans="1:3" x14ac:dyDescent="0.25">
      <c r="A3" t="s">
        <v>59</v>
      </c>
      <c r="B3" s="5">
        <f>2*A2-5*B2-C2</f>
        <v>7.8387096943250354</v>
      </c>
    </row>
    <row r="4" spans="1:3" x14ac:dyDescent="0.25">
      <c r="A4" t="s">
        <v>56</v>
      </c>
      <c r="B4">
        <f>5*A2+3*B2-8*C2</f>
        <v>18.000000065509511</v>
      </c>
    </row>
    <row r="5" spans="1:3" x14ac:dyDescent="0.25">
      <c r="A5" t="s">
        <v>57</v>
      </c>
      <c r="B5">
        <f>2*A2-2*B2+3*C2</f>
        <v>9</v>
      </c>
    </row>
    <row r="6" spans="1:3" x14ac:dyDescent="0.25">
      <c r="A6" t="s">
        <v>58</v>
      </c>
      <c r="B6">
        <f>A2+11*B2-2*C2</f>
        <v>3.4838709825344059</v>
      </c>
    </row>
    <row r="9" spans="1:3" x14ac:dyDescent="0.25">
      <c r="A9" s="6" t="s">
        <v>60</v>
      </c>
      <c r="B9" s="6" t="s">
        <v>61</v>
      </c>
      <c r="C9" s="6" t="s">
        <v>62</v>
      </c>
    </row>
    <row r="10" spans="1:3" x14ac:dyDescent="0.25">
      <c r="A10" s="6">
        <v>107374188.14999993</v>
      </c>
      <c r="B10" s="6">
        <v>0</v>
      </c>
      <c r="C10" s="6">
        <v>322122549.44999987</v>
      </c>
    </row>
    <row r="11" spans="1:3" x14ac:dyDescent="0.25">
      <c r="A11" t="s">
        <v>55</v>
      </c>
      <c r="B11" s="5">
        <f>A10+5*B10-2*C10</f>
        <v>-536870910.74999982</v>
      </c>
    </row>
    <row r="12" spans="1:3" x14ac:dyDescent="0.25">
      <c r="A12" t="s">
        <v>56</v>
      </c>
      <c r="B12">
        <f>3*A10+2*B10-C10</f>
        <v>14.999999940395355</v>
      </c>
    </row>
    <row r="13" spans="1:3" x14ac:dyDescent="0.25">
      <c r="A13" t="s">
        <v>57</v>
      </c>
      <c r="B13">
        <f>A10+3*B10+C10</f>
        <v>429496737.59999979</v>
      </c>
    </row>
    <row r="14" spans="1:3" x14ac:dyDescent="0.25">
      <c r="A14" t="s">
        <v>58</v>
      </c>
      <c r="B14">
        <f>3*A10+5*B10+2*C10</f>
        <v>966367663.34999955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A0948-09DF-45C8-8189-BA5065E9467F}">
  <dimension ref="A1:N19"/>
  <sheetViews>
    <sheetView workbookViewId="0">
      <selection activeCell="J13" sqref="J13"/>
    </sheetView>
  </sheetViews>
  <sheetFormatPr defaultRowHeight="15" x14ac:dyDescent="0.25"/>
  <cols>
    <col min="1" max="1" width="11.28515625" customWidth="1"/>
    <col min="2" max="2" width="11.140625" customWidth="1"/>
    <col min="3" max="3" width="10.5703125" customWidth="1"/>
    <col min="8" max="14" width="9.140625" style="11"/>
  </cols>
  <sheetData>
    <row r="1" spans="1:14" x14ac:dyDescent="0.25">
      <c r="A1" s="7" t="s">
        <v>68</v>
      </c>
      <c r="B1" s="7"/>
      <c r="C1" s="7"/>
      <c r="D1" s="7" t="s">
        <v>69</v>
      </c>
      <c r="E1" s="7"/>
      <c r="F1" s="7"/>
      <c r="G1" s="7"/>
      <c r="H1" s="10" t="s">
        <v>73</v>
      </c>
      <c r="I1" s="10"/>
      <c r="J1" s="10"/>
      <c r="K1" s="10"/>
    </row>
    <row r="2" spans="1:14" x14ac:dyDescent="0.25">
      <c r="A2" s="7"/>
      <c r="B2" s="7"/>
      <c r="C2" s="7"/>
      <c r="D2" s="8" t="s">
        <v>70</v>
      </c>
      <c r="E2" s="8"/>
      <c r="F2" s="8" t="s">
        <v>71</v>
      </c>
      <c r="G2" s="8"/>
      <c r="H2" s="10" t="s">
        <v>70</v>
      </c>
      <c r="I2" s="10"/>
      <c r="J2" s="10" t="s">
        <v>71</v>
      </c>
      <c r="K2" s="10"/>
      <c r="L2" s="11" t="s">
        <v>74</v>
      </c>
      <c r="M2" s="10" t="s">
        <v>75</v>
      </c>
      <c r="N2" s="10"/>
    </row>
    <row r="3" spans="1:14" x14ac:dyDescent="0.25">
      <c r="A3" s="8" t="s">
        <v>67</v>
      </c>
      <c r="B3" s="8"/>
      <c r="C3" s="8"/>
      <c r="D3" s="8">
        <v>1700330</v>
      </c>
      <c r="E3" s="8"/>
      <c r="F3" s="8">
        <v>1926917</v>
      </c>
      <c r="G3" s="8"/>
      <c r="H3" s="10">
        <f>D3/D$8</f>
        <v>0.83257355339041395</v>
      </c>
      <c r="I3" s="10"/>
      <c r="J3" s="10">
        <f>F3/F$8</f>
        <v>0.79466229521718057</v>
      </c>
      <c r="K3" s="10"/>
      <c r="L3" s="11">
        <f>J3-H3</f>
        <v>-3.7911258173233375E-2</v>
      </c>
      <c r="M3" s="10">
        <f>(F3-D3)/D3</f>
        <v>0.13326060235366077</v>
      </c>
      <c r="N3" s="10"/>
    </row>
    <row r="4" spans="1:14" x14ac:dyDescent="0.25">
      <c r="A4" s="8" t="s">
        <v>66</v>
      </c>
      <c r="B4" s="8"/>
      <c r="C4" s="8"/>
      <c r="D4" s="8">
        <v>228675</v>
      </c>
      <c r="E4" s="8"/>
      <c r="F4" s="8">
        <v>272083</v>
      </c>
      <c r="G4" s="8"/>
      <c r="H4" s="10">
        <f t="shared" ref="H4:H7" si="0">D4/D$8</f>
        <v>0.11197165098631025</v>
      </c>
      <c r="I4" s="10"/>
      <c r="J4" s="10">
        <f t="shared" ref="J4:J7" si="1">F4/F$8</f>
        <v>0.11220727268978174</v>
      </c>
      <c r="K4" s="10"/>
      <c r="L4" s="11">
        <f t="shared" ref="L4:L7" si="2">J4-H4</f>
        <v>2.3562170347149469E-4</v>
      </c>
      <c r="M4" s="10">
        <f t="shared" ref="M4:M7" si="3">(F4-D4)/D4</f>
        <v>0.18982398600634087</v>
      </c>
      <c r="N4" s="10"/>
    </row>
    <row r="5" spans="1:14" x14ac:dyDescent="0.25">
      <c r="A5" s="8" t="s">
        <v>65</v>
      </c>
      <c r="B5" s="8"/>
      <c r="C5" s="8"/>
      <c r="D5" s="8">
        <v>54140</v>
      </c>
      <c r="E5" s="8"/>
      <c r="F5" s="8">
        <v>69105</v>
      </c>
      <c r="G5" s="8"/>
      <c r="H5" s="10">
        <f t="shared" si="0"/>
        <v>2.6509872895589096E-2</v>
      </c>
      <c r="I5" s="10"/>
      <c r="J5" s="10">
        <f t="shared" si="1"/>
        <v>2.8498963842751537E-2</v>
      </c>
      <c r="K5" s="10"/>
      <c r="L5" s="11">
        <f t="shared" si="2"/>
        <v>1.9890909471624411E-3</v>
      </c>
      <c r="M5" s="10">
        <f t="shared" si="3"/>
        <v>0.27641300332471369</v>
      </c>
      <c r="N5" s="10"/>
    </row>
    <row r="6" spans="1:14" x14ac:dyDescent="0.25">
      <c r="A6" s="8" t="s">
        <v>64</v>
      </c>
      <c r="B6" s="8"/>
      <c r="C6" s="8"/>
      <c r="D6" s="8">
        <v>22749</v>
      </c>
      <c r="E6" s="8"/>
      <c r="F6" s="8">
        <v>35190</v>
      </c>
      <c r="G6" s="8"/>
      <c r="H6" s="10">
        <f t="shared" si="0"/>
        <v>1.1139141087952649E-2</v>
      </c>
      <c r="I6" s="10"/>
      <c r="J6" s="10">
        <f t="shared" si="1"/>
        <v>1.4512387491880857E-2</v>
      </c>
      <c r="K6" s="10"/>
      <c r="L6" s="11">
        <f t="shared" si="2"/>
        <v>3.3732464039282085E-3</v>
      </c>
      <c r="M6" s="10">
        <f t="shared" si="3"/>
        <v>0.54688118159039956</v>
      </c>
      <c r="N6" s="10"/>
    </row>
    <row r="7" spans="1:14" x14ac:dyDescent="0.25">
      <c r="A7" s="8" t="s">
        <v>63</v>
      </c>
      <c r="B7" s="8"/>
      <c r="C7" s="8"/>
      <c r="D7" s="8">
        <v>36364</v>
      </c>
      <c r="E7" s="8"/>
      <c r="F7" s="8">
        <v>121530</v>
      </c>
      <c r="G7" s="8"/>
      <c r="H7" s="10">
        <f t="shared" si="0"/>
        <v>1.7805781639734061E-2</v>
      </c>
      <c r="I7" s="10"/>
      <c r="J7" s="10">
        <f t="shared" si="1"/>
        <v>5.0119080758405245E-2</v>
      </c>
      <c r="K7" s="10"/>
      <c r="L7" s="11">
        <f t="shared" si="2"/>
        <v>3.2313299118671188E-2</v>
      </c>
      <c r="M7" s="10">
        <f t="shared" si="3"/>
        <v>2.3420415795842042</v>
      </c>
      <c r="N7" s="10"/>
    </row>
    <row r="8" spans="1:14" x14ac:dyDescent="0.25">
      <c r="C8" t="s">
        <v>72</v>
      </c>
      <c r="D8" s="8">
        <f>SUM(D3:E7)</f>
        <v>2042258</v>
      </c>
      <c r="E8" s="8"/>
      <c r="F8" s="8">
        <f>SUM(F3:G7)</f>
        <v>2424825</v>
      </c>
      <c r="G8" s="8"/>
      <c r="M8" s="10">
        <f t="shared" ref="M8" si="4">(F8-D8)/D8</f>
        <v>0.18732549952062863</v>
      </c>
      <c r="N8" s="10"/>
    </row>
    <row r="14" spans="1:14" x14ac:dyDescent="0.25">
      <c r="C14" s="12"/>
      <c r="D14" s="12"/>
      <c r="E14" s="12"/>
      <c r="F14" s="12"/>
      <c r="G14" s="12"/>
    </row>
    <row r="15" spans="1:14" x14ac:dyDescent="0.25">
      <c r="C15" s="12"/>
      <c r="D15" s="12"/>
      <c r="E15" s="12"/>
      <c r="F15" s="12"/>
      <c r="G15" s="12"/>
    </row>
    <row r="16" spans="1:14" x14ac:dyDescent="0.25">
      <c r="C16" s="12"/>
      <c r="D16" s="12"/>
      <c r="E16" s="12"/>
      <c r="F16" s="12"/>
      <c r="G16" s="12"/>
    </row>
    <row r="17" spans="3:7" x14ac:dyDescent="0.25">
      <c r="C17" s="12"/>
      <c r="D17" s="12"/>
      <c r="E17" s="12"/>
      <c r="F17" s="12"/>
      <c r="G17" s="12"/>
    </row>
    <row r="18" spans="3:7" x14ac:dyDescent="0.25">
      <c r="C18" s="12"/>
      <c r="D18" s="12"/>
      <c r="E18" s="12"/>
      <c r="F18" s="12"/>
      <c r="G18" s="12"/>
    </row>
    <row r="19" spans="3:7" x14ac:dyDescent="0.25">
      <c r="F19" s="12"/>
      <c r="G19" s="12"/>
    </row>
  </sheetData>
  <mergeCells count="41">
    <mergeCell ref="M8:N8"/>
    <mergeCell ref="M2:N2"/>
    <mergeCell ref="M3:N3"/>
    <mergeCell ref="M4:N4"/>
    <mergeCell ref="M5:N5"/>
    <mergeCell ref="M6:N6"/>
    <mergeCell ref="M7:N7"/>
    <mergeCell ref="D8:E8"/>
    <mergeCell ref="F8:G8"/>
    <mergeCell ref="H3:I3"/>
    <mergeCell ref="J3:K3"/>
    <mergeCell ref="H4:I4"/>
    <mergeCell ref="J4:K4"/>
    <mergeCell ref="H5:I5"/>
    <mergeCell ref="J5:K5"/>
    <mergeCell ref="H6:I6"/>
    <mergeCell ref="J6:K6"/>
    <mergeCell ref="F4:G4"/>
    <mergeCell ref="F5:G5"/>
    <mergeCell ref="F6:G6"/>
    <mergeCell ref="F7:G7"/>
    <mergeCell ref="H1:K1"/>
    <mergeCell ref="H2:I2"/>
    <mergeCell ref="J2:K2"/>
    <mergeCell ref="H7:I7"/>
    <mergeCell ref="J7:K7"/>
    <mergeCell ref="A4:C4"/>
    <mergeCell ref="A5:C5"/>
    <mergeCell ref="A6:C6"/>
    <mergeCell ref="A7:C7"/>
    <mergeCell ref="D3:E3"/>
    <mergeCell ref="D4:E4"/>
    <mergeCell ref="D5:E5"/>
    <mergeCell ref="D6:E6"/>
    <mergeCell ref="D7:E7"/>
    <mergeCell ref="A1:C2"/>
    <mergeCell ref="D1:G1"/>
    <mergeCell ref="D2:E2"/>
    <mergeCell ref="F2:G2"/>
    <mergeCell ref="A3:C3"/>
    <mergeCell ref="F3:G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7A5F2-474C-4DF2-A047-33CA01E00151}">
  <dimension ref="A1:C5"/>
  <sheetViews>
    <sheetView workbookViewId="0">
      <selection activeCell="C5" sqref="A1:C5"/>
    </sheetView>
  </sheetViews>
  <sheetFormatPr defaultRowHeight="15" x14ac:dyDescent="0.25"/>
  <sheetData>
    <row r="1" spans="1:3" x14ac:dyDescent="0.25">
      <c r="A1" s="12" t="s">
        <v>67</v>
      </c>
      <c r="B1" s="12">
        <v>1700330</v>
      </c>
      <c r="C1" s="12">
        <v>1926917</v>
      </c>
    </row>
    <row r="2" spans="1:3" x14ac:dyDescent="0.25">
      <c r="A2" s="12" t="s">
        <v>66</v>
      </c>
      <c r="B2" s="12">
        <v>228675</v>
      </c>
      <c r="C2" s="12">
        <v>272083</v>
      </c>
    </row>
    <row r="3" spans="1:3" x14ac:dyDescent="0.25">
      <c r="A3" s="12" t="s">
        <v>65</v>
      </c>
      <c r="B3" s="12">
        <v>54140</v>
      </c>
      <c r="C3" s="12">
        <v>69105</v>
      </c>
    </row>
    <row r="4" spans="1:3" x14ac:dyDescent="0.25">
      <c r="A4" s="12" t="s">
        <v>64</v>
      </c>
      <c r="B4" s="12">
        <v>22749</v>
      </c>
      <c r="C4" s="12">
        <v>35190</v>
      </c>
    </row>
    <row r="5" spans="1:3" x14ac:dyDescent="0.25">
      <c r="A5" s="12" t="s">
        <v>63</v>
      </c>
      <c r="B5" s="12">
        <v>36364</v>
      </c>
      <c r="C5" s="12">
        <v>121530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8B64C-E030-4C78-B334-5C6EEB1185D6}">
  <dimension ref="A1:C5"/>
  <sheetViews>
    <sheetView tabSelected="1" workbookViewId="0">
      <selection activeCell="O7" sqref="O7"/>
    </sheetView>
  </sheetViews>
  <sheetFormatPr defaultRowHeight="15" x14ac:dyDescent="0.25"/>
  <sheetData>
    <row r="1" spans="1:3" x14ac:dyDescent="0.25">
      <c r="A1" s="12" t="s">
        <v>67</v>
      </c>
      <c r="B1" s="12">
        <v>1700330</v>
      </c>
      <c r="C1" s="12">
        <v>1926917</v>
      </c>
    </row>
    <row r="2" spans="1:3" x14ac:dyDescent="0.25">
      <c r="A2" s="12" t="s">
        <v>66</v>
      </c>
      <c r="B2" s="12">
        <v>228675</v>
      </c>
      <c r="C2" s="12">
        <v>272083</v>
      </c>
    </row>
    <row r="3" spans="1:3" x14ac:dyDescent="0.25">
      <c r="A3" s="12" t="s">
        <v>65</v>
      </c>
      <c r="B3" s="12">
        <v>54140</v>
      </c>
      <c r="C3" s="12">
        <v>69105</v>
      </c>
    </row>
    <row r="4" spans="1:3" x14ac:dyDescent="0.25">
      <c r="A4" s="12" t="s">
        <v>64</v>
      </c>
      <c r="B4" s="12">
        <v>22749</v>
      </c>
      <c r="C4" s="12">
        <v>35190</v>
      </c>
    </row>
    <row r="5" spans="1:3" x14ac:dyDescent="0.25">
      <c r="A5" s="12" t="s">
        <v>63</v>
      </c>
      <c r="B5" s="12">
        <v>36364</v>
      </c>
      <c r="C5" s="12">
        <v>121530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1.1 - 1.2</vt:lpstr>
      <vt:lpstr>1.3(1)</vt:lpstr>
      <vt:lpstr>1.3(2)</vt:lpstr>
      <vt:lpstr>2</vt:lpstr>
      <vt:lpstr>3(1)</vt:lpstr>
      <vt:lpstr>3(2)</vt:lpstr>
      <vt:lpstr>3(2.2)</vt:lpstr>
      <vt:lpstr>3(2.3)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Лев Чечулин</dc:creator>
  <cp:lastModifiedBy>Лев Чечулин</cp:lastModifiedBy>
  <dcterms:created xsi:type="dcterms:W3CDTF">2020-10-28T06:16:54Z</dcterms:created>
  <dcterms:modified xsi:type="dcterms:W3CDTF">2020-11-11T01:28:45Z</dcterms:modified>
</cp:coreProperties>
</file>