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kim/Documents/BallHub/"/>
    </mc:Choice>
  </mc:AlternateContent>
  <xr:revisionPtr revIDLastSave="0" documentId="13_ncr:1_{D64592AF-5DBA-084F-9070-C51FEF8681D5}" xr6:coauthVersionLast="47" xr6:coauthVersionMax="47" xr10:uidLastSave="{00000000-0000-0000-0000-000000000000}"/>
  <bookViews>
    <workbookView xWindow="200" yWindow="500" windowWidth="28040" windowHeight="16400" xr2:uid="{63545656-3F23-194E-91EA-79A380BB6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BA5" i="1"/>
  <c r="AY5" i="1" s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BA6" i="1"/>
  <c r="AY6" i="1" s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BA7" i="1"/>
  <c r="AY7" i="1" s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BA8" i="1"/>
  <c r="AZ8" i="1" s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BA9" i="1"/>
  <c r="AY9" i="1" s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BA10" i="1"/>
  <c r="AZ10" i="1" s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BA11" i="1"/>
  <c r="AY11" i="1" s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BA12" i="1"/>
  <c r="AZ12" i="1" s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BA13" i="1"/>
  <c r="AY13" i="1" s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BA14" i="1"/>
  <c r="AZ14" i="1" s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BA16" i="1"/>
  <c r="AZ16" i="1" s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BA17" i="1"/>
  <c r="AY17" i="1" s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BA18" i="1"/>
  <c r="AZ18" i="1" s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BA19" i="1"/>
  <c r="AY19" i="1" s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BA20" i="1"/>
  <c r="AZ20" i="1" s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BA21" i="1"/>
  <c r="AY21" i="1" s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BA22" i="1"/>
  <c r="AZ22" i="1" s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BA23" i="1"/>
  <c r="AY23" i="1" s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BA24" i="1"/>
  <c r="AZ24" i="1" s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BA25" i="1"/>
  <c r="AY25" i="1" s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BA26" i="1"/>
  <c r="AZ26" i="1" s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BA27" i="1"/>
  <c r="AY27" i="1" s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BA30" i="1"/>
  <c r="AY30" i="1" s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BA31" i="1"/>
  <c r="AY31" i="1" s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BA32" i="1"/>
  <c r="AY32" i="1" s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BA33" i="1"/>
  <c r="AY33" i="1" s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BA34" i="1"/>
  <c r="AY34" i="1" s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BA35" i="1"/>
  <c r="AY35" i="1" s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BA36" i="1"/>
  <c r="AY36" i="1" s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BA37" i="1"/>
  <c r="AY37" i="1" s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BA38" i="1"/>
  <c r="AY38" i="1" s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BA40" i="1"/>
  <c r="AY40" i="1" s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BA41" i="1"/>
  <c r="AY41" i="1" s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BA42" i="1"/>
  <c r="AY42" i="1" s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BA43" i="1"/>
  <c r="AY43" i="1" s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BA44" i="1"/>
  <c r="AY44" i="1" s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BA45" i="1"/>
  <c r="AY45" i="1" s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BA46" i="1"/>
  <c r="AY46" i="1" s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BA47" i="1"/>
  <c r="AY47" i="1" s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BA48" i="1"/>
  <c r="AY48" i="1" s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BA49" i="1"/>
  <c r="AY49" i="1" s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BA51" i="1"/>
  <c r="AY51" i="1" s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BA52" i="1"/>
  <c r="AY52" i="1" s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BA53" i="1"/>
  <c r="AY53" i="1" s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BA54" i="1"/>
  <c r="AY54" i="1" s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BA55" i="1"/>
  <c r="AY55" i="1" s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BA56" i="1"/>
  <c r="AY56" i="1" s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BA57" i="1"/>
  <c r="AY57" i="1" s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BA58" i="1"/>
  <c r="AZ58" i="1" s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BA59" i="1"/>
  <c r="AY59" i="1" s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BA60" i="1"/>
  <c r="AZ60" i="1" s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BA61" i="1"/>
  <c r="AY61" i="1" s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BA4" i="1"/>
  <c r="AY4" i="1" s="1"/>
  <c r="AO3" i="1"/>
  <c r="AN3" i="1"/>
  <c r="AM3" i="1"/>
  <c r="AL3" i="1"/>
  <c r="AK3" i="1"/>
  <c r="AJ3" i="1"/>
  <c r="AI3" i="1"/>
  <c r="AH3" i="1"/>
  <c r="AR3" i="1"/>
  <c r="AW3" i="1"/>
  <c r="B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AV3" i="1"/>
  <c r="AT3" i="1"/>
  <c r="AQ3" i="1"/>
  <c r="AU3" i="1"/>
  <c r="AS3" i="1"/>
  <c r="AP3" i="1"/>
  <c r="AF51" i="1"/>
  <c r="AF52" i="1"/>
  <c r="AF53" i="1"/>
  <c r="AF54" i="1"/>
  <c r="AF55" i="1"/>
  <c r="AF56" i="1"/>
  <c r="AF57" i="1"/>
  <c r="AF58" i="1"/>
  <c r="AF59" i="1"/>
  <c r="AF60" i="1"/>
  <c r="AF61" i="1"/>
  <c r="AF40" i="1"/>
  <c r="AF41" i="1"/>
  <c r="AF42" i="1"/>
  <c r="AF43" i="1"/>
  <c r="AF44" i="1"/>
  <c r="AF45" i="1"/>
  <c r="AF46" i="1"/>
  <c r="AF47" i="1"/>
  <c r="AF48" i="1"/>
  <c r="AF49" i="1"/>
  <c r="BA3" i="1"/>
  <c r="AY3" i="1"/>
  <c r="AZ3" i="1"/>
  <c r="AX3" i="1"/>
  <c r="AF30" i="1"/>
  <c r="AF31" i="1"/>
  <c r="AF32" i="1"/>
  <c r="AF33" i="1"/>
  <c r="AF34" i="1"/>
  <c r="AF35" i="1"/>
  <c r="AF36" i="1"/>
  <c r="AF37" i="1"/>
  <c r="AF38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3" i="1"/>
  <c r="AF4" i="1"/>
  <c r="AF5" i="1"/>
  <c r="AF6" i="1"/>
  <c r="AF7" i="1"/>
  <c r="AF8" i="1"/>
  <c r="AF9" i="1"/>
  <c r="AF10" i="1"/>
  <c r="AF11" i="1"/>
  <c r="AF12" i="1"/>
  <c r="AF13" i="1"/>
  <c r="AF14" i="1"/>
  <c r="AF94" i="1"/>
  <c r="B11" i="1" l="1"/>
  <c r="AZ56" i="1"/>
  <c r="B56" i="1" s="1"/>
  <c r="AZ54" i="1"/>
  <c r="AZ52" i="1"/>
  <c r="AZ48" i="1"/>
  <c r="AZ46" i="1"/>
  <c r="B46" i="1" s="1"/>
  <c r="AZ44" i="1"/>
  <c r="AZ42" i="1"/>
  <c r="AZ40" i="1"/>
  <c r="B40" i="1" s="1"/>
  <c r="AZ38" i="1"/>
  <c r="B38" i="1" s="1"/>
  <c r="AZ36" i="1"/>
  <c r="AZ34" i="1"/>
  <c r="AZ32" i="1"/>
  <c r="AZ30" i="1"/>
  <c r="B30" i="1" s="1"/>
  <c r="AZ6" i="1"/>
  <c r="B6" i="1" s="1"/>
  <c r="AY58" i="1"/>
  <c r="AY60" i="1"/>
  <c r="AZ61" i="1"/>
  <c r="AZ59" i="1"/>
  <c r="AZ57" i="1"/>
  <c r="AZ55" i="1"/>
  <c r="B55" i="1" s="1"/>
  <c r="AZ53" i="1"/>
  <c r="AZ51" i="1"/>
  <c r="AZ49" i="1"/>
  <c r="B49" i="1" s="1"/>
  <c r="AZ47" i="1"/>
  <c r="AZ45" i="1"/>
  <c r="B45" i="1" s="1"/>
  <c r="AZ43" i="1"/>
  <c r="AZ41" i="1"/>
  <c r="B41" i="1" s="1"/>
  <c r="AZ37" i="1"/>
  <c r="AZ35" i="1"/>
  <c r="AZ33" i="1"/>
  <c r="AZ31" i="1"/>
  <c r="AZ27" i="1"/>
  <c r="AZ25" i="1"/>
  <c r="AZ23" i="1"/>
  <c r="AZ21" i="1"/>
  <c r="AZ19" i="1"/>
  <c r="B19" i="1" s="1"/>
  <c r="AZ17" i="1"/>
  <c r="AZ13" i="1"/>
  <c r="B13" i="1" s="1"/>
  <c r="AZ11" i="1"/>
  <c r="AZ9" i="1"/>
  <c r="B9" i="1" s="1"/>
  <c r="AZ7" i="1"/>
  <c r="B7" i="1" s="1"/>
  <c r="AZ5" i="1"/>
  <c r="B5" i="1" s="1"/>
  <c r="AZ4" i="1"/>
  <c r="B53" i="1"/>
  <c r="B57" i="1"/>
  <c r="B51" i="1"/>
  <c r="B59" i="1"/>
  <c r="B26" i="1"/>
  <c r="B24" i="1"/>
  <c r="B16" i="1"/>
  <c r="B12" i="1"/>
  <c r="B10" i="1"/>
  <c r="B8" i="1"/>
  <c r="B48" i="1"/>
  <c r="B42" i="1"/>
  <c r="B60" i="1"/>
  <c r="B36" i="1"/>
  <c r="B34" i="1"/>
  <c r="B20" i="1"/>
  <c r="B18" i="1"/>
  <c r="B4" i="1"/>
  <c r="B54" i="1"/>
  <c r="B52" i="1"/>
  <c r="B3" i="1"/>
  <c r="B44" i="1"/>
  <c r="B25" i="1"/>
  <c r="B22" i="1"/>
  <c r="B17" i="1"/>
  <c r="B35" i="1"/>
  <c r="B23" i="1"/>
  <c r="B58" i="1"/>
  <c r="B47" i="1"/>
  <c r="B37" i="1"/>
  <c r="B31" i="1"/>
  <c r="B27" i="1"/>
  <c r="B21" i="1"/>
  <c r="B61" i="1"/>
  <c r="B43" i="1"/>
  <c r="B33" i="1"/>
  <c r="B14" i="1"/>
</calcChain>
</file>

<file path=xl/sharedStrings.xml><?xml version="1.0" encoding="utf-8"?>
<sst xmlns="http://schemas.openxmlformats.org/spreadsheetml/2006/main" count="442" uniqueCount="250">
  <si>
    <t>minutes</t>
  </si>
  <si>
    <t>ortg</t>
  </si>
  <si>
    <t>usg</t>
  </si>
  <si>
    <t>fg</t>
  </si>
  <si>
    <t>pt3</t>
  </si>
  <si>
    <t>ft</t>
  </si>
  <si>
    <t>stl</t>
  </si>
  <si>
    <t>turnovers</t>
  </si>
  <si>
    <t>oreb</t>
  </si>
  <si>
    <t>dreb</t>
  </si>
  <si>
    <t>ast</t>
  </si>
  <si>
    <t>blk</t>
  </si>
  <si>
    <t>personalFouls</t>
  </si>
  <si>
    <t>technicalFouls</t>
  </si>
  <si>
    <t>ejected</t>
  </si>
  <si>
    <t>points</t>
  </si>
  <si>
    <t>Rating</t>
  </si>
  <si>
    <t xml:space="preserve">	5-13</t>
  </si>
  <si>
    <t xml:space="preserve">	2-5</t>
  </si>
  <si>
    <t xml:space="preserve">	4-7</t>
  </si>
  <si>
    <t>fg_made</t>
  </si>
  <si>
    <t>fg_attempted</t>
  </si>
  <si>
    <t>fg_missed</t>
  </si>
  <si>
    <t>pt3_made</t>
  </si>
  <si>
    <t>pt3_attempted</t>
  </si>
  <si>
    <t>pt3_missed</t>
  </si>
  <si>
    <t>ft_made</t>
  </si>
  <si>
    <t>ft_attempted</t>
  </si>
  <si>
    <t>ft_missed</t>
  </si>
  <si>
    <t>TS%</t>
  </si>
  <si>
    <t xml:space="preserve">	2-4</t>
  </si>
  <si>
    <t xml:space="preserve">	1-3</t>
  </si>
  <si>
    <t xml:space="preserve">	1-4</t>
  </si>
  <si>
    <t>NPoints</t>
  </si>
  <si>
    <t>Nassists</t>
  </si>
  <si>
    <t>NOreb</t>
  </si>
  <si>
    <t>NDreb</t>
  </si>
  <si>
    <t>NSteals</t>
  </si>
  <si>
    <t>Nblocks</t>
  </si>
  <si>
    <t>Nturnovers</t>
  </si>
  <si>
    <t>NFouls</t>
  </si>
  <si>
    <t>NFG</t>
  </si>
  <si>
    <t>NFGM</t>
  </si>
  <si>
    <t>NFGMissed</t>
  </si>
  <si>
    <t>N3pt</t>
  </si>
  <si>
    <t>N3ptM</t>
  </si>
  <si>
    <t>NFTA</t>
  </si>
  <si>
    <t>NFTM</t>
  </si>
  <si>
    <t>NFTMissed</t>
  </si>
  <si>
    <t>NEjections</t>
  </si>
  <si>
    <t>NRDD</t>
  </si>
  <si>
    <t>NADD</t>
  </si>
  <si>
    <t>NTD</t>
  </si>
  <si>
    <t>nameShort</t>
  </si>
  <si>
    <t>nameLong</t>
  </si>
  <si>
    <t>P. Siakam</t>
  </si>
  <si>
    <t>Pascal Siakam</t>
  </si>
  <si>
    <t>M. Turner</t>
  </si>
  <si>
    <t>Myles Turner</t>
  </si>
  <si>
    <t>position</t>
  </si>
  <si>
    <t>positionSort</t>
  </si>
  <si>
    <t>F</t>
  </si>
  <si>
    <t>C</t>
  </si>
  <si>
    <t>A. Nesmith</t>
  </si>
  <si>
    <t>Aaron Nesmith</t>
  </si>
  <si>
    <t xml:space="preserve">	1-5</t>
  </si>
  <si>
    <t xml:space="preserve">	0-0</t>
  </si>
  <si>
    <t>A. Nembhard</t>
  </si>
  <si>
    <t>Andrew Nembhard</t>
  </si>
  <si>
    <t>G</t>
  </si>
  <si>
    <t xml:space="preserve">	4-10</t>
  </si>
  <si>
    <t xml:space="preserve">	2-3</t>
  </si>
  <si>
    <t xml:space="preserve">	5-6</t>
  </si>
  <si>
    <t>T. Haliburton</t>
  </si>
  <si>
    <t>Tyrese Haliburton</t>
  </si>
  <si>
    <t>-</t>
  </si>
  <si>
    <t xml:space="preserve">	3-5</t>
  </si>
  <si>
    <t xml:space="preserve">	3-4</t>
  </si>
  <si>
    <t>B. Mathurin</t>
  </si>
  <si>
    <t>Bennedict Mathurin</t>
  </si>
  <si>
    <t xml:space="preserve">	6-14</t>
  </si>
  <si>
    <t xml:space="preserve">	10-10</t>
  </si>
  <si>
    <t>T. McConnell</t>
  </si>
  <si>
    <t>T.J. McConnell</t>
  </si>
  <si>
    <t xml:space="preserve">	8-13</t>
  </si>
  <si>
    <t>O. Toppin</t>
  </si>
  <si>
    <t>Obi Toppin</t>
  </si>
  <si>
    <t xml:space="preserve">	0-4</t>
  </si>
  <si>
    <t xml:space="preserve">	0-3</t>
  </si>
  <si>
    <t>B. Sheppard</t>
  </si>
  <si>
    <t>Ben Sheppard</t>
  </si>
  <si>
    <t xml:space="preserve">	0-1</t>
  </si>
  <si>
    <t>T. Bradley</t>
  </si>
  <si>
    <t>Tony Bradley</t>
  </si>
  <si>
    <t xml:space="preserve">	2-2</t>
  </si>
  <si>
    <t>T. Bryant</t>
  </si>
  <si>
    <t>Thomas Bryant</t>
  </si>
  <si>
    <t>J. Furphy</t>
  </si>
  <si>
    <t>Johnny Furphy</t>
  </si>
  <si>
    <t>J. Williams</t>
  </si>
  <si>
    <t>Jalen Williams</t>
  </si>
  <si>
    <t xml:space="preserve">	7-20</t>
  </si>
  <si>
    <t xml:space="preserve">	2-7</t>
  </si>
  <si>
    <t xml:space="preserve">	4-6</t>
  </si>
  <si>
    <t>C. Holmgren</t>
  </si>
  <si>
    <t>Chet Holmgren</t>
  </si>
  <si>
    <t xml:space="preserve">	6-8</t>
  </si>
  <si>
    <t xml:space="preserve">	1-2</t>
  </si>
  <si>
    <t xml:space="preserve">	5-8</t>
  </si>
  <si>
    <t>I. Hartenstein</t>
  </si>
  <si>
    <t>Isaiah Hartenstein</t>
  </si>
  <si>
    <t>S. Gilgeous-Alexander</t>
  </si>
  <si>
    <t>Shai Gilgeous-Alexander</t>
  </si>
  <si>
    <t xml:space="preserve">	8-27</t>
  </si>
  <si>
    <t xml:space="preserve">	2-12</t>
  </si>
  <si>
    <t xml:space="preserve">	11-12</t>
  </si>
  <si>
    <t>L. Dort</t>
  </si>
  <si>
    <t>Luguentz Dort</t>
  </si>
  <si>
    <t xml:space="preserve">	3-10</t>
  </si>
  <si>
    <t xml:space="preserve">	2-9</t>
  </si>
  <si>
    <t>A. Caruso</t>
  </si>
  <si>
    <t>Alex Caruso</t>
  </si>
  <si>
    <t>C. Wallace</t>
  </si>
  <si>
    <t>Cason Wallace</t>
  </si>
  <si>
    <t>A. Wiggins</t>
  </si>
  <si>
    <t>Aaron Wiggins</t>
  </si>
  <si>
    <t>K. Williams</t>
  </si>
  <si>
    <t>Kenrich Williams</t>
  </si>
  <si>
    <t>O. Dieng</t>
  </si>
  <si>
    <t>Ousmane Dieng</t>
  </si>
  <si>
    <t>D. Jones</t>
  </si>
  <si>
    <t>Dillon Jones</t>
  </si>
  <si>
    <t>A. Mitchell</t>
  </si>
  <si>
    <t>Ajay Mitchell</t>
  </si>
  <si>
    <t>A. Gordon</t>
  </si>
  <si>
    <t>Aaron Gordon</t>
  </si>
  <si>
    <t xml:space="preserve">	9-15</t>
  </si>
  <si>
    <t xml:space="preserve">	4-8</t>
  </si>
  <si>
    <t xml:space="preserve">	8-10</t>
  </si>
  <si>
    <t>P. Watson</t>
  </si>
  <si>
    <t>Peyton Watson</t>
  </si>
  <si>
    <t xml:space="preserve">	3-9</t>
  </si>
  <si>
    <t>N. Jokic</t>
  </si>
  <si>
    <t>Nikola Jokic</t>
  </si>
  <si>
    <t xml:space="preserve">	18-29</t>
  </si>
  <si>
    <t xml:space="preserve">	6-11</t>
  </si>
  <si>
    <t xml:space="preserve">	19-24</t>
  </si>
  <si>
    <t>C. Braun</t>
  </si>
  <si>
    <t>Christian Braun</t>
  </si>
  <si>
    <t xml:space="preserve">	8-14</t>
  </si>
  <si>
    <t xml:space="preserve">	1-6</t>
  </si>
  <si>
    <t xml:space="preserve">	1-1</t>
  </si>
  <si>
    <t>J. Pickett</t>
  </si>
  <si>
    <t>Jalen Pickett</t>
  </si>
  <si>
    <t>R. Westbrook</t>
  </si>
  <si>
    <t>Russell Westbrook</t>
  </si>
  <si>
    <t xml:space="preserve">	4-11</t>
  </si>
  <si>
    <t>Z. Nnaji</t>
  </si>
  <si>
    <t>Zeke Nnaji</t>
  </si>
  <si>
    <t>D. Jordan</t>
  </si>
  <si>
    <t>DeAndre Jordan</t>
  </si>
  <si>
    <t>H. Tyson</t>
  </si>
  <si>
    <t>Hunter Tyson</t>
  </si>
  <si>
    <t>IND</t>
  </si>
  <si>
    <t>OKC</t>
  </si>
  <si>
    <t>DEN</t>
  </si>
  <si>
    <t>HOU</t>
  </si>
  <si>
    <t>MIL</t>
  </si>
  <si>
    <t>ATL</t>
  </si>
  <si>
    <t>PHI</t>
  </si>
  <si>
    <t>CLE</t>
  </si>
  <si>
    <t>BOS</t>
  </si>
  <si>
    <t>BKN</t>
  </si>
  <si>
    <t>CHI</t>
  </si>
  <si>
    <t>CHA</t>
  </si>
  <si>
    <t>UTA</t>
  </si>
  <si>
    <t>DAL</t>
  </si>
  <si>
    <t>DET</t>
  </si>
  <si>
    <t>GSW</t>
  </si>
  <si>
    <t>LAC</t>
  </si>
  <si>
    <t>LAL</t>
  </si>
  <si>
    <t>MEM</t>
  </si>
  <si>
    <t>MIA</t>
  </si>
  <si>
    <t>MIN</t>
  </si>
  <si>
    <t>NOP</t>
  </si>
  <si>
    <t>NYK</t>
  </si>
  <si>
    <t>ORL</t>
  </si>
  <si>
    <t>PHX</t>
  </si>
  <si>
    <t>SAC</t>
  </si>
  <si>
    <t>POR</t>
  </si>
  <si>
    <t>TOR</t>
  </si>
  <si>
    <t>SAS</t>
  </si>
  <si>
    <t>WAS</t>
  </si>
  <si>
    <t>D. Brooks</t>
  </si>
  <si>
    <t>Dillon Brooks</t>
  </si>
  <si>
    <t xml:space="preserve">	6-13</t>
  </si>
  <si>
    <t>T. Eason</t>
  </si>
  <si>
    <t>Tari Eason</t>
  </si>
  <si>
    <t xml:space="preserve">	5-12</t>
  </si>
  <si>
    <t xml:space="preserve">	2-6</t>
  </si>
  <si>
    <t>A. Sengun</t>
  </si>
  <si>
    <t>Alperen Sengun</t>
  </si>
  <si>
    <t xml:space="preserve">	8-16</t>
  </si>
  <si>
    <t xml:space="preserve">	7-9</t>
  </si>
  <si>
    <t>J. Green</t>
  </si>
  <si>
    <t>Jalen Green</t>
  </si>
  <si>
    <t xml:space="preserve">	9-20</t>
  </si>
  <si>
    <t xml:space="preserve">	5-11</t>
  </si>
  <si>
    <t>A. Thompson</t>
  </si>
  <si>
    <t>Amen Thompson</t>
  </si>
  <si>
    <t>J. Smith Jr.</t>
  </si>
  <si>
    <t>Jabari Smith Jr.</t>
  </si>
  <si>
    <t xml:space="preserve">	4-4</t>
  </si>
  <si>
    <t>Jeff Green</t>
  </si>
  <si>
    <t xml:space="preserve">	0-2</t>
  </si>
  <si>
    <t>A. Holiday</t>
  </si>
  <si>
    <t>Aaron Holiday</t>
  </si>
  <si>
    <t>J. Landale</t>
  </si>
  <si>
    <t>Jock Landale</t>
  </si>
  <si>
    <t>J. Tate</t>
  </si>
  <si>
    <t>Jae''Sean Tate</t>
  </si>
  <si>
    <t>J. Johnson</t>
  </si>
  <si>
    <t>Jalen Johnson</t>
  </si>
  <si>
    <t>Z. Risacher</t>
  </si>
  <si>
    <t>Zaccharie Risacher</t>
  </si>
  <si>
    <t>C. Capela</t>
  </si>
  <si>
    <t>Clint Capela</t>
  </si>
  <si>
    <t>D. Daniels</t>
  </si>
  <si>
    <t>Dyson Daniels</t>
  </si>
  <si>
    <t>T. Young</t>
  </si>
  <si>
    <t>Trae Young</t>
  </si>
  <si>
    <t xml:space="preserve">	8-15</t>
  </si>
  <si>
    <t xml:space="preserve">	9-12</t>
  </si>
  <si>
    <t>D. Hunter</t>
  </si>
  <si>
    <t>De''Andre Hunter</t>
  </si>
  <si>
    <t xml:space="preserve">	5-9</t>
  </si>
  <si>
    <t xml:space="preserve">	3-7</t>
  </si>
  <si>
    <t xml:space="preserve">	6-6</t>
  </si>
  <si>
    <t>G. Mathews</t>
  </si>
  <si>
    <t>Garrison Mathews</t>
  </si>
  <si>
    <t xml:space="preserve">	7-8</t>
  </si>
  <si>
    <t xml:space="preserve">	4-5</t>
  </si>
  <si>
    <t>L. Nance Jr.</t>
  </si>
  <si>
    <t>Larry Nance Jr.</t>
  </si>
  <si>
    <t>V. Krejci</t>
  </si>
  <si>
    <t>Vit Krejci</t>
  </si>
  <si>
    <t>K. Wallace</t>
  </si>
  <si>
    <t>Keaton Wallace</t>
  </si>
  <si>
    <t>D. Roddy</t>
  </si>
  <si>
    <t>David Roddy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</si>
</sst>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8FE2-18E6-6543-A0DA-393D16E23A19}">
  <dimension ref="B2:BA97"/>
  <sheetViews>
    <sheetView tabSelected="1" topLeftCell="E1" zoomScale="87" zoomScaleNormal="68" workbookViewId="0">
      <selection activeCell="Q55" sqref="Q55"/>
    </sheetView>
  </sheetViews>
  <sheetFormatPr baseColWidth="10" defaultRowHeight="16" x14ac:dyDescent="0.2"/>
  <sheetData>
    <row r="2" spans="2:53" x14ac:dyDescent="0.2">
      <c r="B2" t="s">
        <v>16</v>
      </c>
      <c r="C2" t="s">
        <v>53</v>
      </c>
      <c r="D2" t="s">
        <v>54</v>
      </c>
      <c r="E2" t="s">
        <v>59</v>
      </c>
      <c r="F2" t="s">
        <v>60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</row>
    <row r="3" spans="2:53" x14ac:dyDescent="0.2">
      <c r="B3" s="2">
        <f>MIN(10, SUM(AH3:BA3) + 6)</f>
        <v>7.7647110175974774</v>
      </c>
      <c r="C3" t="s">
        <v>55</v>
      </c>
      <c r="D3" t="s">
        <v>56</v>
      </c>
      <c r="E3" t="s">
        <v>61</v>
      </c>
      <c r="F3">
        <v>0</v>
      </c>
      <c r="G3">
        <v>37</v>
      </c>
      <c r="H3">
        <v>109.2</v>
      </c>
      <c r="I3">
        <v>21.2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3</v>
      </c>
      <c r="Q3">
        <v>2</v>
      </c>
      <c r="R3">
        <v>1</v>
      </c>
      <c r="S3">
        <v>2</v>
      </c>
      <c r="T3">
        <v>0</v>
      </c>
      <c r="U3">
        <v>0</v>
      </c>
      <c r="V3">
        <v>16</v>
      </c>
      <c r="W3">
        <v>5</v>
      </c>
      <c r="X3">
        <v>13</v>
      </c>
      <c r="Y3">
        <v>8</v>
      </c>
      <c r="Z3">
        <v>2</v>
      </c>
      <c r="AA3">
        <v>5</v>
      </c>
      <c r="AB3">
        <v>3</v>
      </c>
      <c r="AC3">
        <v>4</v>
      </c>
      <c r="AD3">
        <v>7</v>
      </c>
      <c r="AE3">
        <v>3</v>
      </c>
      <c r="AF3">
        <f t="shared" ref="AF3:AF13" si="0">IFERROR(V3/(2  * (X3 + 0.44 * AD3)), 0)</f>
        <v>0.49751243781094534</v>
      </c>
      <c r="AH3" s="1">
        <f xml:space="preserve">  (0.17 * LN(V3+1)) + 0.02 *V3</f>
        <v>0.80164626848955678</v>
      </c>
      <c r="AI3">
        <f>(0.33 * LN(Q3+1)) +  0.06 *Q3</f>
        <v>0.48254205526047622</v>
      </c>
      <c r="AJ3">
        <f xml:space="preserve"> (0.26* LN(O3+1))+ 0.04 *O3</f>
        <v>0.2202182669455858</v>
      </c>
      <c r="AK3">
        <f>(0.2 * LN(P3+1))+ 0.02 *P3</f>
        <v>0.3372588722239781</v>
      </c>
      <c r="AL3">
        <f>(0.45 * LN(M3+1))+ 0.08 *M3</f>
        <v>0.39191623125197539</v>
      </c>
      <c r="AM3">
        <f>(0.43 * LN(R3+1))+ 0.07 *R3</f>
        <v>0.36805328764077649</v>
      </c>
      <c r="AN3">
        <f xml:space="preserve"> -(0.4 * LN(N3+1))+ 0.03 *N3</f>
        <v>-0.2472588722239781</v>
      </c>
      <c r="AO3">
        <f>IF(S3&gt;5, -2, -(0.25 * LN(S3+1) + 0.04 *S3))</f>
        <v>-0.35465307216702746</v>
      </c>
      <c r="AP3">
        <f>(0.01 * LN(X3+1))</f>
        <v>2.6390573296152586E-2</v>
      </c>
      <c r="AQ3">
        <f>(0.08 * LN(W3+1))+ 0.01 *W3</f>
        <v>0.19334075753824442</v>
      </c>
      <c r="AR3">
        <f xml:space="preserve"> -(0.1 * LN(Y3+1)) - 0.04 *Y3</f>
        <v>-0.53972245773362193</v>
      </c>
      <c r="AS3">
        <f>(0.005 * LN(AA3+1))</f>
        <v>8.9587973461402754E-3</v>
      </c>
      <c r="AT3">
        <f>(0.08 * LN(Z3+1)) + 0.02 *Z3</f>
        <v>0.12788898309344879</v>
      </c>
      <c r="AU3">
        <f>(0.01 * LN(AD3+1))</f>
        <v>2.0794415416798356E-2</v>
      </c>
      <c r="AV3">
        <f>(0.04 * LN(AC3+1)) + 0.005 *AC3</f>
        <v>8.4377516497364011E-2</v>
      </c>
      <c r="AW3">
        <f>-(0.07 * LN(AE3+1) + 0.02 *AE3)</f>
        <v>-0.15704060527839236</v>
      </c>
      <c r="AX3">
        <f>-(2.5 * LN(U3+1))</f>
        <v>0</v>
      </c>
      <c r="AY3">
        <f>IF(AND(BA3=0, O3 + P3 &gt;= 10), 0.38, 0)</f>
        <v>0</v>
      </c>
      <c r="AZ3">
        <f>IF(AND(BA3=0, Q3 &gt; 10), 0.44, 0)</f>
        <v>0</v>
      </c>
      <c r="BA3">
        <f>IF(AND(O3 + P3 &gt;= 10, Q3 &gt;= 10), 1.64, 0)</f>
        <v>0</v>
      </c>
    </row>
    <row r="4" spans="2:53" x14ac:dyDescent="0.2">
      <c r="B4" s="2">
        <f t="shared" ref="B4:B67" si="1">MIN(10, SUM(AH4:BA4) + 6)</f>
        <v>6.4914730122595188</v>
      </c>
      <c r="C4" t="s">
        <v>57</v>
      </c>
      <c r="D4" t="s">
        <v>58</v>
      </c>
      <c r="E4" t="s">
        <v>62</v>
      </c>
      <c r="F4">
        <v>1</v>
      </c>
      <c r="G4">
        <v>24</v>
      </c>
      <c r="H4">
        <v>98.2</v>
      </c>
      <c r="I4">
        <v>12.9</v>
      </c>
      <c r="J4" t="s">
        <v>30</v>
      </c>
      <c r="K4" t="s">
        <v>31</v>
      </c>
      <c r="L4" t="s">
        <v>32</v>
      </c>
      <c r="M4">
        <v>0</v>
      </c>
      <c r="N4">
        <v>1</v>
      </c>
      <c r="O4">
        <v>1</v>
      </c>
      <c r="P4">
        <v>3</v>
      </c>
      <c r="Q4">
        <v>1</v>
      </c>
      <c r="R4">
        <v>0</v>
      </c>
      <c r="S4">
        <v>3</v>
      </c>
      <c r="T4">
        <v>0</v>
      </c>
      <c r="U4">
        <v>0</v>
      </c>
      <c r="V4">
        <v>6</v>
      </c>
      <c r="W4">
        <v>2</v>
      </c>
      <c r="X4">
        <v>4</v>
      </c>
      <c r="Y4">
        <v>2</v>
      </c>
      <c r="Z4">
        <v>1</v>
      </c>
      <c r="AA4">
        <v>3</v>
      </c>
      <c r="AB4">
        <v>2</v>
      </c>
      <c r="AC4">
        <v>1</v>
      </c>
      <c r="AD4">
        <v>4</v>
      </c>
      <c r="AE4">
        <v>3</v>
      </c>
      <c r="AF4">
        <f t="shared" si="0"/>
        <v>0.52083333333333337</v>
      </c>
      <c r="AH4" s="1">
        <f xml:space="preserve">  (0.17 * LN(V4+1)) + 0.02 *V4</f>
        <v>0.45080472533940324</v>
      </c>
      <c r="AI4">
        <f>(0.33 * LN(Q4+1)) +  0.06 *Q4</f>
        <v>0.28873856958478195</v>
      </c>
      <c r="AJ4">
        <f xml:space="preserve"> (0.26* LN(O4+1))+ 0.04 *O4</f>
        <v>0.2202182669455858</v>
      </c>
      <c r="AK4">
        <f>(0.2 * LN(P4+1))+ 0.02 *P4</f>
        <v>0.3372588722239781</v>
      </c>
      <c r="AL4">
        <f>(0.45 * LN(M4+1))+ 0.08 *M4</f>
        <v>0</v>
      </c>
      <c r="AM4">
        <f>(0.43 * LN(R4+1))+ 0.07 *R4</f>
        <v>0</v>
      </c>
      <c r="AN4">
        <f xml:space="preserve"> -(0.4 * LN(N4+1))+ 0.03 *N4</f>
        <v>-0.2472588722239781</v>
      </c>
      <c r="AO4">
        <f>IF(S4&gt;5, -2, -(0.25 * LN(S4+1) + 0.04 *S4))</f>
        <v>-0.46657359027997264</v>
      </c>
      <c r="AP4">
        <f>(0.01 * LN(X4+1))</f>
        <v>1.6094379124341002E-2</v>
      </c>
      <c r="AQ4">
        <f>(0.08 * LN(W4+1))+ 0.01 *W4</f>
        <v>0.10788898309344878</v>
      </c>
      <c r="AR4">
        <f xml:space="preserve"> -(0.1 * LN(Y4+1)) - 0.04 *Y4</f>
        <v>-0.189861228866811</v>
      </c>
      <c r="AS4">
        <f>(0.005 * LN(AA4+1))</f>
        <v>6.9314718055994533E-3</v>
      </c>
      <c r="AT4">
        <f>(0.08 * LN(Z4+1)) + 0.02 *Z4</f>
        <v>7.545177444479563E-2</v>
      </c>
      <c r="AU4">
        <f>(0.01 * LN(AD4+1))</f>
        <v>1.6094379124341002E-2</v>
      </c>
      <c r="AV4">
        <f>(0.04 * LN(AC4+1)) + 0.005 *AC4</f>
        <v>3.2725887222397811E-2</v>
      </c>
      <c r="AW4">
        <f>-(0.07 * LN(AE4+1) + 0.02 *AE4)</f>
        <v>-0.15704060527839236</v>
      </c>
      <c r="AX4">
        <f>-(2.5 * LN(U4+1))</f>
        <v>0</v>
      </c>
      <c r="AY4">
        <f>IF(AND(BA4=0, O4 + P4 &gt;= 10), 0.38, 0)</f>
        <v>0</v>
      </c>
      <c r="AZ4">
        <f>IF(AND(BA4=0, Q4 &gt; 10), 0.44, 0)</f>
        <v>0</v>
      </c>
      <c r="BA4">
        <f>IF(AND(O4 + P4 &gt;= 10, Q4 &gt;= 10), 1.64, 0)</f>
        <v>0</v>
      </c>
    </row>
    <row r="5" spans="2:53" x14ac:dyDescent="0.2">
      <c r="B5" s="2">
        <f t="shared" si="1"/>
        <v>6.1273075377143797</v>
      </c>
      <c r="C5" t="s">
        <v>63</v>
      </c>
      <c r="D5" t="s">
        <v>64</v>
      </c>
      <c r="E5" t="s">
        <v>61</v>
      </c>
      <c r="F5">
        <v>0</v>
      </c>
      <c r="G5">
        <v>30</v>
      </c>
      <c r="H5">
        <v>72.5</v>
      </c>
      <c r="I5">
        <v>9.4</v>
      </c>
      <c r="J5" t="s">
        <v>65</v>
      </c>
      <c r="K5" t="s">
        <v>31</v>
      </c>
      <c r="L5" t="s">
        <v>66</v>
      </c>
      <c r="M5">
        <v>2</v>
      </c>
      <c r="N5">
        <v>1</v>
      </c>
      <c r="O5">
        <v>1</v>
      </c>
      <c r="P5">
        <v>5</v>
      </c>
      <c r="Q5">
        <v>1</v>
      </c>
      <c r="R5">
        <v>2</v>
      </c>
      <c r="S5">
        <v>6</v>
      </c>
      <c r="T5">
        <v>0</v>
      </c>
      <c r="U5">
        <v>0</v>
      </c>
      <c r="V5">
        <v>3</v>
      </c>
      <c r="W5">
        <v>1</v>
      </c>
      <c r="X5">
        <v>5</v>
      </c>
      <c r="Y5">
        <v>4</v>
      </c>
      <c r="Z5">
        <v>1</v>
      </c>
      <c r="AA5">
        <v>3</v>
      </c>
      <c r="AB5">
        <v>2</v>
      </c>
      <c r="AC5">
        <v>0</v>
      </c>
      <c r="AD5">
        <v>0</v>
      </c>
      <c r="AE5">
        <v>0</v>
      </c>
      <c r="AF5">
        <f t="shared" si="0"/>
        <v>0.3</v>
      </c>
      <c r="AH5" s="1">
        <f t="shared" ref="AH5:AH61" si="2" xml:space="preserve">  (0.17 * LN(V5+1)) + 0.02 *V5</f>
        <v>0.29567004139038144</v>
      </c>
      <c r="AI5">
        <f t="shared" ref="AI5:AI61" si="3">(0.33 * LN(Q5+1)) +  0.06 *Q5</f>
        <v>0.28873856958478195</v>
      </c>
      <c r="AJ5">
        <f t="shared" ref="AJ5:AJ61" si="4" xml:space="preserve"> (0.26* LN(O5+1))+ 0.04 *O5</f>
        <v>0.2202182669455858</v>
      </c>
      <c r="AK5">
        <f t="shared" ref="AK5:AK61" si="5">(0.2 * LN(P5+1))+ 0.02 *P5</f>
        <v>0.45835189384561104</v>
      </c>
      <c r="AL5">
        <f t="shared" ref="AL5:AL61" si="6">(0.45 * LN(M5+1))+ 0.08 *M5</f>
        <v>0.6543755299006494</v>
      </c>
      <c r="AM5">
        <f t="shared" ref="AM5:AM61" si="7">(0.43 * LN(R5+1))+ 0.07 *R5</f>
        <v>0.61240328412728728</v>
      </c>
      <c r="AN5">
        <f t="shared" ref="AN5:AN61" si="8" xml:space="preserve"> -(0.4 * LN(N5+1))+ 0.03 *N5</f>
        <v>-0.2472588722239781</v>
      </c>
      <c r="AO5">
        <f t="shared" ref="AO5:AO61" si="9">IF(S5&gt;5, -2, -(0.25 * LN(S5+1) + 0.04 *S5))</f>
        <v>-2</v>
      </c>
      <c r="AP5">
        <f t="shared" ref="AP5:AP61" si="10">(0.01 * LN(X5+1))</f>
        <v>1.7917594692280551E-2</v>
      </c>
      <c r="AQ5">
        <f t="shared" ref="AQ5:AQ61" si="11">(0.08 * LN(W5+1))+ 0.01 *W5</f>
        <v>6.5451774444795621E-2</v>
      </c>
      <c r="AR5">
        <f t="shared" ref="AR5:AR61" si="12" xml:space="preserve"> -(0.1 * LN(Y5+1)) - 0.04 *Y5</f>
        <v>-0.32094379124341005</v>
      </c>
      <c r="AS5">
        <f t="shared" ref="AS5:AS61" si="13">(0.005 * LN(AA5+1))</f>
        <v>6.9314718055994533E-3</v>
      </c>
      <c r="AT5">
        <f t="shared" ref="AT5:AT61" si="14">(0.08 * LN(Z5+1)) + 0.02 *Z5</f>
        <v>7.545177444479563E-2</v>
      </c>
      <c r="AU5">
        <f t="shared" ref="AU5:AU61" si="15">(0.01 * LN(AD5+1))</f>
        <v>0</v>
      </c>
      <c r="AV5">
        <f t="shared" ref="AV5:AV61" si="16">(0.04 * LN(AC5+1)) + 0.005 *AC5</f>
        <v>0</v>
      </c>
      <c r="AW5">
        <f t="shared" ref="AW5:AW61" si="17">-(0.07 * LN(AE5+1) + 0.02 *AE5)</f>
        <v>0</v>
      </c>
      <c r="AX5">
        <f t="shared" ref="AX5:AX61" si="18">-(2.5 * LN(U5+1))</f>
        <v>0</v>
      </c>
      <c r="AY5">
        <f t="shared" ref="AY5:AY61" si="19">IF(AND(BA5=0, O5 + P5 &gt;= 10), 0.38, 0)</f>
        <v>0</v>
      </c>
      <c r="AZ5">
        <f t="shared" ref="AZ5:AZ61" si="20">IF(AND(BA5=0, Q5 &gt; 10), 0.44, 0)</f>
        <v>0</v>
      </c>
      <c r="BA5">
        <f t="shared" ref="BA5:BA61" si="21">IF(AND(O5 + P5 &gt;= 10, Q5 &gt;= 10), 1.64, 0)</f>
        <v>0</v>
      </c>
    </row>
    <row r="6" spans="2:53" x14ac:dyDescent="0.2">
      <c r="B6" s="2">
        <f t="shared" si="1"/>
        <v>7.4901503789909132</v>
      </c>
      <c r="C6" t="s">
        <v>67</v>
      </c>
      <c r="D6" t="s">
        <v>68</v>
      </c>
      <c r="E6" t="s">
        <v>69</v>
      </c>
      <c r="F6">
        <v>2</v>
      </c>
      <c r="G6">
        <v>37</v>
      </c>
      <c r="H6">
        <v>126.9</v>
      </c>
      <c r="I6">
        <v>18.2</v>
      </c>
      <c r="J6" t="s">
        <v>70</v>
      </c>
      <c r="K6" t="s">
        <v>71</v>
      </c>
      <c r="L6" t="s">
        <v>72</v>
      </c>
      <c r="M6">
        <v>0</v>
      </c>
      <c r="N6">
        <v>2</v>
      </c>
      <c r="O6">
        <v>1</v>
      </c>
      <c r="P6">
        <v>4</v>
      </c>
      <c r="Q6">
        <v>6</v>
      </c>
      <c r="R6">
        <v>0</v>
      </c>
      <c r="S6">
        <v>3</v>
      </c>
      <c r="T6">
        <v>0</v>
      </c>
      <c r="U6">
        <v>0</v>
      </c>
      <c r="V6">
        <v>15</v>
      </c>
      <c r="W6">
        <v>4</v>
      </c>
      <c r="X6">
        <v>10</v>
      </c>
      <c r="Y6">
        <v>6</v>
      </c>
      <c r="Z6">
        <v>2</v>
      </c>
      <c r="AA6">
        <v>3</v>
      </c>
      <c r="AB6">
        <v>1</v>
      </c>
      <c r="AC6">
        <v>5</v>
      </c>
      <c r="AD6">
        <v>6</v>
      </c>
      <c r="AE6">
        <v>1</v>
      </c>
      <c r="AF6">
        <f t="shared" si="0"/>
        <v>0.59335443037974678</v>
      </c>
      <c r="AH6" s="1">
        <f t="shared" si="2"/>
        <v>0.77134008278076283</v>
      </c>
      <c r="AI6">
        <f t="shared" si="3"/>
        <v>1.0021503491882533</v>
      </c>
      <c r="AJ6">
        <f t="shared" si="4"/>
        <v>0.2202182669455858</v>
      </c>
      <c r="AK6">
        <f t="shared" si="5"/>
        <v>0.40188758248682011</v>
      </c>
      <c r="AL6">
        <f t="shared" si="6"/>
        <v>0</v>
      </c>
      <c r="AM6">
        <f t="shared" si="7"/>
        <v>0</v>
      </c>
      <c r="AN6">
        <f t="shared" si="8"/>
        <v>-0.37944491546724396</v>
      </c>
      <c r="AO6">
        <f t="shared" si="9"/>
        <v>-0.46657359027997264</v>
      </c>
      <c r="AP6">
        <f t="shared" si="10"/>
        <v>2.3978952727983706E-2</v>
      </c>
      <c r="AQ6">
        <f t="shared" si="11"/>
        <v>0.16875503299472802</v>
      </c>
      <c r="AR6">
        <f t="shared" si="12"/>
        <v>-0.43459101490553131</v>
      </c>
      <c r="AS6">
        <f t="shared" si="13"/>
        <v>6.9314718055994533E-3</v>
      </c>
      <c r="AT6">
        <f t="shared" si="14"/>
        <v>0.12788898309344879</v>
      </c>
      <c r="AU6">
        <f t="shared" si="15"/>
        <v>1.9459101490553132E-2</v>
      </c>
      <c r="AV6">
        <f t="shared" si="16"/>
        <v>9.6670378769122212E-2</v>
      </c>
      <c r="AW6">
        <f t="shared" si="17"/>
        <v>-6.8520302639196173E-2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</row>
    <row r="7" spans="2:53" x14ac:dyDescent="0.2">
      <c r="B7" s="2">
        <f t="shared" si="1"/>
        <v>6.4720912467518321</v>
      </c>
      <c r="C7" t="s">
        <v>73</v>
      </c>
      <c r="D7" t="s">
        <v>74</v>
      </c>
      <c r="E7" t="s">
        <v>69</v>
      </c>
      <c r="F7">
        <v>2</v>
      </c>
      <c r="G7">
        <v>7</v>
      </c>
      <c r="H7" t="s">
        <v>75</v>
      </c>
      <c r="I7" t="s">
        <v>75</v>
      </c>
      <c r="J7" t="s">
        <v>76</v>
      </c>
      <c r="K7" t="s">
        <v>77</v>
      </c>
      <c r="L7" t="s">
        <v>66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3</v>
      </c>
      <c r="X7">
        <v>5</v>
      </c>
      <c r="Y7">
        <v>2</v>
      </c>
      <c r="Z7">
        <v>3</v>
      </c>
      <c r="AA7">
        <v>4</v>
      </c>
      <c r="AB7">
        <v>1</v>
      </c>
      <c r="AC7">
        <v>0</v>
      </c>
      <c r="AD7">
        <v>0</v>
      </c>
      <c r="AE7">
        <v>0</v>
      </c>
      <c r="AF7">
        <f t="shared" si="0"/>
        <v>0.9</v>
      </c>
      <c r="AH7" s="1">
        <f t="shared" si="2"/>
        <v>0.57143946580898786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-0.2472588722239781</v>
      </c>
      <c r="AO7">
        <f t="shared" si="9"/>
        <v>0</v>
      </c>
      <c r="AP7">
        <f t="shared" si="10"/>
        <v>1.7917594692280551E-2</v>
      </c>
      <c r="AQ7">
        <f t="shared" si="11"/>
        <v>0.14090354888959125</v>
      </c>
      <c r="AR7">
        <f t="shared" si="12"/>
        <v>-0.189861228866811</v>
      </c>
      <c r="AS7">
        <f t="shared" si="13"/>
        <v>8.0471895621705009E-3</v>
      </c>
      <c r="AT7">
        <f t="shared" si="14"/>
        <v>0.17090354888959125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</row>
    <row r="8" spans="2:53" x14ac:dyDescent="0.2">
      <c r="B8" s="2">
        <f t="shared" si="1"/>
        <v>9.1926532844797428</v>
      </c>
      <c r="C8" t="s">
        <v>78</v>
      </c>
      <c r="D8" t="s">
        <v>79</v>
      </c>
      <c r="E8" t="s">
        <v>61</v>
      </c>
      <c r="F8">
        <v>3</v>
      </c>
      <c r="G8">
        <v>33</v>
      </c>
      <c r="H8">
        <v>141.9</v>
      </c>
      <c r="I8">
        <v>28.4</v>
      </c>
      <c r="J8" t="s">
        <v>80</v>
      </c>
      <c r="K8" t="s">
        <v>18</v>
      </c>
      <c r="L8" t="s">
        <v>81</v>
      </c>
      <c r="M8">
        <v>2</v>
      </c>
      <c r="N8">
        <v>2</v>
      </c>
      <c r="O8">
        <v>7</v>
      </c>
      <c r="P8">
        <v>6</v>
      </c>
      <c r="Q8">
        <v>3</v>
      </c>
      <c r="R8">
        <v>0</v>
      </c>
      <c r="S8">
        <v>3</v>
      </c>
      <c r="T8">
        <v>0</v>
      </c>
      <c r="U8">
        <v>0</v>
      </c>
      <c r="V8">
        <v>24</v>
      </c>
      <c r="W8">
        <v>6</v>
      </c>
      <c r="X8">
        <v>14</v>
      </c>
      <c r="Y8">
        <v>8</v>
      </c>
      <c r="Z8">
        <v>2</v>
      </c>
      <c r="AA8">
        <v>5</v>
      </c>
      <c r="AB8">
        <v>3</v>
      </c>
      <c r="AC8">
        <v>10</v>
      </c>
      <c r="AD8">
        <v>10</v>
      </c>
      <c r="AE8">
        <v>0</v>
      </c>
      <c r="AF8">
        <f t="shared" si="0"/>
        <v>0.65217391304347827</v>
      </c>
      <c r="AH8" s="1">
        <f t="shared" si="2"/>
        <v>1.0272088902275942</v>
      </c>
      <c r="AI8">
        <f t="shared" si="3"/>
        <v>0.63747713916956394</v>
      </c>
      <c r="AJ8">
        <f t="shared" si="4"/>
        <v>0.82065480083675735</v>
      </c>
      <c r="AK8">
        <f t="shared" si="5"/>
        <v>0.50918202981106264</v>
      </c>
      <c r="AL8">
        <f t="shared" si="6"/>
        <v>0.6543755299006494</v>
      </c>
      <c r="AM8">
        <f t="shared" si="7"/>
        <v>0</v>
      </c>
      <c r="AN8">
        <f t="shared" si="8"/>
        <v>-0.37944491546724396</v>
      </c>
      <c r="AO8">
        <f t="shared" si="9"/>
        <v>-0.46657359027997264</v>
      </c>
      <c r="AP8">
        <f t="shared" si="10"/>
        <v>2.7080502011022103E-2</v>
      </c>
      <c r="AQ8">
        <f t="shared" si="11"/>
        <v>0.21567281192442506</v>
      </c>
      <c r="AR8">
        <f t="shared" si="12"/>
        <v>-0.53972245773362193</v>
      </c>
      <c r="AS8">
        <f t="shared" si="13"/>
        <v>8.9587973461402754E-3</v>
      </c>
      <c r="AT8">
        <f t="shared" si="14"/>
        <v>0.12788898309344879</v>
      </c>
      <c r="AU8">
        <f t="shared" si="15"/>
        <v>2.3978952727983706E-2</v>
      </c>
      <c r="AV8">
        <f t="shared" si="16"/>
        <v>0.14591581091193484</v>
      </c>
      <c r="AW8">
        <f t="shared" si="17"/>
        <v>0</v>
      </c>
      <c r="AX8">
        <f t="shared" si="18"/>
        <v>0</v>
      </c>
      <c r="AY8">
        <f t="shared" si="19"/>
        <v>0.38</v>
      </c>
      <c r="AZ8">
        <f t="shared" si="20"/>
        <v>0</v>
      </c>
      <c r="BA8">
        <f t="shared" si="21"/>
        <v>0</v>
      </c>
    </row>
    <row r="9" spans="2:53" x14ac:dyDescent="0.2">
      <c r="B9" s="2">
        <f t="shared" si="1"/>
        <v>7.6348378600842182</v>
      </c>
      <c r="C9" t="s">
        <v>82</v>
      </c>
      <c r="D9" t="s">
        <v>83</v>
      </c>
      <c r="E9" t="s">
        <v>69</v>
      </c>
      <c r="F9">
        <v>3</v>
      </c>
      <c r="G9">
        <v>28</v>
      </c>
      <c r="H9">
        <v>80</v>
      </c>
      <c r="I9">
        <v>33.4</v>
      </c>
      <c r="J9" t="s">
        <v>84</v>
      </c>
      <c r="K9" t="s">
        <v>66</v>
      </c>
      <c r="L9" t="s">
        <v>66</v>
      </c>
      <c r="M9">
        <v>1</v>
      </c>
      <c r="N9">
        <v>7</v>
      </c>
      <c r="O9">
        <v>0</v>
      </c>
      <c r="P9">
        <v>6</v>
      </c>
      <c r="Q9">
        <v>3</v>
      </c>
      <c r="R9">
        <v>1</v>
      </c>
      <c r="S9">
        <v>2</v>
      </c>
      <c r="T9">
        <v>0</v>
      </c>
      <c r="U9">
        <v>0</v>
      </c>
      <c r="V9">
        <v>16</v>
      </c>
      <c r="W9">
        <v>8</v>
      </c>
      <c r="X9">
        <v>13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f t="shared" si="0"/>
        <v>0.61538461538461542</v>
      </c>
      <c r="AH9" s="1">
        <f t="shared" si="2"/>
        <v>0.80164626848955678</v>
      </c>
      <c r="AI9">
        <f t="shared" si="3"/>
        <v>0.63747713916956394</v>
      </c>
      <c r="AJ9">
        <f t="shared" si="4"/>
        <v>0</v>
      </c>
      <c r="AK9">
        <f t="shared" si="5"/>
        <v>0.50918202981106264</v>
      </c>
      <c r="AL9">
        <f t="shared" si="6"/>
        <v>0.39191623125197539</v>
      </c>
      <c r="AM9">
        <f t="shared" si="7"/>
        <v>0.36805328764077649</v>
      </c>
      <c r="AN9">
        <f t="shared" si="8"/>
        <v>-0.6217766166719344</v>
      </c>
      <c r="AO9">
        <f t="shared" si="9"/>
        <v>-0.35465307216702746</v>
      </c>
      <c r="AP9">
        <f t="shared" si="10"/>
        <v>2.6390573296152586E-2</v>
      </c>
      <c r="AQ9">
        <f t="shared" si="11"/>
        <v>0.25577796618689758</v>
      </c>
      <c r="AR9">
        <f t="shared" si="12"/>
        <v>-0.37917594692280554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</row>
    <row r="10" spans="2:53" x14ac:dyDescent="0.2">
      <c r="B10" s="2">
        <f t="shared" si="1"/>
        <v>5.3721148498642668</v>
      </c>
      <c r="C10" t="s">
        <v>85</v>
      </c>
      <c r="D10" t="s">
        <v>86</v>
      </c>
      <c r="E10" t="s">
        <v>61</v>
      </c>
      <c r="F10">
        <v>3</v>
      </c>
      <c r="G10">
        <v>21</v>
      </c>
      <c r="H10" t="s">
        <v>75</v>
      </c>
      <c r="I10">
        <v>17.8</v>
      </c>
      <c r="J10" t="s">
        <v>87</v>
      </c>
      <c r="K10" t="s">
        <v>88</v>
      </c>
      <c r="L10" t="s">
        <v>66</v>
      </c>
      <c r="M10">
        <v>0</v>
      </c>
      <c r="N10">
        <v>4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  <c r="Z10">
        <v>0</v>
      </c>
      <c r="AA10">
        <v>3</v>
      </c>
      <c r="AB10">
        <v>3</v>
      </c>
      <c r="AC10">
        <v>0</v>
      </c>
      <c r="AD10">
        <v>0</v>
      </c>
      <c r="AE10">
        <v>0</v>
      </c>
      <c r="AF10">
        <f t="shared" si="0"/>
        <v>0</v>
      </c>
      <c r="AH10" s="1">
        <f t="shared" si="2"/>
        <v>0</v>
      </c>
      <c r="AI10">
        <f t="shared" si="3"/>
        <v>0.28873856958478195</v>
      </c>
      <c r="AJ10">
        <f t="shared" si="4"/>
        <v>0</v>
      </c>
      <c r="AK10">
        <f t="shared" si="5"/>
        <v>0.25972245773362196</v>
      </c>
      <c r="AL10">
        <f t="shared" si="6"/>
        <v>0</v>
      </c>
      <c r="AM10">
        <f t="shared" si="7"/>
        <v>0</v>
      </c>
      <c r="AN10">
        <f t="shared" si="8"/>
        <v>-0.52377516497364018</v>
      </c>
      <c r="AO10">
        <f t="shared" si="9"/>
        <v>-0.35465307216702746</v>
      </c>
      <c r="AP10">
        <f t="shared" si="10"/>
        <v>1.6094379124341002E-2</v>
      </c>
      <c r="AQ10">
        <f t="shared" si="11"/>
        <v>0</v>
      </c>
      <c r="AR10">
        <f t="shared" si="12"/>
        <v>-0.32094379124341005</v>
      </c>
      <c r="AS10">
        <f t="shared" si="13"/>
        <v>6.9314718055994533E-3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</row>
    <row r="11" spans="2:53" x14ac:dyDescent="0.2">
      <c r="B11" s="2">
        <f t="shared" si="1"/>
        <v>5.9980139614580041</v>
      </c>
      <c r="C11" t="s">
        <v>89</v>
      </c>
      <c r="D11" t="s">
        <v>90</v>
      </c>
      <c r="E11" t="s">
        <v>69</v>
      </c>
      <c r="F11">
        <v>3</v>
      </c>
      <c r="G11">
        <v>16</v>
      </c>
      <c r="H11" t="s">
        <v>75</v>
      </c>
      <c r="I11">
        <v>5.8</v>
      </c>
      <c r="J11" t="s">
        <v>91</v>
      </c>
      <c r="K11" t="s">
        <v>91</v>
      </c>
      <c r="L11" t="s">
        <v>66</v>
      </c>
      <c r="M11">
        <v>0</v>
      </c>
      <c r="N11">
        <v>1</v>
      </c>
      <c r="O11">
        <v>1</v>
      </c>
      <c r="P11">
        <v>3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f t="shared" si="0"/>
        <v>0</v>
      </c>
      <c r="AH11" s="1">
        <f t="shared" si="2"/>
        <v>0</v>
      </c>
      <c r="AI11">
        <f t="shared" si="3"/>
        <v>0</v>
      </c>
      <c r="AJ11">
        <f t="shared" si="4"/>
        <v>0.2202182669455858</v>
      </c>
      <c r="AK11">
        <f t="shared" si="5"/>
        <v>0.3372588722239781</v>
      </c>
      <c r="AL11">
        <f t="shared" si="6"/>
        <v>0</v>
      </c>
      <c r="AM11">
        <f t="shared" si="7"/>
        <v>0</v>
      </c>
      <c r="AN11">
        <f t="shared" si="8"/>
        <v>-0.2472588722239781</v>
      </c>
      <c r="AO11">
        <f t="shared" si="9"/>
        <v>-0.21328679513998633</v>
      </c>
      <c r="AP11">
        <f t="shared" si="10"/>
        <v>6.9314718055994533E-3</v>
      </c>
      <c r="AQ11">
        <f t="shared" si="11"/>
        <v>0</v>
      </c>
      <c r="AR11">
        <f t="shared" si="12"/>
        <v>-0.10931471805599452</v>
      </c>
      <c r="AS11">
        <f t="shared" si="13"/>
        <v>3.4657359027997266E-3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</row>
    <row r="12" spans="2:53" x14ac:dyDescent="0.2">
      <c r="B12" s="2">
        <f t="shared" si="1"/>
        <v>5.8484121952279677</v>
      </c>
      <c r="C12" t="s">
        <v>92</v>
      </c>
      <c r="D12" t="s">
        <v>93</v>
      </c>
      <c r="E12" t="s">
        <v>62</v>
      </c>
      <c r="F12">
        <v>3</v>
      </c>
      <c r="G12">
        <v>5</v>
      </c>
      <c r="H12" t="s">
        <v>75</v>
      </c>
      <c r="I12" t="s">
        <v>75</v>
      </c>
      <c r="J12" t="s">
        <v>66</v>
      </c>
      <c r="K12" t="s">
        <v>66</v>
      </c>
      <c r="L12" t="s">
        <v>94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0</v>
      </c>
      <c r="AF12">
        <f t="shared" si="0"/>
        <v>1.1363636363636365</v>
      </c>
      <c r="AH12" s="1">
        <f t="shared" si="2"/>
        <v>0.22676408907357867</v>
      </c>
      <c r="AI12">
        <f t="shared" si="3"/>
        <v>0</v>
      </c>
      <c r="AJ12">
        <f t="shared" si="4"/>
        <v>0</v>
      </c>
      <c r="AK12">
        <f t="shared" si="5"/>
        <v>0.15862943611198904</v>
      </c>
      <c r="AL12">
        <f t="shared" si="6"/>
        <v>0</v>
      </c>
      <c r="AM12">
        <f t="shared" si="7"/>
        <v>0</v>
      </c>
      <c r="AN12">
        <f t="shared" si="8"/>
        <v>-0.2472588722239781</v>
      </c>
      <c r="AO12">
        <f t="shared" si="9"/>
        <v>-0.35465307216702746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1.0986122886681098E-2</v>
      </c>
      <c r="AV12">
        <f t="shared" si="16"/>
        <v>5.3944491546724392E-2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</row>
    <row r="13" spans="2:53" x14ac:dyDescent="0.2">
      <c r="B13" s="2">
        <f t="shared" si="1"/>
        <v>5.9010824896524046</v>
      </c>
      <c r="C13" t="s">
        <v>95</v>
      </c>
      <c r="D13" t="s">
        <v>96</v>
      </c>
      <c r="E13" t="s">
        <v>62</v>
      </c>
      <c r="F13">
        <v>3</v>
      </c>
      <c r="G13">
        <v>1</v>
      </c>
      <c r="H13" t="s">
        <v>75</v>
      </c>
      <c r="I13" t="s">
        <v>75</v>
      </c>
      <c r="J13" t="s">
        <v>91</v>
      </c>
      <c r="K13" t="s">
        <v>91</v>
      </c>
      <c r="L13" t="s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f t="shared" si="0"/>
        <v>0</v>
      </c>
      <c r="AH13" s="1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6.9314718055994533E-3</v>
      </c>
      <c r="AQ13">
        <f t="shared" si="11"/>
        <v>0</v>
      </c>
      <c r="AR13">
        <f t="shared" si="12"/>
        <v>-0.10931471805599452</v>
      </c>
      <c r="AS13">
        <f t="shared" si="13"/>
        <v>3.4657359027997266E-3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</row>
    <row r="14" spans="2:53" x14ac:dyDescent="0.2">
      <c r="B14" s="2">
        <f t="shared" si="1"/>
        <v>6</v>
      </c>
      <c r="C14" t="s">
        <v>97</v>
      </c>
      <c r="D14" t="s">
        <v>98</v>
      </c>
      <c r="E14" t="s">
        <v>61</v>
      </c>
      <c r="F14">
        <v>3</v>
      </c>
      <c r="G14">
        <v>1</v>
      </c>
      <c r="H14" t="s">
        <v>75</v>
      </c>
      <c r="I14" t="s">
        <v>75</v>
      </c>
      <c r="J14" t="s">
        <v>66</v>
      </c>
      <c r="K14" t="s">
        <v>66</v>
      </c>
      <c r="L14" t="s">
        <v>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f>IFERROR(V14/(2  * (X14 + 0.44 * AD14)), 0)</f>
        <v>0</v>
      </c>
      <c r="AH14" s="1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</row>
    <row r="15" spans="2:53" x14ac:dyDescent="0.2">
      <c r="B15" s="2"/>
      <c r="AH15" s="1"/>
    </row>
    <row r="16" spans="2:53" x14ac:dyDescent="0.2">
      <c r="B16" s="2">
        <f t="shared" si="1"/>
        <v>7.5434428509042935</v>
      </c>
      <c r="C16" t="s">
        <v>99</v>
      </c>
      <c r="D16" t="s">
        <v>100</v>
      </c>
      <c r="E16" t="s">
        <v>61</v>
      </c>
      <c r="F16">
        <v>0</v>
      </c>
      <c r="G16">
        <v>38</v>
      </c>
      <c r="H16">
        <v>99.7</v>
      </c>
      <c r="I16">
        <v>27.8</v>
      </c>
      <c r="J16" t="s">
        <v>101</v>
      </c>
      <c r="K16" t="s">
        <v>102</v>
      </c>
      <c r="L16" t="s">
        <v>103</v>
      </c>
      <c r="M16">
        <v>2</v>
      </c>
      <c r="N16">
        <v>1</v>
      </c>
      <c r="O16">
        <v>0</v>
      </c>
      <c r="P16">
        <v>4</v>
      </c>
      <c r="Q16">
        <v>4</v>
      </c>
      <c r="R16">
        <v>0</v>
      </c>
      <c r="S16">
        <v>4</v>
      </c>
      <c r="T16">
        <v>0</v>
      </c>
      <c r="U16">
        <v>0</v>
      </c>
      <c r="V16">
        <v>20</v>
      </c>
      <c r="W16">
        <v>7</v>
      </c>
      <c r="X16">
        <v>20</v>
      </c>
      <c r="Y16">
        <v>13</v>
      </c>
      <c r="Z16">
        <v>2</v>
      </c>
      <c r="AA16">
        <v>7</v>
      </c>
      <c r="AB16">
        <v>5</v>
      </c>
      <c r="AC16">
        <v>4</v>
      </c>
      <c r="AD16">
        <v>6</v>
      </c>
      <c r="AE16">
        <v>2</v>
      </c>
      <c r="AF16">
        <f t="shared" ref="AF15:AF36" si="22">IFERROR(V16/(2  * (X16 + 0.44 * AD16)), 0)</f>
        <v>0.44169611307420492</v>
      </c>
      <c r="AH16" s="1">
        <f t="shared" si="2"/>
        <v>0.91756881441298199</v>
      </c>
      <c r="AI16">
        <f t="shared" si="3"/>
        <v>0.77111451110325313</v>
      </c>
      <c r="AJ16">
        <f t="shared" si="4"/>
        <v>0</v>
      </c>
      <c r="AK16">
        <f t="shared" si="5"/>
        <v>0.40188758248682011</v>
      </c>
      <c r="AL16">
        <f t="shared" si="6"/>
        <v>0.6543755299006494</v>
      </c>
      <c r="AM16">
        <f t="shared" si="7"/>
        <v>0</v>
      </c>
      <c r="AN16">
        <f t="shared" si="8"/>
        <v>-0.2472588722239781</v>
      </c>
      <c r="AO16">
        <f t="shared" si="9"/>
        <v>-0.56235947810852505</v>
      </c>
      <c r="AP16">
        <f t="shared" si="10"/>
        <v>3.044522437723423E-2</v>
      </c>
      <c r="AQ16">
        <f t="shared" si="11"/>
        <v>0.23635532333438686</v>
      </c>
      <c r="AR16">
        <f t="shared" si="12"/>
        <v>-0.78390573296152588</v>
      </c>
      <c r="AS16">
        <f t="shared" si="13"/>
        <v>1.0397207708399178E-2</v>
      </c>
      <c r="AT16">
        <f t="shared" si="14"/>
        <v>0.12788898309344879</v>
      </c>
      <c r="AU16">
        <f t="shared" si="15"/>
        <v>1.9459101490553132E-2</v>
      </c>
      <c r="AV16">
        <f t="shared" si="16"/>
        <v>8.4377516497364011E-2</v>
      </c>
      <c r="AW16">
        <f t="shared" si="17"/>
        <v>-0.11690286020676768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</row>
    <row r="17" spans="2:53" x14ac:dyDescent="0.2">
      <c r="B17" s="2">
        <f t="shared" si="1"/>
        <v>8.8715057480463368</v>
      </c>
      <c r="C17" t="s">
        <v>104</v>
      </c>
      <c r="D17" t="s">
        <v>105</v>
      </c>
      <c r="E17" t="s">
        <v>61</v>
      </c>
      <c r="F17">
        <v>0</v>
      </c>
      <c r="G17">
        <v>31</v>
      </c>
      <c r="H17">
        <v>162.19999999999999</v>
      </c>
      <c r="I17">
        <v>16.3</v>
      </c>
      <c r="J17" t="s">
        <v>106</v>
      </c>
      <c r="K17" t="s">
        <v>107</v>
      </c>
      <c r="L17" t="s">
        <v>108</v>
      </c>
      <c r="M17">
        <v>1</v>
      </c>
      <c r="N17">
        <v>0</v>
      </c>
      <c r="O17">
        <v>2</v>
      </c>
      <c r="P17">
        <v>6</v>
      </c>
      <c r="Q17">
        <v>0</v>
      </c>
      <c r="R17">
        <v>5</v>
      </c>
      <c r="S17">
        <v>3</v>
      </c>
      <c r="T17">
        <v>0</v>
      </c>
      <c r="U17">
        <v>0</v>
      </c>
      <c r="V17">
        <v>18</v>
      </c>
      <c r="W17">
        <v>6</v>
      </c>
      <c r="X17">
        <v>8</v>
      </c>
      <c r="Y17">
        <v>2</v>
      </c>
      <c r="Z17">
        <v>1</v>
      </c>
      <c r="AA17">
        <v>2</v>
      </c>
      <c r="AB17">
        <v>1</v>
      </c>
      <c r="AC17">
        <v>5</v>
      </c>
      <c r="AD17">
        <v>8</v>
      </c>
      <c r="AE17">
        <v>3</v>
      </c>
      <c r="AF17">
        <f t="shared" si="22"/>
        <v>0.78125</v>
      </c>
      <c r="AH17" s="1">
        <f t="shared" si="2"/>
        <v>0.86055462645829484</v>
      </c>
      <c r="AI17">
        <f t="shared" si="3"/>
        <v>0</v>
      </c>
      <c r="AJ17">
        <f t="shared" si="4"/>
        <v>0.36563919505370857</v>
      </c>
      <c r="AK17">
        <f t="shared" si="5"/>
        <v>0.50918202981106264</v>
      </c>
      <c r="AL17">
        <f t="shared" si="6"/>
        <v>0.39191623125197539</v>
      </c>
      <c r="AM17">
        <f t="shared" si="7"/>
        <v>1.1204565717680637</v>
      </c>
      <c r="AN17">
        <f t="shared" si="8"/>
        <v>0</v>
      </c>
      <c r="AO17">
        <f t="shared" si="9"/>
        <v>-0.46657359027997264</v>
      </c>
      <c r="AP17">
        <f t="shared" si="10"/>
        <v>2.1972245773362195E-2</v>
      </c>
      <c r="AQ17">
        <f t="shared" si="11"/>
        <v>0.21567281192442506</v>
      </c>
      <c r="AR17">
        <f t="shared" si="12"/>
        <v>-0.189861228866811</v>
      </c>
      <c r="AS17">
        <f t="shared" si="13"/>
        <v>5.4930614433405488E-3</v>
      </c>
      <c r="AT17">
        <f t="shared" si="14"/>
        <v>7.545177444479563E-2</v>
      </c>
      <c r="AU17">
        <f t="shared" si="15"/>
        <v>2.1972245773362195E-2</v>
      </c>
      <c r="AV17">
        <f t="shared" si="16"/>
        <v>9.6670378769122212E-2</v>
      </c>
      <c r="AW17">
        <f t="shared" si="17"/>
        <v>-0.15704060527839236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</row>
    <row r="18" spans="2:53" x14ac:dyDescent="0.2">
      <c r="B18" s="2">
        <f t="shared" si="1"/>
        <v>8.2440786332605569</v>
      </c>
      <c r="C18" t="s">
        <v>109</v>
      </c>
      <c r="D18" t="s">
        <v>110</v>
      </c>
      <c r="E18" t="s">
        <v>62</v>
      </c>
      <c r="F18">
        <v>1</v>
      </c>
      <c r="G18">
        <v>18</v>
      </c>
      <c r="H18">
        <v>120.1</v>
      </c>
      <c r="I18">
        <v>18</v>
      </c>
      <c r="J18" t="s">
        <v>77</v>
      </c>
      <c r="K18" t="s">
        <v>66</v>
      </c>
      <c r="L18" t="s">
        <v>31</v>
      </c>
      <c r="M18">
        <v>1</v>
      </c>
      <c r="N18">
        <v>2</v>
      </c>
      <c r="O18">
        <v>3</v>
      </c>
      <c r="P18">
        <v>6</v>
      </c>
      <c r="Q18">
        <v>4</v>
      </c>
      <c r="R18">
        <v>0</v>
      </c>
      <c r="S18">
        <v>0</v>
      </c>
      <c r="T18">
        <v>0</v>
      </c>
      <c r="U18">
        <v>0</v>
      </c>
      <c r="V18">
        <v>7</v>
      </c>
      <c r="W18">
        <v>3</v>
      </c>
      <c r="X18">
        <v>4</v>
      </c>
      <c r="Y18">
        <v>1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2</v>
      </c>
      <c r="AF18">
        <f t="shared" si="22"/>
        <v>0.6578947368421052</v>
      </c>
      <c r="AH18" s="1">
        <f t="shared" si="2"/>
        <v>0.4935050620855721</v>
      </c>
      <c r="AI18">
        <f t="shared" si="3"/>
        <v>0.77111451110325313</v>
      </c>
      <c r="AJ18">
        <f t="shared" si="4"/>
        <v>0.48043653389117158</v>
      </c>
      <c r="AK18">
        <f t="shared" si="5"/>
        <v>0.50918202981106264</v>
      </c>
      <c r="AL18">
        <f t="shared" si="6"/>
        <v>0.39191623125197539</v>
      </c>
      <c r="AM18">
        <f t="shared" si="7"/>
        <v>0</v>
      </c>
      <c r="AN18">
        <f t="shared" si="8"/>
        <v>-0.37944491546724396</v>
      </c>
      <c r="AO18">
        <f t="shared" si="9"/>
        <v>0</v>
      </c>
      <c r="AP18">
        <f t="shared" si="10"/>
        <v>1.6094379124341002E-2</v>
      </c>
      <c r="AQ18">
        <f t="shared" si="11"/>
        <v>0.14090354888959125</v>
      </c>
      <c r="AR18">
        <f t="shared" si="12"/>
        <v>-0.10931471805599452</v>
      </c>
      <c r="AS18">
        <f t="shared" si="13"/>
        <v>0</v>
      </c>
      <c r="AT18">
        <f t="shared" si="14"/>
        <v>0</v>
      </c>
      <c r="AU18">
        <f t="shared" si="15"/>
        <v>1.3862943611198907E-2</v>
      </c>
      <c r="AV18">
        <f t="shared" si="16"/>
        <v>3.2725887222397811E-2</v>
      </c>
      <c r="AW18">
        <f t="shared" si="17"/>
        <v>-0.11690286020676768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</row>
    <row r="19" spans="2:53" x14ac:dyDescent="0.2">
      <c r="B19" s="2">
        <f t="shared" si="1"/>
        <v>9.2138754832797023</v>
      </c>
      <c r="C19" t="s">
        <v>111</v>
      </c>
      <c r="D19" t="s">
        <v>112</v>
      </c>
      <c r="E19" t="s">
        <v>69</v>
      </c>
      <c r="F19">
        <v>2</v>
      </c>
      <c r="G19">
        <v>40</v>
      </c>
      <c r="H19">
        <v>114.3</v>
      </c>
      <c r="I19">
        <v>37</v>
      </c>
      <c r="J19" t="s">
        <v>113</v>
      </c>
      <c r="K19" t="s">
        <v>114</v>
      </c>
      <c r="L19" t="s">
        <v>115</v>
      </c>
      <c r="M19">
        <v>1</v>
      </c>
      <c r="N19">
        <v>1</v>
      </c>
      <c r="O19">
        <v>0</v>
      </c>
      <c r="P19">
        <v>5</v>
      </c>
      <c r="Q19">
        <v>12</v>
      </c>
      <c r="R19">
        <v>2</v>
      </c>
      <c r="S19">
        <v>5</v>
      </c>
      <c r="T19">
        <v>0</v>
      </c>
      <c r="U19">
        <v>0</v>
      </c>
      <c r="V19">
        <v>29</v>
      </c>
      <c r="W19">
        <v>8</v>
      </c>
      <c r="X19">
        <v>27</v>
      </c>
      <c r="Y19">
        <v>19</v>
      </c>
      <c r="Z19">
        <v>2</v>
      </c>
      <c r="AA19">
        <v>12</v>
      </c>
      <c r="AB19">
        <v>10</v>
      </c>
      <c r="AC19">
        <v>11</v>
      </c>
      <c r="AD19">
        <v>12</v>
      </c>
      <c r="AE19">
        <v>1</v>
      </c>
      <c r="AF19">
        <f t="shared" si="22"/>
        <v>0.44919454770755884</v>
      </c>
      <c r="AH19" s="1">
        <f t="shared" si="2"/>
        <v>1.1582035548825664</v>
      </c>
      <c r="AI19">
        <f t="shared" si="3"/>
        <v>1.5664332879623073</v>
      </c>
      <c r="AJ19">
        <f t="shared" si="4"/>
        <v>0</v>
      </c>
      <c r="AK19">
        <f t="shared" si="5"/>
        <v>0.45835189384561104</v>
      </c>
      <c r="AL19">
        <f t="shared" si="6"/>
        <v>0.39191623125197539</v>
      </c>
      <c r="AM19">
        <f t="shared" si="7"/>
        <v>0.61240328412728728</v>
      </c>
      <c r="AN19">
        <f t="shared" si="8"/>
        <v>-0.2472588722239781</v>
      </c>
      <c r="AO19">
        <f t="shared" si="9"/>
        <v>-0.64793986730701381</v>
      </c>
      <c r="AP19">
        <f t="shared" si="10"/>
        <v>3.3322045101752039E-2</v>
      </c>
      <c r="AQ19">
        <f t="shared" si="11"/>
        <v>0.25577796618689758</v>
      </c>
      <c r="AR19">
        <f t="shared" si="12"/>
        <v>-1.059573227355399</v>
      </c>
      <c r="AS19">
        <f t="shared" si="13"/>
        <v>1.2824746787307684E-2</v>
      </c>
      <c r="AT19">
        <f t="shared" si="14"/>
        <v>0.12788898309344879</v>
      </c>
      <c r="AU19">
        <f t="shared" si="15"/>
        <v>2.5649493574615368E-2</v>
      </c>
      <c r="AV19">
        <f t="shared" si="16"/>
        <v>0.15439626599152001</v>
      </c>
      <c r="AW19">
        <f t="shared" si="17"/>
        <v>-6.8520302639196173E-2</v>
      </c>
      <c r="AX19">
        <f t="shared" si="18"/>
        <v>0</v>
      </c>
      <c r="AY19">
        <f t="shared" si="19"/>
        <v>0</v>
      </c>
      <c r="AZ19">
        <f t="shared" si="20"/>
        <v>0.44</v>
      </c>
      <c r="BA19">
        <f t="shared" si="21"/>
        <v>0</v>
      </c>
    </row>
    <row r="20" spans="2:53" x14ac:dyDescent="0.2">
      <c r="B20" s="2">
        <f t="shared" si="1"/>
        <v>7.3952955456648723</v>
      </c>
      <c r="C20" t="s">
        <v>116</v>
      </c>
      <c r="D20" t="s">
        <v>117</v>
      </c>
      <c r="E20" t="s">
        <v>69</v>
      </c>
      <c r="F20">
        <v>2</v>
      </c>
      <c r="G20">
        <v>35</v>
      </c>
      <c r="H20">
        <v>93.3</v>
      </c>
      <c r="I20">
        <v>15.2</v>
      </c>
      <c r="J20" t="s">
        <v>118</v>
      </c>
      <c r="K20" t="s">
        <v>119</v>
      </c>
      <c r="L20" t="s">
        <v>107</v>
      </c>
      <c r="M20">
        <v>3</v>
      </c>
      <c r="N20">
        <v>1</v>
      </c>
      <c r="O20">
        <v>3</v>
      </c>
      <c r="P20">
        <v>4</v>
      </c>
      <c r="Q20">
        <v>0</v>
      </c>
      <c r="R20">
        <v>0</v>
      </c>
      <c r="S20">
        <v>3</v>
      </c>
      <c r="T20">
        <v>0</v>
      </c>
      <c r="U20">
        <v>0</v>
      </c>
      <c r="V20">
        <v>9</v>
      </c>
      <c r="W20">
        <v>3</v>
      </c>
      <c r="X20">
        <v>10</v>
      </c>
      <c r="Y20">
        <v>7</v>
      </c>
      <c r="Z20">
        <v>2</v>
      </c>
      <c r="AA20">
        <v>9</v>
      </c>
      <c r="AB20">
        <v>7</v>
      </c>
      <c r="AC20">
        <v>1</v>
      </c>
      <c r="AD20">
        <v>2</v>
      </c>
      <c r="AE20">
        <v>1</v>
      </c>
      <c r="AF20">
        <f t="shared" si="22"/>
        <v>0.41360294117647056</v>
      </c>
      <c r="AH20" s="1">
        <f t="shared" si="2"/>
        <v>0.57143946580898786</v>
      </c>
      <c r="AI20">
        <f t="shared" si="3"/>
        <v>0</v>
      </c>
      <c r="AJ20">
        <f t="shared" si="4"/>
        <v>0.48043653389117158</v>
      </c>
      <c r="AK20">
        <f t="shared" si="5"/>
        <v>0.40188758248682011</v>
      </c>
      <c r="AL20">
        <f t="shared" si="6"/>
        <v>0.86383246250395074</v>
      </c>
      <c r="AM20">
        <f t="shared" si="7"/>
        <v>0</v>
      </c>
      <c r="AN20">
        <f t="shared" si="8"/>
        <v>-0.2472588722239781</v>
      </c>
      <c r="AO20">
        <f t="shared" si="9"/>
        <v>-0.46657359027997264</v>
      </c>
      <c r="AP20">
        <f t="shared" si="10"/>
        <v>2.3978952727983706E-2</v>
      </c>
      <c r="AQ20">
        <f t="shared" si="11"/>
        <v>0.14090354888959125</v>
      </c>
      <c r="AR20">
        <f t="shared" si="12"/>
        <v>-0.48794415416798365</v>
      </c>
      <c r="AS20">
        <f t="shared" si="13"/>
        <v>1.1512925464970229E-2</v>
      </c>
      <c r="AT20">
        <f t="shared" si="14"/>
        <v>0.12788898309344879</v>
      </c>
      <c r="AU20">
        <f t="shared" si="15"/>
        <v>1.0986122886681098E-2</v>
      </c>
      <c r="AV20">
        <f t="shared" si="16"/>
        <v>3.2725887222397811E-2</v>
      </c>
      <c r="AW20">
        <f t="shared" si="17"/>
        <v>-6.8520302639196173E-2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</row>
    <row r="21" spans="2:53" x14ac:dyDescent="0.2">
      <c r="B21" s="2">
        <f t="shared" si="1"/>
        <v>7.7922137386629444</v>
      </c>
      <c r="C21" t="s">
        <v>120</v>
      </c>
      <c r="D21" t="s">
        <v>121</v>
      </c>
      <c r="E21" t="s">
        <v>69</v>
      </c>
      <c r="F21">
        <v>3</v>
      </c>
      <c r="G21">
        <v>32</v>
      </c>
      <c r="H21">
        <v>114.3</v>
      </c>
      <c r="I21">
        <v>14.1</v>
      </c>
      <c r="J21" t="s">
        <v>70</v>
      </c>
      <c r="K21" t="s">
        <v>18</v>
      </c>
      <c r="L21" t="s">
        <v>66</v>
      </c>
      <c r="M21">
        <v>3</v>
      </c>
      <c r="N21">
        <v>0</v>
      </c>
      <c r="O21">
        <v>2</v>
      </c>
      <c r="P21">
        <v>1</v>
      </c>
      <c r="Q21">
        <v>0</v>
      </c>
      <c r="R21">
        <v>1</v>
      </c>
      <c r="S21">
        <v>3</v>
      </c>
      <c r="T21">
        <v>0</v>
      </c>
      <c r="U21">
        <v>0</v>
      </c>
      <c r="V21">
        <v>10</v>
      </c>
      <c r="W21">
        <v>4</v>
      </c>
      <c r="X21">
        <v>10</v>
      </c>
      <c r="Y21">
        <v>6</v>
      </c>
      <c r="Z21">
        <v>2</v>
      </c>
      <c r="AA21">
        <v>5</v>
      </c>
      <c r="AB21">
        <v>3</v>
      </c>
      <c r="AC21">
        <v>0</v>
      </c>
      <c r="AD21">
        <v>0</v>
      </c>
      <c r="AE21">
        <v>0</v>
      </c>
      <c r="AF21">
        <f t="shared" si="22"/>
        <v>0.5</v>
      </c>
      <c r="AH21" s="1">
        <f t="shared" si="2"/>
        <v>0.60764219637572303</v>
      </c>
      <c r="AI21">
        <f t="shared" si="3"/>
        <v>0</v>
      </c>
      <c r="AJ21">
        <f t="shared" si="4"/>
        <v>0.36563919505370857</v>
      </c>
      <c r="AK21">
        <f t="shared" si="5"/>
        <v>0.15862943611198904</v>
      </c>
      <c r="AL21">
        <f t="shared" si="6"/>
        <v>0.86383246250395074</v>
      </c>
      <c r="AM21">
        <f t="shared" si="7"/>
        <v>0.36805328764077649</v>
      </c>
      <c r="AN21">
        <f t="shared" si="8"/>
        <v>0</v>
      </c>
      <c r="AO21">
        <f t="shared" si="9"/>
        <v>-0.46657359027997264</v>
      </c>
      <c r="AP21">
        <f t="shared" si="10"/>
        <v>2.3978952727983706E-2</v>
      </c>
      <c r="AQ21">
        <f t="shared" si="11"/>
        <v>0.16875503299472802</v>
      </c>
      <c r="AR21">
        <f t="shared" si="12"/>
        <v>-0.43459101490553131</v>
      </c>
      <c r="AS21">
        <f t="shared" si="13"/>
        <v>8.9587973461402754E-3</v>
      </c>
      <c r="AT21">
        <f t="shared" si="14"/>
        <v>0.12788898309344879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</row>
    <row r="22" spans="2:53" x14ac:dyDescent="0.2">
      <c r="B22" s="2">
        <f t="shared" si="1"/>
        <v>7.2564547519469498</v>
      </c>
      <c r="C22" t="s">
        <v>122</v>
      </c>
      <c r="D22" t="s">
        <v>123</v>
      </c>
      <c r="E22" t="s">
        <v>69</v>
      </c>
      <c r="F22">
        <v>3</v>
      </c>
      <c r="G22">
        <v>26</v>
      </c>
      <c r="H22">
        <v>140.19999999999999</v>
      </c>
      <c r="I22">
        <v>12.1</v>
      </c>
      <c r="J22" t="s">
        <v>103</v>
      </c>
      <c r="K22" t="s">
        <v>71</v>
      </c>
      <c r="L22" t="s">
        <v>66</v>
      </c>
      <c r="M22">
        <v>3</v>
      </c>
      <c r="N22">
        <v>1</v>
      </c>
      <c r="O22">
        <v>2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10</v>
      </c>
      <c r="W22">
        <v>4</v>
      </c>
      <c r="X22">
        <v>6</v>
      </c>
      <c r="Y22">
        <v>2</v>
      </c>
      <c r="Z22">
        <v>2</v>
      </c>
      <c r="AA22">
        <v>3</v>
      </c>
      <c r="AB22">
        <v>1</v>
      </c>
      <c r="AC22">
        <v>0</v>
      </c>
      <c r="AD22">
        <v>0</v>
      </c>
      <c r="AE22">
        <v>0</v>
      </c>
      <c r="AF22">
        <f t="shared" si="22"/>
        <v>0.83333333333333337</v>
      </c>
      <c r="AH22" s="1">
        <f t="shared" si="2"/>
        <v>0.60764219637572303</v>
      </c>
      <c r="AI22">
        <f t="shared" si="3"/>
        <v>0</v>
      </c>
      <c r="AJ22">
        <f t="shared" si="4"/>
        <v>0.36563919505370857</v>
      </c>
      <c r="AK22">
        <f t="shared" si="5"/>
        <v>0</v>
      </c>
      <c r="AL22">
        <f t="shared" si="6"/>
        <v>0.86383246250395074</v>
      </c>
      <c r="AM22">
        <f t="shared" si="7"/>
        <v>0</v>
      </c>
      <c r="AN22">
        <f t="shared" si="8"/>
        <v>-0.2472588722239781</v>
      </c>
      <c r="AO22">
        <f t="shared" si="9"/>
        <v>-0.46657359027997264</v>
      </c>
      <c r="AP22">
        <f t="shared" si="10"/>
        <v>1.9459101490553132E-2</v>
      </c>
      <c r="AQ22">
        <f t="shared" si="11"/>
        <v>0.16875503299472802</v>
      </c>
      <c r="AR22">
        <f t="shared" si="12"/>
        <v>-0.189861228866811</v>
      </c>
      <c r="AS22">
        <f t="shared" si="13"/>
        <v>6.9314718055994533E-3</v>
      </c>
      <c r="AT22">
        <f t="shared" si="14"/>
        <v>0.12788898309344879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</row>
    <row r="23" spans="2:53" x14ac:dyDescent="0.2">
      <c r="B23" s="2">
        <f t="shared" si="1"/>
        <v>5.8464251306244073</v>
      </c>
      <c r="C23" t="s">
        <v>124</v>
      </c>
      <c r="D23" t="s">
        <v>125</v>
      </c>
      <c r="E23" t="s">
        <v>61</v>
      </c>
      <c r="F23">
        <v>3</v>
      </c>
      <c r="G23">
        <v>12</v>
      </c>
      <c r="H23" t="s">
        <v>75</v>
      </c>
      <c r="I23">
        <v>3.8</v>
      </c>
      <c r="J23" t="s">
        <v>91</v>
      </c>
      <c r="K23" t="s">
        <v>91</v>
      </c>
      <c r="L23" t="s">
        <v>66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f t="shared" si="22"/>
        <v>0</v>
      </c>
      <c r="AH23" s="1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0.15862943611198904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-0.21328679513998633</v>
      </c>
      <c r="AP23">
        <f t="shared" si="10"/>
        <v>6.9314718055994533E-3</v>
      </c>
      <c r="AQ23">
        <f t="shared" si="11"/>
        <v>0</v>
      </c>
      <c r="AR23">
        <f t="shared" si="12"/>
        <v>-0.10931471805599452</v>
      </c>
      <c r="AS23">
        <f t="shared" si="13"/>
        <v>3.4657359027997266E-3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</row>
    <row r="24" spans="2:53" x14ac:dyDescent="0.2">
      <c r="B24" s="2">
        <f t="shared" si="1"/>
        <v>6.1213007565979902</v>
      </c>
      <c r="C24" t="s">
        <v>126</v>
      </c>
      <c r="D24" t="s">
        <v>127</v>
      </c>
      <c r="E24" t="s">
        <v>61</v>
      </c>
      <c r="F24">
        <v>3</v>
      </c>
      <c r="G24">
        <v>5</v>
      </c>
      <c r="H24" t="s">
        <v>75</v>
      </c>
      <c r="I24" t="s">
        <v>75</v>
      </c>
      <c r="J24" t="s">
        <v>91</v>
      </c>
      <c r="K24" t="s">
        <v>91</v>
      </c>
      <c r="L24" t="s">
        <v>66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f t="shared" si="22"/>
        <v>0</v>
      </c>
      <c r="AH24" s="1">
        <f t="shared" si="2"/>
        <v>0</v>
      </c>
      <c r="AI24">
        <f t="shared" si="3"/>
        <v>0</v>
      </c>
      <c r="AJ24">
        <f t="shared" si="4"/>
        <v>0.2202182669455858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6.9314718055994533E-3</v>
      </c>
      <c r="AQ24">
        <f t="shared" si="11"/>
        <v>0</v>
      </c>
      <c r="AR24">
        <f t="shared" si="12"/>
        <v>-0.10931471805599452</v>
      </c>
      <c r="AS24">
        <f t="shared" si="13"/>
        <v>3.4657359027997266E-3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</row>
    <row r="25" spans="2:53" x14ac:dyDescent="0.2">
      <c r="B25" s="2">
        <f t="shared" si="1"/>
        <v>6</v>
      </c>
      <c r="C25" t="s">
        <v>128</v>
      </c>
      <c r="D25" t="s">
        <v>129</v>
      </c>
      <c r="E25" t="s">
        <v>61</v>
      </c>
      <c r="F25">
        <v>3</v>
      </c>
      <c r="G25">
        <v>1</v>
      </c>
      <c r="H25" t="s">
        <v>75</v>
      </c>
      <c r="I25" t="s">
        <v>75</v>
      </c>
      <c r="J25" t="s">
        <v>66</v>
      </c>
      <c r="K25" t="s">
        <v>66</v>
      </c>
      <c r="L25" t="s">
        <v>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f t="shared" si="22"/>
        <v>0</v>
      </c>
      <c r="AH25" s="1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0</v>
      </c>
      <c r="AY25">
        <f t="shared" si="19"/>
        <v>0</v>
      </c>
      <c r="AZ25">
        <f t="shared" si="20"/>
        <v>0</v>
      </c>
      <c r="BA25">
        <f t="shared" si="21"/>
        <v>0</v>
      </c>
    </row>
    <row r="26" spans="2:53" x14ac:dyDescent="0.2">
      <c r="B26" s="2">
        <f t="shared" si="1"/>
        <v>5.7867132048600141</v>
      </c>
      <c r="C26" t="s">
        <v>130</v>
      </c>
      <c r="D26" t="s">
        <v>131</v>
      </c>
      <c r="E26" t="s">
        <v>61</v>
      </c>
      <c r="F26">
        <v>3</v>
      </c>
      <c r="G26">
        <v>1</v>
      </c>
      <c r="H26" t="s">
        <v>75</v>
      </c>
      <c r="I26" t="s">
        <v>75</v>
      </c>
      <c r="J26" t="s">
        <v>66</v>
      </c>
      <c r="K26" t="s">
        <v>66</v>
      </c>
      <c r="L26" t="s">
        <v>66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f t="shared" si="22"/>
        <v>0</v>
      </c>
      <c r="AH26" s="1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-0.21328679513998633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0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0</v>
      </c>
      <c r="BA26">
        <f t="shared" si="21"/>
        <v>0</v>
      </c>
    </row>
    <row r="27" spans="2:53" x14ac:dyDescent="0.2">
      <c r="B27" s="2">
        <f t="shared" si="1"/>
        <v>5.7527411277760221</v>
      </c>
      <c r="C27" t="s">
        <v>132</v>
      </c>
      <c r="D27" t="s">
        <v>133</v>
      </c>
      <c r="E27" t="s">
        <v>69</v>
      </c>
      <c r="F27">
        <v>3</v>
      </c>
      <c r="G27">
        <v>1</v>
      </c>
      <c r="H27" t="s">
        <v>75</v>
      </c>
      <c r="I27" t="s">
        <v>75</v>
      </c>
      <c r="J27" t="s">
        <v>66</v>
      </c>
      <c r="K27" t="s">
        <v>66</v>
      </c>
      <c r="L27" t="s">
        <v>66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f t="shared" si="22"/>
        <v>0</v>
      </c>
      <c r="AH27" s="1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-0.2472588722239781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0</v>
      </c>
      <c r="BA27">
        <f t="shared" si="21"/>
        <v>0</v>
      </c>
    </row>
    <row r="28" spans="2:53" x14ac:dyDescent="0.2">
      <c r="B28" s="2"/>
      <c r="AH28" s="1"/>
    </row>
    <row r="29" spans="2:53" x14ac:dyDescent="0.2">
      <c r="B29" s="2"/>
      <c r="AH29" s="1"/>
    </row>
    <row r="30" spans="2:53" x14ac:dyDescent="0.2">
      <c r="B30" s="2">
        <f t="shared" si="1"/>
        <v>8.4952477180353085</v>
      </c>
      <c r="C30" t="s">
        <v>134</v>
      </c>
      <c r="D30" t="s">
        <v>135</v>
      </c>
      <c r="E30" t="s">
        <v>61</v>
      </c>
      <c r="F30">
        <v>0</v>
      </c>
      <c r="G30">
        <v>47</v>
      </c>
      <c r="H30">
        <v>145.4</v>
      </c>
      <c r="I30">
        <v>21.7</v>
      </c>
      <c r="J30" t="s">
        <v>136</v>
      </c>
      <c r="K30" t="s">
        <v>137</v>
      </c>
      <c r="L30" t="s">
        <v>138</v>
      </c>
      <c r="M30">
        <v>0</v>
      </c>
      <c r="N30">
        <v>2</v>
      </c>
      <c r="O30">
        <v>1</v>
      </c>
      <c r="P30">
        <v>7</v>
      </c>
      <c r="Q30">
        <v>5</v>
      </c>
      <c r="R30">
        <v>1</v>
      </c>
      <c r="S30">
        <v>3</v>
      </c>
      <c r="T30">
        <v>0</v>
      </c>
      <c r="U30">
        <v>0</v>
      </c>
      <c r="V30">
        <v>30</v>
      </c>
      <c r="W30">
        <v>9</v>
      </c>
      <c r="X30">
        <v>15</v>
      </c>
      <c r="Y30">
        <v>6</v>
      </c>
      <c r="Z30">
        <v>4</v>
      </c>
      <c r="AA30">
        <v>8</v>
      </c>
      <c r="AB30">
        <v>4</v>
      </c>
      <c r="AC30">
        <v>8</v>
      </c>
      <c r="AD30">
        <v>10</v>
      </c>
      <c r="AE30">
        <v>2</v>
      </c>
      <c r="AF30">
        <f>IFERROR(V30/(2  * (X30 + 0.44 * AD30)), 0)</f>
        <v>0.77319587628865982</v>
      </c>
      <c r="AH30" s="1">
        <f t="shared" si="2"/>
        <v>1.1837778247624748</v>
      </c>
      <c r="AI30">
        <f t="shared" si="3"/>
        <v>0.89128062484525805</v>
      </c>
      <c r="AJ30">
        <f t="shared" si="4"/>
        <v>0.2202182669455858</v>
      </c>
      <c r="AK30">
        <f t="shared" si="5"/>
        <v>0.55588830833596714</v>
      </c>
      <c r="AL30">
        <f t="shared" si="6"/>
        <v>0</v>
      </c>
      <c r="AM30">
        <f t="shared" si="7"/>
        <v>0.36805328764077649</v>
      </c>
      <c r="AN30">
        <f t="shared" si="8"/>
        <v>-0.37944491546724396</v>
      </c>
      <c r="AO30">
        <f t="shared" si="9"/>
        <v>-0.46657359027997264</v>
      </c>
      <c r="AP30">
        <f t="shared" si="10"/>
        <v>2.7725887222397813E-2</v>
      </c>
      <c r="AQ30">
        <f t="shared" si="11"/>
        <v>0.27420680743952364</v>
      </c>
      <c r="AR30">
        <f t="shared" si="12"/>
        <v>-0.43459101490553131</v>
      </c>
      <c r="AS30">
        <f t="shared" si="13"/>
        <v>1.0986122886681098E-2</v>
      </c>
      <c r="AT30">
        <f t="shared" si="14"/>
        <v>0.20875503299472803</v>
      </c>
      <c r="AU30">
        <f t="shared" si="15"/>
        <v>2.3978952727983706E-2</v>
      </c>
      <c r="AV30">
        <f t="shared" si="16"/>
        <v>0.12788898309344879</v>
      </c>
      <c r="AW30">
        <f t="shared" si="17"/>
        <v>-0.11690286020676768</v>
      </c>
      <c r="AX30">
        <f t="shared" si="18"/>
        <v>0</v>
      </c>
      <c r="AY30">
        <f t="shared" si="19"/>
        <v>0</v>
      </c>
      <c r="AZ30">
        <f t="shared" si="20"/>
        <v>0</v>
      </c>
      <c r="BA30">
        <f t="shared" si="21"/>
        <v>0</v>
      </c>
    </row>
    <row r="31" spans="2:53" x14ac:dyDescent="0.2">
      <c r="B31" s="2">
        <f t="shared" si="1"/>
        <v>6.8004513383417446</v>
      </c>
      <c r="C31" t="s">
        <v>139</v>
      </c>
      <c r="D31" t="s">
        <v>140</v>
      </c>
      <c r="E31" t="s">
        <v>61</v>
      </c>
      <c r="F31">
        <v>0</v>
      </c>
      <c r="G31">
        <v>45</v>
      </c>
      <c r="H31">
        <v>65.900000000000006</v>
      </c>
      <c r="I31">
        <v>11.6</v>
      </c>
      <c r="J31" t="s">
        <v>141</v>
      </c>
      <c r="K31" t="s">
        <v>88</v>
      </c>
      <c r="L31" t="s">
        <v>107</v>
      </c>
      <c r="M31">
        <v>0</v>
      </c>
      <c r="N31">
        <v>1</v>
      </c>
      <c r="O31">
        <v>0</v>
      </c>
      <c r="P31">
        <v>3</v>
      </c>
      <c r="Q31">
        <v>0</v>
      </c>
      <c r="R31">
        <v>4</v>
      </c>
      <c r="S31">
        <v>3</v>
      </c>
      <c r="T31">
        <v>0</v>
      </c>
      <c r="U31">
        <v>0</v>
      </c>
      <c r="V31">
        <v>7</v>
      </c>
      <c r="W31">
        <v>3</v>
      </c>
      <c r="X31">
        <v>9</v>
      </c>
      <c r="Y31">
        <v>6</v>
      </c>
      <c r="Z31">
        <v>0</v>
      </c>
      <c r="AA31">
        <v>3</v>
      </c>
      <c r="AB31">
        <v>3</v>
      </c>
      <c r="AC31">
        <v>1</v>
      </c>
      <c r="AD31">
        <v>2</v>
      </c>
      <c r="AE31">
        <v>1</v>
      </c>
      <c r="AF31">
        <f>IFERROR(V31/(2  * (X31 + 0.44 * AD31)), 0)</f>
        <v>0.35425101214574894</v>
      </c>
      <c r="AH31" s="1">
        <f t="shared" si="2"/>
        <v>0.4935050620855721</v>
      </c>
      <c r="AI31">
        <f t="shared" si="3"/>
        <v>0</v>
      </c>
      <c r="AJ31">
        <f t="shared" si="4"/>
        <v>0</v>
      </c>
      <c r="AK31">
        <f t="shared" si="5"/>
        <v>0.3372588722239781</v>
      </c>
      <c r="AL31">
        <f t="shared" si="6"/>
        <v>0</v>
      </c>
      <c r="AM31">
        <f t="shared" si="7"/>
        <v>0.97205830234666313</v>
      </c>
      <c r="AN31">
        <f t="shared" si="8"/>
        <v>-0.2472588722239781</v>
      </c>
      <c r="AO31">
        <f t="shared" si="9"/>
        <v>-0.46657359027997264</v>
      </c>
      <c r="AP31">
        <f t="shared" si="10"/>
        <v>2.3025850929940458E-2</v>
      </c>
      <c r="AQ31">
        <f t="shared" si="11"/>
        <v>0.14090354888959125</v>
      </c>
      <c r="AR31">
        <f t="shared" si="12"/>
        <v>-0.43459101490553131</v>
      </c>
      <c r="AS31">
        <f t="shared" si="13"/>
        <v>6.9314718055994533E-3</v>
      </c>
      <c r="AT31">
        <f t="shared" si="14"/>
        <v>0</v>
      </c>
      <c r="AU31">
        <f t="shared" si="15"/>
        <v>1.0986122886681098E-2</v>
      </c>
      <c r="AV31">
        <f t="shared" si="16"/>
        <v>3.2725887222397811E-2</v>
      </c>
      <c r="AW31">
        <f t="shared" si="17"/>
        <v>-6.8520302639196173E-2</v>
      </c>
      <c r="AX31">
        <f t="shared" si="18"/>
        <v>0</v>
      </c>
      <c r="AY31">
        <f t="shared" si="19"/>
        <v>0</v>
      </c>
      <c r="AZ31">
        <f t="shared" si="20"/>
        <v>0</v>
      </c>
      <c r="BA31">
        <f t="shared" si="21"/>
        <v>0</v>
      </c>
    </row>
    <row r="32" spans="2:53" x14ac:dyDescent="0.2">
      <c r="B32" s="2">
        <f>MIN(10, SUM(AH32:BA32) + 6)</f>
        <v>10</v>
      </c>
      <c r="C32" t="s">
        <v>142</v>
      </c>
      <c r="D32" t="s">
        <v>143</v>
      </c>
      <c r="E32" t="s">
        <v>62</v>
      </c>
      <c r="F32">
        <v>1</v>
      </c>
      <c r="G32">
        <v>53</v>
      </c>
      <c r="H32">
        <v>147.69999999999999</v>
      </c>
      <c r="I32">
        <v>39</v>
      </c>
      <c r="J32" t="s">
        <v>144</v>
      </c>
      <c r="K32" t="s">
        <v>145</v>
      </c>
      <c r="L32" t="s">
        <v>146</v>
      </c>
      <c r="M32">
        <v>2</v>
      </c>
      <c r="N32">
        <v>4</v>
      </c>
      <c r="O32">
        <v>2</v>
      </c>
      <c r="P32">
        <v>8</v>
      </c>
      <c r="Q32">
        <v>10</v>
      </c>
      <c r="R32">
        <v>0</v>
      </c>
      <c r="S32">
        <v>5</v>
      </c>
      <c r="T32">
        <v>0</v>
      </c>
      <c r="U32">
        <v>0</v>
      </c>
      <c r="V32">
        <v>61</v>
      </c>
      <c r="W32">
        <v>18</v>
      </c>
      <c r="X32">
        <v>29</v>
      </c>
      <c r="Y32">
        <v>11</v>
      </c>
      <c r="Z32">
        <v>6</v>
      </c>
      <c r="AA32">
        <v>11</v>
      </c>
      <c r="AB32">
        <v>5</v>
      </c>
      <c r="AC32">
        <v>19</v>
      </c>
      <c r="AD32">
        <v>24</v>
      </c>
      <c r="AE32">
        <v>5</v>
      </c>
      <c r="AF32">
        <f>IFERROR(V32/(2  * (X32 + 0.44 * AD32)), 0)</f>
        <v>0.77098078867542963</v>
      </c>
      <c r="AH32" s="1">
        <f t="shared" si="2"/>
        <v>1.9216128454576658</v>
      </c>
      <c r="AI32">
        <f t="shared" si="3"/>
        <v>1.3913054400234623</v>
      </c>
      <c r="AJ32">
        <f t="shared" si="4"/>
        <v>0.36563919505370857</v>
      </c>
      <c r="AK32">
        <f t="shared" si="5"/>
        <v>0.59944491546724399</v>
      </c>
      <c r="AL32">
        <f t="shared" si="6"/>
        <v>0.6543755299006494</v>
      </c>
      <c r="AM32">
        <f t="shared" si="7"/>
        <v>0</v>
      </c>
      <c r="AN32">
        <f t="shared" si="8"/>
        <v>-0.52377516497364018</v>
      </c>
      <c r="AO32">
        <f t="shared" si="9"/>
        <v>-0.64793986730701381</v>
      </c>
      <c r="AP32">
        <f t="shared" si="10"/>
        <v>3.4011973816621556E-2</v>
      </c>
      <c r="AQ32">
        <f t="shared" si="11"/>
        <v>0.41555511833331521</v>
      </c>
      <c r="AR32">
        <f t="shared" si="12"/>
        <v>-0.68849066497880007</v>
      </c>
      <c r="AS32">
        <f t="shared" si="13"/>
        <v>1.2424533248940002E-2</v>
      </c>
      <c r="AT32">
        <f t="shared" si="14"/>
        <v>0.27567281192442505</v>
      </c>
      <c r="AU32">
        <f t="shared" si="15"/>
        <v>3.2188758248682003E-2</v>
      </c>
      <c r="AV32">
        <f t="shared" si="16"/>
        <v>0.21482929094215963</v>
      </c>
      <c r="AW32">
        <f t="shared" si="17"/>
        <v>-0.22542316284596386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1.64</v>
      </c>
    </row>
    <row r="33" spans="2:53" x14ac:dyDescent="0.2">
      <c r="B33" s="2">
        <f t="shared" si="1"/>
        <v>9.4337747996688357</v>
      </c>
      <c r="C33" t="s">
        <v>147</v>
      </c>
      <c r="D33" t="s">
        <v>148</v>
      </c>
      <c r="E33" t="s">
        <v>69</v>
      </c>
      <c r="F33">
        <v>2</v>
      </c>
      <c r="G33">
        <v>53</v>
      </c>
      <c r="H33">
        <v>125.9</v>
      </c>
      <c r="I33">
        <v>15</v>
      </c>
      <c r="J33" t="s">
        <v>149</v>
      </c>
      <c r="K33" t="s">
        <v>150</v>
      </c>
      <c r="L33" t="s">
        <v>151</v>
      </c>
      <c r="M33">
        <v>3</v>
      </c>
      <c r="N33">
        <v>2</v>
      </c>
      <c r="O33">
        <v>4</v>
      </c>
      <c r="P33">
        <v>8</v>
      </c>
      <c r="Q33">
        <v>4</v>
      </c>
      <c r="R33">
        <v>0</v>
      </c>
      <c r="S33">
        <v>1</v>
      </c>
      <c r="T33">
        <v>0</v>
      </c>
      <c r="U33">
        <v>0</v>
      </c>
      <c r="V33">
        <v>18</v>
      </c>
      <c r="W33">
        <v>8</v>
      </c>
      <c r="X33">
        <v>14</v>
      </c>
      <c r="Y33">
        <v>6</v>
      </c>
      <c r="Z33">
        <v>1</v>
      </c>
      <c r="AA33">
        <v>6</v>
      </c>
      <c r="AB33">
        <v>5</v>
      </c>
      <c r="AC33">
        <v>1</v>
      </c>
      <c r="AD33">
        <v>1</v>
      </c>
      <c r="AE33">
        <v>0</v>
      </c>
      <c r="AF33">
        <f>IFERROR(V33/(2  * (X33 + 0.44 * AD33)), 0)</f>
        <v>0.62326869806094187</v>
      </c>
      <c r="AH33" s="1">
        <f t="shared" si="2"/>
        <v>0.86055462645829484</v>
      </c>
      <c r="AI33">
        <f t="shared" si="3"/>
        <v>0.77111451110325313</v>
      </c>
      <c r="AJ33">
        <f t="shared" si="4"/>
        <v>0.57845385723286613</v>
      </c>
      <c r="AK33">
        <f t="shared" si="5"/>
        <v>0.59944491546724399</v>
      </c>
      <c r="AL33">
        <f t="shared" si="6"/>
        <v>0.86383246250395074</v>
      </c>
      <c r="AM33">
        <f t="shared" si="7"/>
        <v>0</v>
      </c>
      <c r="AN33">
        <f t="shared" si="8"/>
        <v>-0.37944491546724396</v>
      </c>
      <c r="AO33">
        <f t="shared" si="9"/>
        <v>-0.21328679513998633</v>
      </c>
      <c r="AP33">
        <f t="shared" si="10"/>
        <v>2.7080502011022103E-2</v>
      </c>
      <c r="AQ33">
        <f t="shared" si="11"/>
        <v>0.25577796618689758</v>
      </c>
      <c r="AR33">
        <f t="shared" si="12"/>
        <v>-0.43459101490553131</v>
      </c>
      <c r="AS33">
        <f t="shared" si="13"/>
        <v>9.7295507452765662E-3</v>
      </c>
      <c r="AT33">
        <f t="shared" si="14"/>
        <v>7.545177444479563E-2</v>
      </c>
      <c r="AU33">
        <f t="shared" si="15"/>
        <v>6.9314718055994533E-3</v>
      </c>
      <c r="AV33">
        <f t="shared" si="16"/>
        <v>3.2725887222397811E-2</v>
      </c>
      <c r="AW33">
        <f t="shared" si="17"/>
        <v>0</v>
      </c>
      <c r="AX33">
        <f t="shared" si="18"/>
        <v>0</v>
      </c>
      <c r="AY33">
        <f t="shared" si="19"/>
        <v>0.38</v>
      </c>
      <c r="AZ33">
        <f t="shared" si="20"/>
        <v>0</v>
      </c>
      <c r="BA33">
        <f t="shared" si="21"/>
        <v>0</v>
      </c>
    </row>
    <row r="34" spans="2:53" x14ac:dyDescent="0.2">
      <c r="B34" s="2">
        <f t="shared" si="1"/>
        <v>7.8876465865526884</v>
      </c>
      <c r="C34" t="s">
        <v>152</v>
      </c>
      <c r="D34" t="s">
        <v>153</v>
      </c>
      <c r="E34" t="s">
        <v>69</v>
      </c>
      <c r="F34">
        <v>2</v>
      </c>
      <c r="G34">
        <v>32</v>
      </c>
      <c r="H34">
        <v>168.9</v>
      </c>
      <c r="I34">
        <v>9.1</v>
      </c>
      <c r="J34" t="s">
        <v>103</v>
      </c>
      <c r="K34" t="s">
        <v>31</v>
      </c>
      <c r="L34" t="s">
        <v>66</v>
      </c>
      <c r="M34">
        <v>0</v>
      </c>
      <c r="N34">
        <v>0</v>
      </c>
      <c r="O34">
        <v>1</v>
      </c>
      <c r="P34">
        <v>3</v>
      </c>
      <c r="Q34">
        <v>5</v>
      </c>
      <c r="R34">
        <v>0</v>
      </c>
      <c r="S34">
        <v>1</v>
      </c>
      <c r="T34">
        <v>0</v>
      </c>
      <c r="U34">
        <v>0</v>
      </c>
      <c r="V34">
        <v>9</v>
      </c>
      <c r="W34">
        <v>4</v>
      </c>
      <c r="X34">
        <v>6</v>
      </c>
      <c r="Y34">
        <v>2</v>
      </c>
      <c r="Z34">
        <v>1</v>
      </c>
      <c r="AA34">
        <v>3</v>
      </c>
      <c r="AB34">
        <v>2</v>
      </c>
      <c r="AC34">
        <v>0</v>
      </c>
      <c r="AD34">
        <v>0</v>
      </c>
      <c r="AE34">
        <v>0</v>
      </c>
      <c r="AF34">
        <f>IFERROR(V34/(2  * (X34 + 0.44 * AD34)), 0)</f>
        <v>0.75</v>
      </c>
      <c r="AH34" s="1">
        <f t="shared" si="2"/>
        <v>0.57143946580898786</v>
      </c>
      <c r="AI34">
        <f t="shared" si="3"/>
        <v>0.89128062484525805</v>
      </c>
      <c r="AJ34">
        <f t="shared" si="4"/>
        <v>0.2202182669455858</v>
      </c>
      <c r="AK34">
        <f t="shared" si="5"/>
        <v>0.3372588722239781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-0.21328679513998633</v>
      </c>
      <c r="AP34">
        <f t="shared" si="10"/>
        <v>1.9459101490553132E-2</v>
      </c>
      <c r="AQ34">
        <f t="shared" si="11"/>
        <v>0.16875503299472802</v>
      </c>
      <c r="AR34">
        <f t="shared" si="12"/>
        <v>-0.189861228866811</v>
      </c>
      <c r="AS34">
        <f t="shared" si="13"/>
        <v>6.9314718055994533E-3</v>
      </c>
      <c r="AT34">
        <f t="shared" si="14"/>
        <v>7.545177444479563E-2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0</v>
      </c>
    </row>
    <row r="35" spans="2:53" x14ac:dyDescent="0.2">
      <c r="B35" s="2">
        <f t="shared" si="1"/>
        <v>7.7418377334808905</v>
      </c>
      <c r="C35" t="s">
        <v>154</v>
      </c>
      <c r="D35" t="s">
        <v>155</v>
      </c>
      <c r="E35" t="s">
        <v>69</v>
      </c>
      <c r="F35">
        <v>3</v>
      </c>
      <c r="G35">
        <v>38</v>
      </c>
      <c r="H35">
        <v>82.7</v>
      </c>
      <c r="I35">
        <v>24</v>
      </c>
      <c r="J35" t="s">
        <v>156</v>
      </c>
      <c r="K35" t="s">
        <v>88</v>
      </c>
      <c r="L35" t="s">
        <v>19</v>
      </c>
      <c r="M35">
        <v>1</v>
      </c>
      <c r="N35">
        <v>5</v>
      </c>
      <c r="O35">
        <v>0</v>
      </c>
      <c r="P35">
        <v>6</v>
      </c>
      <c r="Q35">
        <v>7</v>
      </c>
      <c r="R35">
        <v>2</v>
      </c>
      <c r="S35">
        <v>5</v>
      </c>
      <c r="T35">
        <v>0</v>
      </c>
      <c r="U35">
        <v>0</v>
      </c>
      <c r="V35">
        <v>12</v>
      </c>
      <c r="W35">
        <v>4</v>
      </c>
      <c r="X35">
        <v>11</v>
      </c>
      <c r="Y35">
        <v>7</v>
      </c>
      <c r="Z35">
        <v>0</v>
      </c>
      <c r="AA35">
        <v>3</v>
      </c>
      <c r="AB35">
        <v>3</v>
      </c>
      <c r="AC35">
        <v>4</v>
      </c>
      <c r="AD35">
        <v>7</v>
      </c>
      <c r="AE35">
        <v>3</v>
      </c>
      <c r="AF35">
        <f>IFERROR(V35/(2  * (X35 + 0.44 * AD35)), 0)</f>
        <v>0.42613636363636365</v>
      </c>
      <c r="AH35" s="1">
        <f t="shared" si="2"/>
        <v>0.67604139076846126</v>
      </c>
      <c r="AI35">
        <f t="shared" si="3"/>
        <v>1.1062157087543458</v>
      </c>
      <c r="AJ35">
        <f t="shared" si="4"/>
        <v>0</v>
      </c>
      <c r="AK35">
        <f t="shared" si="5"/>
        <v>0.50918202981106264</v>
      </c>
      <c r="AL35">
        <f t="shared" si="6"/>
        <v>0.39191623125197539</v>
      </c>
      <c r="AM35">
        <f t="shared" si="7"/>
        <v>0.61240328412728728</v>
      </c>
      <c r="AN35">
        <f t="shared" si="8"/>
        <v>-0.56670378769122198</v>
      </c>
      <c r="AO35">
        <f t="shared" si="9"/>
        <v>-0.64793986730701381</v>
      </c>
      <c r="AP35">
        <f t="shared" si="10"/>
        <v>2.4849066497880004E-2</v>
      </c>
      <c r="AQ35">
        <f t="shared" si="11"/>
        <v>0.16875503299472802</v>
      </c>
      <c r="AR35">
        <f t="shared" si="12"/>
        <v>-0.48794415416798365</v>
      </c>
      <c r="AS35">
        <f t="shared" si="13"/>
        <v>6.9314718055994533E-3</v>
      </c>
      <c r="AT35">
        <f t="shared" si="14"/>
        <v>0</v>
      </c>
      <c r="AU35">
        <f t="shared" si="15"/>
        <v>2.0794415416798356E-2</v>
      </c>
      <c r="AV35">
        <f t="shared" si="16"/>
        <v>8.4377516497364011E-2</v>
      </c>
      <c r="AW35">
        <f t="shared" si="17"/>
        <v>-0.15704060527839236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0</v>
      </c>
    </row>
    <row r="36" spans="2:53" x14ac:dyDescent="0.2">
      <c r="B36" s="2">
        <f t="shared" si="1"/>
        <v>6.0754517744447956</v>
      </c>
      <c r="C36" t="s">
        <v>157</v>
      </c>
      <c r="D36" t="s">
        <v>158</v>
      </c>
      <c r="E36" t="s">
        <v>62</v>
      </c>
      <c r="F36">
        <v>3</v>
      </c>
      <c r="G36">
        <v>11</v>
      </c>
      <c r="H36" t="s">
        <v>75</v>
      </c>
      <c r="I36" t="s">
        <v>75</v>
      </c>
      <c r="J36" t="s">
        <v>66</v>
      </c>
      <c r="K36" t="s">
        <v>66</v>
      </c>
      <c r="L36" t="s">
        <v>66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f>IFERROR(V36/(2  * (X36 + 0.44 * AD36)), 0)</f>
        <v>0</v>
      </c>
      <c r="AH36" s="1">
        <f t="shared" si="2"/>
        <v>0</v>
      </c>
      <c r="AI36">
        <f t="shared" si="3"/>
        <v>0.28873856958478195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-0.21328679513998633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0</v>
      </c>
      <c r="AY36">
        <f t="shared" si="19"/>
        <v>0</v>
      </c>
      <c r="AZ36">
        <f t="shared" si="20"/>
        <v>0</v>
      </c>
      <c r="BA36">
        <f t="shared" si="21"/>
        <v>0</v>
      </c>
    </row>
    <row r="37" spans="2:53" x14ac:dyDescent="0.2">
      <c r="B37" s="2">
        <f t="shared" si="1"/>
        <v>6.008250308033193</v>
      </c>
      <c r="C37" t="s">
        <v>159</v>
      </c>
      <c r="D37" t="s">
        <v>160</v>
      </c>
      <c r="E37" t="s">
        <v>62</v>
      </c>
      <c r="F37">
        <v>3</v>
      </c>
      <c r="G37">
        <v>5</v>
      </c>
      <c r="H37" t="s">
        <v>75</v>
      </c>
      <c r="I37" t="s">
        <v>75</v>
      </c>
      <c r="J37" t="s">
        <v>107</v>
      </c>
      <c r="K37" t="s">
        <v>66</v>
      </c>
      <c r="L37" t="s">
        <v>66</v>
      </c>
      <c r="M37">
        <v>0</v>
      </c>
      <c r="N37">
        <v>2</v>
      </c>
      <c r="O37">
        <v>0</v>
      </c>
      <c r="P37">
        <v>2</v>
      </c>
      <c r="Q37">
        <v>1</v>
      </c>
      <c r="R37">
        <v>0</v>
      </c>
      <c r="S37">
        <v>2</v>
      </c>
      <c r="T37">
        <v>0</v>
      </c>
      <c r="U37">
        <v>0</v>
      </c>
      <c r="V37">
        <v>2</v>
      </c>
      <c r="W37">
        <v>1</v>
      </c>
      <c r="X37">
        <v>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f>IFERROR(V37/(2  * (X37 + 0.44 * AD37)), 0)</f>
        <v>0.5</v>
      </c>
      <c r="AH37" s="1">
        <f t="shared" si="2"/>
        <v>0.22676408907357867</v>
      </c>
      <c r="AI37">
        <f t="shared" si="3"/>
        <v>0.28873856958478195</v>
      </c>
      <c r="AJ37">
        <f t="shared" si="4"/>
        <v>0</v>
      </c>
      <c r="AK37">
        <f t="shared" si="5"/>
        <v>0.25972245773362196</v>
      </c>
      <c r="AL37">
        <f t="shared" si="6"/>
        <v>0</v>
      </c>
      <c r="AM37">
        <f t="shared" si="7"/>
        <v>0</v>
      </c>
      <c r="AN37">
        <f t="shared" si="8"/>
        <v>-0.37944491546724396</v>
      </c>
      <c r="AO37">
        <f t="shared" si="9"/>
        <v>-0.35465307216702746</v>
      </c>
      <c r="AP37">
        <f t="shared" si="10"/>
        <v>1.0986122886681098E-2</v>
      </c>
      <c r="AQ37">
        <f t="shared" si="11"/>
        <v>6.5451774444795621E-2</v>
      </c>
      <c r="AR37">
        <f t="shared" si="12"/>
        <v>-0.10931471805599452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0</v>
      </c>
      <c r="AY37">
        <f t="shared" si="19"/>
        <v>0</v>
      </c>
      <c r="AZ37">
        <f t="shared" si="20"/>
        <v>0</v>
      </c>
      <c r="BA37">
        <f t="shared" si="21"/>
        <v>0</v>
      </c>
    </row>
    <row r="38" spans="2:53" x14ac:dyDescent="0.2">
      <c r="B38" s="2">
        <f t="shared" si="1"/>
        <v>6.1786294361119891</v>
      </c>
      <c r="C38" t="s">
        <v>161</v>
      </c>
      <c r="D38" t="s">
        <v>162</v>
      </c>
      <c r="E38" t="s">
        <v>61</v>
      </c>
      <c r="F38">
        <v>3</v>
      </c>
      <c r="G38">
        <v>5</v>
      </c>
      <c r="H38" t="s">
        <v>75</v>
      </c>
      <c r="I38" t="s">
        <v>75</v>
      </c>
      <c r="J38" t="s">
        <v>66</v>
      </c>
      <c r="K38" t="s">
        <v>66</v>
      </c>
      <c r="L38" t="s">
        <v>66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f>IFERROR(V38/(2  * (X38 + 0.44 * AD38)), 0)</f>
        <v>0</v>
      </c>
      <c r="AH38" s="1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0.39191623125197539</v>
      </c>
      <c r="AM38">
        <f t="shared" si="7"/>
        <v>0</v>
      </c>
      <c r="AN38">
        <f t="shared" si="8"/>
        <v>0</v>
      </c>
      <c r="AO38">
        <f t="shared" si="9"/>
        <v>-0.21328679513998633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0</v>
      </c>
      <c r="BA38">
        <f t="shared" si="21"/>
        <v>0</v>
      </c>
    </row>
    <row r="39" spans="2:53" x14ac:dyDescent="0.2">
      <c r="B39" s="2"/>
      <c r="AH39" s="1"/>
    </row>
    <row r="40" spans="2:53" x14ac:dyDescent="0.2">
      <c r="B40" s="2">
        <f t="shared" si="1"/>
        <v>8.1922031383828582</v>
      </c>
      <c r="C40" t="s">
        <v>193</v>
      </c>
      <c r="D40" t="s">
        <v>194</v>
      </c>
      <c r="E40" t="s">
        <v>61</v>
      </c>
      <c r="F40">
        <v>0</v>
      </c>
      <c r="G40">
        <v>34</v>
      </c>
      <c r="H40">
        <v>131</v>
      </c>
      <c r="I40">
        <v>17.5</v>
      </c>
      <c r="J40" t="s">
        <v>195</v>
      </c>
      <c r="K40" t="s">
        <v>137</v>
      </c>
      <c r="L40" t="s">
        <v>66</v>
      </c>
      <c r="M40">
        <v>1</v>
      </c>
      <c r="N40">
        <v>1</v>
      </c>
      <c r="O40">
        <v>0</v>
      </c>
      <c r="P40">
        <v>8</v>
      </c>
      <c r="Q40">
        <v>4</v>
      </c>
      <c r="R40">
        <v>1</v>
      </c>
      <c r="S40">
        <v>3</v>
      </c>
      <c r="T40">
        <v>0</v>
      </c>
      <c r="U40">
        <v>0</v>
      </c>
      <c r="V40">
        <v>16</v>
      </c>
      <c r="W40">
        <v>6</v>
      </c>
      <c r="X40">
        <v>13</v>
      </c>
      <c r="Y40">
        <v>7</v>
      </c>
      <c r="Z40">
        <v>4</v>
      </c>
      <c r="AA40">
        <v>8</v>
      </c>
      <c r="AB40">
        <v>4</v>
      </c>
      <c r="AC40">
        <v>0</v>
      </c>
      <c r="AD40">
        <v>0</v>
      </c>
      <c r="AE40">
        <v>0</v>
      </c>
      <c r="AF40">
        <f t="shared" ref="AF39:AF60" si="23">IFERROR(V40/(2  * (X40 + 0.44 * AD40)), 0)</f>
        <v>0.61538461538461542</v>
      </c>
      <c r="AH40" s="1">
        <f t="shared" si="2"/>
        <v>0.80164626848955678</v>
      </c>
      <c r="AI40">
        <f t="shared" si="3"/>
        <v>0.77111451110325313</v>
      </c>
      <c r="AJ40">
        <f t="shared" si="4"/>
        <v>0</v>
      </c>
      <c r="AK40">
        <f t="shared" si="5"/>
        <v>0.59944491546724399</v>
      </c>
      <c r="AL40">
        <f t="shared" si="6"/>
        <v>0.39191623125197539</v>
      </c>
      <c r="AM40">
        <f t="shared" si="7"/>
        <v>0.36805328764077649</v>
      </c>
      <c r="AN40">
        <f t="shared" si="8"/>
        <v>-0.2472588722239781</v>
      </c>
      <c r="AO40">
        <f t="shared" si="9"/>
        <v>-0.46657359027997264</v>
      </c>
      <c r="AP40">
        <f t="shared" si="10"/>
        <v>2.6390573296152586E-2</v>
      </c>
      <c r="AQ40">
        <f t="shared" si="11"/>
        <v>0.21567281192442506</v>
      </c>
      <c r="AR40">
        <f t="shared" si="12"/>
        <v>-0.48794415416798365</v>
      </c>
      <c r="AS40">
        <f t="shared" si="13"/>
        <v>1.0986122886681098E-2</v>
      </c>
      <c r="AT40">
        <f t="shared" si="14"/>
        <v>0.20875503299472803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0</v>
      </c>
      <c r="AY40">
        <f t="shared" si="19"/>
        <v>0</v>
      </c>
      <c r="AZ40">
        <f t="shared" si="20"/>
        <v>0</v>
      </c>
      <c r="BA40">
        <f t="shared" si="21"/>
        <v>0</v>
      </c>
    </row>
    <row r="41" spans="2:53" x14ac:dyDescent="0.2">
      <c r="B41" s="2">
        <f t="shared" si="1"/>
        <v>7.6923088514908704</v>
      </c>
      <c r="C41" t="s">
        <v>196</v>
      </c>
      <c r="D41" t="s">
        <v>197</v>
      </c>
      <c r="E41" t="s">
        <v>61</v>
      </c>
      <c r="F41">
        <v>0</v>
      </c>
      <c r="G41">
        <v>32</v>
      </c>
      <c r="H41">
        <v>90.7</v>
      </c>
      <c r="I41">
        <v>19.899999999999999</v>
      </c>
      <c r="J41" t="s">
        <v>198</v>
      </c>
      <c r="K41" t="s">
        <v>199</v>
      </c>
      <c r="L41" t="s">
        <v>66</v>
      </c>
      <c r="M41">
        <v>2</v>
      </c>
      <c r="N41">
        <v>3</v>
      </c>
      <c r="O41">
        <v>2</v>
      </c>
      <c r="P41">
        <v>4</v>
      </c>
      <c r="Q41">
        <v>1</v>
      </c>
      <c r="R41">
        <v>1</v>
      </c>
      <c r="S41">
        <v>3</v>
      </c>
      <c r="T41">
        <v>0</v>
      </c>
      <c r="U41">
        <v>0</v>
      </c>
      <c r="V41">
        <v>12</v>
      </c>
      <c r="W41">
        <v>5</v>
      </c>
      <c r="X41">
        <v>12</v>
      </c>
      <c r="Y41">
        <v>7</v>
      </c>
      <c r="Z41">
        <v>2</v>
      </c>
      <c r="AA41">
        <v>6</v>
      </c>
      <c r="AB41">
        <v>4</v>
      </c>
      <c r="AC41">
        <v>0</v>
      </c>
      <c r="AD41">
        <v>0</v>
      </c>
      <c r="AE41">
        <v>0</v>
      </c>
      <c r="AF41">
        <f t="shared" si="23"/>
        <v>0.5</v>
      </c>
      <c r="AH41" s="1">
        <f t="shared" si="2"/>
        <v>0.67604139076846126</v>
      </c>
      <c r="AI41">
        <f t="shared" si="3"/>
        <v>0.28873856958478195</v>
      </c>
      <c r="AJ41">
        <f t="shared" si="4"/>
        <v>0.36563919505370857</v>
      </c>
      <c r="AK41">
        <f t="shared" si="5"/>
        <v>0.40188758248682011</v>
      </c>
      <c r="AL41">
        <f t="shared" si="6"/>
        <v>0.6543755299006494</v>
      </c>
      <c r="AM41">
        <f t="shared" si="7"/>
        <v>0.36805328764077649</v>
      </c>
      <c r="AN41">
        <f t="shared" si="8"/>
        <v>-0.46451774444795624</v>
      </c>
      <c r="AO41">
        <f t="shared" si="9"/>
        <v>-0.46657359027997264</v>
      </c>
      <c r="AP41">
        <f t="shared" si="10"/>
        <v>2.5649493574615368E-2</v>
      </c>
      <c r="AQ41">
        <f t="shared" si="11"/>
        <v>0.19334075753824442</v>
      </c>
      <c r="AR41">
        <f t="shared" si="12"/>
        <v>-0.48794415416798365</v>
      </c>
      <c r="AS41">
        <f t="shared" si="13"/>
        <v>9.7295507452765662E-3</v>
      </c>
      <c r="AT41">
        <f t="shared" si="14"/>
        <v>0.12788898309344879</v>
      </c>
      <c r="AU41">
        <f t="shared" si="15"/>
        <v>0</v>
      </c>
      <c r="AV41">
        <f t="shared" si="16"/>
        <v>0</v>
      </c>
      <c r="AW41">
        <f t="shared" si="17"/>
        <v>0</v>
      </c>
      <c r="AX41">
        <f t="shared" si="18"/>
        <v>0</v>
      </c>
      <c r="AY41">
        <f t="shared" si="19"/>
        <v>0</v>
      </c>
      <c r="AZ41">
        <f t="shared" si="20"/>
        <v>0</v>
      </c>
      <c r="BA41">
        <f t="shared" si="21"/>
        <v>0</v>
      </c>
    </row>
    <row r="42" spans="2:53" x14ac:dyDescent="0.2">
      <c r="B42" s="2">
        <f t="shared" si="1"/>
        <v>9.0705106648618816</v>
      </c>
      <c r="C42" t="s">
        <v>200</v>
      </c>
      <c r="D42" t="s">
        <v>201</v>
      </c>
      <c r="E42" t="s">
        <v>62</v>
      </c>
      <c r="F42">
        <v>1</v>
      </c>
      <c r="G42">
        <v>35</v>
      </c>
      <c r="H42">
        <v>129.69999999999999</v>
      </c>
      <c r="I42">
        <v>25</v>
      </c>
      <c r="J42" t="s">
        <v>202</v>
      </c>
      <c r="K42" t="s">
        <v>66</v>
      </c>
      <c r="L42" t="s">
        <v>203</v>
      </c>
      <c r="M42">
        <v>0</v>
      </c>
      <c r="N42">
        <v>1</v>
      </c>
      <c r="O42">
        <v>3</v>
      </c>
      <c r="P42">
        <v>8</v>
      </c>
      <c r="Q42">
        <v>3</v>
      </c>
      <c r="R42">
        <v>3</v>
      </c>
      <c r="S42">
        <v>2</v>
      </c>
      <c r="T42">
        <v>0</v>
      </c>
      <c r="U42">
        <v>0</v>
      </c>
      <c r="V42">
        <v>23</v>
      </c>
      <c r="W42">
        <v>8</v>
      </c>
      <c r="X42">
        <v>16</v>
      </c>
      <c r="Y42">
        <v>8</v>
      </c>
      <c r="Z42">
        <v>0</v>
      </c>
      <c r="AA42">
        <v>0</v>
      </c>
      <c r="AB42">
        <v>0</v>
      </c>
      <c r="AC42">
        <v>7</v>
      </c>
      <c r="AD42">
        <v>9</v>
      </c>
      <c r="AE42">
        <v>2</v>
      </c>
      <c r="AF42">
        <f t="shared" si="23"/>
        <v>0.5761523046092184</v>
      </c>
      <c r="AH42" s="1">
        <f t="shared" si="2"/>
        <v>1.0002691511591508</v>
      </c>
      <c r="AI42">
        <f t="shared" si="3"/>
        <v>0.63747713916956394</v>
      </c>
      <c r="AJ42">
        <f t="shared" si="4"/>
        <v>0.48043653389117158</v>
      </c>
      <c r="AK42">
        <f t="shared" si="5"/>
        <v>0.59944491546724399</v>
      </c>
      <c r="AL42">
        <f t="shared" si="6"/>
        <v>0</v>
      </c>
      <c r="AM42">
        <f t="shared" si="7"/>
        <v>0.80610657528155305</v>
      </c>
      <c r="AN42">
        <f t="shared" si="8"/>
        <v>-0.2472588722239781</v>
      </c>
      <c r="AO42">
        <f t="shared" si="9"/>
        <v>-0.35465307216702746</v>
      </c>
      <c r="AP42">
        <f t="shared" si="10"/>
        <v>2.8332133440562162E-2</v>
      </c>
      <c r="AQ42">
        <f t="shared" si="11"/>
        <v>0.25577796618689758</v>
      </c>
      <c r="AR42">
        <f t="shared" si="12"/>
        <v>-0.53972245773362193</v>
      </c>
      <c r="AS42">
        <f t="shared" si="13"/>
        <v>0</v>
      </c>
      <c r="AT42">
        <f t="shared" si="14"/>
        <v>0</v>
      </c>
      <c r="AU42">
        <f t="shared" si="15"/>
        <v>2.3025850929940458E-2</v>
      </c>
      <c r="AV42">
        <f t="shared" si="16"/>
        <v>0.11817766166719343</v>
      </c>
      <c r="AW42">
        <f t="shared" si="17"/>
        <v>-0.11690286020676768</v>
      </c>
      <c r="AX42">
        <f t="shared" si="18"/>
        <v>0</v>
      </c>
      <c r="AY42">
        <f t="shared" si="19"/>
        <v>0.38</v>
      </c>
      <c r="AZ42">
        <f t="shared" si="20"/>
        <v>0</v>
      </c>
      <c r="BA42">
        <f t="shared" si="21"/>
        <v>0</v>
      </c>
    </row>
    <row r="43" spans="2:53" x14ac:dyDescent="0.2">
      <c r="B43" s="2">
        <f t="shared" si="1"/>
        <v>7.3492275010183397</v>
      </c>
      <c r="C43" t="s">
        <v>204</v>
      </c>
      <c r="D43" t="s">
        <v>205</v>
      </c>
      <c r="E43" t="s">
        <v>69</v>
      </c>
      <c r="F43">
        <v>2</v>
      </c>
      <c r="G43">
        <v>37</v>
      </c>
      <c r="H43">
        <v>109.2</v>
      </c>
      <c r="I43">
        <v>28.4</v>
      </c>
      <c r="J43" t="s">
        <v>206</v>
      </c>
      <c r="K43" t="s">
        <v>207</v>
      </c>
      <c r="L43" t="s">
        <v>94</v>
      </c>
      <c r="M43">
        <v>0</v>
      </c>
      <c r="N43">
        <v>4</v>
      </c>
      <c r="O43">
        <v>0</v>
      </c>
      <c r="P43">
        <v>8</v>
      </c>
      <c r="Q43">
        <v>3</v>
      </c>
      <c r="R43">
        <v>0</v>
      </c>
      <c r="S43">
        <v>2</v>
      </c>
      <c r="T43">
        <v>0</v>
      </c>
      <c r="U43">
        <v>0</v>
      </c>
      <c r="V43">
        <v>25</v>
      </c>
      <c r="W43">
        <v>9</v>
      </c>
      <c r="X43">
        <v>20</v>
      </c>
      <c r="Y43">
        <v>11</v>
      </c>
      <c r="Z43">
        <v>5</v>
      </c>
      <c r="AA43">
        <v>11</v>
      </c>
      <c r="AB43">
        <v>6</v>
      </c>
      <c r="AC43">
        <v>2</v>
      </c>
      <c r="AD43">
        <v>2</v>
      </c>
      <c r="AE43">
        <v>0</v>
      </c>
      <c r="AF43">
        <f t="shared" si="23"/>
        <v>0.59865900383141768</v>
      </c>
      <c r="AH43" s="1">
        <f t="shared" si="2"/>
        <v>1.0538764114636519</v>
      </c>
      <c r="AI43">
        <f t="shared" si="3"/>
        <v>0.63747713916956394</v>
      </c>
      <c r="AJ43">
        <f t="shared" si="4"/>
        <v>0</v>
      </c>
      <c r="AK43">
        <f t="shared" si="5"/>
        <v>0.59944491546724399</v>
      </c>
      <c r="AL43">
        <f t="shared" si="6"/>
        <v>0</v>
      </c>
      <c r="AM43">
        <f t="shared" si="7"/>
        <v>0</v>
      </c>
      <c r="AN43">
        <f t="shared" si="8"/>
        <v>-0.52377516497364018</v>
      </c>
      <c r="AO43">
        <f t="shared" si="9"/>
        <v>-0.35465307216702746</v>
      </c>
      <c r="AP43">
        <f t="shared" si="10"/>
        <v>3.044522437723423E-2</v>
      </c>
      <c r="AQ43">
        <f t="shared" si="11"/>
        <v>0.27420680743952364</v>
      </c>
      <c r="AR43">
        <f t="shared" si="12"/>
        <v>-0.68849066497880007</v>
      </c>
      <c r="AS43">
        <f t="shared" si="13"/>
        <v>1.2424533248940002E-2</v>
      </c>
      <c r="AT43">
        <f t="shared" si="14"/>
        <v>0.24334075753824441</v>
      </c>
      <c r="AU43">
        <f t="shared" si="15"/>
        <v>1.0986122886681098E-2</v>
      </c>
      <c r="AV43">
        <f t="shared" si="16"/>
        <v>5.3944491546724392E-2</v>
      </c>
      <c r="AW43">
        <f t="shared" si="17"/>
        <v>0</v>
      </c>
      <c r="AX43">
        <f t="shared" si="18"/>
        <v>0</v>
      </c>
      <c r="AY43">
        <f t="shared" si="19"/>
        <v>0</v>
      </c>
      <c r="AZ43">
        <f t="shared" si="20"/>
        <v>0</v>
      </c>
      <c r="BA43">
        <f t="shared" si="21"/>
        <v>0</v>
      </c>
    </row>
    <row r="44" spans="2:53" x14ac:dyDescent="0.2">
      <c r="B44" s="2">
        <f t="shared" si="1"/>
        <v>6.8336166319262208</v>
      </c>
      <c r="C44" t="s">
        <v>208</v>
      </c>
      <c r="D44" t="s">
        <v>209</v>
      </c>
      <c r="E44" t="s">
        <v>69</v>
      </c>
      <c r="F44">
        <v>2</v>
      </c>
      <c r="G44">
        <v>34</v>
      </c>
      <c r="H44">
        <v>114.4</v>
      </c>
      <c r="I44">
        <v>13.5</v>
      </c>
      <c r="J44" t="s">
        <v>137</v>
      </c>
      <c r="K44" t="s">
        <v>66</v>
      </c>
      <c r="L44" t="s">
        <v>107</v>
      </c>
      <c r="M44">
        <v>1</v>
      </c>
      <c r="N44">
        <v>2</v>
      </c>
      <c r="O44">
        <v>3</v>
      </c>
      <c r="P44">
        <v>6</v>
      </c>
      <c r="Q44">
        <v>6</v>
      </c>
      <c r="R44">
        <v>2</v>
      </c>
      <c r="S44">
        <v>3</v>
      </c>
      <c r="T44">
        <v>0</v>
      </c>
      <c r="U44">
        <v>1</v>
      </c>
      <c r="V44">
        <v>9</v>
      </c>
      <c r="W44">
        <v>4</v>
      </c>
      <c r="X44">
        <v>8</v>
      </c>
      <c r="Y44">
        <v>4</v>
      </c>
      <c r="Z44">
        <v>0</v>
      </c>
      <c r="AA44">
        <v>0</v>
      </c>
      <c r="AB44">
        <v>0</v>
      </c>
      <c r="AC44">
        <v>1</v>
      </c>
      <c r="AD44">
        <v>2</v>
      </c>
      <c r="AE44">
        <v>1</v>
      </c>
      <c r="AF44">
        <f t="shared" si="23"/>
        <v>0.50675675675675669</v>
      </c>
      <c r="AH44" s="1">
        <f t="shared" si="2"/>
        <v>0.57143946580898786</v>
      </c>
      <c r="AI44">
        <f t="shared" si="3"/>
        <v>1.0021503491882533</v>
      </c>
      <c r="AJ44">
        <f t="shared" si="4"/>
        <v>0.48043653389117158</v>
      </c>
      <c r="AK44">
        <f t="shared" si="5"/>
        <v>0.50918202981106264</v>
      </c>
      <c r="AL44">
        <f t="shared" si="6"/>
        <v>0.39191623125197539</v>
      </c>
      <c r="AM44">
        <f t="shared" si="7"/>
        <v>0.61240328412728728</v>
      </c>
      <c r="AN44">
        <f t="shared" si="8"/>
        <v>-0.37944491546724396</v>
      </c>
      <c r="AO44">
        <f t="shared" si="9"/>
        <v>-0.46657359027997264</v>
      </c>
      <c r="AP44">
        <f t="shared" si="10"/>
        <v>2.1972245773362195E-2</v>
      </c>
      <c r="AQ44">
        <f t="shared" si="11"/>
        <v>0.16875503299472802</v>
      </c>
      <c r="AR44">
        <f t="shared" si="12"/>
        <v>-0.32094379124341005</v>
      </c>
      <c r="AS44">
        <f t="shared" si="13"/>
        <v>0</v>
      </c>
      <c r="AT44">
        <f t="shared" si="14"/>
        <v>0</v>
      </c>
      <c r="AU44">
        <f t="shared" si="15"/>
        <v>1.0986122886681098E-2</v>
      </c>
      <c r="AV44">
        <f t="shared" si="16"/>
        <v>3.2725887222397811E-2</v>
      </c>
      <c r="AW44">
        <f t="shared" si="17"/>
        <v>-6.8520302639196173E-2</v>
      </c>
      <c r="AX44">
        <f t="shared" si="18"/>
        <v>-1.7328679513998633</v>
      </c>
      <c r="AY44">
        <f t="shared" si="19"/>
        <v>0</v>
      </c>
      <c r="AZ44">
        <f t="shared" si="20"/>
        <v>0</v>
      </c>
      <c r="BA44">
        <f t="shared" si="21"/>
        <v>0</v>
      </c>
    </row>
    <row r="45" spans="2:53" x14ac:dyDescent="0.2">
      <c r="B45" s="2">
        <f t="shared" si="1"/>
        <v>6.9795197411644754</v>
      </c>
      <c r="C45" t="s">
        <v>210</v>
      </c>
      <c r="D45" t="s">
        <v>211</v>
      </c>
      <c r="E45" t="s">
        <v>61</v>
      </c>
      <c r="F45">
        <v>3</v>
      </c>
      <c r="G45">
        <v>33</v>
      </c>
      <c r="H45">
        <v>107.8</v>
      </c>
      <c r="I45">
        <v>18.8</v>
      </c>
      <c r="J45" t="s">
        <v>70</v>
      </c>
      <c r="K45" t="s">
        <v>65</v>
      </c>
      <c r="L45" t="s">
        <v>212</v>
      </c>
      <c r="M45">
        <v>0</v>
      </c>
      <c r="N45">
        <v>3</v>
      </c>
      <c r="O45">
        <v>6</v>
      </c>
      <c r="P45">
        <v>2</v>
      </c>
      <c r="Q45">
        <v>0</v>
      </c>
      <c r="R45">
        <v>0</v>
      </c>
      <c r="S45">
        <v>1</v>
      </c>
      <c r="T45">
        <v>0</v>
      </c>
      <c r="U45">
        <v>0</v>
      </c>
      <c r="V45">
        <v>13</v>
      </c>
      <c r="W45">
        <v>4</v>
      </c>
      <c r="X45">
        <v>10</v>
      </c>
      <c r="Y45">
        <v>6</v>
      </c>
      <c r="Z45">
        <v>1</v>
      </c>
      <c r="AA45">
        <v>5</v>
      </c>
      <c r="AB45">
        <v>4</v>
      </c>
      <c r="AC45">
        <v>4</v>
      </c>
      <c r="AD45">
        <v>4</v>
      </c>
      <c r="AE45">
        <v>0</v>
      </c>
      <c r="AF45">
        <f t="shared" si="23"/>
        <v>0.55272108843537415</v>
      </c>
      <c r="AH45" s="1">
        <f t="shared" si="2"/>
        <v>0.7086397460345939</v>
      </c>
      <c r="AI45">
        <f t="shared" si="3"/>
        <v>0</v>
      </c>
      <c r="AJ45">
        <f t="shared" si="4"/>
        <v>0.74593663875438143</v>
      </c>
      <c r="AK45">
        <f t="shared" si="5"/>
        <v>0.25972245773362196</v>
      </c>
      <c r="AL45">
        <f t="shared" si="6"/>
        <v>0</v>
      </c>
      <c r="AM45">
        <f t="shared" si="7"/>
        <v>0</v>
      </c>
      <c r="AN45">
        <f t="shared" si="8"/>
        <v>-0.46451774444795624</v>
      </c>
      <c r="AO45">
        <f t="shared" si="9"/>
        <v>-0.21328679513998633</v>
      </c>
      <c r="AP45">
        <f t="shared" si="10"/>
        <v>2.3978952727983706E-2</v>
      </c>
      <c r="AQ45">
        <f t="shared" si="11"/>
        <v>0.16875503299472802</v>
      </c>
      <c r="AR45">
        <f t="shared" si="12"/>
        <v>-0.43459101490553131</v>
      </c>
      <c r="AS45">
        <f t="shared" si="13"/>
        <v>8.9587973461402754E-3</v>
      </c>
      <c r="AT45">
        <f t="shared" si="14"/>
        <v>7.545177444479563E-2</v>
      </c>
      <c r="AU45">
        <f t="shared" si="15"/>
        <v>1.6094379124341002E-2</v>
      </c>
      <c r="AV45">
        <f t="shared" si="16"/>
        <v>8.4377516497364011E-2</v>
      </c>
      <c r="AW45">
        <f t="shared" si="17"/>
        <v>0</v>
      </c>
      <c r="AX45">
        <f t="shared" si="18"/>
        <v>0</v>
      </c>
      <c r="AY45">
        <f t="shared" si="19"/>
        <v>0</v>
      </c>
      <c r="AZ45">
        <f t="shared" si="20"/>
        <v>0</v>
      </c>
      <c r="BA45">
        <f t="shared" si="21"/>
        <v>0</v>
      </c>
    </row>
    <row r="46" spans="2:53" x14ac:dyDescent="0.2">
      <c r="B46" s="2">
        <f t="shared" si="1"/>
        <v>6.8905951613116141</v>
      </c>
      <c r="C46" t="s">
        <v>204</v>
      </c>
      <c r="D46" t="s">
        <v>213</v>
      </c>
      <c r="E46" t="s">
        <v>61</v>
      </c>
      <c r="F46">
        <v>3</v>
      </c>
      <c r="G46">
        <v>12</v>
      </c>
      <c r="H46">
        <v>74.099999999999994</v>
      </c>
      <c r="I46">
        <v>14.1</v>
      </c>
      <c r="J46" t="s">
        <v>32</v>
      </c>
      <c r="K46" t="s">
        <v>214</v>
      </c>
      <c r="L46" t="s">
        <v>66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2</v>
      </c>
      <c r="W46">
        <v>1</v>
      </c>
      <c r="X46">
        <v>4</v>
      </c>
      <c r="Y46">
        <v>3</v>
      </c>
      <c r="Z46">
        <v>0</v>
      </c>
      <c r="AA46">
        <v>2</v>
      </c>
      <c r="AB46">
        <v>2</v>
      </c>
      <c r="AC46">
        <v>0</v>
      </c>
      <c r="AD46">
        <v>0</v>
      </c>
      <c r="AE46">
        <v>0</v>
      </c>
      <c r="AF46">
        <f t="shared" si="23"/>
        <v>0.25</v>
      </c>
      <c r="AH46" s="1">
        <f t="shared" si="2"/>
        <v>0.22676408907357867</v>
      </c>
      <c r="AI46">
        <f t="shared" si="3"/>
        <v>0.28873856958478195</v>
      </c>
      <c r="AJ46">
        <f t="shared" si="4"/>
        <v>0</v>
      </c>
      <c r="AK46">
        <f t="shared" si="5"/>
        <v>0</v>
      </c>
      <c r="AL46">
        <f t="shared" si="6"/>
        <v>0.39191623125197539</v>
      </c>
      <c r="AM46">
        <f t="shared" si="7"/>
        <v>0.36805328764077649</v>
      </c>
      <c r="AN46">
        <f t="shared" si="8"/>
        <v>0</v>
      </c>
      <c r="AO46">
        <f t="shared" si="9"/>
        <v>-0.21328679513998633</v>
      </c>
      <c r="AP46">
        <f t="shared" si="10"/>
        <v>1.6094379124341002E-2</v>
      </c>
      <c r="AQ46">
        <f t="shared" si="11"/>
        <v>6.5451774444795621E-2</v>
      </c>
      <c r="AR46">
        <f t="shared" si="12"/>
        <v>-0.25862943611198908</v>
      </c>
      <c r="AS46">
        <f t="shared" si="13"/>
        <v>5.4930614433405488E-3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0</v>
      </c>
      <c r="AZ46">
        <f t="shared" si="20"/>
        <v>0</v>
      </c>
      <c r="BA46">
        <f t="shared" si="21"/>
        <v>0</v>
      </c>
    </row>
    <row r="47" spans="2:53" x14ac:dyDescent="0.2">
      <c r="B47" s="2">
        <f t="shared" si="1"/>
        <v>6.8886105130355331</v>
      </c>
      <c r="C47" t="s">
        <v>215</v>
      </c>
      <c r="D47" t="s">
        <v>216</v>
      </c>
      <c r="E47" t="s">
        <v>69</v>
      </c>
      <c r="F47">
        <v>3</v>
      </c>
      <c r="G47">
        <v>11</v>
      </c>
      <c r="H47" t="s">
        <v>75</v>
      </c>
      <c r="I47">
        <v>9.3000000000000007</v>
      </c>
      <c r="J47" t="s">
        <v>214</v>
      </c>
      <c r="K47" t="s">
        <v>91</v>
      </c>
      <c r="L47" t="s">
        <v>91</v>
      </c>
      <c r="M47">
        <v>1</v>
      </c>
      <c r="N47">
        <v>0</v>
      </c>
      <c r="O47">
        <v>2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f t="shared" si="23"/>
        <v>0</v>
      </c>
      <c r="AH47" s="1">
        <f t="shared" si="2"/>
        <v>0</v>
      </c>
      <c r="AI47">
        <f t="shared" si="3"/>
        <v>0</v>
      </c>
      <c r="AJ47">
        <f t="shared" si="4"/>
        <v>0.36563919505370857</v>
      </c>
      <c r="AK47">
        <f t="shared" si="5"/>
        <v>0</v>
      </c>
      <c r="AL47">
        <f t="shared" si="6"/>
        <v>0.39191623125197539</v>
      </c>
      <c r="AM47">
        <f t="shared" si="7"/>
        <v>0.36805328764077649</v>
      </c>
      <c r="AN47">
        <f t="shared" si="8"/>
        <v>0</v>
      </c>
      <c r="AO47">
        <f t="shared" si="9"/>
        <v>0</v>
      </c>
      <c r="AP47">
        <f t="shared" si="10"/>
        <v>1.0986122886681098E-2</v>
      </c>
      <c r="AQ47">
        <f t="shared" si="11"/>
        <v>0</v>
      </c>
      <c r="AR47">
        <f t="shared" si="12"/>
        <v>-0.189861228866811</v>
      </c>
      <c r="AS47">
        <f t="shared" si="13"/>
        <v>3.4657359027997266E-3</v>
      </c>
      <c r="AT47">
        <f t="shared" si="14"/>
        <v>0</v>
      </c>
      <c r="AU47">
        <f t="shared" si="15"/>
        <v>6.9314718055994533E-3</v>
      </c>
      <c r="AV47">
        <f t="shared" si="16"/>
        <v>0</v>
      </c>
      <c r="AW47">
        <f t="shared" si="17"/>
        <v>-6.8520302639196173E-2</v>
      </c>
      <c r="AX47">
        <f t="shared" si="18"/>
        <v>0</v>
      </c>
      <c r="AY47">
        <f t="shared" si="19"/>
        <v>0</v>
      </c>
      <c r="AZ47">
        <f t="shared" si="20"/>
        <v>0</v>
      </c>
      <c r="BA47">
        <f t="shared" si="21"/>
        <v>0</v>
      </c>
    </row>
    <row r="48" spans="2:53" x14ac:dyDescent="0.2">
      <c r="B48" s="2">
        <f t="shared" si="1"/>
        <v>5.6439589647557336</v>
      </c>
      <c r="C48" t="s">
        <v>217</v>
      </c>
      <c r="D48" t="s">
        <v>218</v>
      </c>
      <c r="E48" t="s">
        <v>62</v>
      </c>
      <c r="F48">
        <v>3</v>
      </c>
      <c r="G48">
        <v>9</v>
      </c>
      <c r="H48" t="s">
        <v>75</v>
      </c>
      <c r="I48" t="s">
        <v>75</v>
      </c>
      <c r="J48" t="s">
        <v>87</v>
      </c>
      <c r="K48" t="s">
        <v>91</v>
      </c>
      <c r="L48" t="s">
        <v>66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4</v>
      </c>
      <c r="Y48">
        <v>4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f t="shared" si="23"/>
        <v>0</v>
      </c>
      <c r="AH48" s="1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0.15862943611198904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-0.21328679513998633</v>
      </c>
      <c r="AP48">
        <f t="shared" si="10"/>
        <v>1.6094379124341002E-2</v>
      </c>
      <c r="AQ48">
        <f t="shared" si="11"/>
        <v>0</v>
      </c>
      <c r="AR48">
        <f t="shared" si="12"/>
        <v>-0.32094379124341005</v>
      </c>
      <c r="AS48">
        <f t="shared" si="13"/>
        <v>3.4657359027997266E-3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0</v>
      </c>
      <c r="AY48">
        <f t="shared" si="19"/>
        <v>0</v>
      </c>
      <c r="AZ48">
        <f t="shared" si="20"/>
        <v>0</v>
      </c>
      <c r="BA48">
        <f t="shared" si="21"/>
        <v>0</v>
      </c>
    </row>
    <row r="49" spans="2:53" x14ac:dyDescent="0.2">
      <c r="B49" s="2">
        <f t="shared" si="1"/>
        <v>5.3640449625587054</v>
      </c>
      <c r="C49" t="s">
        <v>219</v>
      </c>
      <c r="D49" t="s">
        <v>220</v>
      </c>
      <c r="E49" t="s">
        <v>61</v>
      </c>
      <c r="F49">
        <v>3</v>
      </c>
      <c r="G49">
        <v>2</v>
      </c>
      <c r="H49" t="s">
        <v>75</v>
      </c>
      <c r="I49" t="s">
        <v>75</v>
      </c>
      <c r="J49" t="s">
        <v>214</v>
      </c>
      <c r="K49" t="s">
        <v>91</v>
      </c>
      <c r="L49" t="s">
        <v>66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f t="shared" si="23"/>
        <v>0</v>
      </c>
      <c r="AH49" s="1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-0.2472588722239781</v>
      </c>
      <c r="AO49">
        <f t="shared" si="9"/>
        <v>-0.21328679513998633</v>
      </c>
      <c r="AP49">
        <f t="shared" si="10"/>
        <v>1.0986122886681098E-2</v>
      </c>
      <c r="AQ49">
        <f t="shared" si="11"/>
        <v>0</v>
      </c>
      <c r="AR49">
        <f t="shared" si="12"/>
        <v>-0.189861228866811</v>
      </c>
      <c r="AS49">
        <f t="shared" si="13"/>
        <v>3.4657359027997266E-3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0</v>
      </c>
      <c r="AY49">
        <f t="shared" si="19"/>
        <v>0</v>
      </c>
      <c r="AZ49">
        <f t="shared" si="20"/>
        <v>0</v>
      </c>
      <c r="BA49">
        <f t="shared" si="21"/>
        <v>0</v>
      </c>
    </row>
    <row r="50" spans="2:53" x14ac:dyDescent="0.2">
      <c r="B50" s="2"/>
      <c r="AH50" s="1"/>
    </row>
    <row r="51" spans="2:53" x14ac:dyDescent="0.2">
      <c r="B51" s="2">
        <f t="shared" si="1"/>
        <v>9.2710549908848403</v>
      </c>
      <c r="C51" t="s">
        <v>221</v>
      </c>
      <c r="D51" t="s">
        <v>222</v>
      </c>
      <c r="E51" t="s">
        <v>61</v>
      </c>
      <c r="F51">
        <v>0</v>
      </c>
      <c r="G51">
        <v>35</v>
      </c>
      <c r="H51">
        <v>136.6</v>
      </c>
      <c r="I51">
        <v>20.2</v>
      </c>
      <c r="J51" t="s">
        <v>149</v>
      </c>
      <c r="K51" t="s">
        <v>88</v>
      </c>
      <c r="L51" t="s">
        <v>151</v>
      </c>
      <c r="M51">
        <v>2</v>
      </c>
      <c r="N51">
        <v>1</v>
      </c>
      <c r="O51">
        <v>2</v>
      </c>
      <c r="P51">
        <v>9</v>
      </c>
      <c r="Q51">
        <v>7</v>
      </c>
      <c r="R51">
        <v>0</v>
      </c>
      <c r="S51">
        <v>2</v>
      </c>
      <c r="T51">
        <v>0</v>
      </c>
      <c r="U51">
        <v>0</v>
      </c>
      <c r="V51">
        <v>17</v>
      </c>
      <c r="W51">
        <v>8</v>
      </c>
      <c r="X51">
        <v>14</v>
      </c>
      <c r="Y51">
        <v>6</v>
      </c>
      <c r="Z51">
        <v>0</v>
      </c>
      <c r="AA51">
        <v>3</v>
      </c>
      <c r="AB51">
        <v>3</v>
      </c>
      <c r="AC51">
        <v>1</v>
      </c>
      <c r="AD51">
        <v>1</v>
      </c>
      <c r="AE51">
        <v>0</v>
      </c>
      <c r="AF51">
        <f>IFERROR(V51/(2  * (X51 + 0.44 * AD51)), 0)</f>
        <v>0.58864265927977844</v>
      </c>
      <c r="AH51" s="1">
        <f t="shared" si="2"/>
        <v>0.83136319884234799</v>
      </c>
      <c r="AI51">
        <f t="shared" si="3"/>
        <v>1.1062157087543458</v>
      </c>
      <c r="AJ51">
        <f t="shared" si="4"/>
        <v>0.36563919505370857</v>
      </c>
      <c r="AK51">
        <f t="shared" si="5"/>
        <v>0.64051701859880916</v>
      </c>
      <c r="AL51">
        <f t="shared" si="6"/>
        <v>0.6543755299006494</v>
      </c>
      <c r="AM51">
        <f t="shared" si="7"/>
        <v>0</v>
      </c>
      <c r="AN51">
        <f t="shared" si="8"/>
        <v>-0.2472588722239781</v>
      </c>
      <c r="AO51">
        <f t="shared" si="9"/>
        <v>-0.35465307216702746</v>
      </c>
      <c r="AP51">
        <f t="shared" si="10"/>
        <v>2.7080502011022103E-2</v>
      </c>
      <c r="AQ51">
        <f t="shared" si="11"/>
        <v>0.25577796618689758</v>
      </c>
      <c r="AR51">
        <f t="shared" si="12"/>
        <v>-0.43459101490553131</v>
      </c>
      <c r="AS51">
        <f t="shared" si="13"/>
        <v>6.9314718055994533E-3</v>
      </c>
      <c r="AT51">
        <f t="shared" si="14"/>
        <v>0</v>
      </c>
      <c r="AU51">
        <f t="shared" si="15"/>
        <v>6.9314718055994533E-3</v>
      </c>
      <c r="AV51">
        <f t="shared" si="16"/>
        <v>3.2725887222397811E-2</v>
      </c>
      <c r="AW51">
        <f t="shared" si="17"/>
        <v>0</v>
      </c>
      <c r="AX51">
        <f t="shared" si="18"/>
        <v>0</v>
      </c>
      <c r="AY51">
        <f t="shared" si="19"/>
        <v>0.38</v>
      </c>
      <c r="AZ51">
        <f t="shared" si="20"/>
        <v>0</v>
      </c>
      <c r="BA51">
        <f t="shared" si="21"/>
        <v>0</v>
      </c>
    </row>
    <row r="52" spans="2:53" x14ac:dyDescent="0.2">
      <c r="B52" s="2">
        <f t="shared" si="1"/>
        <v>5.9662092454463149</v>
      </c>
      <c r="C52" t="s">
        <v>223</v>
      </c>
      <c r="D52" t="s">
        <v>224</v>
      </c>
      <c r="E52" t="s">
        <v>61</v>
      </c>
      <c r="F52">
        <v>0</v>
      </c>
      <c r="G52">
        <v>19</v>
      </c>
      <c r="H52">
        <v>64.099999999999994</v>
      </c>
      <c r="I52">
        <v>19.399999999999999</v>
      </c>
      <c r="J52" t="s">
        <v>18</v>
      </c>
      <c r="K52" t="s">
        <v>32</v>
      </c>
      <c r="L52" t="s">
        <v>66</v>
      </c>
      <c r="M52">
        <v>0</v>
      </c>
      <c r="N52">
        <v>3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5</v>
      </c>
      <c r="W52">
        <v>2</v>
      </c>
      <c r="X52">
        <v>5</v>
      </c>
      <c r="Y52">
        <v>3</v>
      </c>
      <c r="Z52">
        <v>1</v>
      </c>
      <c r="AA52">
        <v>4</v>
      </c>
      <c r="AB52">
        <v>3</v>
      </c>
      <c r="AC52">
        <v>0</v>
      </c>
      <c r="AD52">
        <v>0</v>
      </c>
      <c r="AE52">
        <v>0</v>
      </c>
      <c r="AF52">
        <f>IFERROR(V52/(2  * (X52 + 0.44 * AD52)), 0)</f>
        <v>0.5</v>
      </c>
      <c r="AH52" s="1">
        <f t="shared" si="2"/>
        <v>0.40459910976876934</v>
      </c>
      <c r="AI52">
        <f t="shared" si="3"/>
        <v>0.28873856958478195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-0.46451774444795624</v>
      </c>
      <c r="AO52">
        <f t="shared" si="9"/>
        <v>-0.21328679513998633</v>
      </c>
      <c r="AP52">
        <f t="shared" si="10"/>
        <v>1.7917594692280551E-2</v>
      </c>
      <c r="AQ52">
        <f t="shared" si="11"/>
        <v>0.10788898309344878</v>
      </c>
      <c r="AR52">
        <f t="shared" si="12"/>
        <v>-0.25862943611198908</v>
      </c>
      <c r="AS52">
        <f t="shared" si="13"/>
        <v>8.0471895621705009E-3</v>
      </c>
      <c r="AT52">
        <f t="shared" si="14"/>
        <v>7.545177444479563E-2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0</v>
      </c>
      <c r="AZ52">
        <f t="shared" si="20"/>
        <v>0</v>
      </c>
      <c r="BA52">
        <f t="shared" si="21"/>
        <v>0</v>
      </c>
    </row>
    <row r="53" spans="2:53" x14ac:dyDescent="0.2">
      <c r="B53" s="2">
        <f t="shared" si="1"/>
        <v>7.1956376480715427</v>
      </c>
      <c r="C53" t="s">
        <v>225</v>
      </c>
      <c r="D53" t="s">
        <v>226</v>
      </c>
      <c r="E53" t="s">
        <v>62</v>
      </c>
      <c r="F53">
        <v>1</v>
      </c>
      <c r="G53">
        <v>26</v>
      </c>
      <c r="H53">
        <v>85.3</v>
      </c>
      <c r="I53">
        <v>15.9</v>
      </c>
      <c r="J53" t="s">
        <v>199</v>
      </c>
      <c r="K53" t="s">
        <v>66</v>
      </c>
      <c r="L53" t="s">
        <v>66</v>
      </c>
      <c r="M53">
        <v>1</v>
      </c>
      <c r="N53">
        <v>3</v>
      </c>
      <c r="O53">
        <v>4</v>
      </c>
      <c r="P53">
        <v>4</v>
      </c>
      <c r="Q53">
        <v>2</v>
      </c>
      <c r="R53">
        <v>0</v>
      </c>
      <c r="S53">
        <v>2</v>
      </c>
      <c r="T53">
        <v>0</v>
      </c>
      <c r="U53">
        <v>0</v>
      </c>
      <c r="V53">
        <v>4</v>
      </c>
      <c r="W53">
        <v>2</v>
      </c>
      <c r="X53">
        <v>6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>IFERROR(V53/(2  * (X53 + 0.44 * AD53)), 0)</f>
        <v>0.33333333333333331</v>
      </c>
      <c r="AH53" s="1">
        <f t="shared" si="2"/>
        <v>0.35360444511379707</v>
      </c>
      <c r="AI53">
        <f t="shared" si="3"/>
        <v>0.48254205526047622</v>
      </c>
      <c r="AJ53">
        <f t="shared" si="4"/>
        <v>0.57845385723286613</v>
      </c>
      <c r="AK53">
        <f t="shared" si="5"/>
        <v>0.40188758248682011</v>
      </c>
      <c r="AL53">
        <f t="shared" si="6"/>
        <v>0.39191623125197539</v>
      </c>
      <c r="AM53">
        <f t="shared" si="7"/>
        <v>0</v>
      </c>
      <c r="AN53">
        <f t="shared" si="8"/>
        <v>-0.46451774444795624</v>
      </c>
      <c r="AO53">
        <f t="shared" si="9"/>
        <v>-0.35465307216702746</v>
      </c>
      <c r="AP53">
        <f t="shared" si="10"/>
        <v>1.9459101490553132E-2</v>
      </c>
      <c r="AQ53">
        <f t="shared" si="11"/>
        <v>0.10788898309344878</v>
      </c>
      <c r="AR53">
        <f t="shared" si="12"/>
        <v>-0.32094379124341005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</row>
    <row r="54" spans="2:53" x14ac:dyDescent="0.2">
      <c r="B54" s="2">
        <f t="shared" si="1"/>
        <v>9.2433464374623515</v>
      </c>
      <c r="C54" t="s">
        <v>227</v>
      </c>
      <c r="D54" t="s">
        <v>228</v>
      </c>
      <c r="E54" t="s">
        <v>69</v>
      </c>
      <c r="F54">
        <v>2</v>
      </c>
      <c r="G54">
        <v>34</v>
      </c>
      <c r="H54">
        <v>94.8</v>
      </c>
      <c r="I54">
        <v>17.3</v>
      </c>
      <c r="J54" t="s">
        <v>70</v>
      </c>
      <c r="K54" t="s">
        <v>107</v>
      </c>
      <c r="L54" t="s">
        <v>107</v>
      </c>
      <c r="M54">
        <v>8</v>
      </c>
      <c r="N54">
        <v>2</v>
      </c>
      <c r="O54">
        <v>0</v>
      </c>
      <c r="P54">
        <v>4</v>
      </c>
      <c r="Q54">
        <v>4</v>
      </c>
      <c r="R54">
        <v>2</v>
      </c>
      <c r="S54">
        <v>1</v>
      </c>
      <c r="T54">
        <v>0</v>
      </c>
      <c r="U54">
        <v>0</v>
      </c>
      <c r="V54">
        <v>10</v>
      </c>
      <c r="W54">
        <v>4</v>
      </c>
      <c r="X54">
        <v>10</v>
      </c>
      <c r="Y54">
        <v>6</v>
      </c>
      <c r="Z54">
        <v>1</v>
      </c>
      <c r="AA54">
        <v>2</v>
      </c>
      <c r="AB54">
        <v>1</v>
      </c>
      <c r="AC54">
        <v>1</v>
      </c>
      <c r="AD54">
        <v>2</v>
      </c>
      <c r="AE54">
        <v>1</v>
      </c>
      <c r="AF54">
        <f>IFERROR(V54/(2  * (X54 + 0.44 * AD54)), 0)</f>
        <v>0.45955882352941174</v>
      </c>
      <c r="AH54" s="1">
        <f t="shared" si="2"/>
        <v>0.60764219637572303</v>
      </c>
      <c r="AI54">
        <f t="shared" si="3"/>
        <v>0.77111451110325313</v>
      </c>
      <c r="AJ54">
        <f t="shared" si="4"/>
        <v>0</v>
      </c>
      <c r="AK54">
        <f t="shared" si="5"/>
        <v>0.40188758248682011</v>
      </c>
      <c r="AL54">
        <f t="shared" si="6"/>
        <v>1.6287510598012989</v>
      </c>
      <c r="AM54">
        <f t="shared" si="7"/>
        <v>0.61240328412728728</v>
      </c>
      <c r="AN54">
        <f t="shared" si="8"/>
        <v>-0.37944491546724396</v>
      </c>
      <c r="AO54">
        <f t="shared" si="9"/>
        <v>-0.21328679513998633</v>
      </c>
      <c r="AP54">
        <f t="shared" si="10"/>
        <v>2.3978952727983706E-2</v>
      </c>
      <c r="AQ54">
        <f t="shared" si="11"/>
        <v>0.16875503299472802</v>
      </c>
      <c r="AR54">
        <f t="shared" si="12"/>
        <v>-0.43459101490553131</v>
      </c>
      <c r="AS54">
        <f t="shared" si="13"/>
        <v>5.4930614433405488E-3</v>
      </c>
      <c r="AT54">
        <f t="shared" si="14"/>
        <v>7.545177444479563E-2</v>
      </c>
      <c r="AU54">
        <f t="shared" si="15"/>
        <v>1.0986122886681098E-2</v>
      </c>
      <c r="AV54">
        <f t="shared" si="16"/>
        <v>3.2725887222397811E-2</v>
      </c>
      <c r="AW54">
        <f t="shared" si="17"/>
        <v>-6.8520302639196173E-2</v>
      </c>
      <c r="AX54">
        <f t="shared" si="18"/>
        <v>0</v>
      </c>
      <c r="AY54">
        <f t="shared" si="19"/>
        <v>0</v>
      </c>
      <c r="AZ54">
        <f t="shared" si="20"/>
        <v>0</v>
      </c>
      <c r="BA54">
        <f t="shared" si="21"/>
        <v>0</v>
      </c>
    </row>
    <row r="55" spans="2:53" x14ac:dyDescent="0.2">
      <c r="B55" s="2">
        <f t="shared" si="1"/>
        <v>7.6232090934727088</v>
      </c>
      <c r="C55" t="s">
        <v>229</v>
      </c>
      <c r="D55" t="s">
        <v>230</v>
      </c>
      <c r="E55" t="s">
        <v>69</v>
      </c>
      <c r="F55">
        <v>2</v>
      </c>
      <c r="G55">
        <v>31</v>
      </c>
      <c r="H55">
        <v>124.3</v>
      </c>
      <c r="I55">
        <v>36.799999999999997</v>
      </c>
      <c r="J55" t="s">
        <v>231</v>
      </c>
      <c r="K55" t="s">
        <v>19</v>
      </c>
      <c r="L55" t="s">
        <v>232</v>
      </c>
      <c r="M55">
        <v>0</v>
      </c>
      <c r="N55">
        <v>5</v>
      </c>
      <c r="O55">
        <v>0</v>
      </c>
      <c r="P55">
        <v>2</v>
      </c>
      <c r="Q55">
        <v>7</v>
      </c>
      <c r="R55">
        <v>0</v>
      </c>
      <c r="S55">
        <v>2</v>
      </c>
      <c r="T55">
        <v>0</v>
      </c>
      <c r="U55">
        <v>0</v>
      </c>
      <c r="V55">
        <v>29</v>
      </c>
      <c r="W55">
        <v>8</v>
      </c>
      <c r="X55">
        <v>15</v>
      </c>
      <c r="Y55">
        <v>7</v>
      </c>
      <c r="Z55">
        <v>4</v>
      </c>
      <c r="AA55">
        <v>7</v>
      </c>
      <c r="AB55">
        <v>3</v>
      </c>
      <c r="AC55">
        <v>9</v>
      </c>
      <c r="AD55">
        <v>12</v>
      </c>
      <c r="AE55">
        <v>3</v>
      </c>
      <c r="AF55">
        <f>IFERROR(V55/(2  * (X55 + 0.44 * AD55)), 0)</f>
        <v>0.71499013806706113</v>
      </c>
      <c r="AH55" s="1">
        <f t="shared" si="2"/>
        <v>1.1582035548825664</v>
      </c>
      <c r="AI55">
        <f t="shared" si="3"/>
        <v>1.1062157087543458</v>
      </c>
      <c r="AJ55">
        <f t="shared" si="4"/>
        <v>0</v>
      </c>
      <c r="AK55">
        <f t="shared" si="5"/>
        <v>0.25972245773362196</v>
      </c>
      <c r="AL55">
        <f t="shared" si="6"/>
        <v>0</v>
      </c>
      <c r="AM55">
        <f t="shared" si="7"/>
        <v>0</v>
      </c>
      <c r="AN55">
        <f t="shared" si="8"/>
        <v>-0.56670378769122198</v>
      </c>
      <c r="AO55">
        <f t="shared" si="9"/>
        <v>-0.35465307216702746</v>
      </c>
      <c r="AP55">
        <f t="shared" si="10"/>
        <v>2.7725887222397813E-2</v>
      </c>
      <c r="AQ55">
        <f t="shared" si="11"/>
        <v>0.25577796618689758</v>
      </c>
      <c r="AR55">
        <f t="shared" si="12"/>
        <v>-0.48794415416798365</v>
      </c>
      <c r="AS55">
        <f t="shared" si="13"/>
        <v>1.0397207708399178E-2</v>
      </c>
      <c r="AT55">
        <f t="shared" si="14"/>
        <v>0.20875503299472803</v>
      </c>
      <c r="AU55">
        <f t="shared" si="15"/>
        <v>2.5649493574615368E-2</v>
      </c>
      <c r="AV55">
        <f t="shared" si="16"/>
        <v>0.13710340371976182</v>
      </c>
      <c r="AW55">
        <f t="shared" si="17"/>
        <v>-0.15704060527839236</v>
      </c>
      <c r="AX55">
        <f t="shared" si="18"/>
        <v>0</v>
      </c>
      <c r="AY55">
        <f t="shared" si="19"/>
        <v>0</v>
      </c>
      <c r="AZ55">
        <f t="shared" si="20"/>
        <v>0</v>
      </c>
      <c r="BA55">
        <f t="shared" si="21"/>
        <v>0</v>
      </c>
    </row>
    <row r="56" spans="2:53" x14ac:dyDescent="0.2">
      <c r="B56" s="2">
        <f t="shared" si="1"/>
        <v>7.0466318707990769</v>
      </c>
      <c r="C56" t="s">
        <v>233</v>
      </c>
      <c r="D56" t="s">
        <v>234</v>
      </c>
      <c r="E56" t="s">
        <v>61</v>
      </c>
      <c r="F56">
        <v>3</v>
      </c>
      <c r="G56">
        <v>28</v>
      </c>
      <c r="H56">
        <v>129.1</v>
      </c>
      <c r="I56">
        <v>23.6</v>
      </c>
      <c r="J56" t="s">
        <v>235</v>
      </c>
      <c r="K56" t="s">
        <v>236</v>
      </c>
      <c r="L56" t="s">
        <v>237</v>
      </c>
      <c r="M56">
        <v>0</v>
      </c>
      <c r="N56">
        <v>3</v>
      </c>
      <c r="O56">
        <v>0</v>
      </c>
      <c r="P56">
        <v>4</v>
      </c>
      <c r="Q56">
        <v>2</v>
      </c>
      <c r="R56">
        <v>0</v>
      </c>
      <c r="S56">
        <v>3</v>
      </c>
      <c r="T56">
        <v>0</v>
      </c>
      <c r="U56">
        <v>0</v>
      </c>
      <c r="V56">
        <v>19</v>
      </c>
      <c r="W56">
        <v>5</v>
      </c>
      <c r="X56">
        <v>9</v>
      </c>
      <c r="Y56">
        <v>4</v>
      </c>
      <c r="Z56">
        <v>3</v>
      </c>
      <c r="AA56">
        <v>7</v>
      </c>
      <c r="AB56">
        <v>4</v>
      </c>
      <c r="AC56">
        <v>6</v>
      </c>
      <c r="AD56">
        <v>6</v>
      </c>
      <c r="AE56">
        <v>0</v>
      </c>
      <c r="AF56">
        <f>IFERROR(V56/(2  * (X56 + 0.44 * AD56)), 0)</f>
        <v>0.81615120274914088</v>
      </c>
      <c r="AH56" s="1">
        <f t="shared" si="2"/>
        <v>0.88927448650417851</v>
      </c>
      <c r="AI56">
        <f t="shared" si="3"/>
        <v>0.48254205526047622</v>
      </c>
      <c r="AJ56">
        <f t="shared" si="4"/>
        <v>0</v>
      </c>
      <c r="AK56">
        <f t="shared" si="5"/>
        <v>0.40188758248682011</v>
      </c>
      <c r="AL56">
        <f t="shared" si="6"/>
        <v>0</v>
      </c>
      <c r="AM56">
        <f t="shared" si="7"/>
        <v>0</v>
      </c>
      <c r="AN56">
        <f t="shared" si="8"/>
        <v>-0.46451774444795624</v>
      </c>
      <c r="AO56">
        <f t="shared" si="9"/>
        <v>-0.46657359027997264</v>
      </c>
      <c r="AP56">
        <f t="shared" si="10"/>
        <v>2.3025850929940458E-2</v>
      </c>
      <c r="AQ56">
        <f t="shared" si="11"/>
        <v>0.19334075753824442</v>
      </c>
      <c r="AR56">
        <f t="shared" si="12"/>
        <v>-0.32094379124341005</v>
      </c>
      <c r="AS56">
        <f t="shared" si="13"/>
        <v>1.0397207708399178E-2</v>
      </c>
      <c r="AT56">
        <f t="shared" si="14"/>
        <v>0.17090354888959125</v>
      </c>
      <c r="AU56">
        <f t="shared" si="15"/>
        <v>1.9459101490553132E-2</v>
      </c>
      <c r="AV56">
        <f t="shared" si="16"/>
        <v>0.10783640596221253</v>
      </c>
      <c r="AW56">
        <f t="shared" si="17"/>
        <v>0</v>
      </c>
      <c r="AX56">
        <f t="shared" si="18"/>
        <v>0</v>
      </c>
      <c r="AY56">
        <f t="shared" si="19"/>
        <v>0</v>
      </c>
      <c r="AZ56">
        <f t="shared" si="20"/>
        <v>0</v>
      </c>
      <c r="BA56">
        <f t="shared" si="21"/>
        <v>0</v>
      </c>
    </row>
    <row r="57" spans="2:53" x14ac:dyDescent="0.2">
      <c r="B57" s="2">
        <f t="shared" si="1"/>
        <v>8.5229834177557464</v>
      </c>
      <c r="C57" t="s">
        <v>238</v>
      </c>
      <c r="D57" t="s">
        <v>239</v>
      </c>
      <c r="E57" t="s">
        <v>69</v>
      </c>
      <c r="F57">
        <v>3</v>
      </c>
      <c r="G57">
        <v>26</v>
      </c>
      <c r="H57">
        <v>191.5</v>
      </c>
      <c r="I57">
        <v>19.5</v>
      </c>
      <c r="J57" t="s">
        <v>240</v>
      </c>
      <c r="K57" t="s">
        <v>240</v>
      </c>
      <c r="L57" t="s">
        <v>241</v>
      </c>
      <c r="M57">
        <v>2</v>
      </c>
      <c r="N57">
        <v>1</v>
      </c>
      <c r="O57">
        <v>0</v>
      </c>
      <c r="P57">
        <v>2</v>
      </c>
      <c r="Q57">
        <v>1</v>
      </c>
      <c r="R57">
        <v>1</v>
      </c>
      <c r="S57">
        <v>2</v>
      </c>
      <c r="T57">
        <v>0</v>
      </c>
      <c r="U57">
        <v>0</v>
      </c>
      <c r="V57">
        <v>25</v>
      </c>
      <c r="W57">
        <v>7</v>
      </c>
      <c r="X57">
        <v>8</v>
      </c>
      <c r="Y57">
        <v>1</v>
      </c>
      <c r="Z57">
        <v>7</v>
      </c>
      <c r="AA57">
        <v>8</v>
      </c>
      <c r="AB57">
        <v>1</v>
      </c>
      <c r="AC57">
        <v>4</v>
      </c>
      <c r="AD57">
        <v>5</v>
      </c>
      <c r="AE57">
        <v>1</v>
      </c>
      <c r="AF57">
        <f>IFERROR(V57/(2  * (X57 + 0.44 * AD57)), 0)</f>
        <v>1.2254901960784315</v>
      </c>
      <c r="AH57" s="1">
        <f t="shared" si="2"/>
        <v>1.0538764114636519</v>
      </c>
      <c r="AI57">
        <f t="shared" si="3"/>
        <v>0.28873856958478195</v>
      </c>
      <c r="AJ57">
        <f t="shared" si="4"/>
        <v>0</v>
      </c>
      <c r="AK57">
        <f t="shared" si="5"/>
        <v>0.25972245773362196</v>
      </c>
      <c r="AL57">
        <f t="shared" si="6"/>
        <v>0.6543755299006494</v>
      </c>
      <c r="AM57">
        <f t="shared" si="7"/>
        <v>0.36805328764077649</v>
      </c>
      <c r="AN57">
        <f t="shared" si="8"/>
        <v>-0.2472588722239781</v>
      </c>
      <c r="AO57">
        <f t="shared" si="9"/>
        <v>-0.35465307216702746</v>
      </c>
      <c r="AP57">
        <f t="shared" si="10"/>
        <v>2.1972245773362195E-2</v>
      </c>
      <c r="AQ57">
        <f t="shared" si="11"/>
        <v>0.23635532333438686</v>
      </c>
      <c r="AR57">
        <f t="shared" si="12"/>
        <v>-0.10931471805599452</v>
      </c>
      <c r="AS57">
        <f t="shared" si="13"/>
        <v>1.0986122886681098E-2</v>
      </c>
      <c r="AT57">
        <f t="shared" si="14"/>
        <v>0.30635532333438686</v>
      </c>
      <c r="AU57">
        <f t="shared" si="15"/>
        <v>1.7917594692280551E-2</v>
      </c>
      <c r="AV57">
        <f t="shared" si="16"/>
        <v>8.4377516497364011E-2</v>
      </c>
      <c r="AW57">
        <f t="shared" si="17"/>
        <v>-6.8520302639196173E-2</v>
      </c>
      <c r="AX57">
        <f t="shared" si="18"/>
        <v>0</v>
      </c>
      <c r="AY57">
        <f t="shared" si="19"/>
        <v>0</v>
      </c>
      <c r="AZ57">
        <f t="shared" si="20"/>
        <v>0</v>
      </c>
      <c r="BA57">
        <f t="shared" si="21"/>
        <v>0</v>
      </c>
    </row>
    <row r="58" spans="2:53" x14ac:dyDescent="0.2">
      <c r="B58" s="2">
        <f t="shared" si="1"/>
        <v>8.6524879791355147</v>
      </c>
      <c r="C58" t="s">
        <v>242</v>
      </c>
      <c r="D58" t="s">
        <v>243</v>
      </c>
      <c r="E58" t="s">
        <v>62</v>
      </c>
      <c r="F58">
        <v>3</v>
      </c>
      <c r="G58">
        <v>21</v>
      </c>
      <c r="H58">
        <v>157.9</v>
      </c>
      <c r="I58">
        <v>8.8000000000000007</v>
      </c>
      <c r="J58" t="s">
        <v>30</v>
      </c>
      <c r="K58" t="s">
        <v>30</v>
      </c>
      <c r="L58" t="s">
        <v>66</v>
      </c>
      <c r="M58">
        <v>2</v>
      </c>
      <c r="N58">
        <v>0</v>
      </c>
      <c r="O58">
        <v>0</v>
      </c>
      <c r="P58">
        <v>4</v>
      </c>
      <c r="Q58">
        <v>2</v>
      </c>
      <c r="R58">
        <v>3</v>
      </c>
      <c r="S58">
        <v>1</v>
      </c>
      <c r="T58">
        <v>0</v>
      </c>
      <c r="U58">
        <v>0</v>
      </c>
      <c r="V58">
        <v>6</v>
      </c>
      <c r="W58">
        <v>2</v>
      </c>
      <c r="X58">
        <v>4</v>
      </c>
      <c r="Y58">
        <v>2</v>
      </c>
      <c r="Z58">
        <v>2</v>
      </c>
      <c r="AA58">
        <v>4</v>
      </c>
      <c r="AB58">
        <v>2</v>
      </c>
      <c r="AC58">
        <v>0</v>
      </c>
      <c r="AD58">
        <v>0</v>
      </c>
      <c r="AE58">
        <v>0</v>
      </c>
      <c r="AF58">
        <f>IFERROR(V58/(2  * (X58 + 0.44 * AD58)), 0)</f>
        <v>0.75</v>
      </c>
      <c r="AH58" s="1">
        <f t="shared" si="2"/>
        <v>0.45080472533940324</v>
      </c>
      <c r="AI58">
        <f t="shared" si="3"/>
        <v>0.48254205526047622</v>
      </c>
      <c r="AJ58">
        <f t="shared" si="4"/>
        <v>0</v>
      </c>
      <c r="AK58">
        <f t="shared" si="5"/>
        <v>0.40188758248682011</v>
      </c>
      <c r="AL58">
        <f t="shared" si="6"/>
        <v>0.6543755299006494</v>
      </c>
      <c r="AM58">
        <f t="shared" si="7"/>
        <v>0.80610657528155305</v>
      </c>
      <c r="AN58">
        <f t="shared" si="8"/>
        <v>0</v>
      </c>
      <c r="AO58">
        <f t="shared" si="9"/>
        <v>-0.21328679513998633</v>
      </c>
      <c r="AP58">
        <f t="shared" si="10"/>
        <v>1.6094379124341002E-2</v>
      </c>
      <c r="AQ58">
        <f t="shared" si="11"/>
        <v>0.10788898309344878</v>
      </c>
      <c r="AR58">
        <f t="shared" si="12"/>
        <v>-0.189861228866811</v>
      </c>
      <c r="AS58">
        <f t="shared" si="13"/>
        <v>8.0471895621705009E-3</v>
      </c>
      <c r="AT58">
        <f t="shared" si="14"/>
        <v>0.12788898309344879</v>
      </c>
      <c r="AU58">
        <f t="shared" si="15"/>
        <v>0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0</v>
      </c>
      <c r="BA58">
        <f t="shared" si="21"/>
        <v>0</v>
      </c>
    </row>
    <row r="59" spans="2:53" x14ac:dyDescent="0.2">
      <c r="B59" s="2">
        <f t="shared" si="1"/>
        <v>6.4439055305933763</v>
      </c>
      <c r="C59" t="s">
        <v>244</v>
      </c>
      <c r="D59" t="s">
        <v>245</v>
      </c>
      <c r="E59" t="s">
        <v>69</v>
      </c>
      <c r="F59">
        <v>3</v>
      </c>
      <c r="G59">
        <v>17</v>
      </c>
      <c r="H59">
        <v>60.3</v>
      </c>
      <c r="I59">
        <v>10.8</v>
      </c>
      <c r="J59" t="s">
        <v>107</v>
      </c>
      <c r="K59" t="s">
        <v>91</v>
      </c>
      <c r="L59" t="s">
        <v>66</v>
      </c>
      <c r="M59">
        <v>0</v>
      </c>
      <c r="N59">
        <v>2</v>
      </c>
      <c r="O59">
        <v>0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2</v>
      </c>
      <c r="W59">
        <v>1</v>
      </c>
      <c r="X59">
        <v>2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f>IFERROR(V59/(2  * (X59 + 0.44 * AD59)), 0)</f>
        <v>0.5</v>
      </c>
      <c r="AH59" s="1">
        <f t="shared" si="2"/>
        <v>0.22676408907357867</v>
      </c>
      <c r="AI59">
        <f t="shared" si="3"/>
        <v>0.28873856958478195</v>
      </c>
      <c r="AJ59">
        <f t="shared" si="4"/>
        <v>0</v>
      </c>
      <c r="AK59">
        <f t="shared" si="5"/>
        <v>0.3372588722239781</v>
      </c>
      <c r="AL59">
        <f t="shared" si="6"/>
        <v>0</v>
      </c>
      <c r="AM59">
        <f t="shared" si="7"/>
        <v>0</v>
      </c>
      <c r="AN59">
        <f t="shared" si="8"/>
        <v>-0.37944491546724396</v>
      </c>
      <c r="AO59">
        <f t="shared" si="9"/>
        <v>0</v>
      </c>
      <c r="AP59">
        <f t="shared" si="10"/>
        <v>1.0986122886681098E-2</v>
      </c>
      <c r="AQ59">
        <f t="shared" si="11"/>
        <v>6.5451774444795621E-2</v>
      </c>
      <c r="AR59">
        <f t="shared" si="12"/>
        <v>-0.10931471805599452</v>
      </c>
      <c r="AS59">
        <f t="shared" si="13"/>
        <v>3.4657359027997266E-3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0</v>
      </c>
      <c r="AX59">
        <f t="shared" si="18"/>
        <v>0</v>
      </c>
      <c r="AY59">
        <f t="shared" si="19"/>
        <v>0</v>
      </c>
      <c r="AZ59">
        <f t="shared" si="20"/>
        <v>0</v>
      </c>
      <c r="BA59">
        <f t="shared" si="21"/>
        <v>0</v>
      </c>
    </row>
    <row r="60" spans="2:53" x14ac:dyDescent="0.2">
      <c r="B60" s="2">
        <f t="shared" si="1"/>
        <v>5.7527411277760221</v>
      </c>
      <c r="C60" t="s">
        <v>246</v>
      </c>
      <c r="D60" t="s">
        <v>247</v>
      </c>
      <c r="E60" t="s">
        <v>69</v>
      </c>
      <c r="F60">
        <v>3</v>
      </c>
      <c r="G60">
        <v>1</v>
      </c>
      <c r="H60" t="s">
        <v>75</v>
      </c>
      <c r="I60" t="s">
        <v>75</v>
      </c>
      <c r="J60" t="s">
        <v>66</v>
      </c>
      <c r="K60" t="s">
        <v>66</v>
      </c>
      <c r="L60" t="s">
        <v>66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f>IFERROR(V60/(2  * (X60 + 0.44 * AD60)), 0)</f>
        <v>0</v>
      </c>
      <c r="AH60" s="1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-0.2472588722239781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0</v>
      </c>
      <c r="AW60">
        <f t="shared" si="17"/>
        <v>0</v>
      </c>
      <c r="AX60">
        <f t="shared" si="18"/>
        <v>0</v>
      </c>
      <c r="AY60">
        <f t="shared" si="19"/>
        <v>0</v>
      </c>
      <c r="AZ60">
        <f t="shared" si="20"/>
        <v>0</v>
      </c>
      <c r="BA60">
        <f t="shared" si="21"/>
        <v>0</v>
      </c>
    </row>
    <row r="61" spans="2:53" x14ac:dyDescent="0.2">
      <c r="B61" s="2">
        <f t="shared" si="1"/>
        <v>6</v>
      </c>
      <c r="C61" t="s">
        <v>248</v>
      </c>
      <c r="D61" t="s">
        <v>249</v>
      </c>
      <c r="E61" t="s">
        <v>61</v>
      </c>
      <c r="F61">
        <v>3</v>
      </c>
      <c r="G61">
        <v>1</v>
      </c>
      <c r="H61" t="s">
        <v>75</v>
      </c>
      <c r="I61" t="s">
        <v>75</v>
      </c>
      <c r="J61" t="s">
        <v>66</v>
      </c>
      <c r="K61" t="s">
        <v>66</v>
      </c>
      <c r="L61" t="s">
        <v>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>IFERROR(V61/(2  * (X61 + 0.44 * AD61)), 0)</f>
        <v>0</v>
      </c>
      <c r="AH61" s="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0</v>
      </c>
      <c r="AZ61">
        <f t="shared" si="20"/>
        <v>0</v>
      </c>
      <c r="BA61">
        <f t="shared" si="21"/>
        <v>0</v>
      </c>
    </row>
    <row r="62" spans="2:53" x14ac:dyDescent="0.2">
      <c r="B62" s="2"/>
      <c r="AH62" s="1"/>
    </row>
    <row r="63" spans="2:53" x14ac:dyDescent="0.2">
      <c r="B63" s="2"/>
      <c r="AH63" s="1"/>
    </row>
    <row r="64" spans="2:53" x14ac:dyDescent="0.2">
      <c r="B64" s="2"/>
      <c r="AH64" s="1"/>
    </row>
    <row r="65" spans="2:34" x14ac:dyDescent="0.2">
      <c r="B65" s="2"/>
      <c r="AH65" s="1"/>
    </row>
    <row r="66" spans="2:34" x14ac:dyDescent="0.2">
      <c r="B66" s="2"/>
      <c r="AH66" s="1"/>
    </row>
    <row r="67" spans="2:34" x14ac:dyDescent="0.2">
      <c r="B67" s="2"/>
      <c r="AH67" s="1"/>
    </row>
    <row r="68" spans="2:34" x14ac:dyDescent="0.2">
      <c r="B68" s="2"/>
      <c r="AH68" s="1"/>
    </row>
    <row r="94" spans="2:53" x14ac:dyDescent="0.2">
      <c r="B94" s="2">
        <f>MIN(10, SUM(AH94:BA94) + 6)</f>
        <v>10</v>
      </c>
      <c r="G94">
        <v>37</v>
      </c>
      <c r="H94">
        <v>109.2</v>
      </c>
      <c r="I94">
        <v>21.2</v>
      </c>
      <c r="J94" t="s">
        <v>17</v>
      </c>
      <c r="K94" t="s">
        <v>18</v>
      </c>
      <c r="L94" t="s">
        <v>19</v>
      </c>
      <c r="M94">
        <v>5</v>
      </c>
      <c r="N94">
        <v>1</v>
      </c>
      <c r="O94">
        <v>3</v>
      </c>
      <c r="P94">
        <v>7</v>
      </c>
      <c r="Q94">
        <v>10</v>
      </c>
      <c r="R94">
        <v>3</v>
      </c>
      <c r="S94">
        <v>1</v>
      </c>
      <c r="T94">
        <v>0</v>
      </c>
      <c r="U94">
        <v>0</v>
      </c>
      <c r="V94">
        <v>70</v>
      </c>
      <c r="W94">
        <v>23</v>
      </c>
      <c r="X94">
        <v>31</v>
      </c>
      <c r="Y94">
        <v>8</v>
      </c>
      <c r="Z94">
        <v>15</v>
      </c>
      <c r="AA94">
        <v>17</v>
      </c>
      <c r="AB94">
        <v>2</v>
      </c>
      <c r="AC94">
        <v>5</v>
      </c>
      <c r="AD94">
        <v>5</v>
      </c>
      <c r="AE94">
        <v>0</v>
      </c>
      <c r="AF94">
        <f>(V94/(2  * (X94 + 0.44 * AD94)))</f>
        <v>1.0542168674698795</v>
      </c>
      <c r="AH94" s="1">
        <f xml:space="preserve">  (0.17 * LN(V94+1)) + 0.01 *V94</f>
        <v>1.4246555790970237</v>
      </c>
      <c r="AI94">
        <f>(0.33 * LN(Q94+1)) +  0.03 *Q94</f>
        <v>1.0913054400234623</v>
      </c>
      <c r="AJ94">
        <f xml:space="preserve"> (0.26* LN(O94+1))+ 0.02 *O94</f>
        <v>0.42043653389117158</v>
      </c>
      <c r="AK94">
        <f>(0.2 * LN(P94+1))+ 0.01 *P94</f>
        <v>0.48588830833596719</v>
      </c>
      <c r="AL94">
        <f>(0.45 * LN(M94+1))+ 0.04 *M94</f>
        <v>1.0062917611526248</v>
      </c>
      <c r="AM94">
        <f>(0.43 * LN(R94+1))+ 0.04 *R94</f>
        <v>0.71610657528155297</v>
      </c>
      <c r="AN94">
        <f xml:space="preserve"> -(0.45 * LN(N94+1))+ 0.02 *N94</f>
        <v>-0.29191623125197536</v>
      </c>
      <c r="AO94">
        <f>IF(S94&gt;5, -2, -(0.25 * LN(S94+1) + 0.03 *S94))</f>
        <v>-0.20328679513998632</v>
      </c>
      <c r="AP94">
        <f>(0.01 * LN(X94+1))</f>
        <v>3.4657359027997263E-2</v>
      </c>
      <c r="AQ94">
        <f>(0.08 * LN(W94+1))+ 0.01 *W94</f>
        <v>0.48424430642783567</v>
      </c>
      <c r="AR94">
        <f xml:space="preserve"> -(0.07 * LN(Y94+1)) - 0.02 *Y94</f>
        <v>-0.31380572041353538</v>
      </c>
      <c r="AS94">
        <f>(0.005 * LN(AA94+1))</f>
        <v>1.4451858789480822E-2</v>
      </c>
      <c r="AT94">
        <f>(0.08 * LN(Z94+1)) + 0.02 *Z94</f>
        <v>0.52180709777918244</v>
      </c>
      <c r="AU94">
        <f>(0.01 * LN(AD94+1))</f>
        <v>1.7917594692280551E-2</v>
      </c>
      <c r="AV94">
        <f>(0.04 * LN(AC94+1)) + 0.005 *AC94</f>
        <v>9.6670378769122212E-2</v>
      </c>
      <c r="AW94">
        <f>-(0.07 * LN(AE94+1) + 0.02 *AE94)</f>
        <v>0</v>
      </c>
      <c r="AX94">
        <f>-(2.5 * LN(U94+1))</f>
        <v>0</v>
      </c>
      <c r="AY94">
        <f>IF(AND(BA94=0, O94 + P94 &gt;= 10), 0.38, 0)</f>
        <v>0</v>
      </c>
      <c r="AZ94">
        <f>IF(AND(BA94=0, Q94 &gt; 10), 0.44, 0)</f>
        <v>0</v>
      </c>
      <c r="BA94">
        <f>IF(AND(O94 + P94 &gt;= 10, Q94 &gt;= 10), 1.64, 0)</f>
        <v>1.64</v>
      </c>
    </row>
    <row r="96" spans="2:53" x14ac:dyDescent="0.2"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5312</v>
      </c>
    </row>
    <row r="97" spans="2:31" x14ac:dyDescent="0.2">
      <c r="B97" t="s">
        <v>168</v>
      </c>
      <c r="C97" t="s">
        <v>171</v>
      </c>
      <c r="D97" t="s">
        <v>184</v>
      </c>
      <c r="E97" t="s">
        <v>173</v>
      </c>
      <c r="F97" t="s">
        <v>170</v>
      </c>
      <c r="G97" t="s">
        <v>176</v>
      </c>
      <c r="H97" t="s">
        <v>165</v>
      </c>
      <c r="I97" t="s">
        <v>177</v>
      </c>
      <c r="J97" t="s">
        <v>178</v>
      </c>
      <c r="K97" t="s">
        <v>166</v>
      </c>
      <c r="L97" t="s">
        <v>163</v>
      </c>
      <c r="M97" t="s">
        <v>179</v>
      </c>
      <c r="N97" t="s">
        <v>180</v>
      </c>
      <c r="O97" t="s">
        <v>182</v>
      </c>
      <c r="P97" t="s">
        <v>167</v>
      </c>
      <c r="Q97" t="s">
        <v>183</v>
      </c>
      <c r="R97" t="s">
        <v>172</v>
      </c>
      <c r="S97" t="s">
        <v>185</v>
      </c>
      <c r="T97" t="s">
        <v>186</v>
      </c>
      <c r="U97" t="s">
        <v>169</v>
      </c>
      <c r="V97" t="s">
        <v>187</v>
      </c>
      <c r="W97" t="s">
        <v>189</v>
      </c>
      <c r="X97" t="s">
        <v>188</v>
      </c>
      <c r="Y97" t="s">
        <v>191</v>
      </c>
      <c r="Z97" t="s">
        <v>164</v>
      </c>
      <c r="AA97" t="s">
        <v>175</v>
      </c>
      <c r="AB97" t="s">
        <v>192</v>
      </c>
      <c r="AC97" t="s">
        <v>190</v>
      </c>
      <c r="AD97" t="s">
        <v>181</v>
      </c>
      <c r="AE9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Kim</dc:creator>
  <cp:lastModifiedBy>Joshua Kim</cp:lastModifiedBy>
  <dcterms:created xsi:type="dcterms:W3CDTF">2025-07-14T17:35:09Z</dcterms:created>
  <dcterms:modified xsi:type="dcterms:W3CDTF">2025-07-29T17:01:29Z</dcterms:modified>
</cp:coreProperties>
</file>