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KT\KPI\조직 KPI\조직 kpi 마감\26년\"/>
    </mc:Choice>
  </mc:AlternateContent>
  <xr:revisionPtr revIDLastSave="0" documentId="13_ncr:1_{373AC851-2F41-44A7-98A6-47B46DE9067B}" xr6:coauthVersionLast="47" xr6:coauthVersionMax="47" xr10:uidLastSave="{00000000-0000-0000-0000-000000000000}"/>
  <bookViews>
    <workbookView xWindow="-110" yWindow="-110" windowWidth="19420" windowHeight="10300" firstSheet="3" activeTab="11" xr2:uid="{00000000-000D-0000-FFFF-FFFF00000000}"/>
  </bookViews>
  <sheets>
    <sheet name="1Q 종합" sheetId="1" r:id="rId1"/>
    <sheet name="1Q 소매" sheetId="2" r:id="rId2"/>
    <sheet name="1Q 도매" sheetId="3" r:id="rId3"/>
    <sheet name="1Q 소상공인" sheetId="19" r:id="rId4"/>
    <sheet name="1Q 디지털, 법인영업" sheetId="4" state="hidden" r:id="rId5"/>
    <sheet name="(영업)소매" sheetId="24" r:id="rId6"/>
    <sheet name="(영업)도매" sheetId="6" r:id="rId7"/>
    <sheet name="(영업)소상공인" sheetId="20" r:id="rId8"/>
    <sheet name="(영업)디지털 B2B" sheetId="8" state="hidden" r:id="rId9"/>
    <sheet name="(이익) 소매" sheetId="7" r:id="rId10"/>
    <sheet name="(이익) 도매" sheetId="22" r:id="rId11"/>
    <sheet name="(이익)소상공인" sheetId="27" r:id="rId12"/>
    <sheet name="(이익)디지털 B2B" sheetId="10" state="hidden" r:id="rId13"/>
    <sheet name="1-1.(소매)정책매출" sheetId="11" r:id="rId14"/>
    <sheet name="1-2.(소매)매장이익" sheetId="12" r:id="rId15"/>
    <sheet name="3.(소상공인)정책매출 " sheetId="23" state="hidden" r:id="rId16"/>
    <sheet name="4.디지털,B2B" sheetId="18" state="hidden" r:id="rId17"/>
  </sheets>
  <externalReferences>
    <externalReference r:id="rId18"/>
  </externalReferences>
  <definedNames>
    <definedName name="_xlnm._FilterDatabase" localSheetId="9" hidden="1">'(이익) 소매'!$C$22:$S$273</definedName>
    <definedName name="_xlnm._FilterDatabase" localSheetId="13" hidden="1">'1-1.(소매)정책매출'!$K$8:$L$276</definedName>
    <definedName name="_xlnm._FilterDatabase" localSheetId="14" hidden="1">'1-2.(소매)매장이익'!$Q$5:$R$7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7" l="1"/>
  <c r="D10" i="4" l="1"/>
  <c r="H10" i="4"/>
  <c r="G10" i="4"/>
  <c r="F10" i="4"/>
  <c r="E10" i="4"/>
  <c r="L17" i="1"/>
  <c r="L16" i="1"/>
  <c r="L15" i="1"/>
  <c r="L14" i="1"/>
  <c r="L13" i="1"/>
  <c r="H17" i="1"/>
  <c r="H16" i="1"/>
  <c r="H15" i="1"/>
  <c r="H14" i="1"/>
  <c r="H13" i="1"/>
  <c r="J17" i="1"/>
  <c r="J16" i="1"/>
  <c r="J15" i="1"/>
  <c r="J14" i="1"/>
  <c r="J13" i="1"/>
  <c r="I17" i="1"/>
  <c r="I16" i="1"/>
  <c r="I15" i="1"/>
  <c r="I14" i="1"/>
  <c r="I13" i="1"/>
  <c r="J29" i="19"/>
  <c r="I29" i="19"/>
  <c r="H29" i="19"/>
  <c r="G29" i="19"/>
  <c r="F29" i="19"/>
  <c r="J28" i="19"/>
  <c r="I28" i="19"/>
  <c r="H28" i="19"/>
  <c r="G28" i="19"/>
  <c r="F28" i="19"/>
  <c r="J27" i="19"/>
  <c r="I27" i="19"/>
  <c r="H27" i="19"/>
  <c r="G27" i="19"/>
  <c r="F27" i="19"/>
  <c r="J26" i="19"/>
  <c r="I26" i="19"/>
  <c r="H26" i="19"/>
  <c r="G26" i="19"/>
  <c r="F26" i="19"/>
  <c r="G25" i="19"/>
  <c r="J25" i="19"/>
  <c r="I25" i="19"/>
  <c r="H25" i="19"/>
  <c r="F25" i="19"/>
  <c r="M25" i="3"/>
  <c r="L25" i="3"/>
  <c r="K25" i="3"/>
  <c r="J25" i="3"/>
  <c r="I25" i="3"/>
  <c r="H25" i="3"/>
  <c r="G25" i="3"/>
  <c r="F25" i="3"/>
  <c r="M24" i="3"/>
  <c r="L24" i="3"/>
  <c r="K24" i="3"/>
  <c r="J24" i="3"/>
  <c r="I24" i="3"/>
  <c r="H24" i="3"/>
  <c r="G24" i="3"/>
  <c r="F24" i="3"/>
  <c r="M23" i="3"/>
  <c r="L23" i="3"/>
  <c r="K23" i="3"/>
  <c r="J23" i="3"/>
  <c r="I23" i="3"/>
  <c r="H23" i="3"/>
  <c r="G23" i="3"/>
  <c r="F23" i="3"/>
  <c r="M22" i="3"/>
  <c r="L22" i="3"/>
  <c r="K22" i="3"/>
  <c r="J22" i="3"/>
  <c r="I22" i="3"/>
  <c r="H22" i="3"/>
  <c r="G22" i="3"/>
  <c r="F22" i="3"/>
  <c r="M21" i="3"/>
  <c r="L21" i="3"/>
  <c r="K21" i="3"/>
  <c r="J21" i="3"/>
  <c r="I21" i="3"/>
  <c r="H21" i="3"/>
  <c r="G21" i="3"/>
  <c r="F21" i="3"/>
  <c r="M20" i="3"/>
  <c r="L20" i="3"/>
  <c r="K20" i="3"/>
  <c r="J20" i="3"/>
  <c r="I20" i="3"/>
  <c r="H20" i="3"/>
  <c r="G20" i="3"/>
  <c r="F20" i="3"/>
  <c r="M19" i="3"/>
  <c r="L19" i="3"/>
  <c r="K19" i="3"/>
  <c r="J19" i="3"/>
  <c r="I19" i="3"/>
  <c r="H19" i="3"/>
  <c r="G19" i="3"/>
  <c r="F19" i="3"/>
  <c r="M16" i="3"/>
  <c r="L16" i="3"/>
  <c r="K16" i="3"/>
  <c r="J16" i="3"/>
  <c r="I16" i="3"/>
  <c r="H16" i="3"/>
  <c r="G16" i="3"/>
  <c r="F16" i="3"/>
  <c r="M15" i="3"/>
  <c r="L15" i="3"/>
  <c r="K15" i="3"/>
  <c r="J15" i="3"/>
  <c r="I15" i="3"/>
  <c r="H15" i="3"/>
  <c r="G15" i="3"/>
  <c r="F15" i="3"/>
  <c r="M14" i="3"/>
  <c r="L14" i="3"/>
  <c r="K14" i="3"/>
  <c r="J14" i="3"/>
  <c r="I14" i="3"/>
  <c r="H14" i="3"/>
  <c r="G14" i="3"/>
  <c r="F14" i="3"/>
  <c r="M13" i="3"/>
  <c r="L13" i="3"/>
  <c r="K13" i="3"/>
  <c r="J13" i="3"/>
  <c r="I13" i="3"/>
  <c r="H13" i="3"/>
  <c r="G13" i="3"/>
  <c r="F13" i="3"/>
  <c r="M12" i="3"/>
  <c r="L12" i="3"/>
  <c r="K12" i="3"/>
  <c r="I12" i="3"/>
  <c r="J12" i="3"/>
  <c r="N28" i="2"/>
  <c r="M28" i="2"/>
  <c r="L28" i="2"/>
  <c r="K28" i="2"/>
  <c r="J28" i="2"/>
  <c r="I28" i="2"/>
  <c r="H28" i="2"/>
  <c r="G28" i="2"/>
  <c r="F28" i="2"/>
  <c r="N27" i="2"/>
  <c r="M27" i="2"/>
  <c r="L27" i="2"/>
  <c r="K27" i="2"/>
  <c r="J27" i="2"/>
  <c r="I27" i="2"/>
  <c r="H27" i="2"/>
  <c r="G27" i="2"/>
  <c r="F27" i="2"/>
  <c r="N26" i="2"/>
  <c r="M26" i="2"/>
  <c r="L26" i="2"/>
  <c r="K26" i="2"/>
  <c r="J26" i="2"/>
  <c r="I26" i="2"/>
  <c r="H26" i="2"/>
  <c r="G26" i="2"/>
  <c r="F26" i="2"/>
  <c r="N25" i="2"/>
  <c r="M25" i="2"/>
  <c r="L25" i="2"/>
  <c r="K25" i="2"/>
  <c r="J25" i="2"/>
  <c r="I25" i="2"/>
  <c r="H25" i="2"/>
  <c r="G25" i="2"/>
  <c r="F25" i="2"/>
  <c r="N24" i="2"/>
  <c r="M24" i="2"/>
  <c r="L24" i="2"/>
  <c r="K24" i="2"/>
  <c r="J24" i="2"/>
  <c r="I24" i="2"/>
  <c r="H24" i="2"/>
  <c r="G24" i="2"/>
  <c r="F24" i="2"/>
  <c r="N23" i="2"/>
  <c r="M23" i="2"/>
  <c r="L23" i="2"/>
  <c r="K23" i="2"/>
  <c r="J23" i="2"/>
  <c r="I23" i="2"/>
  <c r="H23" i="2"/>
  <c r="G23" i="2"/>
  <c r="F23" i="2"/>
  <c r="N22" i="2"/>
  <c r="M22" i="2"/>
  <c r="L22" i="2"/>
  <c r="K22" i="2"/>
  <c r="J22" i="2"/>
  <c r="I22" i="2"/>
  <c r="H22" i="2"/>
  <c r="G22" i="2"/>
  <c r="F22" i="2"/>
  <c r="N21" i="2"/>
  <c r="M21" i="2"/>
  <c r="L21" i="2"/>
  <c r="K21" i="2"/>
  <c r="J21" i="2"/>
  <c r="I21" i="2"/>
  <c r="H21" i="2"/>
  <c r="G21" i="2"/>
  <c r="F21" i="2"/>
  <c r="N20" i="2"/>
  <c r="M20" i="2"/>
  <c r="L20" i="2"/>
  <c r="K20" i="2"/>
  <c r="J20" i="2"/>
  <c r="I20" i="2"/>
  <c r="H20" i="2"/>
  <c r="G20" i="2"/>
  <c r="F20" i="2"/>
  <c r="N19" i="2"/>
  <c r="M19" i="2"/>
  <c r="L19" i="2"/>
  <c r="K19" i="2"/>
  <c r="J19" i="2"/>
  <c r="I19" i="2"/>
  <c r="H19" i="2"/>
  <c r="G19" i="2"/>
  <c r="F19" i="2"/>
  <c r="N16" i="2"/>
  <c r="M16" i="2"/>
  <c r="L16" i="2"/>
  <c r="K16" i="2"/>
  <c r="J16" i="2"/>
  <c r="I16" i="2"/>
  <c r="H16" i="2"/>
  <c r="G16" i="2"/>
  <c r="F16" i="2"/>
  <c r="N15" i="2"/>
  <c r="M15" i="2"/>
  <c r="L15" i="2"/>
  <c r="K15" i="2"/>
  <c r="J15" i="2"/>
  <c r="I15" i="2"/>
  <c r="H15" i="2"/>
  <c r="G15" i="2"/>
  <c r="F15" i="2"/>
  <c r="N14" i="2"/>
  <c r="M14" i="2"/>
  <c r="L14" i="2"/>
  <c r="K14" i="2"/>
  <c r="J14" i="2"/>
  <c r="I14" i="2"/>
  <c r="H14" i="2"/>
  <c r="G14" i="2"/>
  <c r="F14" i="2"/>
  <c r="N13" i="2"/>
  <c r="M13" i="2"/>
  <c r="L13" i="2"/>
  <c r="K13" i="2"/>
  <c r="J13" i="2"/>
  <c r="I13" i="2"/>
  <c r="H13" i="2"/>
  <c r="G13" i="2"/>
  <c r="F13" i="2"/>
  <c r="N12" i="2"/>
  <c r="L12" i="2"/>
  <c r="M12" i="2"/>
  <c r="K12" i="2"/>
  <c r="J12" i="2"/>
  <c r="I12" i="2"/>
  <c r="H12" i="2"/>
  <c r="G12" i="2"/>
  <c r="F12" i="2"/>
  <c r="H12" i="3"/>
  <c r="G12" i="3"/>
  <c r="F12" i="3"/>
  <c r="H72" i="12"/>
  <c r="H114" i="12"/>
  <c r="K10" i="4" l="1"/>
  <c r="J10" i="4" s="1"/>
  <c r="H6" i="10"/>
  <c r="L29" i="19"/>
  <c r="L28" i="19"/>
  <c r="L27" i="19"/>
  <c r="L26" i="19"/>
  <c r="L25" i="19"/>
  <c r="H6" i="27"/>
  <c r="E6" i="27"/>
  <c r="G6" i="27" s="1"/>
  <c r="F6" i="27"/>
  <c r="H10" i="27"/>
  <c r="H9" i="27"/>
  <c r="D9" i="27" s="1"/>
  <c r="H8" i="27"/>
  <c r="H7" i="27"/>
  <c r="D6" i="27"/>
  <c r="D11" i="27"/>
  <c r="G10" i="27"/>
  <c r="G9" i="27"/>
  <c r="G8" i="27"/>
  <c r="D8" i="27" s="1"/>
  <c r="G7" i="27"/>
  <c r="D7" i="27" s="1"/>
  <c r="D10" i="27" l="1"/>
  <c r="H71" i="12" l="1"/>
  <c r="O25" i="3"/>
  <c r="O24" i="3"/>
  <c r="O23" i="3"/>
  <c r="O22" i="3"/>
  <c r="O21" i="3"/>
  <c r="O20" i="3"/>
  <c r="O19" i="3"/>
  <c r="O16" i="3"/>
  <c r="O15" i="3"/>
  <c r="O14" i="3"/>
  <c r="O13" i="3"/>
  <c r="O12" i="3"/>
  <c r="C19" i="22" l="1"/>
  <c r="C18" i="22"/>
  <c r="C17" i="22"/>
  <c r="C16" i="22"/>
  <c r="C15" i="22"/>
  <c r="C14" i="22"/>
  <c r="C13" i="22"/>
  <c r="C12" i="22"/>
  <c r="C11" i="22"/>
  <c r="C10" i="22"/>
  <c r="C9" i="22"/>
  <c r="C8" i="22"/>
  <c r="E7" i="22"/>
  <c r="D7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V267" i="11" l="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R267" i="11"/>
  <c r="W44" i="11"/>
  <c r="Z44" i="11" s="1"/>
  <c r="AG276" i="11"/>
  <c r="AL276" i="11" s="1"/>
  <c r="AG275" i="11"/>
  <c r="AG274" i="11"/>
  <c r="AG273" i="11"/>
  <c r="AG272" i="11"/>
  <c r="AG271" i="11"/>
  <c r="AL271" i="11" s="1"/>
  <c r="AG270" i="11"/>
  <c r="AL270" i="11" s="1"/>
  <c r="AG269" i="11"/>
  <c r="AL269" i="11" s="1"/>
  <c r="AG268" i="11"/>
  <c r="AL268" i="11" s="1"/>
  <c r="AG267" i="11"/>
  <c r="AL267" i="11" s="1"/>
  <c r="AG266" i="11"/>
  <c r="AL266" i="11" s="1"/>
  <c r="AG265" i="11"/>
  <c r="AL265" i="11" s="1"/>
  <c r="AG264" i="11"/>
  <c r="AL264" i="11" s="1"/>
  <c r="AG263" i="11"/>
  <c r="AL263" i="11" s="1"/>
  <c r="AG262" i="11"/>
  <c r="AL262" i="11" s="1"/>
  <c r="AG261" i="11"/>
  <c r="AL261" i="11" s="1"/>
  <c r="AG260" i="11"/>
  <c r="AG259" i="11"/>
  <c r="AG258" i="11"/>
  <c r="AG257" i="11"/>
  <c r="AG256" i="11"/>
  <c r="AG255" i="11"/>
  <c r="AL255" i="11" s="1"/>
  <c r="AG254" i="11"/>
  <c r="AL254" i="11" s="1"/>
  <c r="AG253" i="11"/>
  <c r="AL253" i="11" s="1"/>
  <c r="AG252" i="11"/>
  <c r="AL252" i="11" s="1"/>
  <c r="AG251" i="11"/>
  <c r="AL251" i="11" s="1"/>
  <c r="AG250" i="11"/>
  <c r="AL250" i="11" s="1"/>
  <c r="AG249" i="11"/>
  <c r="AL249" i="11" s="1"/>
  <c r="AG248" i="11"/>
  <c r="AL248" i="11" s="1"/>
  <c r="AG247" i="11"/>
  <c r="AL247" i="11" s="1"/>
  <c r="AG246" i="11"/>
  <c r="AL246" i="11" s="1"/>
  <c r="AG245" i="11"/>
  <c r="AL245" i="11" s="1"/>
  <c r="AG244" i="11"/>
  <c r="AG243" i="11"/>
  <c r="AG242" i="11"/>
  <c r="AG241" i="11"/>
  <c r="AG240" i="11"/>
  <c r="AG239" i="11"/>
  <c r="AL239" i="11" s="1"/>
  <c r="AG238" i="11"/>
  <c r="AL238" i="11" s="1"/>
  <c r="AG237" i="11"/>
  <c r="AL237" i="11" s="1"/>
  <c r="AG236" i="11"/>
  <c r="AL236" i="11" s="1"/>
  <c r="AG235" i="11"/>
  <c r="AL235" i="11" s="1"/>
  <c r="AG234" i="11"/>
  <c r="AL234" i="11" s="1"/>
  <c r="AG233" i="11"/>
  <c r="AL233" i="11" s="1"/>
  <c r="AG232" i="11"/>
  <c r="AL232" i="11" s="1"/>
  <c r="AG231" i="11"/>
  <c r="AL231" i="11" s="1"/>
  <c r="AG230" i="11"/>
  <c r="AL230" i="11" s="1"/>
  <c r="AG229" i="11"/>
  <c r="AL229" i="11" s="1"/>
  <c r="AG228" i="11"/>
  <c r="AG227" i="11"/>
  <c r="AG226" i="11"/>
  <c r="AG225" i="11"/>
  <c r="AG224" i="11"/>
  <c r="AG223" i="11"/>
  <c r="AL223" i="11" s="1"/>
  <c r="AG222" i="11"/>
  <c r="AL222" i="11" s="1"/>
  <c r="AG221" i="11"/>
  <c r="AL221" i="11" s="1"/>
  <c r="AG220" i="11"/>
  <c r="AL220" i="11" s="1"/>
  <c r="AG219" i="11"/>
  <c r="AL219" i="11" s="1"/>
  <c r="AG218" i="11"/>
  <c r="AL218" i="11" s="1"/>
  <c r="AG217" i="11"/>
  <c r="AL217" i="11" s="1"/>
  <c r="AG216" i="11"/>
  <c r="AL216" i="11" s="1"/>
  <c r="AG215" i="11"/>
  <c r="AL215" i="11" s="1"/>
  <c r="AG214" i="11"/>
  <c r="AL214" i="11" s="1"/>
  <c r="AG213" i="11"/>
  <c r="AL213" i="11" s="1"/>
  <c r="AG212" i="11"/>
  <c r="AG211" i="11"/>
  <c r="AL211" i="11" s="1"/>
  <c r="AG210" i="11"/>
  <c r="AL210" i="11" s="1"/>
  <c r="AG209" i="11"/>
  <c r="AL209" i="11" s="1"/>
  <c r="AG208" i="11"/>
  <c r="AL208" i="11" s="1"/>
  <c r="AG207" i="11"/>
  <c r="AL207" i="11" s="1"/>
  <c r="AG206" i="11"/>
  <c r="AL206" i="11" s="1"/>
  <c r="AG205" i="11"/>
  <c r="AL205" i="11" s="1"/>
  <c r="AG204" i="11"/>
  <c r="AL204" i="11" s="1"/>
  <c r="AG203" i="11"/>
  <c r="AL203" i="11" s="1"/>
  <c r="AG202" i="11"/>
  <c r="AL202" i="11" s="1"/>
  <c r="AG201" i="11"/>
  <c r="AL201" i="11" s="1"/>
  <c r="AG200" i="11"/>
  <c r="AL200" i="11" s="1"/>
  <c r="AG199" i="11"/>
  <c r="AL199" i="11" s="1"/>
  <c r="AG198" i="11"/>
  <c r="AL198" i="11" s="1"/>
  <c r="AG197" i="11"/>
  <c r="AL197" i="11" s="1"/>
  <c r="AG196" i="11"/>
  <c r="AG195" i="11"/>
  <c r="AG194" i="11"/>
  <c r="AG193" i="11"/>
  <c r="AG192" i="11"/>
  <c r="AG191" i="11"/>
  <c r="AL191" i="11" s="1"/>
  <c r="AG190" i="11"/>
  <c r="AL190" i="11" s="1"/>
  <c r="AG189" i="11"/>
  <c r="AL189" i="11" s="1"/>
  <c r="AG188" i="11"/>
  <c r="AL188" i="11" s="1"/>
  <c r="AG187" i="11"/>
  <c r="AL187" i="11" s="1"/>
  <c r="AG186" i="11"/>
  <c r="AL186" i="11" s="1"/>
  <c r="AG185" i="11"/>
  <c r="AL185" i="11" s="1"/>
  <c r="AG184" i="11"/>
  <c r="AL184" i="11" s="1"/>
  <c r="AG183" i="11"/>
  <c r="AL183" i="11" s="1"/>
  <c r="AG182" i="11"/>
  <c r="AL182" i="11" s="1"/>
  <c r="AG181" i="11"/>
  <c r="AL181" i="11" s="1"/>
  <c r="AG180" i="11"/>
  <c r="AG179" i="11"/>
  <c r="AG178" i="11"/>
  <c r="AG177" i="11"/>
  <c r="AG176" i="11"/>
  <c r="AG175" i="11"/>
  <c r="AL175" i="11" s="1"/>
  <c r="AG174" i="11"/>
  <c r="AL174" i="11" s="1"/>
  <c r="AG173" i="11"/>
  <c r="AL173" i="11" s="1"/>
  <c r="AG172" i="11"/>
  <c r="AL172" i="11" s="1"/>
  <c r="AG171" i="11"/>
  <c r="AL171" i="11" s="1"/>
  <c r="AG170" i="11"/>
  <c r="AL170" i="11" s="1"/>
  <c r="AG169" i="11"/>
  <c r="AL169" i="11" s="1"/>
  <c r="AG168" i="11"/>
  <c r="AL168" i="11" s="1"/>
  <c r="AG167" i="11"/>
  <c r="AL167" i="11" s="1"/>
  <c r="AG166" i="11"/>
  <c r="AL166" i="11" s="1"/>
  <c r="AG165" i="11"/>
  <c r="AL165" i="11" s="1"/>
  <c r="AG164" i="11"/>
  <c r="AG163" i="11"/>
  <c r="AG162" i="11"/>
  <c r="AL162" i="11" s="1"/>
  <c r="AG161" i="11"/>
  <c r="AL161" i="11" s="1"/>
  <c r="AG160" i="11"/>
  <c r="AL160" i="11" s="1"/>
  <c r="AG159" i="11"/>
  <c r="AL159" i="11" s="1"/>
  <c r="AG158" i="11"/>
  <c r="AL158" i="11" s="1"/>
  <c r="AG157" i="11"/>
  <c r="AL157" i="11" s="1"/>
  <c r="AG156" i="11"/>
  <c r="AL156" i="11" s="1"/>
  <c r="AG155" i="11"/>
  <c r="AL155" i="11" s="1"/>
  <c r="AG154" i="11"/>
  <c r="AL154" i="11" s="1"/>
  <c r="AG153" i="11"/>
  <c r="AL153" i="11" s="1"/>
  <c r="AG152" i="11"/>
  <c r="AL152" i="11" s="1"/>
  <c r="AG151" i="11"/>
  <c r="AL151" i="11" s="1"/>
  <c r="AG150" i="11"/>
  <c r="AL150" i="11" s="1"/>
  <c r="AG149" i="11"/>
  <c r="AL149" i="11" s="1"/>
  <c r="AG148" i="11"/>
  <c r="AG147" i="11"/>
  <c r="AG146" i="11"/>
  <c r="AG145" i="11"/>
  <c r="AG144" i="11"/>
  <c r="AG143" i="11"/>
  <c r="AL143" i="11" s="1"/>
  <c r="AG142" i="11"/>
  <c r="AL142" i="11" s="1"/>
  <c r="AG141" i="11"/>
  <c r="AL141" i="11" s="1"/>
  <c r="AG140" i="11"/>
  <c r="AL140" i="11" s="1"/>
  <c r="AG139" i="11"/>
  <c r="AL139" i="11" s="1"/>
  <c r="AG138" i="11"/>
  <c r="AL138" i="11" s="1"/>
  <c r="AG137" i="11"/>
  <c r="AL137" i="11" s="1"/>
  <c r="AG136" i="11"/>
  <c r="AL136" i="11" s="1"/>
  <c r="AG135" i="11"/>
  <c r="AL135" i="11" s="1"/>
  <c r="AG134" i="11"/>
  <c r="AL134" i="11" s="1"/>
  <c r="AG133" i="11"/>
  <c r="AL133" i="11" s="1"/>
  <c r="AG132" i="11"/>
  <c r="AG131" i="11"/>
  <c r="AG130" i="11"/>
  <c r="AG129" i="11"/>
  <c r="AL129" i="11" s="1"/>
  <c r="AG128" i="11"/>
  <c r="AG127" i="11"/>
  <c r="AL127" i="11" s="1"/>
  <c r="AG126" i="11"/>
  <c r="AL126" i="11" s="1"/>
  <c r="AG125" i="11"/>
  <c r="AL125" i="11" s="1"/>
  <c r="AG124" i="11"/>
  <c r="AL124" i="11" s="1"/>
  <c r="AG123" i="11"/>
  <c r="AL123" i="11" s="1"/>
  <c r="AG122" i="11"/>
  <c r="AL122" i="11" s="1"/>
  <c r="AG121" i="11"/>
  <c r="AL121" i="11" s="1"/>
  <c r="AG120" i="11"/>
  <c r="AL120" i="11" s="1"/>
  <c r="AG119" i="11"/>
  <c r="AL119" i="11" s="1"/>
  <c r="AG118" i="11"/>
  <c r="AL118" i="11" s="1"/>
  <c r="AG117" i="11"/>
  <c r="AL117" i="11" s="1"/>
  <c r="AG116" i="11"/>
  <c r="AG115" i="11"/>
  <c r="AL115" i="11" s="1"/>
  <c r="AG114" i="11"/>
  <c r="AG113" i="11"/>
  <c r="AL113" i="11" s="1"/>
  <c r="AG112" i="11"/>
  <c r="AL112" i="11" s="1"/>
  <c r="AG111" i="11"/>
  <c r="AL111" i="11" s="1"/>
  <c r="AG110" i="11"/>
  <c r="AL110" i="11" s="1"/>
  <c r="AG109" i="11"/>
  <c r="AL109" i="11" s="1"/>
  <c r="AG108" i="11"/>
  <c r="AL108" i="11" s="1"/>
  <c r="AG107" i="11"/>
  <c r="AL107" i="11" s="1"/>
  <c r="AG106" i="11"/>
  <c r="AL106" i="11" s="1"/>
  <c r="AG105" i="11"/>
  <c r="AL105" i="11" s="1"/>
  <c r="AG104" i="11"/>
  <c r="AL104" i="11" s="1"/>
  <c r="AG103" i="11"/>
  <c r="AL103" i="11" s="1"/>
  <c r="AG102" i="11"/>
  <c r="AL102" i="11" s="1"/>
  <c r="AG101" i="11"/>
  <c r="AL101" i="11" s="1"/>
  <c r="AG100" i="11"/>
  <c r="AG99" i="11"/>
  <c r="AG98" i="11"/>
  <c r="AG97" i="11"/>
  <c r="AG96" i="11"/>
  <c r="AG95" i="11"/>
  <c r="AL95" i="11" s="1"/>
  <c r="AG94" i="11"/>
  <c r="AL94" i="11" s="1"/>
  <c r="AG93" i="11"/>
  <c r="AL93" i="11" s="1"/>
  <c r="AG92" i="11"/>
  <c r="AL92" i="11" s="1"/>
  <c r="AG91" i="11"/>
  <c r="AL91" i="11" s="1"/>
  <c r="AG90" i="11"/>
  <c r="AL90" i="11" s="1"/>
  <c r="AG89" i="11"/>
  <c r="AL89" i="11" s="1"/>
  <c r="AG88" i="11"/>
  <c r="AL88" i="11" s="1"/>
  <c r="AG87" i="11"/>
  <c r="AL87" i="11" s="1"/>
  <c r="AG86" i="11"/>
  <c r="AL86" i="11" s="1"/>
  <c r="AG85" i="11"/>
  <c r="AL85" i="11" s="1"/>
  <c r="AG84" i="11"/>
  <c r="AG83" i="11"/>
  <c r="AG82" i="11"/>
  <c r="AG81" i="11"/>
  <c r="AL81" i="11" s="1"/>
  <c r="AG80" i="11"/>
  <c r="AG79" i="11"/>
  <c r="AL79" i="11" s="1"/>
  <c r="AG78" i="11"/>
  <c r="AL78" i="11" s="1"/>
  <c r="AG77" i="11"/>
  <c r="AL77" i="11" s="1"/>
  <c r="AG76" i="11"/>
  <c r="AL76" i="11" s="1"/>
  <c r="AG75" i="11"/>
  <c r="AL75" i="11" s="1"/>
  <c r="AG74" i="11"/>
  <c r="AL74" i="11" s="1"/>
  <c r="AG73" i="11"/>
  <c r="AL73" i="11" s="1"/>
  <c r="AG72" i="11"/>
  <c r="AL72" i="11" s="1"/>
  <c r="AG71" i="11"/>
  <c r="AL71" i="11" s="1"/>
  <c r="AG70" i="11"/>
  <c r="AL70" i="11" s="1"/>
  <c r="AG69" i="11"/>
  <c r="AL69" i="11" s="1"/>
  <c r="AG68" i="11"/>
  <c r="AG67" i="11"/>
  <c r="AG66" i="11"/>
  <c r="AG65" i="11"/>
  <c r="AG64" i="11"/>
  <c r="AL64" i="11" s="1"/>
  <c r="AG63" i="11"/>
  <c r="AL63" i="11" s="1"/>
  <c r="AG62" i="11"/>
  <c r="AL62" i="11" s="1"/>
  <c r="AG61" i="11"/>
  <c r="AL61" i="11" s="1"/>
  <c r="AG60" i="11"/>
  <c r="AL60" i="11" s="1"/>
  <c r="AG59" i="11"/>
  <c r="AL59" i="11" s="1"/>
  <c r="AG58" i="11"/>
  <c r="AL58" i="11" s="1"/>
  <c r="AG57" i="11"/>
  <c r="AL57" i="11" s="1"/>
  <c r="AG56" i="11"/>
  <c r="AL56" i="11" s="1"/>
  <c r="AG55" i="11"/>
  <c r="AL55" i="11" s="1"/>
  <c r="AG54" i="11"/>
  <c r="AL54" i="11" s="1"/>
  <c r="AG53" i="11"/>
  <c r="AL53" i="11" s="1"/>
  <c r="AG52" i="11"/>
  <c r="AG51" i="11"/>
  <c r="AG50" i="11"/>
  <c r="AG49" i="11"/>
  <c r="AG48" i="11"/>
  <c r="AG47" i="11"/>
  <c r="AL47" i="11" s="1"/>
  <c r="AG46" i="11"/>
  <c r="AL46" i="11" s="1"/>
  <c r="AG45" i="11"/>
  <c r="AL45" i="11" s="1"/>
  <c r="AG44" i="11"/>
  <c r="AL44" i="11" s="1"/>
  <c r="AG43" i="11"/>
  <c r="AL43" i="11" s="1"/>
  <c r="AG42" i="11"/>
  <c r="AL42" i="11" s="1"/>
  <c r="AG41" i="11"/>
  <c r="AL41" i="11" s="1"/>
  <c r="AG40" i="11"/>
  <c r="AL40" i="11" s="1"/>
  <c r="AG39" i="11"/>
  <c r="AL39" i="11" s="1"/>
  <c r="AG38" i="11"/>
  <c r="AL38" i="11" s="1"/>
  <c r="AG37" i="11"/>
  <c r="AL37" i="11" s="1"/>
  <c r="AG36" i="11"/>
  <c r="AG35" i="11"/>
  <c r="AG34" i="11"/>
  <c r="AG33" i="11"/>
  <c r="AG32" i="11"/>
  <c r="AL32" i="11" s="1"/>
  <c r="AG31" i="11"/>
  <c r="AL31" i="11" s="1"/>
  <c r="AG30" i="11"/>
  <c r="AL30" i="11" s="1"/>
  <c r="AG29" i="11"/>
  <c r="AL29" i="11" s="1"/>
  <c r="AG28" i="11"/>
  <c r="AL28" i="11" s="1"/>
  <c r="AG27" i="11"/>
  <c r="AL27" i="11" s="1"/>
  <c r="AG26" i="11"/>
  <c r="AL26" i="11" s="1"/>
  <c r="AL275" i="11"/>
  <c r="AL274" i="11"/>
  <c r="AL273" i="11"/>
  <c r="AL272" i="11"/>
  <c r="AL260" i="11"/>
  <c r="AL259" i="11"/>
  <c r="AL258" i="11"/>
  <c r="AL257" i="11"/>
  <c r="AL256" i="11"/>
  <c r="AL244" i="11"/>
  <c r="AL243" i="11"/>
  <c r="AL242" i="11"/>
  <c r="AL241" i="11"/>
  <c r="AL240" i="11"/>
  <c r="AL228" i="11"/>
  <c r="AL227" i="11"/>
  <c r="AL226" i="11"/>
  <c r="AL225" i="11"/>
  <c r="AL224" i="11"/>
  <c r="AL212" i="11"/>
  <c r="AL196" i="11"/>
  <c r="AL195" i="11"/>
  <c r="AL194" i="11"/>
  <c r="AL193" i="11"/>
  <c r="AL192" i="11"/>
  <c r="AL180" i="11"/>
  <c r="AL179" i="11"/>
  <c r="AL178" i="11"/>
  <c r="AL177" i="11"/>
  <c r="AL176" i="11"/>
  <c r="AL164" i="11"/>
  <c r="AL163" i="11"/>
  <c r="AL148" i="11"/>
  <c r="AL147" i="11"/>
  <c r="AL146" i="11"/>
  <c r="AL145" i="11"/>
  <c r="AL144" i="11"/>
  <c r="AL132" i="11"/>
  <c r="AL131" i="11"/>
  <c r="AL130" i="11"/>
  <c r="AL128" i="11"/>
  <c r="AL116" i="11"/>
  <c r="AL114" i="11"/>
  <c r="AL100" i="11"/>
  <c r="AL99" i="11"/>
  <c r="AL98" i="11"/>
  <c r="AL97" i="11"/>
  <c r="AL96" i="11"/>
  <c r="AL84" i="11"/>
  <c r="AL83" i="11"/>
  <c r="AL82" i="11"/>
  <c r="AL80" i="11"/>
  <c r="AL68" i="11"/>
  <c r="AL67" i="11"/>
  <c r="AL66" i="11"/>
  <c r="AL65" i="11"/>
  <c r="AL52" i="11"/>
  <c r="AL51" i="11"/>
  <c r="AL50" i="11"/>
  <c r="AL49" i="11"/>
  <c r="AL48" i="11"/>
  <c r="AL36" i="11"/>
  <c r="AL35" i="11"/>
  <c r="AL34" i="11"/>
  <c r="AL33" i="11"/>
  <c r="N267" i="11"/>
  <c r="N44" i="11"/>
  <c r="W267" i="11"/>
  <c r="Z267" i="11" s="1"/>
  <c r="I143" i="11"/>
  <c r="AC267" i="11"/>
  <c r="AB267" i="11"/>
  <c r="AA267" i="11"/>
  <c r="AD267" i="11" s="1"/>
  <c r="Y267" i="11"/>
  <c r="X267" i="11"/>
  <c r="AC143" i="11"/>
  <c r="AB143" i="11"/>
  <c r="AA143" i="11"/>
  <c r="AD143" i="11" s="1"/>
  <c r="Y143" i="11"/>
  <c r="X143" i="11"/>
  <c r="W143" i="11"/>
  <c r="Z143" i="11" s="1"/>
  <c r="V143" i="11"/>
  <c r="R143" i="11"/>
  <c r="N143" i="11"/>
  <c r="AC44" i="11"/>
  <c r="AB44" i="11"/>
  <c r="Y44" i="11"/>
  <c r="X44" i="11"/>
  <c r="V44" i="11"/>
  <c r="I44" i="11"/>
  <c r="R44" i="11" l="1"/>
  <c r="AA44" i="11"/>
  <c r="AD44" i="11" s="1"/>
  <c r="AE44" i="11" s="1"/>
  <c r="I267" i="11"/>
  <c r="AE267" i="11"/>
  <c r="AE143" i="11"/>
  <c r="M22" i="4" l="1"/>
  <c r="L22" i="4"/>
  <c r="E24" i="19"/>
  <c r="N25" i="3"/>
  <c r="N24" i="3"/>
  <c r="N23" i="3"/>
  <c r="N22" i="3"/>
  <c r="N21" i="3"/>
  <c r="N20" i="3"/>
  <c r="O27" i="3"/>
  <c r="N16" i="3"/>
  <c r="N15" i="3"/>
  <c r="N11" i="3"/>
  <c r="H12" i="1"/>
  <c r="G33" i="18"/>
  <c r="G32" i="18"/>
  <c r="G31" i="18"/>
  <c r="F34" i="18"/>
  <c r="E34" i="18"/>
  <c r="D34" i="18"/>
  <c r="F33" i="18"/>
  <c r="E33" i="18"/>
  <c r="D33" i="18"/>
  <c r="F32" i="18"/>
  <c r="E32" i="18"/>
  <c r="D32" i="18"/>
  <c r="F31" i="18"/>
  <c r="E31" i="18"/>
  <c r="D31" i="18"/>
  <c r="N19" i="3" l="1"/>
  <c r="O26" i="3"/>
  <c r="H35" i="18"/>
  <c r="N27" i="3" l="1"/>
  <c r="N26" i="3"/>
  <c r="X11" i="23" l="1"/>
  <c r="V10" i="23"/>
  <c r="Y276" i="11" l="1"/>
  <c r="Y275" i="11"/>
  <c r="Y274" i="11"/>
  <c r="Y273" i="11"/>
  <c r="Y272" i="11"/>
  <c r="Y271" i="11"/>
  <c r="Y270" i="11"/>
  <c r="Y269" i="11"/>
  <c r="Y268" i="11"/>
  <c r="Y266" i="11"/>
  <c r="Y265" i="11"/>
  <c r="Y264" i="11"/>
  <c r="Y263" i="11"/>
  <c r="Y262" i="11"/>
  <c r="Y261" i="11"/>
  <c r="Y260" i="11"/>
  <c r="Y259" i="11"/>
  <c r="Y258" i="11"/>
  <c r="Y257" i="11"/>
  <c r="Y256" i="11"/>
  <c r="Y255" i="11"/>
  <c r="Y254" i="11"/>
  <c r="Y253" i="11"/>
  <c r="Y252" i="11"/>
  <c r="Y251" i="11"/>
  <c r="Y250" i="11"/>
  <c r="Y249" i="11"/>
  <c r="Y248" i="11"/>
  <c r="Y247" i="11"/>
  <c r="Y246" i="11"/>
  <c r="Y245" i="11"/>
  <c r="Y244" i="11"/>
  <c r="Y243" i="11"/>
  <c r="Y242" i="11"/>
  <c r="Y241" i="11"/>
  <c r="Y240" i="11"/>
  <c r="Y239" i="11"/>
  <c r="Y238" i="11"/>
  <c r="Y237" i="11"/>
  <c r="Y236" i="11"/>
  <c r="Y235" i="11"/>
  <c r="Y234" i="11"/>
  <c r="Y233" i="11"/>
  <c r="Y232" i="11"/>
  <c r="Y231" i="11"/>
  <c r="Y230" i="11"/>
  <c r="Y229" i="11"/>
  <c r="Y228" i="11"/>
  <c r="Y227" i="11"/>
  <c r="Y226" i="11"/>
  <c r="Y225" i="11"/>
  <c r="Y224" i="11"/>
  <c r="Y223" i="11"/>
  <c r="Y222" i="11"/>
  <c r="Y221" i="11"/>
  <c r="Y220" i="11"/>
  <c r="Y219" i="11"/>
  <c r="Y218" i="11"/>
  <c r="Y217" i="11"/>
  <c r="Y216" i="11"/>
  <c r="Y215" i="11"/>
  <c r="Y214" i="11"/>
  <c r="Y213" i="11"/>
  <c r="Y212" i="11"/>
  <c r="Y211" i="11"/>
  <c r="Y210" i="11"/>
  <c r="Y209" i="11"/>
  <c r="Y208" i="11"/>
  <c r="Y207" i="11"/>
  <c r="Y206" i="11"/>
  <c r="Y205" i="11"/>
  <c r="Y204" i="11"/>
  <c r="Y203" i="11"/>
  <c r="Y202" i="11"/>
  <c r="Y201" i="11"/>
  <c r="Y200" i="11"/>
  <c r="Y199" i="11"/>
  <c r="Y198" i="11"/>
  <c r="Y197" i="11"/>
  <c r="Y196" i="11"/>
  <c r="Y195" i="11"/>
  <c r="Y194" i="11"/>
  <c r="Y193" i="11"/>
  <c r="Y192" i="11"/>
  <c r="Y191" i="11"/>
  <c r="Y190" i="11"/>
  <c r="Y189" i="11"/>
  <c r="Y188" i="11"/>
  <c r="Y187" i="11"/>
  <c r="Y186" i="11"/>
  <c r="Y185" i="11"/>
  <c r="Y184" i="11"/>
  <c r="Y183" i="11"/>
  <c r="Y182" i="11"/>
  <c r="Y181" i="11"/>
  <c r="Y180" i="11"/>
  <c r="Y179" i="11"/>
  <c r="Y178" i="11"/>
  <c r="Y177" i="11"/>
  <c r="Y176" i="11"/>
  <c r="Y175" i="11"/>
  <c r="Y174" i="11"/>
  <c r="Y173" i="11"/>
  <c r="Y172" i="11"/>
  <c r="Y171" i="11"/>
  <c r="Y170" i="11"/>
  <c r="Y169" i="11"/>
  <c r="Y168" i="11"/>
  <c r="Y167" i="11"/>
  <c r="Y166" i="11"/>
  <c r="Y165" i="11"/>
  <c r="Y164" i="11"/>
  <c r="Y163" i="11"/>
  <c r="Y162" i="11"/>
  <c r="Y161" i="11"/>
  <c r="Y160" i="11"/>
  <c r="Y159" i="11"/>
  <c r="Y158" i="11"/>
  <c r="Y157" i="11"/>
  <c r="Y156" i="11"/>
  <c r="Y155" i="11"/>
  <c r="Y154" i="11"/>
  <c r="Y153" i="11"/>
  <c r="Y152" i="11"/>
  <c r="Y151" i="11"/>
  <c r="Y150" i="11"/>
  <c r="Y149" i="11"/>
  <c r="Y148" i="11"/>
  <c r="Y147" i="11"/>
  <c r="Y146" i="11"/>
  <c r="Y145" i="11"/>
  <c r="Y144" i="11"/>
  <c r="Y142" i="11"/>
  <c r="Y141" i="11"/>
  <c r="Y140" i="11"/>
  <c r="Y139" i="11"/>
  <c r="Y138" i="11"/>
  <c r="Y137" i="11"/>
  <c r="Y136" i="11"/>
  <c r="Y135" i="11"/>
  <c r="Y134" i="11"/>
  <c r="Y133" i="11"/>
  <c r="Y132" i="11"/>
  <c r="Y131" i="11"/>
  <c r="Y130" i="11"/>
  <c r="Y129" i="11"/>
  <c r="Y128" i="11"/>
  <c r="Y127" i="11"/>
  <c r="Y126" i="11"/>
  <c r="Y125" i="11"/>
  <c r="Y124" i="11"/>
  <c r="Y123" i="11"/>
  <c r="Y122" i="11"/>
  <c r="Y121" i="11"/>
  <c r="Y120" i="11"/>
  <c r="Y119" i="11"/>
  <c r="Y118" i="11"/>
  <c r="Y117" i="11"/>
  <c r="Y116" i="11"/>
  <c r="Y115" i="11"/>
  <c r="Y114" i="11"/>
  <c r="Y113" i="11"/>
  <c r="Y112" i="11"/>
  <c r="Y111" i="11"/>
  <c r="Y110" i="11"/>
  <c r="Y109" i="11"/>
  <c r="Y108" i="11"/>
  <c r="Y107" i="11"/>
  <c r="Y106" i="11"/>
  <c r="Y105" i="11"/>
  <c r="Y104" i="11"/>
  <c r="Y103" i="11"/>
  <c r="Y102" i="11"/>
  <c r="Y101" i="11"/>
  <c r="Y100" i="11"/>
  <c r="Y99" i="11"/>
  <c r="Y98" i="11"/>
  <c r="Y97" i="11"/>
  <c r="Y96" i="11"/>
  <c r="Y95" i="11"/>
  <c r="Y94" i="11"/>
  <c r="Y93" i="11"/>
  <c r="Y92" i="11"/>
  <c r="Y91" i="11"/>
  <c r="Y90" i="11"/>
  <c r="Y89" i="11"/>
  <c r="Y88" i="11"/>
  <c r="Y87" i="11"/>
  <c r="Y86" i="11"/>
  <c r="Y85" i="11"/>
  <c r="Y84" i="11"/>
  <c r="Y83" i="11"/>
  <c r="Y82" i="11"/>
  <c r="Y81" i="11"/>
  <c r="Y80" i="11"/>
  <c r="Y79" i="11"/>
  <c r="Y78" i="11"/>
  <c r="Y77" i="11"/>
  <c r="Y76" i="11"/>
  <c r="Y75" i="11"/>
  <c r="Y74" i="11"/>
  <c r="Y73" i="11"/>
  <c r="Y72" i="11"/>
  <c r="Y71" i="11"/>
  <c r="Y70" i="11"/>
  <c r="Y69" i="11"/>
  <c r="Y68" i="11"/>
  <c r="Y67" i="11"/>
  <c r="Y66" i="11"/>
  <c r="Y65" i="11"/>
  <c r="Y64" i="11"/>
  <c r="Y63" i="11"/>
  <c r="Y62" i="11"/>
  <c r="Y61" i="11"/>
  <c r="Y60" i="11"/>
  <c r="Y59" i="11"/>
  <c r="Y58" i="11"/>
  <c r="Y57" i="11"/>
  <c r="Y56" i="11"/>
  <c r="Y55" i="11"/>
  <c r="Y54" i="11"/>
  <c r="Y53" i="11"/>
  <c r="Y52" i="11"/>
  <c r="Y51" i="11"/>
  <c r="Y50" i="11"/>
  <c r="Y49" i="11"/>
  <c r="Y48" i="11"/>
  <c r="Y47" i="11"/>
  <c r="Y46" i="11"/>
  <c r="Y45" i="11"/>
  <c r="Y43" i="11"/>
  <c r="Y42" i="11"/>
  <c r="Y41" i="11"/>
  <c r="Y40" i="11"/>
  <c r="Y39" i="11"/>
  <c r="Y38" i="11"/>
  <c r="Y37" i="11"/>
  <c r="Y36" i="11"/>
  <c r="Y35" i="11"/>
  <c r="Y34" i="11"/>
  <c r="Y33" i="11"/>
  <c r="Y32" i="11"/>
  <c r="Y31" i="11"/>
  <c r="Y30" i="11"/>
  <c r="Y29" i="11"/>
  <c r="Y28" i="11"/>
  <c r="Y27" i="11"/>
  <c r="Y26" i="11"/>
  <c r="Y25" i="11"/>
  <c r="AC146" i="11"/>
  <c r="AC145" i="11"/>
  <c r="X276" i="11" l="1"/>
  <c r="X275" i="11"/>
  <c r="X274" i="11"/>
  <c r="X273" i="11"/>
  <c r="X272" i="11"/>
  <c r="X271" i="11"/>
  <c r="X270" i="11"/>
  <c r="X269" i="11"/>
  <c r="X268" i="11"/>
  <c r="X266" i="11"/>
  <c r="X265" i="11"/>
  <c r="X264" i="11"/>
  <c r="X263" i="11"/>
  <c r="X262" i="11"/>
  <c r="X261" i="11"/>
  <c r="X260" i="11"/>
  <c r="X259" i="11"/>
  <c r="X258" i="11"/>
  <c r="X257" i="11"/>
  <c r="X256" i="11"/>
  <c r="X255" i="11"/>
  <c r="X254" i="11"/>
  <c r="X253" i="11"/>
  <c r="X252" i="11"/>
  <c r="X251" i="11"/>
  <c r="X250" i="11"/>
  <c r="X249" i="11"/>
  <c r="X248" i="11"/>
  <c r="X247" i="11"/>
  <c r="X246" i="11"/>
  <c r="X245" i="11"/>
  <c r="X244" i="11"/>
  <c r="X243" i="11"/>
  <c r="X242" i="11"/>
  <c r="X241" i="11"/>
  <c r="X240" i="11"/>
  <c r="X239" i="11"/>
  <c r="X238" i="11"/>
  <c r="X237" i="11"/>
  <c r="X236" i="11"/>
  <c r="X235" i="11"/>
  <c r="X234" i="11"/>
  <c r="X233" i="11"/>
  <c r="X232" i="11"/>
  <c r="X231" i="11"/>
  <c r="X230" i="11"/>
  <c r="X229" i="11"/>
  <c r="X228" i="11"/>
  <c r="X227" i="11"/>
  <c r="X226" i="11"/>
  <c r="X225" i="11"/>
  <c r="X224" i="11"/>
  <c r="X223" i="11"/>
  <c r="X222" i="11"/>
  <c r="X221" i="11"/>
  <c r="X220" i="11"/>
  <c r="X219" i="11"/>
  <c r="X218" i="11"/>
  <c r="X217" i="11"/>
  <c r="X216" i="11"/>
  <c r="X215" i="11"/>
  <c r="X214" i="11"/>
  <c r="X213" i="11"/>
  <c r="X212" i="11"/>
  <c r="X211" i="11"/>
  <c r="X210" i="11"/>
  <c r="X209" i="11"/>
  <c r="X208" i="11"/>
  <c r="X207" i="11"/>
  <c r="X206" i="11"/>
  <c r="X205" i="11"/>
  <c r="X204" i="11"/>
  <c r="X203" i="11"/>
  <c r="X202" i="11"/>
  <c r="X201" i="11"/>
  <c r="X200" i="11"/>
  <c r="X199" i="11"/>
  <c r="X198" i="11"/>
  <c r="X197" i="11"/>
  <c r="X196" i="11"/>
  <c r="X195" i="11"/>
  <c r="X194" i="11"/>
  <c r="X193" i="11"/>
  <c r="X192" i="11"/>
  <c r="X191" i="11"/>
  <c r="X190" i="11"/>
  <c r="X189" i="11"/>
  <c r="X188" i="11"/>
  <c r="X187" i="11"/>
  <c r="X186" i="11"/>
  <c r="X185" i="11"/>
  <c r="X184" i="11"/>
  <c r="X183" i="11"/>
  <c r="X182" i="11"/>
  <c r="X181" i="11"/>
  <c r="X180" i="11"/>
  <c r="X179" i="11"/>
  <c r="X178" i="11"/>
  <c r="X177" i="11"/>
  <c r="X176" i="11"/>
  <c r="X175" i="11"/>
  <c r="X174" i="11"/>
  <c r="X173" i="11"/>
  <c r="X172" i="11"/>
  <c r="X171" i="11"/>
  <c r="X170" i="11"/>
  <c r="X169" i="11"/>
  <c r="X168" i="11"/>
  <c r="X167" i="11"/>
  <c r="X166" i="11"/>
  <c r="X165" i="11"/>
  <c r="X164" i="11"/>
  <c r="X163" i="11"/>
  <c r="X162" i="11"/>
  <c r="X161" i="11"/>
  <c r="X160" i="11"/>
  <c r="X159" i="11"/>
  <c r="X158" i="11"/>
  <c r="X157" i="11"/>
  <c r="X156" i="11"/>
  <c r="X155" i="11"/>
  <c r="X154" i="11"/>
  <c r="X153" i="11"/>
  <c r="X152" i="11"/>
  <c r="X151" i="11"/>
  <c r="X150" i="11"/>
  <c r="X149" i="11"/>
  <c r="X148" i="11"/>
  <c r="X147" i="11"/>
  <c r="X146" i="11"/>
  <c r="X145" i="11"/>
  <c r="X144" i="11"/>
  <c r="X142" i="11"/>
  <c r="X141" i="11"/>
  <c r="X140" i="11"/>
  <c r="X139" i="11"/>
  <c r="X138" i="11"/>
  <c r="X137" i="11"/>
  <c r="X136" i="11"/>
  <c r="X135" i="11"/>
  <c r="X134" i="11"/>
  <c r="X133" i="11"/>
  <c r="X132" i="11"/>
  <c r="X131" i="11"/>
  <c r="X130" i="11"/>
  <c r="X129" i="11"/>
  <c r="X128" i="11"/>
  <c r="X127" i="11"/>
  <c r="X126" i="11"/>
  <c r="X125" i="11"/>
  <c r="X124" i="11"/>
  <c r="X123" i="11"/>
  <c r="X122" i="11"/>
  <c r="X121" i="11"/>
  <c r="X120" i="11"/>
  <c r="X119" i="11"/>
  <c r="X118" i="11"/>
  <c r="X117" i="11"/>
  <c r="X116" i="11"/>
  <c r="X115" i="11"/>
  <c r="X114" i="11"/>
  <c r="X113" i="11"/>
  <c r="X112" i="11"/>
  <c r="X111" i="11"/>
  <c r="X110" i="11"/>
  <c r="X109" i="11"/>
  <c r="X108" i="11"/>
  <c r="X107" i="11"/>
  <c r="X106" i="11"/>
  <c r="X105" i="11"/>
  <c r="X104" i="11"/>
  <c r="X103" i="11"/>
  <c r="X102" i="11"/>
  <c r="X101" i="11"/>
  <c r="X100" i="11"/>
  <c r="X99" i="11"/>
  <c r="X98" i="11"/>
  <c r="X97" i="11"/>
  <c r="X96" i="11"/>
  <c r="X95" i="11"/>
  <c r="X94" i="11"/>
  <c r="X93" i="11"/>
  <c r="X92" i="11"/>
  <c r="X91" i="11"/>
  <c r="X90" i="11"/>
  <c r="X89" i="11"/>
  <c r="X88" i="11"/>
  <c r="X87" i="11"/>
  <c r="X86" i="11"/>
  <c r="X85" i="11"/>
  <c r="X84" i="11"/>
  <c r="X83" i="11"/>
  <c r="X82" i="11"/>
  <c r="X81" i="11"/>
  <c r="X80" i="11"/>
  <c r="X79" i="11"/>
  <c r="X78" i="11"/>
  <c r="X77" i="11"/>
  <c r="X76" i="11"/>
  <c r="X75" i="11"/>
  <c r="X74" i="11"/>
  <c r="X73" i="11"/>
  <c r="X72" i="11"/>
  <c r="X71" i="11"/>
  <c r="X70" i="11"/>
  <c r="X69" i="11"/>
  <c r="X68" i="11"/>
  <c r="X67" i="11"/>
  <c r="X66" i="11"/>
  <c r="X65" i="11"/>
  <c r="X64" i="11"/>
  <c r="X63" i="11"/>
  <c r="X62" i="11"/>
  <c r="X61" i="11"/>
  <c r="X60" i="11"/>
  <c r="X59" i="11"/>
  <c r="X58" i="11"/>
  <c r="X57" i="11"/>
  <c r="X56" i="11"/>
  <c r="X55" i="11"/>
  <c r="X54" i="11"/>
  <c r="X53" i="11"/>
  <c r="X52" i="11"/>
  <c r="X51" i="11"/>
  <c r="X50" i="11"/>
  <c r="X49" i="11"/>
  <c r="X48" i="11"/>
  <c r="X47" i="11"/>
  <c r="X46" i="11"/>
  <c r="X45" i="11"/>
  <c r="X43" i="11"/>
  <c r="X42" i="11"/>
  <c r="X41" i="11"/>
  <c r="X40" i="11"/>
  <c r="X39" i="11"/>
  <c r="X38" i="11"/>
  <c r="X37" i="11"/>
  <c r="X36" i="11"/>
  <c r="X35" i="11"/>
  <c r="X34" i="11"/>
  <c r="X33" i="11"/>
  <c r="X32" i="11"/>
  <c r="X31" i="11"/>
  <c r="X30" i="11"/>
  <c r="X29" i="11"/>
  <c r="X28" i="11"/>
  <c r="X27" i="11"/>
  <c r="X26" i="11"/>
  <c r="AB276" i="11"/>
  <c r="AB275" i="11"/>
  <c r="AB274" i="11"/>
  <c r="AB273" i="11"/>
  <c r="AB272" i="11"/>
  <c r="AB271" i="11"/>
  <c r="AB270" i="11"/>
  <c r="AB269" i="11"/>
  <c r="AB268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W146" i="11" l="1"/>
  <c r="W145" i="11"/>
  <c r="Z145" i="11" s="1"/>
  <c r="H113" i="7" s="1"/>
  <c r="K275" i="12"/>
  <c r="P275" i="12" s="1"/>
  <c r="K274" i="12"/>
  <c r="P274" i="12" s="1"/>
  <c r="K273" i="12"/>
  <c r="P273" i="12" s="1"/>
  <c r="K272" i="12"/>
  <c r="P272" i="12" s="1"/>
  <c r="K271" i="12"/>
  <c r="P271" i="12" s="1"/>
  <c r="K270" i="12"/>
  <c r="P270" i="12" s="1"/>
  <c r="K269" i="12"/>
  <c r="P269" i="12" s="1"/>
  <c r="K268" i="12"/>
  <c r="P268" i="12" s="1"/>
  <c r="K267" i="12"/>
  <c r="P267" i="12" s="1"/>
  <c r="K266" i="12"/>
  <c r="P266" i="12" s="1"/>
  <c r="K265" i="12"/>
  <c r="P265" i="12" s="1"/>
  <c r="K264" i="12"/>
  <c r="P264" i="12" s="1"/>
  <c r="K263" i="12"/>
  <c r="P263" i="12" s="1"/>
  <c r="K262" i="12"/>
  <c r="P262" i="12" s="1"/>
  <c r="K261" i="12"/>
  <c r="P261" i="12" s="1"/>
  <c r="K260" i="12"/>
  <c r="P260" i="12" s="1"/>
  <c r="K259" i="12"/>
  <c r="P259" i="12" s="1"/>
  <c r="K258" i="12"/>
  <c r="P258" i="12" s="1"/>
  <c r="K257" i="12"/>
  <c r="P257" i="12" s="1"/>
  <c r="K256" i="12"/>
  <c r="P256" i="12" s="1"/>
  <c r="K255" i="12"/>
  <c r="P255" i="12" s="1"/>
  <c r="K254" i="12"/>
  <c r="P254" i="12" s="1"/>
  <c r="K253" i="12"/>
  <c r="P253" i="12" s="1"/>
  <c r="K252" i="12"/>
  <c r="P252" i="12" s="1"/>
  <c r="K251" i="12"/>
  <c r="P251" i="12" s="1"/>
  <c r="K250" i="12"/>
  <c r="P250" i="12" s="1"/>
  <c r="K249" i="12"/>
  <c r="P249" i="12" s="1"/>
  <c r="K248" i="12"/>
  <c r="P248" i="12" s="1"/>
  <c r="K247" i="12"/>
  <c r="P247" i="12" s="1"/>
  <c r="K246" i="12"/>
  <c r="P246" i="12" s="1"/>
  <c r="K245" i="12"/>
  <c r="P245" i="12" s="1"/>
  <c r="K244" i="12"/>
  <c r="P244" i="12" s="1"/>
  <c r="K243" i="12"/>
  <c r="P243" i="12" s="1"/>
  <c r="K242" i="12"/>
  <c r="P242" i="12" s="1"/>
  <c r="K241" i="12"/>
  <c r="P241" i="12" s="1"/>
  <c r="K240" i="12"/>
  <c r="P240" i="12" s="1"/>
  <c r="K239" i="12"/>
  <c r="P239" i="12" s="1"/>
  <c r="K238" i="12"/>
  <c r="P238" i="12" s="1"/>
  <c r="K237" i="12"/>
  <c r="P237" i="12" s="1"/>
  <c r="K236" i="12"/>
  <c r="P236" i="12" s="1"/>
  <c r="K235" i="12"/>
  <c r="P235" i="12" s="1"/>
  <c r="K234" i="12"/>
  <c r="P234" i="12" s="1"/>
  <c r="K233" i="12"/>
  <c r="P233" i="12" s="1"/>
  <c r="K232" i="12"/>
  <c r="P232" i="12" s="1"/>
  <c r="K231" i="12"/>
  <c r="P231" i="12" s="1"/>
  <c r="K230" i="12"/>
  <c r="P230" i="12" s="1"/>
  <c r="K229" i="12"/>
  <c r="P229" i="12" s="1"/>
  <c r="K228" i="12"/>
  <c r="P228" i="12" s="1"/>
  <c r="K227" i="12"/>
  <c r="P227" i="12" s="1"/>
  <c r="K226" i="12"/>
  <c r="P226" i="12" s="1"/>
  <c r="K225" i="12"/>
  <c r="P225" i="12" s="1"/>
  <c r="K224" i="12"/>
  <c r="P224" i="12" s="1"/>
  <c r="K223" i="12"/>
  <c r="P223" i="12" s="1"/>
  <c r="K222" i="12"/>
  <c r="P222" i="12" s="1"/>
  <c r="K221" i="12"/>
  <c r="P221" i="12" s="1"/>
  <c r="K220" i="12"/>
  <c r="P220" i="12" s="1"/>
  <c r="K219" i="12"/>
  <c r="P219" i="12" s="1"/>
  <c r="K218" i="12"/>
  <c r="P218" i="12" s="1"/>
  <c r="K217" i="12"/>
  <c r="P217" i="12" s="1"/>
  <c r="K216" i="12"/>
  <c r="P216" i="12" s="1"/>
  <c r="K215" i="12"/>
  <c r="P215" i="12" s="1"/>
  <c r="K214" i="12"/>
  <c r="P214" i="12" s="1"/>
  <c r="K213" i="12"/>
  <c r="P213" i="12" s="1"/>
  <c r="K212" i="12"/>
  <c r="P212" i="12" s="1"/>
  <c r="K211" i="12"/>
  <c r="P211" i="12" s="1"/>
  <c r="K210" i="12"/>
  <c r="P210" i="12" s="1"/>
  <c r="K209" i="12"/>
  <c r="P209" i="12" s="1"/>
  <c r="K208" i="12"/>
  <c r="P208" i="12" s="1"/>
  <c r="K207" i="12"/>
  <c r="P207" i="12" s="1"/>
  <c r="K206" i="12"/>
  <c r="P206" i="12" s="1"/>
  <c r="K205" i="12"/>
  <c r="P205" i="12" s="1"/>
  <c r="K204" i="12"/>
  <c r="P204" i="12" s="1"/>
  <c r="K203" i="12"/>
  <c r="P203" i="12" s="1"/>
  <c r="K202" i="12"/>
  <c r="P202" i="12" s="1"/>
  <c r="K201" i="12"/>
  <c r="P201" i="12" s="1"/>
  <c r="K200" i="12"/>
  <c r="P200" i="12" s="1"/>
  <c r="K199" i="12"/>
  <c r="P199" i="12" s="1"/>
  <c r="K198" i="12"/>
  <c r="P198" i="12" s="1"/>
  <c r="K197" i="12"/>
  <c r="P197" i="12" s="1"/>
  <c r="K196" i="12"/>
  <c r="P196" i="12" s="1"/>
  <c r="K195" i="12"/>
  <c r="P195" i="12" s="1"/>
  <c r="K194" i="12"/>
  <c r="P194" i="12" s="1"/>
  <c r="K193" i="12"/>
  <c r="P193" i="12" s="1"/>
  <c r="K192" i="12"/>
  <c r="P192" i="12" s="1"/>
  <c r="K191" i="12"/>
  <c r="P191" i="12" s="1"/>
  <c r="K190" i="12"/>
  <c r="P190" i="12" s="1"/>
  <c r="K189" i="12"/>
  <c r="P189" i="12" s="1"/>
  <c r="K188" i="12"/>
  <c r="P188" i="12" s="1"/>
  <c r="K187" i="12"/>
  <c r="P187" i="12" s="1"/>
  <c r="K186" i="12"/>
  <c r="P186" i="12" s="1"/>
  <c r="K185" i="12"/>
  <c r="P185" i="12" s="1"/>
  <c r="K184" i="12"/>
  <c r="P184" i="12" s="1"/>
  <c r="K183" i="12"/>
  <c r="P183" i="12" s="1"/>
  <c r="K182" i="12"/>
  <c r="P182" i="12" s="1"/>
  <c r="K181" i="12"/>
  <c r="P181" i="12" s="1"/>
  <c r="K180" i="12"/>
  <c r="P180" i="12" s="1"/>
  <c r="K179" i="12"/>
  <c r="P179" i="12" s="1"/>
  <c r="K178" i="12"/>
  <c r="P178" i="12" s="1"/>
  <c r="K177" i="12"/>
  <c r="P177" i="12" s="1"/>
  <c r="K176" i="12"/>
  <c r="P176" i="12" s="1"/>
  <c r="K175" i="12"/>
  <c r="P175" i="12" s="1"/>
  <c r="K174" i="12"/>
  <c r="P174" i="12" s="1"/>
  <c r="K173" i="12"/>
  <c r="P173" i="12" s="1"/>
  <c r="K172" i="12"/>
  <c r="P172" i="12" s="1"/>
  <c r="K171" i="12"/>
  <c r="P171" i="12" s="1"/>
  <c r="K170" i="12"/>
  <c r="P170" i="12" s="1"/>
  <c r="K169" i="12"/>
  <c r="P169" i="12" s="1"/>
  <c r="K168" i="12"/>
  <c r="P168" i="12" s="1"/>
  <c r="K167" i="12"/>
  <c r="P167" i="12" s="1"/>
  <c r="K166" i="12"/>
  <c r="P166" i="12" s="1"/>
  <c r="K165" i="12"/>
  <c r="P165" i="12" s="1"/>
  <c r="K164" i="12"/>
  <c r="P164" i="12" s="1"/>
  <c r="K163" i="12"/>
  <c r="P163" i="12" s="1"/>
  <c r="K162" i="12"/>
  <c r="P162" i="12" s="1"/>
  <c r="K161" i="12"/>
  <c r="P161" i="12" s="1"/>
  <c r="K160" i="12"/>
  <c r="P160" i="12" s="1"/>
  <c r="K159" i="12"/>
  <c r="P159" i="12" s="1"/>
  <c r="K158" i="12"/>
  <c r="P158" i="12" s="1"/>
  <c r="K157" i="12"/>
  <c r="P157" i="12" s="1"/>
  <c r="K156" i="12"/>
  <c r="P156" i="12" s="1"/>
  <c r="K155" i="12"/>
  <c r="P155" i="12" s="1"/>
  <c r="K154" i="12"/>
  <c r="P154" i="12" s="1"/>
  <c r="K153" i="12"/>
  <c r="P153" i="12" s="1"/>
  <c r="K152" i="12"/>
  <c r="P152" i="12" s="1"/>
  <c r="K151" i="12"/>
  <c r="P151" i="12" s="1"/>
  <c r="K150" i="12"/>
  <c r="P150" i="12" s="1"/>
  <c r="K149" i="12"/>
  <c r="P149" i="12" s="1"/>
  <c r="K148" i="12"/>
  <c r="P148" i="12" s="1"/>
  <c r="K147" i="12"/>
  <c r="P147" i="12" s="1"/>
  <c r="K146" i="12"/>
  <c r="P146" i="12" s="1"/>
  <c r="K145" i="12"/>
  <c r="P145" i="12" s="1"/>
  <c r="K144" i="12"/>
  <c r="P144" i="12" s="1"/>
  <c r="K143" i="12"/>
  <c r="P143" i="12" s="1"/>
  <c r="K142" i="12"/>
  <c r="P142" i="12" s="1"/>
  <c r="K141" i="12"/>
  <c r="P141" i="12" s="1"/>
  <c r="K140" i="12"/>
  <c r="P140" i="12" s="1"/>
  <c r="K139" i="12"/>
  <c r="P139" i="12" s="1"/>
  <c r="K138" i="12"/>
  <c r="P138" i="12" s="1"/>
  <c r="K137" i="12"/>
  <c r="P137" i="12" s="1"/>
  <c r="K136" i="12"/>
  <c r="P136" i="12" s="1"/>
  <c r="K135" i="12"/>
  <c r="P135" i="12" s="1"/>
  <c r="K134" i="12"/>
  <c r="P134" i="12" s="1"/>
  <c r="K133" i="12"/>
  <c r="P133" i="12" s="1"/>
  <c r="K132" i="12"/>
  <c r="P132" i="12" s="1"/>
  <c r="K131" i="12"/>
  <c r="P131" i="12" s="1"/>
  <c r="K130" i="12"/>
  <c r="P130" i="12" s="1"/>
  <c r="K129" i="12"/>
  <c r="P129" i="12" s="1"/>
  <c r="K128" i="12"/>
  <c r="P128" i="12" s="1"/>
  <c r="K127" i="12"/>
  <c r="P127" i="12" s="1"/>
  <c r="K126" i="12"/>
  <c r="P126" i="12" s="1"/>
  <c r="K125" i="12"/>
  <c r="P125" i="12" s="1"/>
  <c r="K124" i="12"/>
  <c r="P124" i="12" s="1"/>
  <c r="K123" i="12"/>
  <c r="P123" i="12" s="1"/>
  <c r="K122" i="12"/>
  <c r="P122" i="12" s="1"/>
  <c r="K121" i="12"/>
  <c r="P121" i="12" s="1"/>
  <c r="K120" i="12"/>
  <c r="P120" i="12" s="1"/>
  <c r="K119" i="12"/>
  <c r="P119" i="12" s="1"/>
  <c r="K118" i="12"/>
  <c r="P118" i="12" s="1"/>
  <c r="K117" i="12"/>
  <c r="P117" i="12" s="1"/>
  <c r="K116" i="12"/>
  <c r="P116" i="12" s="1"/>
  <c r="K115" i="12"/>
  <c r="P115" i="12" s="1"/>
  <c r="K114" i="12"/>
  <c r="P114" i="12" s="1"/>
  <c r="K113" i="12"/>
  <c r="P113" i="12" s="1"/>
  <c r="K112" i="12"/>
  <c r="P112" i="12" s="1"/>
  <c r="K111" i="12"/>
  <c r="P111" i="12" s="1"/>
  <c r="K110" i="12"/>
  <c r="P110" i="12" s="1"/>
  <c r="K109" i="12"/>
  <c r="P109" i="12" s="1"/>
  <c r="K108" i="12"/>
  <c r="P108" i="12" s="1"/>
  <c r="K107" i="12"/>
  <c r="P107" i="12" s="1"/>
  <c r="K106" i="12"/>
  <c r="P106" i="12" s="1"/>
  <c r="K105" i="12"/>
  <c r="P105" i="12" s="1"/>
  <c r="K104" i="12"/>
  <c r="P104" i="12" s="1"/>
  <c r="K103" i="12"/>
  <c r="P103" i="12" s="1"/>
  <c r="K102" i="12"/>
  <c r="P102" i="12" s="1"/>
  <c r="K101" i="12"/>
  <c r="P101" i="12" s="1"/>
  <c r="K100" i="12"/>
  <c r="P100" i="12" s="1"/>
  <c r="K99" i="12"/>
  <c r="P99" i="12" s="1"/>
  <c r="K98" i="12"/>
  <c r="P98" i="12" s="1"/>
  <c r="K97" i="12"/>
  <c r="P97" i="12" s="1"/>
  <c r="K96" i="12"/>
  <c r="P96" i="12" s="1"/>
  <c r="K95" i="12"/>
  <c r="P95" i="12" s="1"/>
  <c r="K94" i="12"/>
  <c r="P94" i="12" s="1"/>
  <c r="K93" i="12"/>
  <c r="P93" i="12" s="1"/>
  <c r="K92" i="12"/>
  <c r="P92" i="12" s="1"/>
  <c r="K91" i="12"/>
  <c r="P91" i="12" s="1"/>
  <c r="K90" i="12"/>
  <c r="P90" i="12" s="1"/>
  <c r="K89" i="12"/>
  <c r="P89" i="12" s="1"/>
  <c r="K88" i="12"/>
  <c r="P88" i="12" s="1"/>
  <c r="K87" i="12"/>
  <c r="P87" i="12" s="1"/>
  <c r="K86" i="12"/>
  <c r="P86" i="12" s="1"/>
  <c r="K85" i="12"/>
  <c r="P85" i="12" s="1"/>
  <c r="K84" i="12"/>
  <c r="P84" i="12" s="1"/>
  <c r="K83" i="12"/>
  <c r="P83" i="12" s="1"/>
  <c r="K82" i="12"/>
  <c r="P82" i="12" s="1"/>
  <c r="K81" i="12"/>
  <c r="P81" i="12" s="1"/>
  <c r="K80" i="12"/>
  <c r="P80" i="12" s="1"/>
  <c r="K79" i="12"/>
  <c r="P79" i="12" s="1"/>
  <c r="K78" i="12"/>
  <c r="P78" i="12" s="1"/>
  <c r="K77" i="12"/>
  <c r="P77" i="12" s="1"/>
  <c r="K76" i="12"/>
  <c r="P76" i="12" s="1"/>
  <c r="K75" i="12"/>
  <c r="P75" i="12" s="1"/>
  <c r="K74" i="12"/>
  <c r="P74" i="12" s="1"/>
  <c r="K73" i="12"/>
  <c r="P73" i="12" s="1"/>
  <c r="K72" i="12"/>
  <c r="P72" i="12" s="1"/>
  <c r="K71" i="12"/>
  <c r="P71" i="12" s="1"/>
  <c r="K70" i="12"/>
  <c r="P70" i="12" s="1"/>
  <c r="K69" i="12"/>
  <c r="P69" i="12" s="1"/>
  <c r="K68" i="12"/>
  <c r="P68" i="12" s="1"/>
  <c r="K67" i="12"/>
  <c r="P67" i="12" s="1"/>
  <c r="K66" i="12"/>
  <c r="P66" i="12" s="1"/>
  <c r="K65" i="12"/>
  <c r="P65" i="12" s="1"/>
  <c r="K64" i="12"/>
  <c r="P64" i="12" s="1"/>
  <c r="K63" i="12"/>
  <c r="P63" i="12" s="1"/>
  <c r="K62" i="12"/>
  <c r="P62" i="12" s="1"/>
  <c r="K61" i="12"/>
  <c r="P61" i="12" s="1"/>
  <c r="K60" i="12"/>
  <c r="P60" i="12" s="1"/>
  <c r="K59" i="12"/>
  <c r="P59" i="12" s="1"/>
  <c r="K58" i="12"/>
  <c r="P58" i="12" s="1"/>
  <c r="K57" i="12"/>
  <c r="P57" i="12" s="1"/>
  <c r="K56" i="12"/>
  <c r="P56" i="12" s="1"/>
  <c r="K55" i="12"/>
  <c r="P55" i="12" s="1"/>
  <c r="K54" i="12"/>
  <c r="P54" i="12" s="1"/>
  <c r="K53" i="12"/>
  <c r="P53" i="12" s="1"/>
  <c r="K52" i="12"/>
  <c r="P52" i="12" s="1"/>
  <c r="K51" i="12"/>
  <c r="P51" i="12" s="1"/>
  <c r="K50" i="12"/>
  <c r="P50" i="12" s="1"/>
  <c r="K49" i="12"/>
  <c r="P49" i="12" s="1"/>
  <c r="K48" i="12"/>
  <c r="P48" i="12" s="1"/>
  <c r="K47" i="12"/>
  <c r="P47" i="12" s="1"/>
  <c r="K46" i="12"/>
  <c r="P46" i="12" s="1"/>
  <c r="K45" i="12"/>
  <c r="P45" i="12" s="1"/>
  <c r="K44" i="12"/>
  <c r="P44" i="12" s="1"/>
  <c r="K43" i="12"/>
  <c r="P43" i="12" s="1"/>
  <c r="K42" i="12"/>
  <c r="P42" i="12" s="1"/>
  <c r="K41" i="12"/>
  <c r="P41" i="12" s="1"/>
  <c r="K40" i="12"/>
  <c r="P40" i="12" s="1"/>
  <c r="K39" i="12"/>
  <c r="P39" i="12" s="1"/>
  <c r="K38" i="12"/>
  <c r="P38" i="12" s="1"/>
  <c r="K37" i="12"/>
  <c r="P37" i="12" s="1"/>
  <c r="K36" i="12"/>
  <c r="P36" i="12" s="1"/>
  <c r="K35" i="12"/>
  <c r="P35" i="12" s="1"/>
  <c r="K34" i="12"/>
  <c r="P34" i="12" s="1"/>
  <c r="K33" i="12"/>
  <c r="P33" i="12" s="1"/>
  <c r="K32" i="12"/>
  <c r="P32" i="12" s="1"/>
  <c r="K31" i="12"/>
  <c r="P31" i="12" s="1"/>
  <c r="K30" i="12"/>
  <c r="P30" i="12" s="1"/>
  <c r="K29" i="12"/>
  <c r="P29" i="12" s="1"/>
  <c r="K28" i="12"/>
  <c r="P28" i="12" s="1"/>
  <c r="K27" i="12"/>
  <c r="P27" i="12" s="1"/>
  <c r="K26" i="12"/>
  <c r="P26" i="12" s="1"/>
  <c r="K25" i="12"/>
  <c r="P25" i="12" s="1"/>
  <c r="AA276" i="11"/>
  <c r="AA275" i="11"/>
  <c r="AA274" i="11"/>
  <c r="AA273" i="11"/>
  <c r="AA272" i="11"/>
  <c r="AA271" i="11"/>
  <c r="AA270" i="11"/>
  <c r="AA269" i="11"/>
  <c r="AA268" i="11"/>
  <c r="AA266" i="11"/>
  <c r="AA265" i="11"/>
  <c r="AA264" i="11"/>
  <c r="AA263" i="11"/>
  <c r="AA262" i="11"/>
  <c r="AA261" i="11"/>
  <c r="AA260" i="11"/>
  <c r="AA259" i="11"/>
  <c r="AA258" i="11"/>
  <c r="AA257" i="11"/>
  <c r="AA256" i="11"/>
  <c r="AA255" i="11"/>
  <c r="AA254" i="11"/>
  <c r="AA253" i="11"/>
  <c r="AA252" i="11"/>
  <c r="AA251" i="11"/>
  <c r="AA250" i="11"/>
  <c r="AA249" i="11"/>
  <c r="AA248" i="11"/>
  <c r="AA247" i="11"/>
  <c r="AA246" i="11"/>
  <c r="AA245" i="11"/>
  <c r="AA244" i="11"/>
  <c r="AA243" i="11"/>
  <c r="AA242" i="11"/>
  <c r="AA241" i="11"/>
  <c r="AA240" i="11"/>
  <c r="AA239" i="11"/>
  <c r="AA238" i="11"/>
  <c r="AA237" i="11"/>
  <c r="AA236" i="11"/>
  <c r="AA235" i="11"/>
  <c r="AA234" i="11"/>
  <c r="AA233" i="11"/>
  <c r="AA232" i="11"/>
  <c r="AA231" i="11"/>
  <c r="AA230" i="11"/>
  <c r="AA229" i="11"/>
  <c r="AA228" i="11"/>
  <c r="AA227" i="11"/>
  <c r="AA226" i="11"/>
  <c r="AA225" i="11"/>
  <c r="AA224" i="11"/>
  <c r="AA223" i="11"/>
  <c r="AA222" i="11"/>
  <c r="AA221" i="11"/>
  <c r="AA220" i="11"/>
  <c r="AA219" i="11"/>
  <c r="AA218" i="11"/>
  <c r="AA217" i="11"/>
  <c r="AA216" i="11"/>
  <c r="AA215" i="11"/>
  <c r="AA214" i="11"/>
  <c r="AA213" i="11"/>
  <c r="AA212" i="11"/>
  <c r="AA211" i="11"/>
  <c r="AA210" i="11"/>
  <c r="AA209" i="11"/>
  <c r="AA208" i="11"/>
  <c r="AA207" i="11"/>
  <c r="AA206" i="11"/>
  <c r="AA205" i="11"/>
  <c r="AA204" i="11"/>
  <c r="AA203" i="11"/>
  <c r="AA202" i="11"/>
  <c r="AA201" i="11"/>
  <c r="AA200" i="11"/>
  <c r="AA199" i="11"/>
  <c r="AA198" i="11"/>
  <c r="AA197" i="11"/>
  <c r="AA196" i="11"/>
  <c r="AA195" i="11"/>
  <c r="AA194" i="11"/>
  <c r="AA193" i="11"/>
  <c r="AA192" i="11"/>
  <c r="AA191" i="11"/>
  <c r="AA190" i="11"/>
  <c r="AA189" i="11"/>
  <c r="AA188" i="11"/>
  <c r="AA187" i="11"/>
  <c r="AA186" i="11"/>
  <c r="AA185" i="11"/>
  <c r="AA184" i="11"/>
  <c r="AA183" i="11"/>
  <c r="AA182" i="11"/>
  <c r="AA181" i="11"/>
  <c r="AA180" i="11"/>
  <c r="AA179" i="11"/>
  <c r="AA178" i="11"/>
  <c r="AA177" i="11"/>
  <c r="AA176" i="11"/>
  <c r="AA175" i="11"/>
  <c r="AA174" i="11"/>
  <c r="AA173" i="11"/>
  <c r="AA172" i="11"/>
  <c r="AA171" i="11"/>
  <c r="AA170" i="11"/>
  <c r="AA169" i="11"/>
  <c r="AA168" i="11"/>
  <c r="AA167" i="11"/>
  <c r="AA166" i="11"/>
  <c r="AA165" i="11"/>
  <c r="AA164" i="1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D146" i="11" s="1"/>
  <c r="AA145" i="11"/>
  <c r="AA144" i="11"/>
  <c r="AA142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AA125" i="11"/>
  <c r="AA124" i="11"/>
  <c r="AA123" i="11"/>
  <c r="AA122" i="11"/>
  <c r="AA121" i="11"/>
  <c r="AA120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D145" i="11"/>
  <c r="Z146" i="11"/>
  <c r="V276" i="11"/>
  <c r="V275" i="11"/>
  <c r="V274" i="11"/>
  <c r="V273" i="11"/>
  <c r="V272" i="11"/>
  <c r="V271" i="11"/>
  <c r="V270" i="11"/>
  <c r="V269" i="11"/>
  <c r="V268" i="11"/>
  <c r="V266" i="11"/>
  <c r="V265" i="11"/>
  <c r="V264" i="11"/>
  <c r="V263" i="11"/>
  <c r="V262" i="11"/>
  <c r="V261" i="11"/>
  <c r="V260" i="11"/>
  <c r="V259" i="11"/>
  <c r="V258" i="11"/>
  <c r="V257" i="11"/>
  <c r="V256" i="11"/>
  <c r="V255" i="11"/>
  <c r="V254" i="11"/>
  <c r="V253" i="11"/>
  <c r="V252" i="11"/>
  <c r="V251" i="11"/>
  <c r="V250" i="11"/>
  <c r="V249" i="11"/>
  <c r="V248" i="11"/>
  <c r="V247" i="11"/>
  <c r="V246" i="11"/>
  <c r="V245" i="11"/>
  <c r="V244" i="11"/>
  <c r="V243" i="11"/>
  <c r="V242" i="11"/>
  <c r="V241" i="11"/>
  <c r="V240" i="11"/>
  <c r="V239" i="11"/>
  <c r="V238" i="11"/>
  <c r="V237" i="11"/>
  <c r="V236" i="11"/>
  <c r="V235" i="11"/>
  <c r="V234" i="11"/>
  <c r="V233" i="11"/>
  <c r="V232" i="11"/>
  <c r="V231" i="11"/>
  <c r="V230" i="11"/>
  <c r="V229" i="11"/>
  <c r="V228" i="11"/>
  <c r="V227" i="11"/>
  <c r="V226" i="11"/>
  <c r="V225" i="11"/>
  <c r="V224" i="11"/>
  <c r="V223" i="11"/>
  <c r="V222" i="11"/>
  <c r="V221" i="11"/>
  <c r="V220" i="11"/>
  <c r="V219" i="11"/>
  <c r="V218" i="11"/>
  <c r="V217" i="11"/>
  <c r="V216" i="11"/>
  <c r="V215" i="11"/>
  <c r="V214" i="11"/>
  <c r="V213" i="11"/>
  <c r="V212" i="11"/>
  <c r="V211" i="11"/>
  <c r="V210" i="11"/>
  <c r="V209" i="11"/>
  <c r="V208" i="11"/>
  <c r="V207" i="11"/>
  <c r="V206" i="11"/>
  <c r="V205" i="11"/>
  <c r="V204" i="11"/>
  <c r="V203" i="11"/>
  <c r="V202" i="11"/>
  <c r="V201" i="11"/>
  <c r="V200" i="11"/>
  <c r="V199" i="11"/>
  <c r="V198" i="11"/>
  <c r="V197" i="11"/>
  <c r="V196" i="11"/>
  <c r="V195" i="11"/>
  <c r="V194" i="11"/>
  <c r="V193" i="11"/>
  <c r="V192" i="11"/>
  <c r="V191" i="11"/>
  <c r="V190" i="11"/>
  <c r="V189" i="11"/>
  <c r="V188" i="11"/>
  <c r="V187" i="11"/>
  <c r="V186" i="11"/>
  <c r="V185" i="11"/>
  <c r="V184" i="11"/>
  <c r="V183" i="11"/>
  <c r="V182" i="11"/>
  <c r="V181" i="11"/>
  <c r="V180" i="11"/>
  <c r="V179" i="11"/>
  <c r="V178" i="11"/>
  <c r="V177" i="11"/>
  <c r="V176" i="11"/>
  <c r="V175" i="11"/>
  <c r="V174" i="11"/>
  <c r="V173" i="11"/>
  <c r="V172" i="11"/>
  <c r="V171" i="11"/>
  <c r="V170" i="11"/>
  <c r="V169" i="11"/>
  <c r="V168" i="11"/>
  <c r="V167" i="11"/>
  <c r="V166" i="11"/>
  <c r="V165" i="11"/>
  <c r="V164" i="11"/>
  <c r="V163" i="11"/>
  <c r="V162" i="11"/>
  <c r="V161" i="11"/>
  <c r="V160" i="11"/>
  <c r="V159" i="11"/>
  <c r="V158" i="11"/>
  <c r="V157" i="11"/>
  <c r="V156" i="11"/>
  <c r="V155" i="11"/>
  <c r="V154" i="11"/>
  <c r="V153" i="11"/>
  <c r="V152" i="11"/>
  <c r="V151" i="11"/>
  <c r="V150" i="11"/>
  <c r="V149" i="11"/>
  <c r="V148" i="11"/>
  <c r="V147" i="11"/>
  <c r="V146" i="11"/>
  <c r="V145" i="11"/>
  <c r="V144" i="11"/>
  <c r="V142" i="11"/>
  <c r="V141" i="11"/>
  <c r="V140" i="11"/>
  <c r="V139" i="11"/>
  <c r="V138" i="11"/>
  <c r="V137" i="11"/>
  <c r="V136" i="11"/>
  <c r="V135" i="11"/>
  <c r="V134" i="11"/>
  <c r="V133" i="11"/>
  <c r="V132" i="11"/>
  <c r="V131" i="11"/>
  <c r="V130" i="11"/>
  <c r="V129" i="11"/>
  <c r="V128" i="11"/>
  <c r="V127" i="11"/>
  <c r="V126" i="11"/>
  <c r="V125" i="11"/>
  <c r="V124" i="11"/>
  <c r="V123" i="11"/>
  <c r="V122" i="11"/>
  <c r="V121" i="11"/>
  <c r="V120" i="11"/>
  <c r="V119" i="11"/>
  <c r="V118" i="11"/>
  <c r="V117" i="11"/>
  <c r="V116" i="11"/>
  <c r="V115" i="11"/>
  <c r="V114" i="11"/>
  <c r="V113" i="11"/>
  <c r="V112" i="11"/>
  <c r="V111" i="11"/>
  <c r="V110" i="11"/>
  <c r="V109" i="11"/>
  <c r="V108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5" i="11"/>
  <c r="V74" i="11"/>
  <c r="V73" i="11"/>
  <c r="V72" i="11"/>
  <c r="V71" i="11"/>
  <c r="V70" i="11"/>
  <c r="V69" i="11"/>
  <c r="V68" i="11"/>
  <c r="V67" i="11"/>
  <c r="V66" i="11"/>
  <c r="V65" i="11"/>
  <c r="V64" i="11"/>
  <c r="V63" i="11"/>
  <c r="V62" i="11"/>
  <c r="V61" i="11"/>
  <c r="V60" i="11"/>
  <c r="V59" i="11"/>
  <c r="V58" i="11"/>
  <c r="V57" i="11"/>
  <c r="V56" i="11"/>
  <c r="V55" i="11"/>
  <c r="V54" i="11"/>
  <c r="V53" i="11"/>
  <c r="V52" i="11"/>
  <c r="V51" i="11"/>
  <c r="V50" i="11"/>
  <c r="V49" i="11"/>
  <c r="V48" i="11"/>
  <c r="V47" i="11"/>
  <c r="V46" i="11"/>
  <c r="V45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R276" i="11"/>
  <c r="R275" i="11"/>
  <c r="R274" i="11"/>
  <c r="R273" i="11"/>
  <c r="R272" i="11"/>
  <c r="R271" i="11"/>
  <c r="R270" i="11"/>
  <c r="R269" i="11"/>
  <c r="R268" i="11"/>
  <c r="R266" i="11"/>
  <c r="R265" i="11"/>
  <c r="R264" i="11"/>
  <c r="R263" i="11"/>
  <c r="R262" i="11"/>
  <c r="R261" i="11"/>
  <c r="R260" i="11"/>
  <c r="R259" i="11"/>
  <c r="R258" i="11"/>
  <c r="R257" i="11"/>
  <c r="R256" i="11"/>
  <c r="R255" i="11"/>
  <c r="R254" i="11"/>
  <c r="R253" i="11"/>
  <c r="R252" i="11"/>
  <c r="R251" i="11"/>
  <c r="R250" i="11"/>
  <c r="R249" i="11"/>
  <c r="R248" i="11"/>
  <c r="R247" i="11"/>
  <c r="R246" i="11"/>
  <c r="R245" i="11"/>
  <c r="R244" i="11"/>
  <c r="R243" i="11"/>
  <c r="R242" i="11"/>
  <c r="R241" i="11"/>
  <c r="R240" i="11"/>
  <c r="R239" i="11"/>
  <c r="R238" i="11"/>
  <c r="R237" i="11"/>
  <c r="R236" i="11"/>
  <c r="R235" i="11"/>
  <c r="R234" i="11"/>
  <c r="R233" i="11"/>
  <c r="R232" i="11"/>
  <c r="R231" i="11"/>
  <c r="R230" i="11"/>
  <c r="R229" i="11"/>
  <c r="R228" i="11"/>
  <c r="R227" i="11"/>
  <c r="R226" i="11"/>
  <c r="R225" i="11"/>
  <c r="R224" i="11"/>
  <c r="R223" i="11"/>
  <c r="R222" i="11"/>
  <c r="R221" i="11"/>
  <c r="R220" i="11"/>
  <c r="R219" i="11"/>
  <c r="R218" i="11"/>
  <c r="R217" i="11"/>
  <c r="R216" i="11"/>
  <c r="R215" i="11"/>
  <c r="R214" i="11"/>
  <c r="R213" i="11"/>
  <c r="R212" i="11"/>
  <c r="R211" i="11"/>
  <c r="R210" i="11"/>
  <c r="R209" i="11"/>
  <c r="R208" i="11"/>
  <c r="R207" i="11"/>
  <c r="R206" i="11"/>
  <c r="R205" i="11"/>
  <c r="R204" i="11"/>
  <c r="R203" i="11"/>
  <c r="R202" i="11"/>
  <c r="R201" i="11"/>
  <c r="R200" i="11"/>
  <c r="R199" i="11"/>
  <c r="R198" i="11"/>
  <c r="R197" i="11"/>
  <c r="R196" i="11"/>
  <c r="R195" i="11"/>
  <c r="R194" i="11"/>
  <c r="R193" i="11"/>
  <c r="R192" i="11"/>
  <c r="R191" i="11"/>
  <c r="R190" i="11"/>
  <c r="R189" i="11"/>
  <c r="R188" i="11"/>
  <c r="R187" i="11"/>
  <c r="R186" i="11"/>
  <c r="R185" i="11"/>
  <c r="R184" i="11"/>
  <c r="R183" i="11"/>
  <c r="R182" i="11"/>
  <c r="R181" i="11"/>
  <c r="R180" i="11"/>
  <c r="R179" i="11"/>
  <c r="R178" i="11"/>
  <c r="R177" i="11"/>
  <c r="R176" i="11"/>
  <c r="R175" i="11"/>
  <c r="R174" i="11"/>
  <c r="R173" i="11"/>
  <c r="R172" i="11"/>
  <c r="R171" i="11"/>
  <c r="R170" i="11"/>
  <c r="R169" i="11"/>
  <c r="R168" i="11"/>
  <c r="R167" i="11"/>
  <c r="R166" i="11"/>
  <c r="R165" i="11"/>
  <c r="R164" i="11"/>
  <c r="R163" i="11"/>
  <c r="R162" i="11"/>
  <c r="R161" i="11"/>
  <c r="R160" i="11"/>
  <c r="R159" i="11"/>
  <c r="R158" i="11"/>
  <c r="R157" i="11"/>
  <c r="R156" i="11"/>
  <c r="R155" i="11"/>
  <c r="R154" i="11"/>
  <c r="R153" i="11"/>
  <c r="R152" i="11"/>
  <c r="R151" i="11"/>
  <c r="R150" i="11"/>
  <c r="R149" i="11"/>
  <c r="R148" i="11"/>
  <c r="R147" i="11"/>
  <c r="R146" i="11"/>
  <c r="R145" i="11"/>
  <c r="R144" i="11"/>
  <c r="R142" i="11"/>
  <c r="R141" i="11"/>
  <c r="R140" i="11"/>
  <c r="R139" i="11"/>
  <c r="R138" i="11"/>
  <c r="R137" i="11"/>
  <c r="R136" i="11"/>
  <c r="R135" i="11"/>
  <c r="R134" i="11"/>
  <c r="R133" i="11"/>
  <c r="R132" i="11"/>
  <c r="R131" i="11"/>
  <c r="R130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114" i="11"/>
  <c r="R113" i="11"/>
  <c r="R112" i="11"/>
  <c r="R111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4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R43" i="11"/>
  <c r="R42" i="11"/>
  <c r="R41" i="11"/>
  <c r="R40" i="11"/>
  <c r="R39" i="11"/>
  <c r="R38" i="11"/>
  <c r="R37" i="11"/>
  <c r="R36" i="11"/>
  <c r="R35" i="11"/>
  <c r="R34" i="11"/>
  <c r="R33" i="11"/>
  <c r="R32" i="11"/>
  <c r="R31" i="11"/>
  <c r="R30" i="11"/>
  <c r="R29" i="11"/>
  <c r="R28" i="11"/>
  <c r="R27" i="11"/>
  <c r="R26" i="11"/>
  <c r="N276" i="11"/>
  <c r="N275" i="11"/>
  <c r="N274" i="11"/>
  <c r="N273" i="11"/>
  <c r="N272" i="11"/>
  <c r="N271" i="11"/>
  <c r="N270" i="11"/>
  <c r="N269" i="11"/>
  <c r="N268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AM276" i="11" l="1"/>
  <c r="AM275" i="11"/>
  <c r="AM274" i="11"/>
  <c r="AM273" i="11"/>
  <c r="AM272" i="11"/>
  <c r="AM271" i="11"/>
  <c r="AM270" i="11"/>
  <c r="AM269" i="11"/>
  <c r="AM268" i="11"/>
  <c r="AM267" i="11"/>
  <c r="AM266" i="11"/>
  <c r="AM265" i="11"/>
  <c r="AM264" i="11"/>
  <c r="AM263" i="11"/>
  <c r="AM262" i="11"/>
  <c r="AM261" i="11"/>
  <c r="AM260" i="11"/>
  <c r="AM259" i="11"/>
  <c r="AM258" i="11"/>
  <c r="AM257" i="11"/>
  <c r="AM256" i="11"/>
  <c r="AM255" i="11"/>
  <c r="AM254" i="11"/>
  <c r="AM253" i="11"/>
  <c r="AM252" i="11"/>
  <c r="AM251" i="11"/>
  <c r="AM250" i="11"/>
  <c r="AM249" i="11"/>
  <c r="AM248" i="11"/>
  <c r="AM247" i="11"/>
  <c r="AM246" i="11"/>
  <c r="AM245" i="11"/>
  <c r="AM244" i="11"/>
  <c r="AM243" i="11"/>
  <c r="AM242" i="11"/>
  <c r="AM241" i="11"/>
  <c r="AM240" i="11"/>
  <c r="AM239" i="11"/>
  <c r="AM238" i="11"/>
  <c r="AM237" i="11"/>
  <c r="AM236" i="11"/>
  <c r="AM235" i="11"/>
  <c r="AM234" i="11"/>
  <c r="AM233" i="11"/>
  <c r="AM232" i="11"/>
  <c r="AM231" i="11"/>
  <c r="AM230" i="11"/>
  <c r="AM229" i="11"/>
  <c r="AM228" i="11"/>
  <c r="AM227" i="11"/>
  <c r="AM226" i="11"/>
  <c r="AM225" i="11"/>
  <c r="AM224" i="11"/>
  <c r="AM223" i="11"/>
  <c r="AM222" i="11"/>
  <c r="AM221" i="11"/>
  <c r="AM220" i="11"/>
  <c r="AM219" i="11"/>
  <c r="AM218" i="11"/>
  <c r="AM217" i="11"/>
  <c r="AM216" i="11"/>
  <c r="AM215" i="11"/>
  <c r="AM214" i="11"/>
  <c r="AM213" i="11"/>
  <c r="AM212" i="11"/>
  <c r="AM211" i="11"/>
  <c r="AM210" i="11"/>
  <c r="AM209" i="11"/>
  <c r="AM208" i="11"/>
  <c r="AM207" i="11"/>
  <c r="AM206" i="11"/>
  <c r="AM205" i="11"/>
  <c r="AM204" i="11"/>
  <c r="AM203" i="11"/>
  <c r="AM202" i="11"/>
  <c r="AM201" i="11"/>
  <c r="AM200" i="11"/>
  <c r="AM199" i="11"/>
  <c r="AM198" i="11"/>
  <c r="AM197" i="11"/>
  <c r="AM196" i="11"/>
  <c r="AM195" i="11"/>
  <c r="AM194" i="11"/>
  <c r="AM193" i="11"/>
  <c r="AM192" i="11"/>
  <c r="AM191" i="11"/>
  <c r="AM190" i="11"/>
  <c r="AM189" i="11"/>
  <c r="AM188" i="11"/>
  <c r="AM187" i="11"/>
  <c r="AM186" i="11"/>
  <c r="AM185" i="11"/>
  <c r="AM184" i="11"/>
  <c r="AM183" i="11"/>
  <c r="AM182" i="11"/>
  <c r="AM181" i="11"/>
  <c r="AM180" i="11"/>
  <c r="AM179" i="11"/>
  <c r="AM178" i="11"/>
  <c r="AM177" i="11"/>
  <c r="AM176" i="11"/>
  <c r="AM175" i="11"/>
  <c r="AM174" i="11"/>
  <c r="AM173" i="11"/>
  <c r="AM172" i="11"/>
  <c r="AM171" i="11"/>
  <c r="AM170" i="11"/>
  <c r="AM169" i="11"/>
  <c r="AM168" i="11"/>
  <c r="AM167" i="11"/>
  <c r="AM166" i="11"/>
  <c r="AM165" i="11"/>
  <c r="AM164" i="11"/>
  <c r="AM163" i="11"/>
  <c r="AM162" i="11"/>
  <c r="AM161" i="11"/>
  <c r="AM160" i="11"/>
  <c r="AM159" i="11"/>
  <c r="AM158" i="11"/>
  <c r="AM157" i="11"/>
  <c r="AM156" i="11"/>
  <c r="AM155" i="11"/>
  <c r="AM154" i="11"/>
  <c r="AM153" i="11"/>
  <c r="AM152" i="11"/>
  <c r="AM151" i="11"/>
  <c r="AM150" i="11"/>
  <c r="AM149" i="11"/>
  <c r="AM148" i="11"/>
  <c r="AM147" i="11"/>
  <c r="AM146" i="11"/>
  <c r="AE146" i="11"/>
  <c r="AM145" i="11"/>
  <c r="AE145" i="11"/>
  <c r="AM144" i="11"/>
  <c r="AM143" i="11"/>
  <c r="AM142" i="11"/>
  <c r="AM141" i="11"/>
  <c r="AM140" i="11"/>
  <c r="AM139" i="11"/>
  <c r="AM138" i="11"/>
  <c r="AM137" i="11"/>
  <c r="AM136" i="11"/>
  <c r="AM135" i="11"/>
  <c r="AM134" i="11"/>
  <c r="AM133" i="11"/>
  <c r="AM132" i="11"/>
  <c r="AM131" i="11"/>
  <c r="AM130" i="11"/>
  <c r="AM129" i="11"/>
  <c r="AM128" i="11"/>
  <c r="AM127" i="11"/>
  <c r="AM126" i="11"/>
  <c r="AM125" i="11"/>
  <c r="AM124" i="11"/>
  <c r="AM123" i="11"/>
  <c r="AM122" i="11"/>
  <c r="AM121" i="11"/>
  <c r="AM120" i="11"/>
  <c r="AM119" i="11"/>
  <c r="AM118" i="11"/>
  <c r="AM117" i="11"/>
  <c r="AM116" i="11"/>
  <c r="AM115" i="11"/>
  <c r="AM114" i="11"/>
  <c r="AM113" i="11"/>
  <c r="AM112" i="11"/>
  <c r="AM111" i="11"/>
  <c r="AM110" i="11"/>
  <c r="AM109" i="11"/>
  <c r="AM108" i="11"/>
  <c r="AM107" i="11"/>
  <c r="AM106" i="11"/>
  <c r="AM105" i="11"/>
  <c r="AM104" i="11"/>
  <c r="AM103" i="11"/>
  <c r="AM102" i="11"/>
  <c r="AM101" i="11"/>
  <c r="AM100" i="11"/>
  <c r="AM99" i="11"/>
  <c r="AM98" i="11"/>
  <c r="AM97" i="11"/>
  <c r="AM96" i="11"/>
  <c r="AM95" i="11"/>
  <c r="AM94" i="11"/>
  <c r="AM93" i="11"/>
  <c r="AM92" i="11"/>
  <c r="AM91" i="11"/>
  <c r="AM90" i="11"/>
  <c r="AM89" i="11"/>
  <c r="AM88" i="11"/>
  <c r="AM87" i="11"/>
  <c r="AM86" i="11"/>
  <c r="AM85" i="11"/>
  <c r="AM84" i="11"/>
  <c r="AM83" i="11"/>
  <c r="AM82" i="11"/>
  <c r="AM81" i="11"/>
  <c r="AM80" i="11"/>
  <c r="AM79" i="11"/>
  <c r="AM78" i="11"/>
  <c r="AM77" i="11"/>
  <c r="AM76" i="11"/>
  <c r="AM75" i="11"/>
  <c r="AM74" i="11"/>
  <c r="AM73" i="11"/>
  <c r="AM72" i="11"/>
  <c r="AM71" i="11"/>
  <c r="AM70" i="11"/>
  <c r="AM69" i="11"/>
  <c r="AM68" i="11"/>
  <c r="AM67" i="11"/>
  <c r="AM66" i="11"/>
  <c r="AM65" i="11"/>
  <c r="AM64" i="11"/>
  <c r="AM63" i="11"/>
  <c r="AM62" i="11"/>
  <c r="AM61" i="11"/>
  <c r="AM60" i="11"/>
  <c r="AM59" i="11"/>
  <c r="AM58" i="11"/>
  <c r="AM57" i="11"/>
  <c r="AM56" i="11"/>
  <c r="AM55" i="11"/>
  <c r="AM54" i="11"/>
  <c r="AM53" i="11"/>
  <c r="AM52" i="11"/>
  <c r="AM51" i="11"/>
  <c r="AM50" i="11"/>
  <c r="AM49" i="11"/>
  <c r="AM48" i="11"/>
  <c r="AM47" i="11"/>
  <c r="AM46" i="11"/>
  <c r="AM45" i="11"/>
  <c r="AM44" i="11"/>
  <c r="AM43" i="11"/>
  <c r="AM42" i="11"/>
  <c r="AM41" i="11"/>
  <c r="AM40" i="11"/>
  <c r="AM39" i="11"/>
  <c r="AM38" i="11"/>
  <c r="AM37" i="11"/>
  <c r="AM36" i="11"/>
  <c r="AM35" i="11"/>
  <c r="AM34" i="11"/>
  <c r="AM33" i="11"/>
  <c r="AM32" i="11"/>
  <c r="AM31" i="11"/>
  <c r="AM30" i="11"/>
  <c r="AM29" i="11"/>
  <c r="AM28" i="11"/>
  <c r="AM27" i="11"/>
  <c r="AM26" i="11"/>
  <c r="E27" i="19" l="1"/>
  <c r="F31" i="19"/>
  <c r="G31" i="19"/>
  <c r="H31" i="19"/>
  <c r="I31" i="19"/>
  <c r="E28" i="19"/>
  <c r="E29" i="19"/>
  <c r="J31" i="19"/>
  <c r="J30" i="19"/>
  <c r="E26" i="19"/>
  <c r="F30" i="19"/>
  <c r="G30" i="19"/>
  <c r="H30" i="19"/>
  <c r="E25" i="19"/>
  <c r="I30" i="19"/>
  <c r="E31" i="19" l="1"/>
  <c r="E30" i="19"/>
  <c r="D22" i="4" l="1"/>
  <c r="C22" i="4" s="1"/>
  <c r="D21" i="4"/>
  <c r="C10" i="4"/>
  <c r="E22" i="2" l="1"/>
  <c r="K24" i="12"/>
  <c r="P24" i="12" s="1"/>
  <c r="K26" i="3" l="1"/>
  <c r="K17" i="3"/>
  <c r="K27" i="3"/>
  <c r="K18" i="3"/>
  <c r="G18" i="11" l="1"/>
  <c r="F18" i="11"/>
  <c r="H18" i="11" l="1"/>
  <c r="I18" i="11" l="1"/>
  <c r="H24" i="11" l="1"/>
  <c r="H23" i="11"/>
  <c r="H22" i="11"/>
  <c r="H21" i="11"/>
  <c r="H20" i="11"/>
  <c r="H19" i="11"/>
  <c r="H17" i="11"/>
  <c r="H16" i="11"/>
  <c r="H15" i="11"/>
  <c r="G24" i="11" l="1"/>
  <c r="G23" i="11"/>
  <c r="G22" i="11"/>
  <c r="G21" i="11"/>
  <c r="G20" i="11"/>
  <c r="G19" i="11"/>
  <c r="G17" i="11"/>
  <c r="G16" i="11"/>
  <c r="G15" i="11"/>
  <c r="E12" i="3" l="1"/>
  <c r="E12" i="2" l="1"/>
  <c r="J5" i="11" l="1"/>
  <c r="F24" i="11"/>
  <c r="F23" i="11"/>
  <c r="F22" i="11"/>
  <c r="F21" i="11"/>
  <c r="F20" i="11"/>
  <c r="F19" i="11"/>
  <c r="F17" i="11"/>
  <c r="F16" i="11"/>
  <c r="F15" i="11"/>
  <c r="W29" i="11"/>
  <c r="K24" i="19" l="1"/>
  <c r="C6" i="22"/>
  <c r="L27" i="3" l="1"/>
  <c r="L18" i="3"/>
  <c r="L17" i="3"/>
  <c r="L30" i="2"/>
  <c r="L17" i="2"/>
  <c r="L26" i="3" l="1"/>
  <c r="L29" i="2"/>
  <c r="L18" i="2"/>
  <c r="N17" i="2" l="1"/>
  <c r="P148" i="7" l="1"/>
  <c r="P142" i="7"/>
  <c r="P48" i="7"/>
  <c r="P43" i="7"/>
  <c r="W276" i="11" l="1"/>
  <c r="W275" i="11"/>
  <c r="W274" i="11"/>
  <c r="W273" i="11"/>
  <c r="W272" i="11"/>
  <c r="W271" i="11"/>
  <c r="W270" i="11"/>
  <c r="W269" i="11"/>
  <c r="W268" i="11"/>
  <c r="W266" i="11"/>
  <c r="W265" i="11"/>
  <c r="W264" i="11"/>
  <c r="W263" i="11"/>
  <c r="W262" i="11"/>
  <c r="W261" i="11"/>
  <c r="W260" i="11"/>
  <c r="W259" i="11"/>
  <c r="W258" i="11"/>
  <c r="W257" i="11"/>
  <c r="W256" i="11"/>
  <c r="W255" i="11"/>
  <c r="W254" i="11"/>
  <c r="W253" i="11"/>
  <c r="W252" i="11"/>
  <c r="W251" i="11"/>
  <c r="W250" i="11"/>
  <c r="W249" i="11"/>
  <c r="W248" i="11"/>
  <c r="W247" i="11"/>
  <c r="W246" i="11"/>
  <c r="W245" i="11"/>
  <c r="W244" i="11"/>
  <c r="W243" i="11"/>
  <c r="W242" i="11"/>
  <c r="W241" i="11"/>
  <c r="W240" i="11"/>
  <c r="W239" i="11"/>
  <c r="W238" i="11"/>
  <c r="W237" i="11"/>
  <c r="W236" i="11"/>
  <c r="W235" i="11"/>
  <c r="W234" i="11"/>
  <c r="W233" i="11"/>
  <c r="W232" i="11"/>
  <c r="W231" i="11"/>
  <c r="W230" i="11"/>
  <c r="W229" i="11"/>
  <c r="W228" i="11"/>
  <c r="W227" i="11"/>
  <c r="W226" i="11"/>
  <c r="W225" i="11"/>
  <c r="W224" i="11"/>
  <c r="W223" i="11"/>
  <c r="W222" i="11"/>
  <c r="W221" i="11"/>
  <c r="W220" i="11"/>
  <c r="W219" i="11"/>
  <c r="W218" i="11"/>
  <c r="W217" i="11"/>
  <c r="W216" i="11"/>
  <c r="W215" i="11"/>
  <c r="W214" i="11"/>
  <c r="W213" i="11"/>
  <c r="W212" i="11"/>
  <c r="W211" i="11"/>
  <c r="W210" i="11"/>
  <c r="W209" i="11"/>
  <c r="W208" i="11"/>
  <c r="W207" i="11"/>
  <c r="W206" i="11"/>
  <c r="W205" i="11"/>
  <c r="W204" i="11"/>
  <c r="W203" i="11"/>
  <c r="W202" i="11"/>
  <c r="W201" i="11"/>
  <c r="W200" i="11"/>
  <c r="W199" i="11"/>
  <c r="W198" i="11"/>
  <c r="W197" i="11"/>
  <c r="W196" i="11"/>
  <c r="W195" i="11"/>
  <c r="W194" i="11"/>
  <c r="W193" i="11"/>
  <c r="W192" i="11"/>
  <c r="W191" i="11"/>
  <c r="W190" i="11"/>
  <c r="W189" i="11"/>
  <c r="W188" i="11"/>
  <c r="W187" i="11"/>
  <c r="W186" i="11"/>
  <c r="W185" i="11"/>
  <c r="W184" i="11"/>
  <c r="W183" i="11"/>
  <c r="W182" i="11"/>
  <c r="W181" i="11"/>
  <c r="W180" i="11"/>
  <c r="W179" i="11"/>
  <c r="W178" i="11"/>
  <c r="W177" i="11"/>
  <c r="W176" i="11"/>
  <c r="W175" i="11"/>
  <c r="W174" i="11"/>
  <c r="W173" i="11"/>
  <c r="W172" i="11"/>
  <c r="W171" i="11"/>
  <c r="W170" i="11"/>
  <c r="W169" i="11"/>
  <c r="W168" i="11"/>
  <c r="W167" i="11"/>
  <c r="W166" i="11"/>
  <c r="W165" i="11"/>
  <c r="W164" i="11"/>
  <c r="W163" i="11"/>
  <c r="W162" i="11"/>
  <c r="W161" i="11"/>
  <c r="W160" i="11"/>
  <c r="W159" i="11"/>
  <c r="W158" i="11"/>
  <c r="W157" i="11"/>
  <c r="W156" i="11"/>
  <c r="W155" i="11"/>
  <c r="W154" i="11"/>
  <c r="W153" i="11"/>
  <c r="W152" i="11"/>
  <c r="W151" i="11"/>
  <c r="W150" i="11"/>
  <c r="W149" i="11"/>
  <c r="W148" i="11"/>
  <c r="Z148" i="11" s="1"/>
  <c r="W147" i="11"/>
  <c r="W144" i="11"/>
  <c r="W142" i="11"/>
  <c r="W141" i="11"/>
  <c r="W140" i="11"/>
  <c r="W139" i="11"/>
  <c r="W138" i="11"/>
  <c r="W137" i="11"/>
  <c r="W136" i="11"/>
  <c r="W135" i="11"/>
  <c r="W134" i="11"/>
  <c r="W133" i="11"/>
  <c r="W132" i="11"/>
  <c r="W131" i="11"/>
  <c r="W130" i="11"/>
  <c r="W129" i="11"/>
  <c r="W128" i="11"/>
  <c r="W127" i="11"/>
  <c r="W126" i="11"/>
  <c r="W125" i="11"/>
  <c r="W124" i="11"/>
  <c r="W123" i="11"/>
  <c r="W122" i="11"/>
  <c r="W121" i="11"/>
  <c r="W120" i="11"/>
  <c r="W119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W101" i="11"/>
  <c r="W100" i="11"/>
  <c r="W99" i="11"/>
  <c r="W98" i="11"/>
  <c r="W97" i="11"/>
  <c r="W96" i="11"/>
  <c r="W95" i="11"/>
  <c r="W94" i="11"/>
  <c r="W93" i="11"/>
  <c r="W92" i="11"/>
  <c r="W91" i="11"/>
  <c r="W90" i="11"/>
  <c r="W89" i="11"/>
  <c r="W88" i="11"/>
  <c r="W87" i="11"/>
  <c r="W86" i="11"/>
  <c r="W85" i="11"/>
  <c r="W84" i="11"/>
  <c r="W83" i="11"/>
  <c r="W82" i="11"/>
  <c r="W81" i="11"/>
  <c r="W80" i="11"/>
  <c r="W79" i="11"/>
  <c r="W78" i="11"/>
  <c r="W77" i="11"/>
  <c r="W76" i="11"/>
  <c r="W75" i="11"/>
  <c r="W74" i="11"/>
  <c r="W73" i="11"/>
  <c r="W72" i="11"/>
  <c r="W71" i="11"/>
  <c r="W70" i="11"/>
  <c r="W69" i="11"/>
  <c r="W68" i="11"/>
  <c r="W67" i="11"/>
  <c r="W66" i="11"/>
  <c r="W65" i="11"/>
  <c r="W64" i="11"/>
  <c r="W63" i="11"/>
  <c r="W62" i="11"/>
  <c r="W61" i="11"/>
  <c r="W60" i="11"/>
  <c r="W59" i="11"/>
  <c r="W58" i="11"/>
  <c r="W57" i="11"/>
  <c r="W56" i="11"/>
  <c r="W55" i="11"/>
  <c r="W54" i="11"/>
  <c r="W53" i="11"/>
  <c r="W52" i="11"/>
  <c r="W51" i="11"/>
  <c r="W50" i="11"/>
  <c r="W49" i="11"/>
  <c r="W48" i="11"/>
  <c r="W47" i="11"/>
  <c r="W46" i="11"/>
  <c r="W45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8" i="11"/>
  <c r="W27" i="11"/>
  <c r="W26" i="11"/>
  <c r="U10" i="23" l="1"/>
  <c r="Q14" i="23"/>
  <c r="Q13" i="23"/>
  <c r="Q12" i="23"/>
  <c r="Q11" i="23"/>
  <c r="Q10" i="23"/>
  <c r="W10" i="23" s="1"/>
  <c r="M14" i="23"/>
  <c r="M13" i="23"/>
  <c r="M12" i="23"/>
  <c r="M11" i="23"/>
  <c r="M10" i="23"/>
  <c r="I14" i="23"/>
  <c r="V14" i="23" s="1"/>
  <c r="I13" i="23"/>
  <c r="V13" i="23" s="1"/>
  <c r="I12" i="23"/>
  <c r="V12" i="23" s="1"/>
  <c r="I11" i="23"/>
  <c r="I10" i="23"/>
  <c r="V11" i="23" l="1"/>
  <c r="X10" i="23" l="1"/>
  <c r="Z121" i="11"/>
  <c r="Z120" i="11"/>
  <c r="Z45" i="11"/>
  <c r="Z46" i="11"/>
  <c r="Z76" i="11" l="1"/>
  <c r="Z75" i="11"/>
  <c r="Z204" i="11"/>
  <c r="Z153" i="11"/>
  <c r="Z152" i="11"/>
  <c r="H42" i="7" l="1"/>
  <c r="H43" i="7" l="1"/>
  <c r="E13" i="19" l="1"/>
  <c r="E12" i="19"/>
  <c r="E18" i="19"/>
  <c r="E14" i="19"/>
  <c r="E9" i="19"/>
  <c r="E15" i="19"/>
  <c r="E10" i="19"/>
  <c r="E16" i="19"/>
  <c r="E17" i="19"/>
  <c r="E11" i="19"/>
  <c r="W24" i="23" l="1"/>
  <c r="W23" i="23"/>
  <c r="W22" i="23"/>
  <c r="W21" i="23"/>
  <c r="W20" i="23"/>
  <c r="W19" i="23"/>
  <c r="W18" i="23"/>
  <c r="W17" i="23"/>
  <c r="W16" i="23"/>
  <c r="W15" i="23"/>
  <c r="V24" i="23"/>
  <c r="V23" i="23"/>
  <c r="V22" i="23"/>
  <c r="V21" i="23"/>
  <c r="V20" i="23"/>
  <c r="V19" i="23"/>
  <c r="V18" i="23"/>
  <c r="V17" i="23"/>
  <c r="V16" i="23"/>
  <c r="V15" i="23"/>
  <c r="X15" i="23" s="1"/>
  <c r="X17" i="23" l="1"/>
  <c r="X18" i="23"/>
  <c r="X22" i="23"/>
  <c r="X16" i="23"/>
  <c r="X20" i="23"/>
  <c r="X23" i="23"/>
  <c r="X24" i="23"/>
  <c r="X21" i="23"/>
  <c r="X19" i="23"/>
  <c r="I276" i="11" l="1"/>
  <c r="I275" i="11"/>
  <c r="I274" i="11"/>
  <c r="I273" i="11"/>
  <c r="I272" i="11"/>
  <c r="I271" i="11"/>
  <c r="I270" i="11"/>
  <c r="I269" i="11"/>
  <c r="I268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G5" i="7" l="1"/>
  <c r="M29" i="2" l="1"/>
  <c r="J26" i="3" l="1"/>
  <c r="J18" i="3"/>
  <c r="J27" i="3"/>
  <c r="J17" i="3"/>
  <c r="M30" i="2"/>
  <c r="K30" i="2"/>
  <c r="K29" i="2"/>
  <c r="H10" i="11" l="1"/>
  <c r="Z276" i="11"/>
  <c r="Z275" i="11"/>
  <c r="Z274" i="11"/>
  <c r="Z273" i="11"/>
  <c r="Z272" i="11"/>
  <c r="Z271" i="11"/>
  <c r="Z270" i="11"/>
  <c r="Z269" i="11"/>
  <c r="Z268" i="11"/>
  <c r="Z266" i="11"/>
  <c r="Z265" i="11"/>
  <c r="Z264" i="11"/>
  <c r="Z263" i="11"/>
  <c r="Z262" i="11"/>
  <c r="Z261" i="11"/>
  <c r="Z260" i="11"/>
  <c r="Z259" i="11"/>
  <c r="Z258" i="11"/>
  <c r="Z257" i="11"/>
  <c r="Z256" i="11"/>
  <c r="Z255" i="11"/>
  <c r="Z254" i="11"/>
  <c r="Z253" i="11"/>
  <c r="Z252" i="11"/>
  <c r="Z251" i="11"/>
  <c r="Z250" i="11"/>
  <c r="Z249" i="11"/>
  <c r="Z248" i="11"/>
  <c r="Z247" i="11"/>
  <c r="Z246" i="11"/>
  <c r="Z245" i="11"/>
  <c r="Z244" i="11"/>
  <c r="Z243" i="11"/>
  <c r="Z242" i="11"/>
  <c r="Z241" i="11"/>
  <c r="Z240" i="11"/>
  <c r="Z239" i="11"/>
  <c r="Z238" i="11"/>
  <c r="Z237" i="11"/>
  <c r="Z236" i="11"/>
  <c r="Z235" i="11"/>
  <c r="Z234" i="11"/>
  <c r="Z233" i="11"/>
  <c r="Z232" i="11"/>
  <c r="Z231" i="11"/>
  <c r="Z230" i="11"/>
  <c r="Z229" i="11"/>
  <c r="Z228" i="11"/>
  <c r="Z227" i="11"/>
  <c r="Z226" i="11"/>
  <c r="Z225" i="11"/>
  <c r="Z224" i="11"/>
  <c r="Z223" i="11"/>
  <c r="Z222" i="11"/>
  <c r="Z221" i="11"/>
  <c r="Z220" i="11"/>
  <c r="Z219" i="11"/>
  <c r="Z218" i="11"/>
  <c r="Z217" i="11"/>
  <c r="Z216" i="11"/>
  <c r="Z215" i="11"/>
  <c r="Z214" i="11"/>
  <c r="Z213" i="11"/>
  <c r="Z212" i="11"/>
  <c r="Z211" i="11"/>
  <c r="Z210" i="11"/>
  <c r="Z209" i="11"/>
  <c r="Z208" i="11"/>
  <c r="Z207" i="11"/>
  <c r="Z206" i="11"/>
  <c r="Z205" i="11"/>
  <c r="Z203" i="11"/>
  <c r="Z202" i="11"/>
  <c r="Z201" i="11"/>
  <c r="Z200" i="11"/>
  <c r="Z199" i="11"/>
  <c r="Z198" i="11"/>
  <c r="Z197" i="11"/>
  <c r="Z196" i="11"/>
  <c r="Z195" i="11"/>
  <c r="Z194" i="11"/>
  <c r="Z193" i="11"/>
  <c r="Z192" i="11"/>
  <c r="Z191" i="11"/>
  <c r="Z190" i="11"/>
  <c r="Z189" i="11"/>
  <c r="Z188" i="11"/>
  <c r="Z187" i="11"/>
  <c r="Z186" i="11"/>
  <c r="Z185" i="11"/>
  <c r="Z184" i="11"/>
  <c r="Z183" i="11"/>
  <c r="Z182" i="11"/>
  <c r="Z181" i="11"/>
  <c r="Z180" i="11"/>
  <c r="Z179" i="11"/>
  <c r="Z178" i="11"/>
  <c r="Z177" i="11"/>
  <c r="Z176" i="11"/>
  <c r="Z175" i="11"/>
  <c r="Z174" i="11"/>
  <c r="Z173" i="11"/>
  <c r="Z172" i="11"/>
  <c r="Z171" i="11"/>
  <c r="Z170" i="11"/>
  <c r="Z169" i="11"/>
  <c r="Z168" i="11"/>
  <c r="Z167" i="11"/>
  <c r="Z166" i="11"/>
  <c r="Z165" i="11"/>
  <c r="Z164" i="11"/>
  <c r="Z163" i="11"/>
  <c r="Z162" i="11"/>
  <c r="Z161" i="11"/>
  <c r="Z160" i="11"/>
  <c r="Z159" i="11"/>
  <c r="Z158" i="11"/>
  <c r="Z157" i="11"/>
  <c r="Z156" i="11"/>
  <c r="Z155" i="11"/>
  <c r="Z154" i="11"/>
  <c r="Z151" i="11"/>
  <c r="Z150" i="11"/>
  <c r="Z149" i="11"/>
  <c r="Z147" i="11"/>
  <c r="Z144" i="11"/>
  <c r="Z142" i="11"/>
  <c r="Z141" i="11"/>
  <c r="Z140" i="11"/>
  <c r="Z139" i="11"/>
  <c r="Z138" i="11"/>
  <c r="Z137" i="11"/>
  <c r="Z136" i="11"/>
  <c r="Z135" i="11"/>
  <c r="Z134" i="11"/>
  <c r="Z133" i="11"/>
  <c r="Z132" i="11"/>
  <c r="Z131" i="11"/>
  <c r="Z130" i="11"/>
  <c r="Z129" i="11"/>
  <c r="Z128" i="11"/>
  <c r="Z127" i="11"/>
  <c r="Z126" i="11"/>
  <c r="Z125" i="11"/>
  <c r="Z124" i="11"/>
  <c r="Z123" i="11"/>
  <c r="Z122" i="11"/>
  <c r="Z119" i="11"/>
  <c r="Z118" i="11"/>
  <c r="Z117" i="11"/>
  <c r="Z116" i="11"/>
  <c r="Z115" i="11"/>
  <c r="Z114" i="11"/>
  <c r="Z113" i="11"/>
  <c r="AC112" i="11"/>
  <c r="AD112" i="11" s="1"/>
  <c r="Z112" i="11"/>
  <c r="Z111" i="11"/>
  <c r="Z110" i="11"/>
  <c r="Z109" i="11"/>
  <c r="Z108" i="11"/>
  <c r="Z107" i="11"/>
  <c r="Z106" i="11"/>
  <c r="Z105" i="11"/>
  <c r="Z104" i="11"/>
  <c r="Z103" i="11"/>
  <c r="Z102" i="11"/>
  <c r="Z101" i="11"/>
  <c r="Z100" i="11"/>
  <c r="Z99" i="11"/>
  <c r="Z98" i="11"/>
  <c r="Z97" i="11"/>
  <c r="Z96" i="11"/>
  <c r="Z95" i="11"/>
  <c r="Z94" i="11"/>
  <c r="Z93" i="11"/>
  <c r="Z92" i="11"/>
  <c r="Z91" i="11"/>
  <c r="Z90" i="11"/>
  <c r="Z89" i="11"/>
  <c r="Z88" i="11"/>
  <c r="Z87" i="11"/>
  <c r="Z86" i="11"/>
  <c r="Z85" i="11"/>
  <c r="Z84" i="11"/>
  <c r="Z83" i="11"/>
  <c r="Z82" i="11"/>
  <c r="Z81" i="11"/>
  <c r="Z80" i="11"/>
  <c r="Z79" i="11"/>
  <c r="Z78" i="11"/>
  <c r="Z77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AC51" i="11"/>
  <c r="AD51" i="11" s="1"/>
  <c r="Z51" i="11"/>
  <c r="Z50" i="11"/>
  <c r="Z49" i="11"/>
  <c r="Z48" i="11"/>
  <c r="Z47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H44" i="7" l="1"/>
  <c r="H49" i="7"/>
  <c r="H25" i="7"/>
  <c r="H154" i="7"/>
  <c r="H28" i="7"/>
  <c r="H68" i="7"/>
  <c r="H31" i="7"/>
  <c r="H178" i="7"/>
  <c r="H27" i="7"/>
  <c r="H30" i="7"/>
  <c r="H45" i="7"/>
  <c r="H75" i="7"/>
  <c r="H35" i="7"/>
  <c r="AE51" i="11"/>
  <c r="H203" i="7"/>
  <c r="H29" i="7"/>
  <c r="H77" i="7"/>
  <c r="H156" i="7"/>
  <c r="H227" i="7"/>
  <c r="H211" i="7"/>
  <c r="H161" i="7"/>
  <c r="H37" i="7"/>
  <c r="H198" i="7"/>
  <c r="H38" i="7"/>
  <c r="H32" i="7"/>
  <c r="H204" i="7"/>
  <c r="H33" i="7"/>
  <c r="H34" i="7"/>
  <c r="H36" i="7"/>
  <c r="H222" i="7"/>
  <c r="H26" i="7"/>
  <c r="H244" i="7"/>
  <c r="H239" i="7"/>
  <c r="H192" i="7"/>
  <c r="H148" i="7"/>
  <c r="H153" i="7"/>
  <c r="H255" i="7"/>
  <c r="AE112" i="11" l="1"/>
  <c r="H152" i="7"/>
  <c r="H121" i="7"/>
  <c r="H51" i="7"/>
  <c r="H252" i="7"/>
  <c r="H122" i="7"/>
  <c r="H170" i="7"/>
  <c r="H245" i="7"/>
  <c r="H119" i="7"/>
  <c r="H140" i="7"/>
  <c r="H84" i="7"/>
  <c r="H215" i="7"/>
  <c r="H157" i="7"/>
  <c r="H83" i="7"/>
  <c r="H124" i="7"/>
  <c r="H210" i="7"/>
  <c r="H103" i="7"/>
  <c r="H246" i="7"/>
  <c r="H260" i="7"/>
  <c r="H67" i="7"/>
  <c r="H55" i="7"/>
  <c r="H92" i="7"/>
  <c r="H261" i="7"/>
  <c r="H220" i="7"/>
  <c r="H187" i="7"/>
  <c r="H110" i="7"/>
  <c r="H143" i="7"/>
  <c r="H76" i="7"/>
  <c r="H95" i="7"/>
  <c r="H127" i="7"/>
  <c r="H196" i="7"/>
  <c r="H54" i="7"/>
  <c r="H238" i="7"/>
  <c r="H137" i="7"/>
  <c r="H241" i="7"/>
  <c r="H234" i="7"/>
  <c r="H231" i="7"/>
  <c r="H189" i="7"/>
  <c r="H116" i="7"/>
  <c r="H175" i="7"/>
  <c r="H233" i="7"/>
  <c r="H100" i="7"/>
  <c r="H57" i="7"/>
  <c r="H225" i="7"/>
  <c r="H132" i="7"/>
  <c r="H258" i="7"/>
  <c r="H236" i="7"/>
  <c r="H135" i="7"/>
  <c r="H52" i="7"/>
  <c r="H142" i="7"/>
  <c r="H217" i="7"/>
  <c r="H250" i="7"/>
  <c r="H209" i="7"/>
  <c r="H180" i="7"/>
  <c r="H176" i="7"/>
  <c r="H229" i="7"/>
  <c r="H167" i="7"/>
  <c r="H78" i="7"/>
  <c r="H86" i="7"/>
  <c r="H134" i="7"/>
  <c r="H265" i="7"/>
  <c r="H247" i="7"/>
  <c r="H48" i="7"/>
  <c r="H79" i="7"/>
  <c r="H262" i="7"/>
  <c r="H232" i="7"/>
  <c r="H64" i="7"/>
  <c r="H177" i="7"/>
  <c r="H214" i="7"/>
  <c r="H104" i="7"/>
  <c r="H169" i="7"/>
  <c r="H61" i="7"/>
  <c r="H166" i="7"/>
  <c r="H164" i="7"/>
  <c r="H237" i="7"/>
  <c r="H141" i="7"/>
  <c r="H264" i="7"/>
  <c r="H200" i="7"/>
  <c r="H197" i="7"/>
  <c r="H165" i="7"/>
  <c r="H39" i="7"/>
  <c r="H129" i="7"/>
  <c r="H71" i="7"/>
  <c r="H181" i="7"/>
  <c r="H240" i="7"/>
  <c r="H269" i="7"/>
  <c r="H182" i="7"/>
  <c r="H126" i="7"/>
  <c r="H133" i="7"/>
  <c r="H191" i="7"/>
  <c r="H171" i="7"/>
  <c r="H188" i="7"/>
  <c r="H254" i="7"/>
  <c r="H109" i="7"/>
  <c r="H101" i="7"/>
  <c r="H218" i="7"/>
  <c r="H93" i="7"/>
  <c r="H85" i="7"/>
  <c r="H202" i="7"/>
  <c r="H98" i="7"/>
  <c r="H131" i="7"/>
  <c r="H271" i="7"/>
  <c r="H60" i="7"/>
  <c r="H82" i="7"/>
  <c r="H59" i="7"/>
  <c r="H47" i="7"/>
  <c r="H272" i="7"/>
  <c r="H146" i="7"/>
  <c r="H107" i="7"/>
  <c r="H216" i="7"/>
  <c r="H251" i="7"/>
  <c r="H130" i="7"/>
  <c r="H151" i="7"/>
  <c r="H74" i="7"/>
  <c r="H160" i="7"/>
  <c r="H249" i="7"/>
  <c r="H186" i="7"/>
  <c r="H256" i="7"/>
  <c r="H230" i="7"/>
  <c r="H112" i="7"/>
  <c r="H273" i="7"/>
  <c r="H219" i="7"/>
  <c r="H224" i="7"/>
  <c r="H221" i="7"/>
  <c r="H223" i="7"/>
  <c r="H56" i="7"/>
  <c r="H40" i="7"/>
  <c r="H41" i="7"/>
  <c r="H114" i="7"/>
  <c r="H118" i="7"/>
  <c r="H226" i="7"/>
  <c r="H184" i="7"/>
  <c r="H96" i="7"/>
  <c r="H228" i="7"/>
  <c r="H155" i="7"/>
  <c r="H213" i="7"/>
  <c r="H193" i="7"/>
  <c r="H201" i="7"/>
  <c r="H168" i="7"/>
  <c r="H208" i="7"/>
  <c r="H115" i="7"/>
  <c r="H195" i="7"/>
  <c r="H63" i="7"/>
  <c r="H266" i="7"/>
  <c r="H173" i="7"/>
  <c r="H128" i="7"/>
  <c r="H172" i="7"/>
  <c r="H248" i="7"/>
  <c r="H207" i="7"/>
  <c r="H65" i="7"/>
  <c r="H87" i="7"/>
  <c r="H159" i="7"/>
  <c r="H185" i="7"/>
  <c r="H99" i="7"/>
  <c r="H163" i="7"/>
  <c r="H158" i="7"/>
  <c r="H106" i="7"/>
  <c r="H108" i="7"/>
  <c r="H139" i="7"/>
  <c r="H91" i="7"/>
  <c r="H212" i="7"/>
  <c r="H102" i="7"/>
  <c r="H147" i="7"/>
  <c r="H136" i="7"/>
  <c r="H88" i="7"/>
  <c r="H66" i="7"/>
  <c r="H235" i="7"/>
  <c r="H179" i="7"/>
  <c r="H138" i="7"/>
  <c r="H120" i="7"/>
  <c r="H242" i="7"/>
  <c r="H123" i="7"/>
  <c r="H53" i="7"/>
  <c r="H80" i="7"/>
  <c r="H190" i="7"/>
  <c r="H268" i="7"/>
  <c r="H206" i="7"/>
  <c r="H70" i="7"/>
  <c r="H73" i="7"/>
  <c r="H145" i="7"/>
  <c r="H150" i="7"/>
  <c r="H267" i="7"/>
  <c r="H69" i="7"/>
  <c r="H72" i="7"/>
  <c r="H117" i="7"/>
  <c r="H162" i="7"/>
  <c r="H62" i="7"/>
  <c r="H263" i="7"/>
  <c r="H50" i="7"/>
  <c r="H144" i="7"/>
  <c r="H149" i="7"/>
  <c r="H94" i="7"/>
  <c r="H183" i="7"/>
  <c r="H199" i="7"/>
  <c r="H259" i="7"/>
  <c r="H97" i="7"/>
  <c r="H174" i="7"/>
  <c r="H194" i="7"/>
  <c r="H105" i="7"/>
  <c r="H125" i="7"/>
  <c r="H90" i="7"/>
  <c r="H270" i="7"/>
  <c r="H257" i="7"/>
  <c r="H111" i="7"/>
  <c r="H81" i="7"/>
  <c r="H46" i="7"/>
  <c r="H89" i="7"/>
  <c r="H243" i="7"/>
  <c r="H253" i="7"/>
  <c r="H58" i="7"/>
  <c r="H205" i="7"/>
  <c r="P12" i="18" l="1"/>
  <c r="P6" i="18" l="1"/>
  <c r="P11" i="18"/>
  <c r="E21" i="3" l="1"/>
  <c r="C21" i="3" s="1"/>
  <c r="H30" i="2" l="1"/>
  <c r="H29" i="2"/>
  <c r="G30" i="2"/>
  <c r="G29" i="2"/>
  <c r="J30" i="2"/>
  <c r="J29" i="2"/>
  <c r="F30" i="2"/>
  <c r="F29" i="2"/>
  <c r="I29" i="2"/>
  <c r="I30" i="2"/>
  <c r="P10" i="18" l="1"/>
  <c r="J18" i="2" l="1"/>
  <c r="J17" i="2" l="1"/>
  <c r="I15" i="11" l="1"/>
  <c r="U19" i="23" l="1"/>
  <c r="Q19" i="23"/>
  <c r="M19" i="23"/>
  <c r="I19" i="23"/>
  <c r="F27" i="3" l="1"/>
  <c r="F26" i="3"/>
  <c r="G27" i="3"/>
  <c r="G26" i="3"/>
  <c r="H27" i="3"/>
  <c r="H26" i="3"/>
  <c r="I27" i="3"/>
  <c r="I26" i="3"/>
  <c r="M27" i="3"/>
  <c r="M26" i="3"/>
  <c r="Z27" i="11"/>
  <c r="H24" i="7" l="1"/>
  <c r="Z26" i="11"/>
  <c r="H23" i="7" s="1"/>
  <c r="E14" i="3" l="1"/>
  <c r="I24" i="23" l="1"/>
  <c r="I17" i="23"/>
  <c r="I21" i="23"/>
  <c r="M17" i="23"/>
  <c r="U17" i="23"/>
  <c r="I20" i="23"/>
  <c r="Q15" i="23"/>
  <c r="Q16" i="23"/>
  <c r="I18" i="23"/>
  <c r="I16" i="23"/>
  <c r="I15" i="23"/>
  <c r="I23" i="23"/>
  <c r="M16" i="23"/>
  <c r="Q17" i="23"/>
  <c r="I22" i="23"/>
  <c r="U21" i="23"/>
  <c r="K12" i="1"/>
  <c r="U20" i="23" l="1"/>
  <c r="Q22" i="23"/>
  <c r="F9" i="23"/>
  <c r="Q20" i="23"/>
  <c r="U24" i="23"/>
  <c r="U22" i="23"/>
  <c r="Q21" i="23"/>
  <c r="U16" i="23"/>
  <c r="Q23" i="23"/>
  <c r="M22" i="23"/>
  <c r="Q18" i="23"/>
  <c r="M24" i="23"/>
  <c r="H9" i="23"/>
  <c r="U18" i="23"/>
  <c r="U15" i="23"/>
  <c r="U23" i="23"/>
  <c r="M18" i="23"/>
  <c r="M21" i="23"/>
  <c r="Q24" i="23"/>
  <c r="M15" i="23"/>
  <c r="M23" i="23"/>
  <c r="G9" i="23"/>
  <c r="M20" i="23"/>
  <c r="E14" i="2"/>
  <c r="F15" i="1" s="1"/>
  <c r="I9" i="23" l="1"/>
  <c r="E19" i="19"/>
  <c r="E20" i="19"/>
  <c r="L9" i="23"/>
  <c r="K9" i="23"/>
  <c r="J9" i="23"/>
  <c r="L19" i="1" l="1"/>
  <c r="U12" i="23"/>
  <c r="W12" i="23" s="1"/>
  <c r="U13" i="23"/>
  <c r="W13" i="23" s="1"/>
  <c r="N9" i="23"/>
  <c r="S9" i="23"/>
  <c r="U11" i="23"/>
  <c r="M9" i="23"/>
  <c r="V9" i="23" s="1"/>
  <c r="U14" i="23"/>
  <c r="W14" i="23" s="1"/>
  <c r="T9" i="23"/>
  <c r="P9" i="23"/>
  <c r="O9" i="23"/>
  <c r="R9" i="23"/>
  <c r="W11" i="23" l="1"/>
  <c r="X14" i="23"/>
  <c r="K28" i="19"/>
  <c r="X13" i="23"/>
  <c r="K26" i="19"/>
  <c r="X12" i="23"/>
  <c r="F7" i="22"/>
  <c r="G7" i="22" s="1"/>
  <c r="U9" i="23"/>
  <c r="Q9" i="23"/>
  <c r="C26" i="19" l="1"/>
  <c r="M14" i="1"/>
  <c r="C28" i="19"/>
  <c r="M16" i="1"/>
  <c r="W9" i="23"/>
  <c r="X9" i="23" s="1"/>
  <c r="K29" i="19"/>
  <c r="C29" i="19" s="1"/>
  <c r="K14" i="1"/>
  <c r="K16" i="1"/>
  <c r="K25" i="19"/>
  <c r="C25" i="19" l="1"/>
  <c r="M13" i="1"/>
  <c r="M17" i="1"/>
  <c r="K17" i="1" s="1"/>
  <c r="C7" i="22"/>
  <c r="K13" i="1"/>
  <c r="L18" i="1"/>
  <c r="K27" i="19" l="1"/>
  <c r="L30" i="19"/>
  <c r="L31" i="19"/>
  <c r="AG25" i="11"/>
  <c r="AL25" i="11" s="1"/>
  <c r="AM25" i="11" s="1"/>
  <c r="AB25" i="11"/>
  <c r="AA25" i="11"/>
  <c r="X25" i="11"/>
  <c r="W25" i="11"/>
  <c r="R25" i="11"/>
  <c r="N25" i="11"/>
  <c r="I25" i="11"/>
  <c r="D9" i="4"/>
  <c r="C27" i="19" l="1"/>
  <c r="M15" i="1"/>
  <c r="D27" i="19"/>
  <c r="D25" i="19"/>
  <c r="D26" i="19"/>
  <c r="C31" i="19"/>
  <c r="D28" i="19"/>
  <c r="C30" i="19"/>
  <c r="D29" i="19"/>
  <c r="T18" i="11"/>
  <c r="K18" i="11"/>
  <c r="AG18" i="11"/>
  <c r="O18" i="11"/>
  <c r="S18" i="11"/>
  <c r="L18" i="11"/>
  <c r="P18" i="11"/>
  <c r="X18" i="11" s="1"/>
  <c r="M18" i="11"/>
  <c r="Q18" i="11"/>
  <c r="Y18" i="11" s="1"/>
  <c r="Q15" i="11"/>
  <c r="Y15" i="11" s="1"/>
  <c r="Q23" i="11"/>
  <c r="Y23" i="11" s="1"/>
  <c r="M21" i="11"/>
  <c r="M20" i="11"/>
  <c r="Q17" i="11"/>
  <c r="Y17" i="11" s="1"/>
  <c r="Q20" i="11"/>
  <c r="Y20" i="11" s="1"/>
  <c r="M15" i="11"/>
  <c r="M19" i="11"/>
  <c r="Q22" i="11"/>
  <c r="Y22" i="11" s="1"/>
  <c r="M24" i="11"/>
  <c r="M22" i="11"/>
  <c r="M17" i="11"/>
  <c r="M16" i="11"/>
  <c r="Q21" i="11"/>
  <c r="Y21" i="11" s="1"/>
  <c r="M23" i="11"/>
  <c r="Q24" i="11"/>
  <c r="Y24" i="11" s="1"/>
  <c r="Q19" i="11"/>
  <c r="Y19" i="11" s="1"/>
  <c r="Q16" i="11"/>
  <c r="Y16" i="11" s="1"/>
  <c r="L24" i="11"/>
  <c r="L23" i="11"/>
  <c r="L22" i="11"/>
  <c r="L21" i="11"/>
  <c r="L20" i="11"/>
  <c r="L19" i="11"/>
  <c r="L17" i="11"/>
  <c r="L16" i="11"/>
  <c r="L15" i="11"/>
  <c r="K15" i="1"/>
  <c r="K30" i="19"/>
  <c r="K31" i="19"/>
  <c r="P23" i="11"/>
  <c r="P19" i="11"/>
  <c r="X19" i="11" s="1"/>
  <c r="P24" i="11"/>
  <c r="X24" i="11" s="1"/>
  <c r="P22" i="11"/>
  <c r="X22" i="11" s="1"/>
  <c r="T15" i="11"/>
  <c r="P21" i="11"/>
  <c r="T19" i="11"/>
  <c r="P20" i="11"/>
  <c r="P17" i="11"/>
  <c r="T24" i="11"/>
  <c r="T17" i="11"/>
  <c r="T23" i="11"/>
  <c r="T22" i="11"/>
  <c r="P16" i="11"/>
  <c r="X16" i="11" s="1"/>
  <c r="T21" i="11"/>
  <c r="P15" i="11"/>
  <c r="X15" i="11" s="1"/>
  <c r="T16" i="11"/>
  <c r="T20" i="11"/>
  <c r="K24" i="11"/>
  <c r="O23" i="11"/>
  <c r="W23" i="11" s="1"/>
  <c r="AG19" i="11"/>
  <c r="O15" i="11"/>
  <c r="K23" i="11"/>
  <c r="AG24" i="11"/>
  <c r="AG17" i="11"/>
  <c r="K22" i="11"/>
  <c r="O22" i="11"/>
  <c r="K20" i="11"/>
  <c r="AG23" i="11"/>
  <c r="O16" i="11"/>
  <c r="W16" i="11" s="1"/>
  <c r="O21" i="11"/>
  <c r="W21" i="11" s="1"/>
  <c r="O24" i="11"/>
  <c r="W24" i="11" s="1"/>
  <c r="K17" i="11"/>
  <c r="AG22" i="11"/>
  <c r="AG15" i="11"/>
  <c r="K15" i="11"/>
  <c r="O20" i="11"/>
  <c r="W20" i="11" s="1"/>
  <c r="AG16" i="11"/>
  <c r="K19" i="11"/>
  <c r="AG21" i="11"/>
  <c r="K16" i="11"/>
  <c r="O17" i="11"/>
  <c r="W17" i="11" s="1"/>
  <c r="K21" i="11"/>
  <c r="AG20" i="11"/>
  <c r="O19" i="11"/>
  <c r="S24" i="11"/>
  <c r="S22" i="11"/>
  <c r="S23" i="11"/>
  <c r="S20" i="11"/>
  <c r="S19" i="11"/>
  <c r="S15" i="11"/>
  <c r="S16" i="11"/>
  <c r="S21" i="11"/>
  <c r="S17" i="11"/>
  <c r="H12" i="11"/>
  <c r="G12" i="11"/>
  <c r="F12" i="11"/>
  <c r="Z25" i="11"/>
  <c r="H22" i="7" s="1"/>
  <c r="I23" i="11"/>
  <c r="I22" i="11"/>
  <c r="I17" i="11"/>
  <c r="H14" i="11"/>
  <c r="I16" i="11"/>
  <c r="G10" i="11"/>
  <c r="F10" i="11"/>
  <c r="G14" i="11"/>
  <c r="I20" i="11"/>
  <c r="F14" i="11"/>
  <c r="H11" i="11"/>
  <c r="G11" i="11"/>
  <c r="F13" i="11"/>
  <c r="G13" i="11"/>
  <c r="H13" i="11"/>
  <c r="F11" i="11"/>
  <c r="I24" i="11"/>
  <c r="I21" i="11"/>
  <c r="I19" i="11"/>
  <c r="G6" i="10"/>
  <c r="AB18" i="11" l="1"/>
  <c r="R18" i="11"/>
  <c r="W18" i="11"/>
  <c r="Z18" i="11" s="1"/>
  <c r="N18" i="11"/>
  <c r="AA18" i="11"/>
  <c r="M10" i="11"/>
  <c r="M12" i="11"/>
  <c r="I12" i="11"/>
  <c r="K12" i="11"/>
  <c r="L12" i="11"/>
  <c r="AB16" i="11"/>
  <c r="AA20" i="11"/>
  <c r="AB15" i="11"/>
  <c r="AB17" i="11"/>
  <c r="AA17" i="11"/>
  <c r="AA19" i="11"/>
  <c r="R16" i="11"/>
  <c r="AB22" i="11"/>
  <c r="AB24" i="11"/>
  <c r="AB19" i="11"/>
  <c r="AB20" i="11"/>
  <c r="AB21" i="11"/>
  <c r="AB23" i="11"/>
  <c r="AA22" i="11"/>
  <c r="R15" i="11"/>
  <c r="N15" i="11"/>
  <c r="W15" i="11"/>
  <c r="Z15" i="11" s="1"/>
  <c r="R17" i="11"/>
  <c r="X17" i="11"/>
  <c r="Z17" i="11" s="1"/>
  <c r="N19" i="11"/>
  <c r="N16" i="11"/>
  <c r="AA16" i="11"/>
  <c r="N22" i="11"/>
  <c r="AA15" i="11"/>
  <c r="N17" i="11"/>
  <c r="R19" i="11"/>
  <c r="N20" i="11"/>
  <c r="W19" i="11"/>
  <c r="Z19" i="11" s="1"/>
  <c r="Z16" i="11"/>
  <c r="R20" i="11"/>
  <c r="K13" i="11"/>
  <c r="I10" i="11"/>
  <c r="R23" i="11"/>
  <c r="F9" i="11"/>
  <c r="F5" i="11" s="1"/>
  <c r="G9" i="11"/>
  <c r="G5" i="11" s="1"/>
  <c r="R21" i="11"/>
  <c r="X21" i="11"/>
  <c r="Z21" i="11" s="1"/>
  <c r="R24" i="11"/>
  <c r="Z24" i="11"/>
  <c r="R22" i="11"/>
  <c r="N23" i="11"/>
  <c r="AA23" i="11"/>
  <c r="L11" i="11"/>
  <c r="X20" i="11"/>
  <c r="Z20" i="11" s="1"/>
  <c r="L10" i="11"/>
  <c r="K10" i="11"/>
  <c r="K14" i="11"/>
  <c r="N24" i="11"/>
  <c r="AA24" i="11"/>
  <c r="W22" i="11"/>
  <c r="Z22" i="11" s="1"/>
  <c r="N21" i="11"/>
  <c r="AA21" i="11"/>
  <c r="X23" i="11"/>
  <c r="Z23" i="11" s="1"/>
  <c r="L13" i="11"/>
  <c r="I11" i="11"/>
  <c r="L14" i="11"/>
  <c r="M14" i="11"/>
  <c r="I14" i="11"/>
  <c r="M11" i="11"/>
  <c r="H9" i="11"/>
  <c r="H5" i="11" s="1"/>
  <c r="I13" i="11"/>
  <c r="K11" i="11"/>
  <c r="M13" i="11"/>
  <c r="H19" i="7" l="1"/>
  <c r="H12" i="7"/>
  <c r="H17" i="7"/>
  <c r="H16" i="7"/>
  <c r="H21" i="7"/>
  <c r="H14" i="7"/>
  <c r="H13" i="7"/>
  <c r="H15" i="7"/>
  <c r="H20" i="7"/>
  <c r="H18" i="7"/>
  <c r="L9" i="11"/>
  <c r="L5" i="11" s="1"/>
  <c r="P10" i="11"/>
  <c r="D6" i="10"/>
  <c r="P14" i="11"/>
  <c r="X14" i="11" s="1"/>
  <c r="T12" i="11"/>
  <c r="AB12" i="11" s="1"/>
  <c r="S12" i="11"/>
  <c r="AA12" i="11" s="1"/>
  <c r="AG12" i="11"/>
  <c r="O12" i="11"/>
  <c r="Q12" i="11"/>
  <c r="Y12" i="11" s="1"/>
  <c r="N12" i="11"/>
  <c r="P12" i="11"/>
  <c r="X12" i="11" s="1"/>
  <c r="AG13" i="11"/>
  <c r="AG14" i="11"/>
  <c r="AG10" i="11"/>
  <c r="AG11" i="11"/>
  <c r="O14" i="11"/>
  <c r="W14" i="11" s="1"/>
  <c r="Q11" i="11"/>
  <c r="Y11" i="11" s="1"/>
  <c r="T10" i="11"/>
  <c r="AB10" i="11" s="1"/>
  <c r="Q10" i="11"/>
  <c r="Y10" i="11" s="1"/>
  <c r="O13" i="11"/>
  <c r="W13" i="11" s="1"/>
  <c r="T14" i="11"/>
  <c r="AB14" i="11" s="1"/>
  <c r="Q13" i="11"/>
  <c r="Y13" i="11" s="1"/>
  <c r="O10" i="11"/>
  <c r="W10" i="11" s="1"/>
  <c r="P11" i="11"/>
  <c r="X11" i="11" s="1"/>
  <c r="N13" i="11"/>
  <c r="P13" i="11"/>
  <c r="X13" i="11" s="1"/>
  <c r="Q14" i="11"/>
  <c r="Y14" i="11" s="1"/>
  <c r="T11" i="11"/>
  <c r="AB11" i="11" s="1"/>
  <c r="N14" i="11"/>
  <c r="S10" i="11"/>
  <c r="M9" i="11"/>
  <c r="M5" i="11" s="1"/>
  <c r="S13" i="11"/>
  <c r="S11" i="11"/>
  <c r="O11" i="11"/>
  <c r="S14" i="11"/>
  <c r="I9" i="11"/>
  <c r="I5" i="11" s="1"/>
  <c r="N10" i="11"/>
  <c r="K9" i="11"/>
  <c r="K5" i="11" s="1"/>
  <c r="N11" i="11"/>
  <c r="T13" i="11"/>
  <c r="AB13" i="11" s="1"/>
  <c r="G15" i="19" l="1"/>
  <c r="G10" i="19"/>
  <c r="G9" i="19"/>
  <c r="F9" i="19" s="1"/>
  <c r="G17" i="19"/>
  <c r="G12" i="19"/>
  <c r="G16" i="19"/>
  <c r="G11" i="19"/>
  <c r="G18" i="19"/>
  <c r="G13" i="19"/>
  <c r="G14" i="19"/>
  <c r="R12" i="11"/>
  <c r="W12" i="11"/>
  <c r="Z12" i="11" s="1"/>
  <c r="AG9" i="11"/>
  <c r="AH267" i="11" s="1"/>
  <c r="O9" i="11"/>
  <c r="O5" i="11" s="1"/>
  <c r="P9" i="11"/>
  <c r="P5" i="11" s="1"/>
  <c r="Q9" i="11"/>
  <c r="Q5" i="11" s="1"/>
  <c r="Z14" i="11"/>
  <c r="R14" i="11"/>
  <c r="R10" i="11"/>
  <c r="X10" i="11"/>
  <c r="Z10" i="11" s="1"/>
  <c r="Z13" i="11"/>
  <c r="T9" i="11"/>
  <c r="T5" i="11" s="1"/>
  <c r="R13" i="11"/>
  <c r="S9" i="11"/>
  <c r="S5" i="11" s="1"/>
  <c r="AA11" i="11"/>
  <c r="AA14" i="11"/>
  <c r="AA13" i="11"/>
  <c r="AA10" i="11"/>
  <c r="R11" i="11"/>
  <c r="W11" i="11"/>
  <c r="Z11" i="11" s="1"/>
  <c r="N9" i="11"/>
  <c r="N5" i="11" s="1"/>
  <c r="H11" i="7" l="1"/>
  <c r="H10" i="7"/>
  <c r="H8" i="7"/>
  <c r="H9" i="7"/>
  <c r="AH44" i="11"/>
  <c r="AH143" i="11"/>
  <c r="AH243" i="11"/>
  <c r="AH213" i="11"/>
  <c r="AH197" i="11"/>
  <c r="AH181" i="11"/>
  <c r="AH165" i="11"/>
  <c r="AH149" i="11"/>
  <c r="AH133" i="11"/>
  <c r="AH117" i="11"/>
  <c r="AH101" i="11"/>
  <c r="AH260" i="11"/>
  <c r="AH229" i="11"/>
  <c r="AH253" i="11"/>
  <c r="AH239" i="11"/>
  <c r="AH187" i="11"/>
  <c r="AH155" i="11"/>
  <c r="AH139" i="11"/>
  <c r="AH123" i="11"/>
  <c r="AH107" i="11"/>
  <c r="AH91" i="11"/>
  <c r="AH76" i="11"/>
  <c r="AH59" i="11"/>
  <c r="AH270" i="11"/>
  <c r="AH263" i="11"/>
  <c r="AH225" i="11"/>
  <c r="AH222" i="11"/>
  <c r="AH255" i="11"/>
  <c r="AH212" i="11"/>
  <c r="AH196" i="11"/>
  <c r="AH180" i="11"/>
  <c r="AH164" i="11"/>
  <c r="AH148" i="11"/>
  <c r="AH132" i="11"/>
  <c r="AH116" i="11"/>
  <c r="AH100" i="11"/>
  <c r="AH70" i="11"/>
  <c r="AH53" i="11"/>
  <c r="AH215" i="11"/>
  <c r="AH199" i="11"/>
  <c r="AH183" i="11"/>
  <c r="AH167" i="11"/>
  <c r="AH151" i="11"/>
  <c r="AH135" i="11"/>
  <c r="AH119" i="11"/>
  <c r="AH103" i="11"/>
  <c r="AH87" i="11"/>
  <c r="AH259" i="11"/>
  <c r="AH81" i="11"/>
  <c r="AH64" i="11"/>
  <c r="AH141" i="11"/>
  <c r="AH245" i="11"/>
  <c r="AH231" i="11"/>
  <c r="AH261" i="11"/>
  <c r="AH247" i="11"/>
  <c r="AH223" i="11"/>
  <c r="AH207" i="11"/>
  <c r="AH191" i="11"/>
  <c r="AH175" i="11"/>
  <c r="AH159" i="11"/>
  <c r="AH127" i="11"/>
  <c r="AH111" i="11"/>
  <c r="AH95" i="11"/>
  <c r="AH221" i="11"/>
  <c r="AH173" i="11"/>
  <c r="AH157" i="11"/>
  <c r="AH125" i="11"/>
  <c r="AH271" i="11"/>
  <c r="AH205" i="11"/>
  <c r="AH189" i="11"/>
  <c r="AH109" i="11"/>
  <c r="AH93" i="11"/>
  <c r="AH276" i="11"/>
  <c r="AH269" i="11"/>
  <c r="AH140" i="11"/>
  <c r="AH204" i="11"/>
  <c r="AH230" i="11"/>
  <c r="AH237" i="11"/>
  <c r="AH80" i="11"/>
  <c r="AH28" i="11"/>
  <c r="AH188" i="11"/>
  <c r="AH268" i="11"/>
  <c r="AH124" i="11"/>
  <c r="AH172" i="11"/>
  <c r="AH36" i="11"/>
  <c r="AH108" i="11"/>
  <c r="AH156" i="11"/>
  <c r="L154" i="7" s="1"/>
  <c r="AH60" i="11"/>
  <c r="AH220" i="11"/>
  <c r="AH92" i="11"/>
  <c r="AH72" i="11"/>
  <c r="AH52" i="11"/>
  <c r="AH41" i="11"/>
  <c r="AH49" i="11"/>
  <c r="AH137" i="11"/>
  <c r="AH158" i="11"/>
  <c r="AH209" i="11"/>
  <c r="AH163" i="11"/>
  <c r="AH248" i="11"/>
  <c r="AH233" i="11"/>
  <c r="AH186" i="11"/>
  <c r="AH232" i="11"/>
  <c r="AH136" i="11"/>
  <c r="AH244" i="11"/>
  <c r="AH29" i="11"/>
  <c r="L26" i="7" s="1"/>
  <c r="AH30" i="11"/>
  <c r="AH55" i="11"/>
  <c r="AH131" i="11"/>
  <c r="AH160" i="11"/>
  <c r="AH33" i="11"/>
  <c r="AH198" i="11"/>
  <c r="AH169" i="11"/>
  <c r="AH73" i="11"/>
  <c r="AH179" i="11"/>
  <c r="AH217" i="11"/>
  <c r="AH254" i="11"/>
  <c r="AH161" i="11"/>
  <c r="AH58" i="11"/>
  <c r="AH202" i="11"/>
  <c r="AH152" i="11"/>
  <c r="AH56" i="11"/>
  <c r="AH57" i="11"/>
  <c r="AH250" i="11"/>
  <c r="AH224" i="11"/>
  <c r="AH203" i="11"/>
  <c r="AH262" i="11"/>
  <c r="AH43" i="11"/>
  <c r="AH190" i="11"/>
  <c r="AH240" i="11"/>
  <c r="AH218" i="11"/>
  <c r="AH168" i="11"/>
  <c r="AH105" i="11"/>
  <c r="AH83" i="11"/>
  <c r="AH162" i="11"/>
  <c r="AH128" i="11"/>
  <c r="AH228" i="11"/>
  <c r="AH121" i="11"/>
  <c r="AH238" i="11"/>
  <c r="AH246" i="11"/>
  <c r="AH94" i="11"/>
  <c r="AH236" i="11"/>
  <c r="AH40" i="11"/>
  <c r="AH48" i="11"/>
  <c r="AH227" i="11"/>
  <c r="AH275" i="11"/>
  <c r="AH184" i="11"/>
  <c r="AH34" i="11"/>
  <c r="AH42" i="11"/>
  <c r="AH235" i="11"/>
  <c r="AH214" i="11"/>
  <c r="AH38" i="11"/>
  <c r="AH54" i="11"/>
  <c r="AH46" i="11"/>
  <c r="AH35" i="11"/>
  <c r="AH234" i="11"/>
  <c r="AH192" i="11"/>
  <c r="AH200" i="11"/>
  <c r="AH63" i="11"/>
  <c r="AH110" i="11"/>
  <c r="AH177" i="11"/>
  <c r="AH142" i="11"/>
  <c r="AH26" i="11"/>
  <c r="AH37" i="11"/>
  <c r="AH201" i="11"/>
  <c r="AH65" i="11"/>
  <c r="AH185" i="11"/>
  <c r="AH241" i="11"/>
  <c r="AH258" i="11"/>
  <c r="AH273" i="11"/>
  <c r="AH216" i="11"/>
  <c r="AH67" i="11"/>
  <c r="AH176" i="11"/>
  <c r="AH61" i="11"/>
  <c r="AH74" i="11"/>
  <c r="AH265" i="11"/>
  <c r="AH69" i="11"/>
  <c r="AH89" i="11"/>
  <c r="AH129" i="11"/>
  <c r="AH206" i="11"/>
  <c r="AH252" i="11"/>
  <c r="AH32" i="11"/>
  <c r="AH39" i="11"/>
  <c r="AH27" i="11"/>
  <c r="AH71" i="11"/>
  <c r="AH112" i="11"/>
  <c r="AH208" i="11"/>
  <c r="AH98" i="11"/>
  <c r="AH66" i="11"/>
  <c r="AH274" i="11"/>
  <c r="AH96" i="11"/>
  <c r="AH106" i="11"/>
  <c r="AH145" i="11"/>
  <c r="AH115" i="11"/>
  <c r="AH31" i="11"/>
  <c r="AH50" i="11"/>
  <c r="AH45" i="11"/>
  <c r="AH84" i="11"/>
  <c r="AH126" i="11"/>
  <c r="AH171" i="11"/>
  <c r="AH114" i="11"/>
  <c r="AH272" i="11"/>
  <c r="AH266" i="11"/>
  <c r="AH147" i="11"/>
  <c r="AH113" i="11"/>
  <c r="AH79" i="11"/>
  <c r="AH166" i="11"/>
  <c r="AH97" i="11"/>
  <c r="AH174" i="11"/>
  <c r="AH78" i="11"/>
  <c r="AH257" i="11"/>
  <c r="AH194" i="11"/>
  <c r="AH138" i="11"/>
  <c r="AH256" i="11"/>
  <c r="AH88" i="11"/>
  <c r="AH251" i="11"/>
  <c r="AH130" i="11"/>
  <c r="AH146" i="11"/>
  <c r="AH242" i="11"/>
  <c r="AH193" i="11"/>
  <c r="AH178" i="11"/>
  <c r="AH134" i="11"/>
  <c r="AH86" i="11"/>
  <c r="AH195" i="11"/>
  <c r="AH118" i="11"/>
  <c r="AH153" i="11"/>
  <c r="AH211" i="11"/>
  <c r="AH85" i="11"/>
  <c r="AH210" i="11"/>
  <c r="AH154" i="11"/>
  <c r="AH104" i="11"/>
  <c r="AH150" i="11"/>
  <c r="AH90" i="11"/>
  <c r="AH51" i="11"/>
  <c r="AH249" i="11"/>
  <c r="AH47" i="11"/>
  <c r="AH75" i="11"/>
  <c r="AH144" i="11"/>
  <c r="AH219" i="11"/>
  <c r="AH99" i="11"/>
  <c r="AH264" i="11"/>
  <c r="AH226" i="11"/>
  <c r="AH170" i="11"/>
  <c r="AH120" i="11"/>
  <c r="AH62" i="11"/>
  <c r="AH68" i="11"/>
  <c r="AH182" i="11"/>
  <c r="AH102" i="11"/>
  <c r="AH77" i="11"/>
  <c r="AH122" i="11"/>
  <c r="AH82" i="11"/>
  <c r="AG5" i="11"/>
  <c r="AH18" i="11"/>
  <c r="W9" i="11"/>
  <c r="W5" i="11" s="1"/>
  <c r="AH9" i="11"/>
  <c r="Y9" i="11"/>
  <c r="Y5" i="11" s="1"/>
  <c r="AB9" i="11"/>
  <c r="AB5" i="11" s="1"/>
  <c r="X9" i="11"/>
  <c r="X5" i="11" s="1"/>
  <c r="AA9" i="11"/>
  <c r="AA5" i="11" s="1"/>
  <c r="AH12" i="11"/>
  <c r="H7" i="7"/>
  <c r="G19" i="19"/>
  <c r="G20" i="19"/>
  <c r="AH19" i="11"/>
  <c r="AH23" i="11"/>
  <c r="AH24" i="11"/>
  <c r="AH20" i="11"/>
  <c r="AH11" i="11"/>
  <c r="AH10" i="11"/>
  <c r="AH25" i="11"/>
  <c r="AH13" i="11"/>
  <c r="AH16" i="11"/>
  <c r="AH21" i="11"/>
  <c r="AH15" i="11"/>
  <c r="AH14" i="11"/>
  <c r="AH22" i="11"/>
  <c r="AH17" i="11"/>
  <c r="R9" i="11"/>
  <c r="R5" i="11" s="1"/>
  <c r="L29" i="7" l="1"/>
  <c r="L23" i="7"/>
  <c r="L75" i="7"/>
  <c r="L178" i="7"/>
  <c r="L33" i="7"/>
  <c r="L15" i="7"/>
  <c r="L38" i="7"/>
  <c r="L30" i="7"/>
  <c r="L255" i="7"/>
  <c r="L36" i="7"/>
  <c r="L32" i="7"/>
  <c r="L27" i="7"/>
  <c r="L28" i="7"/>
  <c r="L203" i="7"/>
  <c r="L34" i="7"/>
  <c r="L31" i="7"/>
  <c r="L145" i="7"/>
  <c r="L25" i="7"/>
  <c r="L37" i="7"/>
  <c r="L211" i="7"/>
  <c r="L22" i="7"/>
  <c r="L24" i="7"/>
  <c r="L35" i="7"/>
  <c r="L239" i="7"/>
  <c r="L68" i="7"/>
  <c r="L49" i="7"/>
  <c r="L153" i="7"/>
  <c r="L132" i="7"/>
  <c r="L238" i="7"/>
  <c r="L146" i="7"/>
  <c r="L194" i="7"/>
  <c r="L74" i="7"/>
  <c r="L227" i="7"/>
  <c r="L235" i="7"/>
  <c r="L70" i="7"/>
  <c r="L14" i="7"/>
  <c r="L19" i="7"/>
  <c r="L12" i="7"/>
  <c r="L18" i="7"/>
  <c r="L13" i="7"/>
  <c r="L17" i="7"/>
  <c r="L11" i="7"/>
  <c r="L7" i="7"/>
  <c r="L10" i="7"/>
  <c r="L8" i="7"/>
  <c r="L21" i="7"/>
  <c r="L20" i="7"/>
  <c r="L9" i="7"/>
  <c r="L16" i="7"/>
  <c r="L208" i="7"/>
  <c r="L207" i="7"/>
  <c r="L54" i="7"/>
  <c r="L212" i="7"/>
  <c r="L259" i="7"/>
  <c r="L256" i="7"/>
  <c r="L226" i="7"/>
  <c r="L85" i="7"/>
  <c r="L165" i="7"/>
  <c r="L270" i="7"/>
  <c r="L140" i="7"/>
  <c r="L273" i="7"/>
  <c r="L247" i="7"/>
  <c r="L102" i="7"/>
  <c r="L193" i="7"/>
  <c r="L127" i="7"/>
  <c r="L141" i="7"/>
  <c r="L263" i="7"/>
  <c r="L59" i="7"/>
  <c r="L184" i="7"/>
  <c r="L179" i="7"/>
  <c r="L188" i="7"/>
  <c r="L210" i="7"/>
  <c r="L128" i="7"/>
  <c r="L156" i="7"/>
  <c r="L117" i="7"/>
  <c r="L232" i="7"/>
  <c r="L114" i="7"/>
  <c r="L109" i="7"/>
  <c r="L47" i="7"/>
  <c r="L144" i="7"/>
  <c r="L88" i="7"/>
  <c r="L260" i="7"/>
  <c r="L214" i="7"/>
  <c r="L266" i="7"/>
  <c r="L237" i="7"/>
  <c r="L120" i="7"/>
  <c r="L138" i="7"/>
  <c r="L87" i="7"/>
  <c r="L119" i="7"/>
  <c r="L173" i="7"/>
  <c r="L182" i="7"/>
  <c r="L135" i="7"/>
  <c r="L52" i="7"/>
  <c r="L108" i="7"/>
  <c r="L126" i="7"/>
  <c r="L171" i="7"/>
  <c r="L169" i="7"/>
  <c r="L160" i="7"/>
  <c r="L215" i="7"/>
  <c r="L195" i="7"/>
  <c r="L257" i="7"/>
  <c r="L76" i="7"/>
  <c r="L121" i="7"/>
  <c r="L200" i="7"/>
  <c r="L78" i="7"/>
  <c r="L189" i="7"/>
  <c r="L168" i="7"/>
  <c r="L163" i="7"/>
  <c r="L230" i="7"/>
  <c r="L69" i="7"/>
  <c r="L223" i="7"/>
  <c r="L166" i="7"/>
  <c r="L196" i="7"/>
  <c r="L150" i="7"/>
  <c r="L197" i="7"/>
  <c r="L209" i="7"/>
  <c r="L158" i="7"/>
  <c r="L183" i="7"/>
  <c r="L46" i="7"/>
  <c r="L73" i="7"/>
  <c r="L94" i="7"/>
  <c r="L221" i="7"/>
  <c r="L152" i="7"/>
  <c r="L249" i="7"/>
  <c r="L43" i="7"/>
  <c r="L246" i="7"/>
  <c r="L148" i="7"/>
  <c r="L185" i="7"/>
  <c r="L167" i="7"/>
  <c r="L64" i="7"/>
  <c r="L155" i="7"/>
  <c r="L218" i="7"/>
  <c r="L151" i="7"/>
  <c r="L66" i="7"/>
  <c r="L53" i="7"/>
  <c r="L234" i="7"/>
  <c r="L62" i="7"/>
  <c r="L129" i="7"/>
  <c r="L244" i="7"/>
  <c r="L58" i="7"/>
  <c r="L92" i="7"/>
  <c r="L65" i="7"/>
  <c r="L82" i="7"/>
  <c r="L80" i="7"/>
  <c r="L111" i="7"/>
  <c r="L162" i="7"/>
  <c r="L264" i="7"/>
  <c r="L93" i="7"/>
  <c r="L56" i="7"/>
  <c r="L103" i="7"/>
  <c r="L253" i="7"/>
  <c r="L199" i="7"/>
  <c r="L250" i="7"/>
  <c r="L251" i="7"/>
  <c r="L113" i="7"/>
  <c r="L139" i="7"/>
  <c r="L118" i="7"/>
  <c r="L106" i="7"/>
  <c r="L268" i="7"/>
  <c r="L229" i="7"/>
  <c r="L97" i="7"/>
  <c r="L213" i="7"/>
  <c r="L241" i="7"/>
  <c r="L206" i="7"/>
  <c r="L159" i="7"/>
  <c r="L243" i="7"/>
  <c r="L133" i="7"/>
  <c r="L149" i="7"/>
  <c r="L81" i="7"/>
  <c r="L262" i="7"/>
  <c r="L51" i="7"/>
  <c r="L191" i="7"/>
  <c r="L267" i="7"/>
  <c r="L271" i="7"/>
  <c r="L216" i="7"/>
  <c r="L202" i="7"/>
  <c r="L130" i="7"/>
  <c r="L187" i="7"/>
  <c r="L48" i="7"/>
  <c r="L174" i="7"/>
  <c r="L137" i="7"/>
  <c r="L176" i="7"/>
  <c r="L57" i="7"/>
  <c r="L96" i="7"/>
  <c r="L170" i="7"/>
  <c r="L134" i="7"/>
  <c r="L231" i="7"/>
  <c r="L190" i="7"/>
  <c r="L131" i="7"/>
  <c r="L104" i="7"/>
  <c r="L101" i="7"/>
  <c r="L204" i="7"/>
  <c r="L219" i="7"/>
  <c r="L142" i="7"/>
  <c r="L91" i="7"/>
  <c r="L269" i="7"/>
  <c r="L115" i="7"/>
  <c r="L83" i="7"/>
  <c r="L254" i="7"/>
  <c r="L122" i="7"/>
  <c r="L50" i="7"/>
  <c r="L164" i="7"/>
  <c r="L95" i="7"/>
  <c r="L44" i="7"/>
  <c r="L258" i="7"/>
  <c r="L245" i="7"/>
  <c r="L217" i="7"/>
  <c r="L86" i="7"/>
  <c r="L236" i="7"/>
  <c r="L98" i="7"/>
  <c r="L41" i="7"/>
  <c r="L248" i="7"/>
  <c r="L143" i="7"/>
  <c r="L90" i="7"/>
  <c r="L123" i="7"/>
  <c r="L225" i="7"/>
  <c r="L40" i="7"/>
  <c r="L261" i="7"/>
  <c r="L116" i="7"/>
  <c r="L136" i="7"/>
  <c r="L147" i="7"/>
  <c r="L201" i="7"/>
  <c r="L172" i="7"/>
  <c r="L180" i="7"/>
  <c r="L124" i="7"/>
  <c r="L157" i="7"/>
  <c r="L72" i="7"/>
  <c r="L112" i="7"/>
  <c r="L71" i="7"/>
  <c r="L110" i="7"/>
  <c r="L61" i="7"/>
  <c r="L63" i="7"/>
  <c r="L265" i="7"/>
  <c r="L67" i="7"/>
  <c r="L42" i="7"/>
  <c r="L177" i="7"/>
  <c r="L79" i="7"/>
  <c r="L161" i="7"/>
  <c r="L240" i="7"/>
  <c r="L55" i="7"/>
  <c r="L107" i="7"/>
  <c r="L224" i="7"/>
  <c r="L77" i="7"/>
  <c r="L205" i="7"/>
  <c r="L242" i="7"/>
  <c r="L233" i="7"/>
  <c r="L252" i="7"/>
  <c r="L84" i="7"/>
  <c r="L60" i="7"/>
  <c r="L228" i="7"/>
  <c r="L222" i="7"/>
  <c r="L192" i="7"/>
  <c r="L181" i="7"/>
  <c r="L272" i="7"/>
  <c r="L39" i="7"/>
  <c r="L220" i="7"/>
  <c r="L125" i="7"/>
  <c r="L100" i="7"/>
  <c r="L99" i="7"/>
  <c r="L89" i="7"/>
  <c r="L175" i="7"/>
  <c r="L45" i="7"/>
  <c r="L198" i="7"/>
  <c r="L186" i="7"/>
  <c r="L105" i="7"/>
  <c r="AH5" i="11"/>
  <c r="Z9" i="11"/>
  <c r="Z5" i="11" s="1"/>
  <c r="H6" i="7"/>
  <c r="H2" i="7" s="1"/>
  <c r="W4" i="7" l="1"/>
  <c r="F11" i="19" l="1"/>
  <c r="C11" i="19" s="1"/>
  <c r="F15" i="19"/>
  <c r="C15" i="19" s="1"/>
  <c r="F16" i="19"/>
  <c r="C16" i="19" s="1"/>
  <c r="F12" i="19"/>
  <c r="C12" i="19" s="1"/>
  <c r="F14" i="19"/>
  <c r="C14" i="19" s="1"/>
  <c r="F13" i="19"/>
  <c r="C13" i="19" s="1"/>
  <c r="F18" i="19"/>
  <c r="C18" i="19" s="1"/>
  <c r="F10" i="19"/>
  <c r="C10" i="19" s="1"/>
  <c r="F17" i="19"/>
  <c r="C17" i="19" s="1"/>
  <c r="F20" i="19" l="1"/>
  <c r="F19" i="19"/>
  <c r="M19" i="1"/>
  <c r="C9" i="19"/>
  <c r="K19" i="1"/>
  <c r="C20" i="19" l="1"/>
  <c r="K18" i="2"/>
  <c r="K17" i="2"/>
  <c r="C19" i="19"/>
  <c r="D15" i="19"/>
  <c r="D11" i="19"/>
  <c r="D18" i="19"/>
  <c r="D17" i="19"/>
  <c r="D13" i="19"/>
  <c r="D12" i="19"/>
  <c r="D10" i="19"/>
  <c r="D14" i="19"/>
  <c r="D16" i="19"/>
  <c r="D9" i="19"/>
  <c r="K18" i="1"/>
  <c r="M17" i="2" l="1"/>
  <c r="M18" i="2"/>
  <c r="I17" i="3" l="1"/>
  <c r="E11" i="3"/>
  <c r="E16" i="2"/>
  <c r="F17" i="1" s="1"/>
  <c r="I17" i="2"/>
  <c r="I18" i="2"/>
  <c r="H18" i="2"/>
  <c r="G17" i="2"/>
  <c r="O11" i="2"/>
  <c r="E11" i="2"/>
  <c r="E12" i="1"/>
  <c r="H18" i="3" l="1"/>
  <c r="E13" i="3"/>
  <c r="I18" i="3"/>
  <c r="F13" i="1"/>
  <c r="E13" i="2"/>
  <c r="E20" i="3"/>
  <c r="C20" i="3" s="1"/>
  <c r="E22" i="3"/>
  <c r="C22" i="3" s="1"/>
  <c r="E24" i="3"/>
  <c r="C24" i="3" s="1"/>
  <c r="E15" i="2"/>
  <c r="E15" i="3"/>
  <c r="C15" i="3" s="1"/>
  <c r="M18" i="3"/>
  <c r="E16" i="3"/>
  <c r="C16" i="3" s="1"/>
  <c r="E23" i="3"/>
  <c r="C23" i="3" s="1"/>
  <c r="G18" i="3"/>
  <c r="E25" i="3"/>
  <c r="C25" i="3" s="1"/>
  <c r="M17" i="3"/>
  <c r="G17" i="3"/>
  <c r="H17" i="3"/>
  <c r="E19" i="3"/>
  <c r="C19" i="3" s="1"/>
  <c r="F18" i="2"/>
  <c r="F17" i="2"/>
  <c r="G18" i="2"/>
  <c r="H17" i="2"/>
  <c r="N18" i="2"/>
  <c r="F14" i="1" l="1"/>
  <c r="E26" i="3"/>
  <c r="F16" i="1"/>
  <c r="E18" i="2"/>
  <c r="E17" i="2"/>
  <c r="E27" i="3"/>
  <c r="F19" i="1" l="1"/>
  <c r="F18" i="1"/>
  <c r="M18" i="1" l="1"/>
  <c r="F18" i="3" l="1"/>
  <c r="F17" i="3"/>
  <c r="J18" i="1" l="1"/>
  <c r="E17" i="3"/>
  <c r="E18" i="3"/>
  <c r="J19" i="1" l="1"/>
  <c r="D25" i="3" l="1"/>
  <c r="D22" i="3"/>
  <c r="D23" i="3"/>
  <c r="D19" i="3"/>
  <c r="D24" i="3"/>
  <c r="D21" i="3"/>
  <c r="C26" i="3"/>
  <c r="C27" i="3"/>
  <c r="D20" i="3"/>
  <c r="Q72" i="12" l="1"/>
  <c r="R72" i="12" l="1"/>
  <c r="E21" i="2" l="1"/>
  <c r="E25" i="2"/>
  <c r="E20" i="2"/>
  <c r="E28" i="2"/>
  <c r="E24" i="2"/>
  <c r="E23" i="2"/>
  <c r="E27" i="2"/>
  <c r="E26" i="2"/>
  <c r="E19" i="2"/>
  <c r="E29" i="2" l="1"/>
  <c r="E30" i="2"/>
  <c r="N29" i="2"/>
  <c r="N30" i="2"/>
  <c r="Q71" i="12" l="1"/>
  <c r="Q114" i="12"/>
  <c r="Q70" i="7" l="1"/>
  <c r="Q106" i="7"/>
  <c r="Q173" i="7"/>
  <c r="Q94" i="7"/>
  <c r="Q115" i="7"/>
  <c r="Q42" i="7"/>
  <c r="Q35" i="7"/>
  <c r="Q238" i="7"/>
  <c r="Q185" i="7"/>
  <c r="Q36" i="7"/>
  <c r="Q51" i="7"/>
  <c r="Q32" i="7"/>
  <c r="Q31" i="7"/>
  <c r="Q232" i="7"/>
  <c r="Q29" i="7"/>
  <c r="Q273" i="7"/>
  <c r="Q272" i="7"/>
  <c r="Q256" i="7"/>
  <c r="Q55" i="7"/>
  <c r="Q39" i="7"/>
  <c r="Q271" i="7"/>
  <c r="Q270" i="7"/>
  <c r="Q28" i="7"/>
  <c r="Q222" i="7"/>
  <c r="Q75" i="7"/>
  <c r="Q216" i="7"/>
  <c r="Q267" i="7"/>
  <c r="Q154" i="7"/>
  <c r="Q266" i="7"/>
  <c r="Q30" i="7"/>
  <c r="Q265" i="7"/>
  <c r="Q139" i="7"/>
  <c r="Q264" i="7"/>
  <c r="Q258" i="7"/>
  <c r="Q257" i="7"/>
  <c r="Q240" i="7"/>
  <c r="Q40" i="7"/>
  <c r="Q248" i="7"/>
  <c r="Q47" i="7"/>
  <c r="Q255" i="7"/>
  <c r="Q200" i="7"/>
  <c r="Q206" i="7"/>
  <c r="Q215" i="7"/>
  <c r="Q268" i="7"/>
  <c r="Q170" i="7"/>
  <c r="Q252" i="7"/>
  <c r="Q59" i="7"/>
  <c r="Q251" i="7"/>
  <c r="Q263" i="7"/>
  <c r="Q250" i="7"/>
  <c r="Q46" i="7"/>
  <c r="Q249" i="7"/>
  <c r="Q107" i="7"/>
  <c r="Q242" i="7"/>
  <c r="Q241" i="7"/>
  <c r="Q224" i="7"/>
  <c r="Q112" i="7"/>
  <c r="R114" i="12"/>
  <c r="Q38" i="7"/>
  <c r="Q239" i="7"/>
  <c r="Q191" i="7"/>
  <c r="R193" i="12"/>
  <c r="Q169" i="7"/>
  <c r="Q253" i="7"/>
  <c r="Q91" i="7"/>
  <c r="Q236" i="7"/>
  <c r="Q262" i="7"/>
  <c r="Q235" i="7"/>
  <c r="Q123" i="7"/>
  <c r="Q234" i="7"/>
  <c r="Q184" i="7"/>
  <c r="Q233" i="7"/>
  <c r="Q247" i="7"/>
  <c r="Q226" i="7"/>
  <c r="Q225" i="7"/>
  <c r="Q208" i="7"/>
  <c r="Q52" i="7"/>
  <c r="Q41" i="7"/>
  <c r="Q67" i="7"/>
  <c r="Q223" i="7"/>
  <c r="Q175" i="7"/>
  <c r="Q45" i="7"/>
  <c r="Q237" i="7"/>
  <c r="Q231" i="7"/>
  <c r="Q220" i="7"/>
  <c r="Q74" i="7"/>
  <c r="Q219" i="7"/>
  <c r="Q218" i="7"/>
  <c r="Q153" i="7"/>
  <c r="Q217" i="7"/>
  <c r="Q138" i="7"/>
  <c r="Q210" i="7"/>
  <c r="Q209" i="7"/>
  <c r="Q193" i="7"/>
  <c r="Q48" i="7"/>
  <c r="R48" i="7" s="1"/>
  <c r="Q207" i="7"/>
  <c r="Q89" i="7"/>
  <c r="Q160" i="7"/>
  <c r="Q214" i="7"/>
  <c r="Q221" i="7"/>
  <c r="Q122" i="7"/>
  <c r="Q204" i="7"/>
  <c r="Q230" i="7"/>
  <c r="Q203" i="7"/>
  <c r="Q90" i="7"/>
  <c r="Q202" i="7"/>
  <c r="Q58" i="7"/>
  <c r="Q201" i="7"/>
  <c r="Q27" i="7"/>
  <c r="Q195" i="7"/>
  <c r="Q194" i="7"/>
  <c r="Q177" i="7"/>
  <c r="Q49" i="7"/>
  <c r="Q192" i="7"/>
  <c r="Q229" i="7"/>
  <c r="Q145" i="7"/>
  <c r="Q152" i="7"/>
  <c r="Q205" i="7"/>
  <c r="Q261" i="7"/>
  <c r="Q189" i="7"/>
  <c r="Q137" i="7"/>
  <c r="Q188" i="7"/>
  <c r="Q246" i="7"/>
  <c r="Q187" i="7"/>
  <c r="Q199" i="7"/>
  <c r="Q186" i="7"/>
  <c r="Q183" i="7"/>
  <c r="Q179" i="7"/>
  <c r="Q178" i="7"/>
  <c r="Q162" i="7"/>
  <c r="Q50" i="7"/>
  <c r="Q176" i="7"/>
  <c r="Q104" i="7"/>
  <c r="Q129" i="7"/>
  <c r="Q44" i="7"/>
  <c r="Q190" i="7"/>
  <c r="Q168" i="7"/>
  <c r="Q26" i="7"/>
  <c r="Q172" i="7"/>
  <c r="Q121" i="7"/>
  <c r="Q105" i="7"/>
  <c r="Q171" i="7"/>
  <c r="Q73" i="7"/>
  <c r="Q164" i="7"/>
  <c r="Q163" i="7"/>
  <c r="Q147" i="7"/>
  <c r="Q98" i="7"/>
  <c r="Q161" i="7"/>
  <c r="Q244" i="7"/>
  <c r="Q113" i="7"/>
  <c r="Q213" i="7"/>
  <c r="Q174" i="7"/>
  <c r="Q57" i="7"/>
  <c r="Q158" i="7"/>
  <c r="Q182" i="7"/>
  <c r="Q157" i="7"/>
  <c r="Q260" i="7"/>
  <c r="Q156" i="7"/>
  <c r="Q155" i="7"/>
  <c r="Q245" i="7"/>
  <c r="Q149" i="7"/>
  <c r="Q148" i="7"/>
  <c r="R148" i="7" s="1"/>
  <c r="Q83" i="7"/>
  <c r="Q64" i="7"/>
  <c r="Q146" i="7"/>
  <c r="Q97" i="7"/>
  <c r="Q88" i="7"/>
  <c r="Q159" i="7"/>
  <c r="Q198" i="7"/>
  <c r="Q143" i="7"/>
  <c r="Q120" i="7"/>
  <c r="Q142" i="7"/>
  <c r="R142" i="7" s="1"/>
  <c r="Q151" i="7"/>
  <c r="Q141" i="7"/>
  <c r="Q167" i="7"/>
  <c r="Q140" i="7"/>
  <c r="Q136" i="7"/>
  <c r="Q133" i="7"/>
  <c r="Q132" i="7"/>
  <c r="Q99" i="7"/>
  <c r="Q131" i="7"/>
  <c r="Q130" i="7"/>
  <c r="Q24" i="7"/>
  <c r="Q81" i="7"/>
  <c r="Q228" i="7"/>
  <c r="Q144" i="7"/>
  <c r="Q72" i="7"/>
  <c r="Q127" i="7"/>
  <c r="Q25" i="7"/>
  <c r="Q126" i="7"/>
  <c r="Q125" i="7"/>
  <c r="Q56" i="7"/>
  <c r="Q124" i="7"/>
  <c r="Q43" i="7"/>
  <c r="R43" i="7" s="1"/>
  <c r="Q117" i="7"/>
  <c r="Q116" i="7"/>
  <c r="Q71" i="7"/>
  <c r="Q254" i="7"/>
  <c r="Q114" i="7"/>
  <c r="Q180" i="7"/>
  <c r="Q65" i="7"/>
  <c r="Q135" i="7"/>
  <c r="Q128" i="7"/>
  <c r="Q259" i="7"/>
  <c r="Q111" i="7"/>
  <c r="Q212" i="7"/>
  <c r="Q110" i="7"/>
  <c r="Q166" i="7"/>
  <c r="Q109" i="7"/>
  <c r="Q181" i="7"/>
  <c r="Q108" i="7"/>
  <c r="Q197" i="7"/>
  <c r="Q101" i="7"/>
  <c r="Q100" i="7"/>
  <c r="Q95" i="7"/>
  <c r="Q93" i="7"/>
  <c r="Q92" i="7"/>
  <c r="Q84" i="7"/>
  <c r="Q82" i="7"/>
  <c r="Q34" i="7"/>
  <c r="Q211" i="7"/>
  <c r="Q96" i="7"/>
  <c r="Q243" i="7"/>
  <c r="Q79" i="7"/>
  <c r="Q227" i="7"/>
  <c r="Q78" i="7"/>
  <c r="Q196" i="7"/>
  <c r="Q77" i="7"/>
  <c r="Q76" i="7"/>
  <c r="Q150" i="7"/>
  <c r="R71" i="12"/>
  <c r="Q69" i="7"/>
  <c r="Q68" i="7"/>
  <c r="Q119" i="7"/>
  <c r="Q103" i="7"/>
  <c r="Q87" i="7"/>
  <c r="Q85" i="7"/>
  <c r="Q66" i="7"/>
  <c r="Q269" i="7"/>
  <c r="Q33" i="7"/>
  <c r="Q86" i="7"/>
  <c r="Q80" i="7"/>
  <c r="Q165" i="7"/>
  <c r="Q63" i="7"/>
  <c r="Q134" i="7"/>
  <c r="Q62" i="7"/>
  <c r="Q118" i="7"/>
  <c r="Q61" i="7"/>
  <c r="Q102" i="7"/>
  <c r="Q60" i="7"/>
  <c r="Q54" i="7"/>
  <c r="Q53" i="7"/>
  <c r="Q37" i="7"/>
  <c r="Q23" i="7" l="1"/>
  <c r="S142" i="7"/>
  <c r="S48" i="7"/>
  <c r="S43" i="7"/>
  <c r="S148" i="7"/>
  <c r="Q22" i="7" l="1"/>
  <c r="O17" i="3" l="1"/>
  <c r="AC266" i="11" l="1"/>
  <c r="AC271" i="11"/>
  <c r="AC154" i="11"/>
  <c r="AC170" i="11"/>
  <c r="AC101" i="11"/>
  <c r="AC40" i="11"/>
  <c r="AC270" i="11"/>
  <c r="AC222" i="11"/>
  <c r="AC84" i="11"/>
  <c r="AC252" i="11"/>
  <c r="AC161" i="11"/>
  <c r="AC141" i="11"/>
  <c r="AC120" i="11"/>
  <c r="AC79" i="11"/>
  <c r="AC103" i="11"/>
  <c r="AC67" i="11"/>
  <c r="AC52" i="11"/>
  <c r="AC50" i="11"/>
  <c r="AC263" i="11"/>
  <c r="AC269" i="11"/>
  <c r="AC232" i="11"/>
  <c r="AC203" i="11"/>
  <c r="AC213" i="11"/>
  <c r="AC169" i="11"/>
  <c r="AC185" i="11"/>
  <c r="AC166" i="11"/>
  <c r="AC119" i="11"/>
  <c r="AC117" i="11"/>
  <c r="AC78" i="11"/>
  <c r="AC73" i="11"/>
  <c r="AC65" i="11"/>
  <c r="AC33" i="11"/>
  <c r="AC172" i="11"/>
  <c r="AC99" i="11"/>
  <c r="AC149" i="11"/>
  <c r="AC204" i="11"/>
  <c r="AC91" i="11"/>
  <c r="AC233" i="11"/>
  <c r="AC105" i="11"/>
  <c r="AC196" i="11"/>
  <c r="AC173" i="11"/>
  <c r="AC246" i="11"/>
  <c r="AC212" i="11"/>
  <c r="AC159" i="11"/>
  <c r="AC83" i="11"/>
  <c r="AC265" i="11"/>
  <c r="AC254" i="11"/>
  <c r="AC244" i="11"/>
  <c r="AC245" i="11"/>
  <c r="AC198" i="11"/>
  <c r="AC210" i="11"/>
  <c r="AC178" i="11"/>
  <c r="AC184" i="11"/>
  <c r="AC75" i="11"/>
  <c r="AC90" i="11"/>
  <c r="AC111" i="11"/>
  <c r="AC48" i="11"/>
  <c r="AC27" i="11"/>
  <c r="AC31" i="11"/>
  <c r="AC256" i="11"/>
  <c r="AC163" i="11"/>
  <c r="AC202" i="11"/>
  <c r="AC115" i="11"/>
  <c r="AC54" i="11"/>
  <c r="AC211" i="11"/>
  <c r="AC114" i="11"/>
  <c r="AC113" i="11"/>
  <c r="AC150" i="11"/>
  <c r="AC221" i="11"/>
  <c r="AC237" i="11"/>
  <c r="AC177" i="11"/>
  <c r="AC144" i="11"/>
  <c r="AC81" i="11"/>
  <c r="AC100" i="11"/>
  <c r="AC49" i="11"/>
  <c r="AC259" i="11"/>
  <c r="AC236" i="11"/>
  <c r="AC220" i="11"/>
  <c r="AC183" i="11"/>
  <c r="AC153" i="11"/>
  <c r="AC131" i="11"/>
  <c r="AC140" i="11"/>
  <c r="AC87" i="11"/>
  <c r="AC89" i="11"/>
  <c r="AC63" i="11"/>
  <c r="AC58" i="11"/>
  <c r="AC32" i="11"/>
  <c r="AC29" i="11"/>
  <c r="AC160" i="11"/>
  <c r="AC261" i="11"/>
  <c r="AC135" i="11"/>
  <c r="AC147" i="11"/>
  <c r="AC155" i="11"/>
  <c r="AC229" i="11"/>
  <c r="AC247" i="11"/>
  <c r="AC272" i="11"/>
  <c r="AC214" i="11"/>
  <c r="AC187" i="11"/>
  <c r="AC260" i="11"/>
  <c r="AC225" i="11"/>
  <c r="AC238" i="11"/>
  <c r="AC206" i="11"/>
  <c r="AC192" i="11"/>
  <c r="AC180" i="11"/>
  <c r="AC165" i="11"/>
  <c r="AC138" i="11"/>
  <c r="AC139" i="11"/>
  <c r="AC93" i="11"/>
  <c r="AC82" i="11"/>
  <c r="AC108" i="11"/>
  <c r="AC59" i="11"/>
  <c r="AC61" i="11"/>
  <c r="AC38" i="11"/>
  <c r="AC28" i="11"/>
  <c r="AC234" i="11"/>
  <c r="AC224" i="11"/>
  <c r="AC205" i="11"/>
  <c r="AC191" i="11"/>
  <c r="AC171" i="11"/>
  <c r="AC158" i="11"/>
  <c r="AC116" i="11"/>
  <c r="AC118" i="11"/>
  <c r="AC92" i="11"/>
  <c r="AC94" i="11"/>
  <c r="AC110" i="11"/>
  <c r="AC64" i="11"/>
  <c r="AC56" i="11"/>
  <c r="AC37" i="11"/>
  <c r="AC30" i="11"/>
  <c r="AC216" i="11"/>
  <c r="AC80" i="11"/>
  <c r="AC231" i="11"/>
  <c r="AC123" i="11"/>
  <c r="AC69" i="11"/>
  <c r="AC168" i="11"/>
  <c r="AC253" i="11"/>
  <c r="AC126" i="11"/>
  <c r="AC129" i="11"/>
  <c r="AC273" i="11"/>
  <c r="AC164" i="11"/>
  <c r="AC276" i="11"/>
  <c r="AC227" i="11"/>
  <c r="AC255" i="11"/>
  <c r="AC218" i="11"/>
  <c r="AC195" i="11"/>
  <c r="AC190" i="11"/>
  <c r="AC186" i="11"/>
  <c r="AC152" i="11"/>
  <c r="AC132" i="11"/>
  <c r="AC142" i="11"/>
  <c r="AC86" i="11"/>
  <c r="AC77" i="11"/>
  <c r="AC109" i="11"/>
  <c r="AC46" i="11"/>
  <c r="AC45" i="11"/>
  <c r="V25" i="11"/>
  <c r="AC25" i="11"/>
  <c r="AD25" i="11" s="1"/>
  <c r="U23" i="11"/>
  <c r="U15" i="11"/>
  <c r="U16" i="11"/>
  <c r="U19" i="11"/>
  <c r="U18" i="11"/>
  <c r="U17" i="11"/>
  <c r="U24" i="11"/>
  <c r="U21" i="11"/>
  <c r="U22" i="11"/>
  <c r="U20" i="11"/>
  <c r="AC35" i="11"/>
  <c r="AC197" i="11"/>
  <c r="AC96" i="11"/>
  <c r="AC41" i="11"/>
  <c r="AC241" i="11"/>
  <c r="AC102" i="11"/>
  <c r="AC39" i="11"/>
  <c r="AC235" i="11"/>
  <c r="AC122" i="11"/>
  <c r="AC201" i="11"/>
  <c r="AC95" i="11"/>
  <c r="AC275" i="11"/>
  <c r="AC148" i="11"/>
  <c r="AC43" i="11"/>
  <c r="AC219" i="11"/>
  <c r="AC268" i="11"/>
  <c r="AC70" i="11"/>
  <c r="AC251" i="11"/>
  <c r="AC249" i="11"/>
  <c r="AC200" i="11"/>
  <c r="AC223" i="11"/>
  <c r="AC194" i="11"/>
  <c r="AC189" i="11"/>
  <c r="AC174" i="11"/>
  <c r="AC156" i="11"/>
  <c r="AC127" i="11"/>
  <c r="AC121" i="11"/>
  <c r="AC74" i="11"/>
  <c r="AC76" i="11"/>
  <c r="AC107" i="11"/>
  <c r="AC57" i="11"/>
  <c r="AC60" i="11"/>
  <c r="AC36" i="11"/>
  <c r="AC34" i="11"/>
  <c r="AC239" i="11"/>
  <c r="AC134" i="11"/>
  <c r="AC209" i="11"/>
  <c r="AC264" i="11"/>
  <c r="AC157" i="11"/>
  <c r="AC68" i="11"/>
  <c r="AC242" i="11"/>
  <c r="AC136" i="11"/>
  <c r="AC53" i="11"/>
  <c r="AC262" i="11"/>
  <c r="AC104" i="11"/>
  <c r="AC226" i="11"/>
  <c r="AC257" i="11"/>
  <c r="AC250" i="11"/>
  <c r="AC248" i="11"/>
  <c r="AC215" i="11"/>
  <c r="AC208" i="11"/>
  <c r="AC188" i="11"/>
  <c r="AC175" i="11"/>
  <c r="AC151" i="11"/>
  <c r="AC137" i="11"/>
  <c r="AC128" i="11"/>
  <c r="AC98" i="11"/>
  <c r="AC88" i="11"/>
  <c r="AC106" i="11"/>
  <c r="AC72" i="11"/>
  <c r="AC55" i="11"/>
  <c r="AC26" i="11"/>
  <c r="AC230" i="11"/>
  <c r="AC124" i="11"/>
  <c r="AC62" i="11"/>
  <c r="AC179" i="11"/>
  <c r="AC240" i="11"/>
  <c r="AC133" i="11"/>
  <c r="AC207" i="11"/>
  <c r="AC176" i="11"/>
  <c r="AC66" i="11"/>
  <c r="AC181" i="11"/>
  <c r="AC258" i="11"/>
  <c r="AC274" i="11"/>
  <c r="AC228" i="11"/>
  <c r="AC243" i="11"/>
  <c r="AC199" i="11"/>
  <c r="AC217" i="11"/>
  <c r="AC193" i="11"/>
  <c r="AC182" i="11"/>
  <c r="AC167" i="11"/>
  <c r="AC162" i="11"/>
  <c r="AC130" i="11"/>
  <c r="AC125" i="11"/>
  <c r="AC97" i="11"/>
  <c r="AC85" i="11"/>
  <c r="AC71" i="11"/>
  <c r="AC47" i="11"/>
  <c r="AC42" i="11"/>
  <c r="AD268" i="11" l="1"/>
  <c r="AE268" i="11" s="1"/>
  <c r="AD199" i="11"/>
  <c r="AE199" i="11" s="1"/>
  <c r="AD43" i="11"/>
  <c r="AE43" i="11" s="1"/>
  <c r="AD275" i="11"/>
  <c r="AE275" i="11" s="1"/>
  <c r="AD53" i="11"/>
  <c r="I50" i="7" s="1"/>
  <c r="J50" i="7" s="1"/>
  <c r="AD127" i="11"/>
  <c r="AE127" i="11" s="1"/>
  <c r="AD98" i="11"/>
  <c r="AE98" i="11" s="1"/>
  <c r="AD128" i="11"/>
  <c r="AE128" i="11" s="1"/>
  <c r="AD85" i="11"/>
  <c r="AE85" i="11" s="1"/>
  <c r="AD207" i="11"/>
  <c r="AE207" i="11" s="1"/>
  <c r="AD102" i="11"/>
  <c r="AE102" i="11" s="1"/>
  <c r="AD276" i="11"/>
  <c r="AE276" i="11" s="1"/>
  <c r="AD110" i="11"/>
  <c r="I107" i="7" s="1"/>
  <c r="J107" i="7" s="1"/>
  <c r="AD82" i="11"/>
  <c r="AE82" i="11" s="1"/>
  <c r="AD153" i="11"/>
  <c r="AE153" i="11" s="1"/>
  <c r="AD54" i="11"/>
  <c r="AD244" i="11"/>
  <c r="AE244" i="11" s="1"/>
  <c r="AD33" i="11"/>
  <c r="AE33" i="11" s="1"/>
  <c r="AD67" i="11"/>
  <c r="AE67" i="11" s="1"/>
  <c r="AD124" i="11"/>
  <c r="AE124" i="11" s="1"/>
  <c r="AD257" i="11"/>
  <c r="AD226" i="11"/>
  <c r="AE226" i="11" s="1"/>
  <c r="AD76" i="11"/>
  <c r="AE76" i="11" s="1"/>
  <c r="AD228" i="11"/>
  <c r="AE228" i="11" s="1"/>
  <c r="AD95" i="11"/>
  <c r="AE95" i="11" s="1"/>
  <c r="AD47" i="11"/>
  <c r="AE47" i="11" s="1"/>
  <c r="AD156" i="11"/>
  <c r="I153" i="7" s="1"/>
  <c r="J153" i="7" s="1"/>
  <c r="AD174" i="11"/>
  <c r="AE174" i="11" s="1"/>
  <c r="AD137" i="11"/>
  <c r="AE137" i="11" s="1"/>
  <c r="AD194" i="11"/>
  <c r="AE194" i="11" s="1"/>
  <c r="AD125" i="11"/>
  <c r="AE125" i="11" s="1"/>
  <c r="AD175" i="11"/>
  <c r="AD209" i="11"/>
  <c r="AE209" i="11" s="1"/>
  <c r="AD223" i="11"/>
  <c r="AE223" i="11" s="1"/>
  <c r="AD241" i="11"/>
  <c r="AE241" i="11" s="1"/>
  <c r="AD164" i="11"/>
  <c r="AE164" i="11" s="1"/>
  <c r="AD94" i="11"/>
  <c r="AE94" i="11" s="1"/>
  <c r="AD93" i="11"/>
  <c r="AE93" i="11" s="1"/>
  <c r="AD229" i="11"/>
  <c r="AE229" i="11" s="1"/>
  <c r="AD183" i="11"/>
  <c r="AE183" i="11" s="1"/>
  <c r="AD115" i="11"/>
  <c r="AE115" i="11" s="1"/>
  <c r="AD254" i="11"/>
  <c r="AE254" i="11" s="1"/>
  <c r="AD65" i="11"/>
  <c r="AE65" i="11" s="1"/>
  <c r="AD103" i="11"/>
  <c r="AE103" i="11" s="1"/>
  <c r="AD60" i="11"/>
  <c r="AE60" i="11" s="1"/>
  <c r="AD107" i="11"/>
  <c r="I104" i="7" s="1"/>
  <c r="J104" i="7" s="1"/>
  <c r="AD55" i="11"/>
  <c r="AE55" i="11" s="1"/>
  <c r="AD74" i="11"/>
  <c r="AE74" i="11" s="1"/>
  <c r="AD106" i="11"/>
  <c r="AE106" i="11" s="1"/>
  <c r="AD42" i="11"/>
  <c r="AE42" i="11" s="1"/>
  <c r="AD136" i="11"/>
  <c r="AE136" i="11" s="1"/>
  <c r="AD242" i="11"/>
  <c r="I239" i="7" s="1"/>
  <c r="J239" i="7" s="1"/>
  <c r="AD66" i="11"/>
  <c r="AE66" i="11" s="1"/>
  <c r="AD176" i="11"/>
  <c r="AE176" i="11" s="1"/>
  <c r="AD39" i="11"/>
  <c r="AE39" i="11" s="1"/>
  <c r="AD97" i="11"/>
  <c r="AE97" i="11" s="1"/>
  <c r="AD130" i="11"/>
  <c r="AE130" i="11" s="1"/>
  <c r="AD133" i="11"/>
  <c r="AE133" i="11" s="1"/>
  <c r="AD188" i="11"/>
  <c r="AE188" i="11" s="1"/>
  <c r="AD134" i="11"/>
  <c r="AE134" i="11" s="1"/>
  <c r="AD200" i="11"/>
  <c r="AE200" i="11" s="1"/>
  <c r="AD41" i="11"/>
  <c r="I38" i="7" s="1"/>
  <c r="J38" i="7" s="1"/>
  <c r="AD45" i="11"/>
  <c r="AE45" i="11" s="1"/>
  <c r="AD273" i="11"/>
  <c r="AE273" i="11" s="1"/>
  <c r="AD92" i="11"/>
  <c r="AE92" i="11" s="1"/>
  <c r="AD139" i="11"/>
  <c r="AE139" i="11" s="1"/>
  <c r="AD155" i="11"/>
  <c r="AE155" i="11" s="1"/>
  <c r="AD220" i="11"/>
  <c r="AE220" i="11" s="1"/>
  <c r="AD202" i="11"/>
  <c r="AE202" i="11" s="1"/>
  <c r="AD265" i="11"/>
  <c r="AE265" i="11" s="1"/>
  <c r="AD73" i="11"/>
  <c r="AE73" i="11" s="1"/>
  <c r="AD79" i="11"/>
  <c r="AE79" i="11" s="1"/>
  <c r="AD250" i="11"/>
  <c r="AE250" i="11" s="1"/>
  <c r="AD230" i="11"/>
  <c r="AE230" i="11" s="1"/>
  <c r="AD26" i="11"/>
  <c r="AE26" i="11" s="1"/>
  <c r="AD243" i="11"/>
  <c r="AE243" i="11" s="1"/>
  <c r="AD72" i="11"/>
  <c r="AE72" i="11" s="1"/>
  <c r="AD121" i="11"/>
  <c r="AE121" i="11" s="1"/>
  <c r="AD258" i="11"/>
  <c r="AE258" i="11" s="1"/>
  <c r="AD122" i="11"/>
  <c r="AE122" i="11" s="1"/>
  <c r="AD71" i="11"/>
  <c r="AD189" i="11"/>
  <c r="AE189" i="11" s="1"/>
  <c r="AD151" i="11"/>
  <c r="I148" i="7" s="1"/>
  <c r="J148" i="7" s="1"/>
  <c r="AD162" i="11"/>
  <c r="AE162" i="11" s="1"/>
  <c r="AD240" i="11"/>
  <c r="AE240" i="11" s="1"/>
  <c r="AD208" i="11"/>
  <c r="AE208" i="11" s="1"/>
  <c r="AD239" i="11"/>
  <c r="AE239" i="11" s="1"/>
  <c r="AD249" i="11"/>
  <c r="AE249" i="11" s="1"/>
  <c r="AD96" i="11"/>
  <c r="AE96" i="11" s="1"/>
  <c r="AD46" i="11"/>
  <c r="AE46" i="11" s="1"/>
  <c r="AD129" i="11"/>
  <c r="AE129" i="11" s="1"/>
  <c r="AD118" i="11"/>
  <c r="AD138" i="11"/>
  <c r="I137" i="7" s="1"/>
  <c r="J137" i="7" s="1"/>
  <c r="AD147" i="11"/>
  <c r="AE147" i="11" s="1"/>
  <c r="AD236" i="11"/>
  <c r="AE236" i="11" s="1"/>
  <c r="AD163" i="11"/>
  <c r="AE163" i="11" s="1"/>
  <c r="AD83" i="11"/>
  <c r="AE83" i="11" s="1"/>
  <c r="AD78" i="11"/>
  <c r="I75" i="7" s="1"/>
  <c r="J75" i="7" s="1"/>
  <c r="AD120" i="11"/>
  <c r="AE120" i="11" s="1"/>
  <c r="AD193" i="11"/>
  <c r="AE193" i="11" s="1"/>
  <c r="AD219" i="11"/>
  <c r="AE219" i="11" s="1"/>
  <c r="AD104" i="11"/>
  <c r="AE104" i="11" s="1"/>
  <c r="AD262" i="11"/>
  <c r="AE262" i="11" s="1"/>
  <c r="AD274" i="11"/>
  <c r="AE274" i="11" s="1"/>
  <c r="AD88" i="11"/>
  <c r="AE88" i="11" s="1"/>
  <c r="AD181" i="11"/>
  <c r="I179" i="7" s="1"/>
  <c r="AD235" i="11"/>
  <c r="AE235" i="11" s="1"/>
  <c r="AD157" i="11"/>
  <c r="I154" i="7" s="1"/>
  <c r="J154" i="7" s="1"/>
  <c r="AD264" i="11"/>
  <c r="AE264" i="11" s="1"/>
  <c r="AD167" i="11"/>
  <c r="AE167" i="11" s="1"/>
  <c r="AD179" i="11"/>
  <c r="AE179" i="11" s="1"/>
  <c r="AD215" i="11"/>
  <c r="AE215" i="11" s="1"/>
  <c r="AD34" i="11"/>
  <c r="AE34" i="11" s="1"/>
  <c r="AD251" i="11"/>
  <c r="AE251" i="11" s="1"/>
  <c r="AD197" i="11"/>
  <c r="AE197" i="11" s="1"/>
  <c r="AD109" i="11"/>
  <c r="AE109" i="11" s="1"/>
  <c r="AD126" i="11"/>
  <c r="AE126" i="11" s="1"/>
  <c r="AD116" i="11"/>
  <c r="AE116" i="11" s="1"/>
  <c r="AD165" i="11"/>
  <c r="AE165" i="11" s="1"/>
  <c r="AD259" i="11"/>
  <c r="AE259" i="11" s="1"/>
  <c r="AD256" i="11"/>
  <c r="AE256" i="11" s="1"/>
  <c r="AD159" i="11"/>
  <c r="AE159" i="11" s="1"/>
  <c r="AD117" i="11"/>
  <c r="AE117" i="11" s="1"/>
  <c r="AD141" i="11"/>
  <c r="AE141" i="11" s="1"/>
  <c r="AD217" i="11"/>
  <c r="AE217" i="11" s="1"/>
  <c r="AD57" i="11"/>
  <c r="AE57" i="11" s="1"/>
  <c r="AD148" i="11"/>
  <c r="I145" i="7" s="1"/>
  <c r="J145" i="7" s="1"/>
  <c r="AD201" i="11"/>
  <c r="AE201" i="11" s="1"/>
  <c r="AD68" i="11"/>
  <c r="AE68" i="11" s="1"/>
  <c r="AD182" i="11"/>
  <c r="AE182" i="11" s="1"/>
  <c r="AD62" i="11"/>
  <c r="AE62" i="11" s="1"/>
  <c r="AD248" i="11"/>
  <c r="AE248" i="11" s="1"/>
  <c r="AD36" i="11"/>
  <c r="AE36" i="11" s="1"/>
  <c r="AD70" i="11"/>
  <c r="AE70" i="11" s="1"/>
  <c r="AD35" i="11"/>
  <c r="AE35" i="11" s="1"/>
  <c r="AD77" i="11"/>
  <c r="AE77" i="11" s="1"/>
  <c r="AD253" i="11"/>
  <c r="AE253" i="11" s="1"/>
  <c r="AD158" i="11"/>
  <c r="AE158" i="11" s="1"/>
  <c r="AD180" i="11"/>
  <c r="AE180" i="11" s="1"/>
  <c r="AD135" i="11"/>
  <c r="AE135" i="11" s="1"/>
  <c r="AD49" i="11"/>
  <c r="AE49" i="11" s="1"/>
  <c r="AD31" i="11"/>
  <c r="AE31" i="11" s="1"/>
  <c r="AD212" i="11"/>
  <c r="AE212" i="11" s="1"/>
  <c r="AD119" i="11"/>
  <c r="AE119" i="11" s="1"/>
  <c r="AD161" i="11"/>
  <c r="AE161" i="11" s="1"/>
  <c r="AD86" i="11"/>
  <c r="AE86" i="11" s="1"/>
  <c r="AD168" i="11"/>
  <c r="AE168" i="11" s="1"/>
  <c r="AD171" i="11"/>
  <c r="AE171" i="11" s="1"/>
  <c r="AD192" i="11"/>
  <c r="AE192" i="11" s="1"/>
  <c r="AD261" i="11"/>
  <c r="AE261" i="11" s="1"/>
  <c r="AD100" i="11"/>
  <c r="AE100" i="11" s="1"/>
  <c r="AD27" i="11"/>
  <c r="AE27" i="11" s="1"/>
  <c r="AD246" i="11"/>
  <c r="AE246" i="11" s="1"/>
  <c r="AD166" i="11"/>
  <c r="AE166" i="11" s="1"/>
  <c r="AD252" i="11"/>
  <c r="AE252" i="11" s="1"/>
  <c r="AD142" i="11"/>
  <c r="AE142" i="11" s="1"/>
  <c r="AD69" i="11"/>
  <c r="AE69" i="11" s="1"/>
  <c r="AD191" i="11"/>
  <c r="AE191" i="11" s="1"/>
  <c r="AD206" i="11"/>
  <c r="AD160" i="11"/>
  <c r="AE160" i="11" s="1"/>
  <c r="AD81" i="11"/>
  <c r="AE81" i="11" s="1"/>
  <c r="AD48" i="11"/>
  <c r="AE48" i="11" s="1"/>
  <c r="AD173" i="11"/>
  <c r="AE173" i="11" s="1"/>
  <c r="AD185" i="11"/>
  <c r="AE185" i="11" s="1"/>
  <c r="AD84" i="11"/>
  <c r="AE84" i="11" s="1"/>
  <c r="AD132" i="11"/>
  <c r="AE132" i="11" s="1"/>
  <c r="AD123" i="11"/>
  <c r="AE123" i="11" s="1"/>
  <c r="AD205" i="11"/>
  <c r="AE205" i="11" s="1"/>
  <c r="AD238" i="11"/>
  <c r="AE238" i="11" s="1"/>
  <c r="AD29" i="11"/>
  <c r="AE29" i="11" s="1"/>
  <c r="AD144" i="11"/>
  <c r="AE144" i="11" s="1"/>
  <c r="AD111" i="11"/>
  <c r="AE111" i="11" s="1"/>
  <c r="AD196" i="11"/>
  <c r="AE196" i="11" s="1"/>
  <c r="AD169" i="11"/>
  <c r="AE169" i="11" s="1"/>
  <c r="AD222" i="11"/>
  <c r="AE222" i="11" s="1"/>
  <c r="AD152" i="11"/>
  <c r="AE152" i="11" s="1"/>
  <c r="AD231" i="11"/>
  <c r="AE231" i="11" s="1"/>
  <c r="AD224" i="11"/>
  <c r="AE224" i="11" s="1"/>
  <c r="AD225" i="11"/>
  <c r="AE225" i="11" s="1"/>
  <c r="AD32" i="11"/>
  <c r="AE32" i="11" s="1"/>
  <c r="AD177" i="11"/>
  <c r="AE177" i="11" s="1"/>
  <c r="AD90" i="11"/>
  <c r="AE90" i="11" s="1"/>
  <c r="AD105" i="11"/>
  <c r="AE105" i="11" s="1"/>
  <c r="AD213" i="11"/>
  <c r="AE213" i="11" s="1"/>
  <c r="AD270" i="11"/>
  <c r="AE270" i="11" s="1"/>
  <c r="AD186" i="11"/>
  <c r="AE186" i="11" s="1"/>
  <c r="AD80" i="11"/>
  <c r="AE80" i="11" s="1"/>
  <c r="AD234" i="11"/>
  <c r="AE234" i="11" s="1"/>
  <c r="AD260" i="11"/>
  <c r="AE260" i="11" s="1"/>
  <c r="AD58" i="11"/>
  <c r="AE58" i="11" s="1"/>
  <c r="AD237" i="11"/>
  <c r="AE237" i="11" s="1"/>
  <c r="AD75" i="11"/>
  <c r="AE75" i="11" s="1"/>
  <c r="AD233" i="11"/>
  <c r="AE233" i="11" s="1"/>
  <c r="AD203" i="11"/>
  <c r="AE203" i="11" s="1"/>
  <c r="AD40" i="11"/>
  <c r="I37" i="7" s="1"/>
  <c r="AD190" i="11"/>
  <c r="AE190" i="11" s="1"/>
  <c r="AD216" i="11"/>
  <c r="AE216" i="11" s="1"/>
  <c r="AD28" i="11"/>
  <c r="I25" i="7" s="1"/>
  <c r="AD63" i="11"/>
  <c r="AE63" i="11" s="1"/>
  <c r="AD221" i="11"/>
  <c r="AE221" i="11" s="1"/>
  <c r="AD184" i="11"/>
  <c r="AE184" i="11" s="1"/>
  <c r="AD91" i="11"/>
  <c r="AE91" i="11" s="1"/>
  <c r="AD232" i="11"/>
  <c r="AE232" i="11" s="1"/>
  <c r="AD101" i="11"/>
  <c r="I98" i="7" s="1"/>
  <c r="J98" i="7" s="1"/>
  <c r="AD195" i="11"/>
  <c r="AE195" i="11" s="1"/>
  <c r="AD30" i="11"/>
  <c r="AE30" i="11" s="1"/>
  <c r="AD38" i="11"/>
  <c r="AE38" i="11" s="1"/>
  <c r="AD187" i="11"/>
  <c r="AE187" i="11" s="1"/>
  <c r="AD89" i="11"/>
  <c r="AE89" i="11" s="1"/>
  <c r="AD150" i="11"/>
  <c r="AE150" i="11" s="1"/>
  <c r="AD178" i="11"/>
  <c r="AE178" i="11" s="1"/>
  <c r="AD204" i="11"/>
  <c r="AE204" i="11" s="1"/>
  <c r="AD269" i="11"/>
  <c r="AE269" i="11" s="1"/>
  <c r="AD170" i="11"/>
  <c r="AE170" i="11" s="1"/>
  <c r="AD218" i="11"/>
  <c r="AE218" i="11" s="1"/>
  <c r="AD37" i="11"/>
  <c r="AE37" i="11" s="1"/>
  <c r="AD61" i="11"/>
  <c r="AE61" i="11" s="1"/>
  <c r="AD214" i="11"/>
  <c r="I211" i="7" s="1"/>
  <c r="J211" i="7" s="1"/>
  <c r="AD87" i="11"/>
  <c r="AE87" i="11" s="1"/>
  <c r="AD113" i="11"/>
  <c r="AE113" i="11" s="1"/>
  <c r="AD210" i="11"/>
  <c r="AE210" i="11" s="1"/>
  <c r="AD149" i="11"/>
  <c r="AE149" i="11" s="1"/>
  <c r="AD263" i="11"/>
  <c r="AE263" i="11" s="1"/>
  <c r="AD154" i="11"/>
  <c r="AE154" i="11" s="1"/>
  <c r="AD255" i="11"/>
  <c r="AE255" i="11" s="1"/>
  <c r="AD56" i="11"/>
  <c r="AE56" i="11" s="1"/>
  <c r="AD59" i="11"/>
  <c r="AE59" i="11" s="1"/>
  <c r="AD272" i="11"/>
  <c r="AE272" i="11" s="1"/>
  <c r="AD140" i="11"/>
  <c r="AE140" i="11" s="1"/>
  <c r="AD114" i="11"/>
  <c r="AE114" i="11" s="1"/>
  <c r="AD198" i="11"/>
  <c r="AE198" i="11" s="1"/>
  <c r="AD99" i="11"/>
  <c r="AE99" i="11" s="1"/>
  <c r="AD50" i="11"/>
  <c r="AE50" i="11" s="1"/>
  <c r="AD271" i="11"/>
  <c r="AE271" i="11" s="1"/>
  <c r="AD227" i="11"/>
  <c r="AE227" i="11" s="1"/>
  <c r="AD64" i="11"/>
  <c r="AE64" i="11" s="1"/>
  <c r="AD108" i="11"/>
  <c r="AE108" i="11" s="1"/>
  <c r="AD247" i="11"/>
  <c r="AE247" i="11" s="1"/>
  <c r="AD131" i="11"/>
  <c r="AE131" i="11" s="1"/>
  <c r="AD211" i="11"/>
  <c r="AE211" i="11" s="1"/>
  <c r="AD245" i="11"/>
  <c r="AE245" i="11" s="1"/>
  <c r="AD172" i="11"/>
  <c r="AE172" i="11" s="1"/>
  <c r="AD52" i="11"/>
  <c r="AD266" i="11"/>
  <c r="I264" i="7" s="1"/>
  <c r="J264" i="7" s="1"/>
  <c r="AC23" i="11"/>
  <c r="AD23" i="11" s="1"/>
  <c r="V23" i="11"/>
  <c r="AE25" i="11"/>
  <c r="I22" i="7"/>
  <c r="I95" i="7"/>
  <c r="I242" i="7"/>
  <c r="I186" i="7"/>
  <c r="I143" i="7"/>
  <c r="I196" i="7"/>
  <c r="I80" i="7"/>
  <c r="V15" i="11"/>
  <c r="AC15" i="11"/>
  <c r="AD15" i="11" s="1"/>
  <c r="U12" i="11"/>
  <c r="U13" i="11"/>
  <c r="U11" i="11"/>
  <c r="U14" i="11"/>
  <c r="U10" i="11"/>
  <c r="I138" i="7"/>
  <c r="I30" i="7"/>
  <c r="I265" i="7"/>
  <c r="I31" i="7"/>
  <c r="I187" i="7"/>
  <c r="I269" i="7"/>
  <c r="I65" i="7"/>
  <c r="V20" i="11"/>
  <c r="AC20" i="11"/>
  <c r="AD20" i="11" s="1"/>
  <c r="I206" i="7"/>
  <c r="I121" i="7"/>
  <c r="I174" i="7"/>
  <c r="I91" i="7"/>
  <c r="I271" i="7"/>
  <c r="I216" i="7"/>
  <c r="I149" i="7"/>
  <c r="V22" i="11"/>
  <c r="AC22" i="11"/>
  <c r="AD22" i="11" s="1"/>
  <c r="I238" i="7"/>
  <c r="AC21" i="11"/>
  <c r="AD21" i="11" s="1"/>
  <c r="V21" i="11"/>
  <c r="I89" i="7"/>
  <c r="I118" i="7"/>
  <c r="I40" i="7"/>
  <c r="V24" i="11"/>
  <c r="AC24" i="11"/>
  <c r="AD24" i="11" s="1"/>
  <c r="I109" i="7"/>
  <c r="I221" i="7"/>
  <c r="I78" i="7"/>
  <c r="I41" i="7"/>
  <c r="I106" i="7"/>
  <c r="AC17" i="11"/>
  <c r="AD17" i="11" s="1"/>
  <c r="V17" i="11"/>
  <c r="I147" i="7"/>
  <c r="I103" i="7"/>
  <c r="I175" i="7"/>
  <c r="I48" i="7"/>
  <c r="I90" i="7"/>
  <c r="AC18" i="11"/>
  <c r="AD18" i="11" s="1"/>
  <c r="V18" i="11"/>
  <c r="I39" i="7"/>
  <c r="I170" i="7"/>
  <c r="AC19" i="11"/>
  <c r="AD19" i="11" s="1"/>
  <c r="V19" i="11"/>
  <c r="I70" i="7"/>
  <c r="I201" i="7"/>
  <c r="I113" i="7"/>
  <c r="I261" i="7"/>
  <c r="I168" i="7"/>
  <c r="I83" i="7"/>
  <c r="I223" i="7"/>
  <c r="I86" i="7"/>
  <c r="I101" i="7"/>
  <c r="V16" i="11"/>
  <c r="AC16" i="11"/>
  <c r="AD16" i="11" s="1"/>
  <c r="I117" i="7" l="1"/>
  <c r="J117" i="7" s="1"/>
  <c r="I160" i="7"/>
  <c r="I152" i="7"/>
  <c r="I158" i="7"/>
  <c r="I72" i="7"/>
  <c r="J72" i="7" s="1"/>
  <c r="I220" i="7"/>
  <c r="I272" i="7"/>
  <c r="J272" i="7" s="1"/>
  <c r="I161" i="7"/>
  <c r="J161" i="7" s="1"/>
  <c r="I35" i="7"/>
  <c r="J35" i="7" s="1"/>
  <c r="I248" i="7"/>
  <c r="J248" i="7" s="1"/>
  <c r="I209" i="7"/>
  <c r="J209" i="7" s="1"/>
  <c r="I241" i="7"/>
  <c r="J241" i="7" s="1"/>
  <c r="I263" i="7"/>
  <c r="J263" i="7" s="1"/>
  <c r="I135" i="7"/>
  <c r="J135" i="7" s="1"/>
  <c r="I189" i="7"/>
  <c r="J189" i="7" s="1"/>
  <c r="I253" i="7"/>
  <c r="J253" i="7" s="1"/>
  <c r="I234" i="7"/>
  <c r="J234" i="7" s="1"/>
  <c r="I249" i="7"/>
  <c r="J249" i="7" s="1"/>
  <c r="I64" i="7"/>
  <c r="J64" i="7" s="1"/>
  <c r="I123" i="7"/>
  <c r="J123" i="7" s="1"/>
  <c r="I255" i="7"/>
  <c r="J255" i="7" s="1"/>
  <c r="I208" i="7"/>
  <c r="J208" i="7" s="1"/>
  <c r="I228" i="7"/>
  <c r="J228" i="7" s="1"/>
  <c r="I49" i="7"/>
  <c r="J49" i="7" s="1"/>
  <c r="I126" i="7"/>
  <c r="J126" i="7" s="1"/>
  <c r="I184" i="7"/>
  <c r="J184" i="7" s="1"/>
  <c r="I178" i="7"/>
  <c r="J178" i="7" s="1"/>
  <c r="I56" i="7"/>
  <c r="J56" i="7" s="1"/>
  <c r="I219" i="7"/>
  <c r="J219" i="7" s="1"/>
  <c r="I119" i="7"/>
  <c r="J119" i="7" s="1"/>
  <c r="I157" i="7"/>
  <c r="J157" i="7" s="1"/>
  <c r="I212" i="7"/>
  <c r="J212" i="7" s="1"/>
  <c r="I270" i="7"/>
  <c r="J270" i="7" s="1"/>
  <c r="I151" i="7"/>
  <c r="J151" i="7" s="1"/>
  <c r="I130" i="7"/>
  <c r="J130" i="7" s="1"/>
  <c r="I68" i="7"/>
  <c r="J68" i="7" s="1"/>
  <c r="I45" i="7"/>
  <c r="J45" i="7" s="1"/>
  <c r="I194" i="7"/>
  <c r="J194" i="7" s="1"/>
  <c r="I198" i="7"/>
  <c r="J198" i="7" s="1"/>
  <c r="I230" i="7"/>
  <c r="J230" i="7" s="1"/>
  <c r="I203" i="7"/>
  <c r="J203" i="7" s="1"/>
  <c r="I172" i="7"/>
  <c r="J172" i="7" s="1"/>
  <c r="I51" i="7"/>
  <c r="J51" i="7" s="1"/>
  <c r="I162" i="7"/>
  <c r="J162" i="7" s="1"/>
  <c r="I81" i="7"/>
  <c r="J81" i="7" s="1"/>
  <c r="I200" i="7"/>
  <c r="J200" i="7" s="1"/>
  <c r="I199" i="7"/>
  <c r="J199" i="7" s="1"/>
  <c r="I73" i="7"/>
  <c r="J73" i="7" s="1"/>
  <c r="I167" i="7"/>
  <c r="J167" i="7" s="1"/>
  <c r="I67" i="7"/>
  <c r="J67" i="7" s="1"/>
  <c r="I180" i="7"/>
  <c r="J180" i="7" s="1"/>
  <c r="I273" i="7"/>
  <c r="J273" i="7" s="1"/>
  <c r="I122" i="7"/>
  <c r="J122" i="7" s="1"/>
  <c r="I225" i="7"/>
  <c r="J225" i="7" s="1"/>
  <c r="I60" i="7"/>
  <c r="J60" i="7" s="1"/>
  <c r="I257" i="7"/>
  <c r="J257" i="7" s="1"/>
  <c r="I177" i="7"/>
  <c r="J177" i="7" s="1"/>
  <c r="I66" i="7"/>
  <c r="J66" i="7" s="1"/>
  <c r="I94" i="7"/>
  <c r="J94" i="7" s="1"/>
  <c r="I23" i="7"/>
  <c r="J23" i="7" s="1"/>
  <c r="I27" i="7"/>
  <c r="J27" i="7" s="1"/>
  <c r="I229" i="7"/>
  <c r="J229" i="7" s="1"/>
  <c r="I69" i="7"/>
  <c r="J69" i="7" s="1"/>
  <c r="I87" i="7"/>
  <c r="J87" i="7" s="1"/>
  <c r="I71" i="7"/>
  <c r="J71" i="7" s="1"/>
  <c r="I61" i="7"/>
  <c r="J61" i="7" s="1"/>
  <c r="I102" i="7"/>
  <c r="J102" i="7" s="1"/>
  <c r="I254" i="7"/>
  <c r="J254" i="7" s="1"/>
  <c r="I29" i="7"/>
  <c r="J29" i="7" s="1"/>
  <c r="I84" i="7"/>
  <c r="J84" i="7" s="1"/>
  <c r="I63" i="7"/>
  <c r="J63" i="7" s="1"/>
  <c r="I213" i="7"/>
  <c r="J213" i="7" s="1"/>
  <c r="I195" i="7"/>
  <c r="J195" i="7" s="1"/>
  <c r="I36" i="7"/>
  <c r="J36" i="7" s="1"/>
  <c r="I237" i="7"/>
  <c r="J237" i="7" s="1"/>
  <c r="I115" i="7"/>
  <c r="J115" i="7" s="1"/>
  <c r="I132" i="7"/>
  <c r="J132" i="7" s="1"/>
  <c r="I85" i="7"/>
  <c r="J85" i="7" s="1"/>
  <c r="I43" i="7"/>
  <c r="J43" i="7" s="1"/>
  <c r="I182" i="7"/>
  <c r="J182" i="7" s="1"/>
  <c r="I76" i="7"/>
  <c r="J76" i="7" s="1"/>
  <c r="I111" i="7"/>
  <c r="J111" i="7" s="1"/>
  <c r="I205" i="7"/>
  <c r="J205" i="7" s="1"/>
  <c r="I131" i="7"/>
  <c r="J131" i="7" s="1"/>
  <c r="I236" i="7"/>
  <c r="J236" i="7" s="1"/>
  <c r="I128" i="7"/>
  <c r="J128" i="7" s="1"/>
  <c r="I33" i="7"/>
  <c r="J33" i="7" s="1"/>
  <c r="I268" i="7"/>
  <c r="J268" i="7" s="1"/>
  <c r="I82" i="7"/>
  <c r="J82" i="7" s="1"/>
  <c r="I171" i="7"/>
  <c r="J171" i="7" s="1"/>
  <c r="I173" i="7"/>
  <c r="J173" i="7" s="1"/>
  <c r="I267" i="7"/>
  <c r="J267" i="7" s="1"/>
  <c r="I34" i="7"/>
  <c r="J34" i="7" s="1"/>
  <c r="I240" i="7"/>
  <c r="J240" i="7" s="1"/>
  <c r="I183" i="7"/>
  <c r="J183" i="7" s="1"/>
  <c r="I259" i="7"/>
  <c r="J259" i="7" s="1"/>
  <c r="I181" i="7"/>
  <c r="J181" i="7" s="1"/>
  <c r="I114" i="7"/>
  <c r="J114" i="7" s="1"/>
  <c r="I176" i="7"/>
  <c r="J176" i="7" s="1"/>
  <c r="I233" i="7"/>
  <c r="J233" i="7" s="1"/>
  <c r="I79" i="7"/>
  <c r="J79" i="7" s="1"/>
  <c r="I188" i="7"/>
  <c r="J188" i="7" s="1"/>
  <c r="I142" i="7"/>
  <c r="J142" i="7" s="1"/>
  <c r="I215" i="7"/>
  <c r="J215" i="7" s="1"/>
  <c r="I185" i="7"/>
  <c r="J185" i="7" s="1"/>
  <c r="I256" i="7"/>
  <c r="J256" i="7" s="1"/>
  <c r="I262" i="7"/>
  <c r="J262" i="7" s="1"/>
  <c r="I136" i="7"/>
  <c r="J136" i="7" s="1"/>
  <c r="I140" i="7"/>
  <c r="J140" i="7" s="1"/>
  <c r="I260" i="7"/>
  <c r="J260" i="7" s="1"/>
  <c r="I235" i="7"/>
  <c r="J235" i="7" s="1"/>
  <c r="I224" i="7"/>
  <c r="J224" i="7" s="1"/>
  <c r="I231" i="7"/>
  <c r="J231" i="7" s="1"/>
  <c r="I55" i="7"/>
  <c r="J55" i="7" s="1"/>
  <c r="I116" i="7"/>
  <c r="J116" i="7" s="1"/>
  <c r="I246" i="7"/>
  <c r="J246" i="7" s="1"/>
  <c r="I28" i="7"/>
  <c r="J28" i="7" s="1"/>
  <c r="I99" i="7"/>
  <c r="J99" i="7" s="1"/>
  <c r="I77" i="7"/>
  <c r="J77" i="7" s="1"/>
  <c r="I24" i="7"/>
  <c r="J24" i="7" s="1"/>
  <c r="I112" i="7"/>
  <c r="J112" i="7" s="1"/>
  <c r="I197" i="7"/>
  <c r="J197" i="7" s="1"/>
  <c r="I266" i="7"/>
  <c r="J266" i="7" s="1"/>
  <c r="I105" i="7"/>
  <c r="J105" i="7" s="1"/>
  <c r="I214" i="7"/>
  <c r="J214" i="7" s="1"/>
  <c r="I150" i="7"/>
  <c r="J150" i="7" s="1"/>
  <c r="I110" i="7"/>
  <c r="J110" i="7" s="1"/>
  <c r="I192" i="7"/>
  <c r="J192" i="7" s="1"/>
  <c r="I46" i="7"/>
  <c r="J46" i="7" s="1"/>
  <c r="I144" i="7"/>
  <c r="J144" i="7" s="1"/>
  <c r="I191" i="7"/>
  <c r="J191" i="7" s="1"/>
  <c r="I125" i="7"/>
  <c r="J125" i="7" s="1"/>
  <c r="I44" i="7"/>
  <c r="J44" i="7" s="1"/>
  <c r="I250" i="7"/>
  <c r="J250" i="7" s="1"/>
  <c r="I210" i="7"/>
  <c r="J210" i="7" s="1"/>
  <c r="I166" i="7"/>
  <c r="J166" i="7" s="1"/>
  <c r="I88" i="7"/>
  <c r="J88" i="7" s="1"/>
  <c r="I120" i="7"/>
  <c r="J120" i="7" s="1"/>
  <c r="I155" i="7"/>
  <c r="J155" i="7" s="1"/>
  <c r="I124" i="7"/>
  <c r="J124" i="7" s="1"/>
  <c r="I42" i="7"/>
  <c r="J42" i="7" s="1"/>
  <c r="I218" i="7"/>
  <c r="J218" i="7" s="1"/>
  <c r="I204" i="7"/>
  <c r="J204" i="7" s="1"/>
  <c r="I26" i="7"/>
  <c r="J26" i="7" s="1"/>
  <c r="I245" i="7"/>
  <c r="J245" i="7" s="1"/>
  <c r="I32" i="7"/>
  <c r="J32" i="7" s="1"/>
  <c r="I232" i="7"/>
  <c r="J232" i="7" s="1"/>
  <c r="I100" i="7"/>
  <c r="J100" i="7" s="1"/>
  <c r="I52" i="7"/>
  <c r="J52" i="7" s="1"/>
  <c r="I57" i="7"/>
  <c r="J57" i="7" s="1"/>
  <c r="I54" i="7"/>
  <c r="J54" i="7" s="1"/>
  <c r="I62" i="7"/>
  <c r="J62" i="7" s="1"/>
  <c r="I47" i="7"/>
  <c r="J47" i="7" s="1"/>
  <c r="I139" i="7"/>
  <c r="J139" i="7" s="1"/>
  <c r="I141" i="7"/>
  <c r="J141" i="7" s="1"/>
  <c r="I252" i="7"/>
  <c r="J252" i="7" s="1"/>
  <c r="I243" i="7"/>
  <c r="J243" i="7" s="1"/>
  <c r="I133" i="7"/>
  <c r="J133" i="7" s="1"/>
  <c r="I127" i="7"/>
  <c r="J127" i="7" s="1"/>
  <c r="I58" i="7"/>
  <c r="J58" i="7" s="1"/>
  <c r="I92" i="7"/>
  <c r="J92" i="7" s="1"/>
  <c r="I156" i="7"/>
  <c r="J156" i="7" s="1"/>
  <c r="I164" i="7"/>
  <c r="J164" i="7" s="1"/>
  <c r="I207" i="7"/>
  <c r="J207" i="7" s="1"/>
  <c r="I258" i="7"/>
  <c r="J258" i="7" s="1"/>
  <c r="I74" i="7"/>
  <c r="J74" i="7" s="1"/>
  <c r="I134" i="7"/>
  <c r="J134" i="7" s="1"/>
  <c r="I227" i="7"/>
  <c r="J227" i="7" s="1"/>
  <c r="I202" i="7"/>
  <c r="J202" i="7" s="1"/>
  <c r="I226" i="7"/>
  <c r="J226" i="7" s="1"/>
  <c r="I108" i="7"/>
  <c r="J108" i="7" s="1"/>
  <c r="I129" i="7"/>
  <c r="J129" i="7" s="1"/>
  <c r="I251" i="7"/>
  <c r="J251" i="7" s="1"/>
  <c r="I93" i="7"/>
  <c r="J93" i="7" s="1"/>
  <c r="I247" i="7"/>
  <c r="J247" i="7" s="1"/>
  <c r="I193" i="7"/>
  <c r="J193" i="7" s="1"/>
  <c r="AE257" i="11"/>
  <c r="I96" i="7"/>
  <c r="J96" i="7" s="1"/>
  <c r="I59" i="7"/>
  <c r="J59" i="7" s="1"/>
  <c r="I190" i="7"/>
  <c r="J190" i="7" s="1"/>
  <c r="I217" i="7"/>
  <c r="J217" i="7" s="1"/>
  <c r="I146" i="7"/>
  <c r="J146" i="7" s="1"/>
  <c r="I169" i="7"/>
  <c r="J169" i="7" s="1"/>
  <c r="I159" i="7"/>
  <c r="J159" i="7" s="1"/>
  <c r="AE53" i="11"/>
  <c r="I222" i="7"/>
  <c r="I165" i="7"/>
  <c r="J165" i="7" s="1"/>
  <c r="I53" i="7"/>
  <c r="J53" i="7" s="1"/>
  <c r="AE28" i="11"/>
  <c r="I163" i="7"/>
  <c r="J163" i="7" s="1"/>
  <c r="AE266" i="11"/>
  <c r="AE101" i="11"/>
  <c r="AE41" i="11"/>
  <c r="AE107" i="11"/>
  <c r="AE52" i="11"/>
  <c r="AE138" i="11"/>
  <c r="AE214" i="11"/>
  <c r="AE40" i="11"/>
  <c r="AE157" i="11"/>
  <c r="AE118" i="11"/>
  <c r="AE242" i="11"/>
  <c r="AE110" i="11"/>
  <c r="I244" i="7"/>
  <c r="AE151" i="11"/>
  <c r="AE156" i="11"/>
  <c r="AE181" i="11"/>
  <c r="AE78" i="11"/>
  <c r="I97" i="7"/>
  <c r="AE71" i="11"/>
  <c r="AE206" i="11"/>
  <c r="AE148" i="11"/>
  <c r="AE175" i="11"/>
  <c r="AE54" i="11"/>
  <c r="J91" i="7"/>
  <c r="J170" i="7"/>
  <c r="J220" i="7"/>
  <c r="J196" i="7"/>
  <c r="J95" i="7"/>
  <c r="J147" i="7"/>
  <c r="AC11" i="11"/>
  <c r="AD11" i="11" s="1"/>
  <c r="V11" i="11"/>
  <c r="J242" i="7"/>
  <c r="J86" i="7"/>
  <c r="J269" i="7"/>
  <c r="J78" i="7"/>
  <c r="I13" i="7"/>
  <c r="AE16" i="11"/>
  <c r="J261" i="7"/>
  <c r="J121" i="7"/>
  <c r="J265" i="7"/>
  <c r="J70" i="7"/>
  <c r="J48" i="7"/>
  <c r="I18" i="7"/>
  <c r="AE21" i="11"/>
  <c r="J149" i="7"/>
  <c r="I16" i="7"/>
  <c r="AE19" i="11"/>
  <c r="J160" i="7"/>
  <c r="J90" i="7"/>
  <c r="J216" i="7"/>
  <c r="J31" i="7"/>
  <c r="J25" i="7"/>
  <c r="J37" i="7"/>
  <c r="J175" i="7"/>
  <c r="J238" i="7"/>
  <c r="J271" i="7"/>
  <c r="AC13" i="11"/>
  <c r="AD13" i="11" s="1"/>
  <c r="V13" i="11"/>
  <c r="I12" i="7"/>
  <c r="AE15" i="11"/>
  <c r="J168" i="7"/>
  <c r="J118" i="7"/>
  <c r="J221" i="7"/>
  <c r="J89" i="7"/>
  <c r="J206" i="7"/>
  <c r="I17" i="7"/>
  <c r="AE20" i="11"/>
  <c r="J30" i="7"/>
  <c r="J186" i="7"/>
  <c r="J187" i="7"/>
  <c r="J179" i="7"/>
  <c r="J101" i="7"/>
  <c r="AC14" i="11"/>
  <c r="AD14" i="11" s="1"/>
  <c r="V14" i="11"/>
  <c r="J201" i="7"/>
  <c r="J65" i="7"/>
  <c r="J41" i="7"/>
  <c r="I21" i="7"/>
  <c r="AE24" i="11"/>
  <c r="I19" i="7"/>
  <c r="AE22" i="11"/>
  <c r="AC12" i="11"/>
  <c r="AD12" i="11" s="1"/>
  <c r="V12" i="11"/>
  <c r="J22" i="7"/>
  <c r="J40" i="7"/>
  <c r="J39" i="7"/>
  <c r="J223" i="7"/>
  <c r="I15" i="7"/>
  <c r="AE18" i="11"/>
  <c r="J103" i="7"/>
  <c r="I14" i="7"/>
  <c r="AE17" i="11"/>
  <c r="J174" i="7"/>
  <c r="J113" i="7"/>
  <c r="J158" i="7"/>
  <c r="J138" i="7"/>
  <c r="J80" i="7"/>
  <c r="J83" i="7"/>
  <c r="J106" i="7"/>
  <c r="J109" i="7"/>
  <c r="J152" i="7"/>
  <c r="AC10" i="11"/>
  <c r="AD10" i="11" s="1"/>
  <c r="V10" i="11"/>
  <c r="U9" i="11"/>
  <c r="J143" i="7"/>
  <c r="I20" i="7"/>
  <c r="AE23" i="11"/>
  <c r="K192" i="7" l="1"/>
  <c r="M192" i="7" s="1"/>
  <c r="N192" i="7" s="1"/>
  <c r="O192" i="7" s="1"/>
  <c r="K197" i="7"/>
  <c r="M197" i="7" s="1"/>
  <c r="N197" i="7" s="1"/>
  <c r="O197" i="7" s="1"/>
  <c r="K157" i="7"/>
  <c r="M157" i="7" s="1"/>
  <c r="N157" i="7" s="1"/>
  <c r="O157" i="7" s="1"/>
  <c r="K220" i="7"/>
  <c r="M220" i="7" s="1"/>
  <c r="N220" i="7" s="1"/>
  <c r="O220" i="7" s="1"/>
  <c r="K30" i="7"/>
  <c r="M30" i="7" s="1"/>
  <c r="N30" i="7" s="1"/>
  <c r="O30" i="7" s="1"/>
  <c r="K201" i="7"/>
  <c r="M201" i="7" s="1"/>
  <c r="N201" i="7" s="1"/>
  <c r="O201" i="7" s="1"/>
  <c r="K80" i="7"/>
  <c r="M80" i="7" s="1"/>
  <c r="N80" i="7" s="1"/>
  <c r="O80" i="7" s="1"/>
  <c r="K154" i="7"/>
  <c r="M154" i="7" s="1"/>
  <c r="N154" i="7" s="1"/>
  <c r="O154" i="7" s="1"/>
  <c r="K166" i="7"/>
  <c r="M166" i="7" s="1"/>
  <c r="N166" i="7" s="1"/>
  <c r="O166" i="7" s="1"/>
  <c r="K114" i="7"/>
  <c r="M114" i="7" s="1"/>
  <c r="N114" i="7" s="1"/>
  <c r="O114" i="7" s="1"/>
  <c r="K49" i="7"/>
  <c r="M49" i="7" s="1"/>
  <c r="N49" i="7" s="1"/>
  <c r="O49" i="7" s="1"/>
  <c r="K227" i="7"/>
  <c r="M227" i="7" s="1"/>
  <c r="N227" i="7" s="1"/>
  <c r="O227" i="7" s="1"/>
  <c r="K224" i="7"/>
  <c r="M224" i="7" s="1"/>
  <c r="N224" i="7" s="1"/>
  <c r="O224" i="7" s="1"/>
  <c r="K198" i="7"/>
  <c r="M198" i="7" s="1"/>
  <c r="N198" i="7" s="1"/>
  <c r="O198" i="7" s="1"/>
  <c r="K77" i="7"/>
  <c r="M77" i="7" s="1"/>
  <c r="N77" i="7" s="1"/>
  <c r="O77" i="7" s="1"/>
  <c r="K60" i="7"/>
  <c r="M60" i="7" s="1"/>
  <c r="N60" i="7" s="1"/>
  <c r="O60" i="7" s="1"/>
  <c r="K240" i="7"/>
  <c r="M240" i="7" s="1"/>
  <c r="N240" i="7" s="1"/>
  <c r="O240" i="7" s="1"/>
  <c r="K89" i="7"/>
  <c r="M89" i="7" s="1"/>
  <c r="N89" i="7" s="1"/>
  <c r="O89" i="7" s="1"/>
  <c r="K214" i="7"/>
  <c r="M214" i="7" s="1"/>
  <c r="N214" i="7" s="1"/>
  <c r="O214" i="7" s="1"/>
  <c r="K101" i="7"/>
  <c r="M101" i="7" s="1"/>
  <c r="N101" i="7" s="1"/>
  <c r="O101" i="7" s="1"/>
  <c r="K72" i="7"/>
  <c r="M72" i="7" s="1"/>
  <c r="N72" i="7" s="1"/>
  <c r="O72" i="7" s="1"/>
  <c r="K50" i="7"/>
  <c r="M50" i="7" s="1"/>
  <c r="N50" i="7" s="1"/>
  <c r="O50" i="7" s="1"/>
  <c r="K266" i="7"/>
  <c r="M266" i="7" s="1"/>
  <c r="N266" i="7" s="1"/>
  <c r="O266" i="7" s="1"/>
  <c r="K260" i="7"/>
  <c r="M260" i="7" s="1"/>
  <c r="N260" i="7" s="1"/>
  <c r="O260" i="7" s="1"/>
  <c r="K92" i="7"/>
  <c r="M92" i="7" s="1"/>
  <c r="N92" i="7" s="1"/>
  <c r="O92" i="7" s="1"/>
  <c r="K139" i="7"/>
  <c r="M139" i="7" s="1"/>
  <c r="N139" i="7" s="1"/>
  <c r="O139" i="7" s="1"/>
  <c r="K130" i="7"/>
  <c r="M130" i="7" s="1"/>
  <c r="N130" i="7" s="1"/>
  <c r="O130" i="7" s="1"/>
  <c r="K223" i="7"/>
  <c r="M223" i="7" s="1"/>
  <c r="N223" i="7" s="1"/>
  <c r="O223" i="7" s="1"/>
  <c r="K216" i="7"/>
  <c r="M216" i="7" s="1"/>
  <c r="N216" i="7" s="1"/>
  <c r="O216" i="7" s="1"/>
  <c r="K148" i="7"/>
  <c r="M148" i="7" s="1"/>
  <c r="N148" i="7" s="1"/>
  <c r="O148" i="7" s="1"/>
  <c r="G148" i="7" s="1"/>
  <c r="K241" i="7"/>
  <c r="M241" i="7" s="1"/>
  <c r="N241" i="7" s="1"/>
  <c r="O241" i="7" s="1"/>
  <c r="K264" i="7"/>
  <c r="M264" i="7" s="1"/>
  <c r="N264" i="7" s="1"/>
  <c r="O264" i="7" s="1"/>
  <c r="K162" i="7"/>
  <c r="M162" i="7" s="1"/>
  <c r="N162" i="7" s="1"/>
  <c r="O162" i="7" s="1"/>
  <c r="K235" i="7"/>
  <c r="M235" i="7" s="1"/>
  <c r="N235" i="7" s="1"/>
  <c r="O235" i="7" s="1"/>
  <c r="K253" i="7"/>
  <c r="M253" i="7" s="1"/>
  <c r="N253" i="7" s="1"/>
  <c r="O253" i="7" s="1"/>
  <c r="K257" i="7"/>
  <c r="M257" i="7" s="1"/>
  <c r="N257" i="7" s="1"/>
  <c r="O257" i="7" s="1"/>
  <c r="K254" i="7"/>
  <c r="M254" i="7" s="1"/>
  <c r="N254" i="7" s="1"/>
  <c r="O254" i="7" s="1"/>
  <c r="K84" i="7"/>
  <c r="M84" i="7" s="1"/>
  <c r="N84" i="7" s="1"/>
  <c r="O84" i="7" s="1"/>
  <c r="K252" i="7"/>
  <c r="M252" i="7" s="1"/>
  <c r="N252" i="7" s="1"/>
  <c r="O252" i="7" s="1"/>
  <c r="K40" i="7"/>
  <c r="M40" i="7" s="1"/>
  <c r="N40" i="7" s="1"/>
  <c r="O40" i="7" s="1"/>
  <c r="K140" i="7"/>
  <c r="M140" i="7" s="1"/>
  <c r="N140" i="7" s="1"/>
  <c r="O140" i="7" s="1"/>
  <c r="K200" i="7"/>
  <c r="M200" i="7" s="1"/>
  <c r="N200" i="7" s="1"/>
  <c r="O200" i="7" s="1"/>
  <c r="K88" i="7"/>
  <c r="M88" i="7" s="1"/>
  <c r="N88" i="7" s="1"/>
  <c r="O88" i="7" s="1"/>
  <c r="K217" i="7"/>
  <c r="M217" i="7" s="1"/>
  <c r="N217" i="7" s="1"/>
  <c r="O217" i="7" s="1"/>
  <c r="K231" i="7"/>
  <c r="M231" i="7" s="1"/>
  <c r="N231" i="7" s="1"/>
  <c r="O231" i="7" s="1"/>
  <c r="K144" i="7"/>
  <c r="M144" i="7" s="1"/>
  <c r="N144" i="7" s="1"/>
  <c r="O144" i="7" s="1"/>
  <c r="K64" i="7"/>
  <c r="M64" i="7" s="1"/>
  <c r="N64" i="7" s="1"/>
  <c r="O64" i="7" s="1"/>
  <c r="K268" i="7"/>
  <c r="M268" i="7" s="1"/>
  <c r="N268" i="7" s="1"/>
  <c r="O268" i="7" s="1"/>
  <c r="J97" i="7"/>
  <c r="K174" i="7"/>
  <c r="M174" i="7" s="1"/>
  <c r="N174" i="7" s="1"/>
  <c r="O174" i="7" s="1"/>
  <c r="K167" i="7"/>
  <c r="M167" i="7" s="1"/>
  <c r="N167" i="7" s="1"/>
  <c r="O167" i="7" s="1"/>
  <c r="K83" i="7"/>
  <c r="M83" i="7" s="1"/>
  <c r="N83" i="7" s="1"/>
  <c r="O83" i="7" s="1"/>
  <c r="K159" i="7"/>
  <c r="M159" i="7" s="1"/>
  <c r="N159" i="7" s="1"/>
  <c r="O159" i="7" s="1"/>
  <c r="K59" i="7"/>
  <c r="M59" i="7" s="1"/>
  <c r="N59" i="7" s="1"/>
  <c r="O59" i="7" s="1"/>
  <c r="K208" i="7"/>
  <c r="M208" i="7" s="1"/>
  <c r="N208" i="7" s="1"/>
  <c r="O208" i="7" s="1"/>
  <c r="K76" i="7"/>
  <c r="M76" i="7" s="1"/>
  <c r="N76" i="7" s="1"/>
  <c r="O76" i="7" s="1"/>
  <c r="K81" i="7"/>
  <c r="M81" i="7" s="1"/>
  <c r="N81" i="7" s="1"/>
  <c r="O81" i="7" s="1"/>
  <c r="K146" i="7"/>
  <c r="M146" i="7" s="1"/>
  <c r="N146" i="7" s="1"/>
  <c r="O146" i="7" s="1"/>
  <c r="K34" i="7"/>
  <c r="M34" i="7" s="1"/>
  <c r="N34" i="7" s="1"/>
  <c r="O34" i="7" s="1"/>
  <c r="K113" i="7"/>
  <c r="M113" i="7" s="1"/>
  <c r="N113" i="7" s="1"/>
  <c r="O113" i="7" s="1"/>
  <c r="K22" i="7"/>
  <c r="M22" i="7" s="1"/>
  <c r="N22" i="7" s="1"/>
  <c r="O22" i="7" s="1"/>
  <c r="K122" i="7"/>
  <c r="M122" i="7" s="1"/>
  <c r="N122" i="7" s="1"/>
  <c r="O122" i="7" s="1"/>
  <c r="K233" i="7"/>
  <c r="M233" i="7" s="1"/>
  <c r="N233" i="7" s="1"/>
  <c r="O233" i="7" s="1"/>
  <c r="K67" i="7"/>
  <c r="M67" i="7" s="1"/>
  <c r="N67" i="7" s="1"/>
  <c r="O67" i="7" s="1"/>
  <c r="K26" i="7"/>
  <c r="M26" i="7" s="1"/>
  <c r="N26" i="7" s="1"/>
  <c r="O26" i="7" s="1"/>
  <c r="K172" i="7"/>
  <c r="M172" i="7" s="1"/>
  <c r="N172" i="7" s="1"/>
  <c r="O172" i="7" s="1"/>
  <c r="K225" i="7"/>
  <c r="M225" i="7" s="1"/>
  <c r="N225" i="7" s="1"/>
  <c r="O225" i="7" s="1"/>
  <c r="K103" i="7"/>
  <c r="M103" i="7" s="1"/>
  <c r="N103" i="7" s="1"/>
  <c r="O103" i="7" s="1"/>
  <c r="K69" i="7"/>
  <c r="M69" i="7" s="1"/>
  <c r="N69" i="7" s="1"/>
  <c r="O69" i="7" s="1"/>
  <c r="K171" i="7"/>
  <c r="M171" i="7" s="1"/>
  <c r="N171" i="7" s="1"/>
  <c r="O171" i="7" s="1"/>
  <c r="K138" i="7"/>
  <c r="M138" i="7" s="1"/>
  <c r="N138" i="7" s="1"/>
  <c r="O138" i="7" s="1"/>
  <c r="K52" i="7"/>
  <c r="M52" i="7" s="1"/>
  <c r="N52" i="7" s="1"/>
  <c r="O52" i="7" s="1"/>
  <c r="K68" i="7"/>
  <c r="M68" i="7" s="1"/>
  <c r="N68" i="7" s="1"/>
  <c r="O68" i="7" s="1"/>
  <c r="K54" i="7"/>
  <c r="M54" i="7" s="1"/>
  <c r="N54" i="7" s="1"/>
  <c r="O54" i="7" s="1"/>
  <c r="K63" i="7"/>
  <c r="M63" i="7" s="1"/>
  <c r="N63" i="7" s="1"/>
  <c r="O63" i="7" s="1"/>
  <c r="K218" i="7"/>
  <c r="M218" i="7" s="1"/>
  <c r="N218" i="7" s="1"/>
  <c r="O218" i="7" s="1"/>
  <c r="K160" i="7"/>
  <c r="M160" i="7" s="1"/>
  <c r="N160" i="7" s="1"/>
  <c r="O160" i="7" s="1"/>
  <c r="K226" i="7"/>
  <c r="M226" i="7" s="1"/>
  <c r="N226" i="7" s="1"/>
  <c r="O226" i="7" s="1"/>
  <c r="K109" i="7"/>
  <c r="M109" i="7" s="1"/>
  <c r="N109" i="7" s="1"/>
  <c r="O109" i="7" s="1"/>
  <c r="K176" i="7"/>
  <c r="M176" i="7" s="1"/>
  <c r="N176" i="7" s="1"/>
  <c r="O176" i="7" s="1"/>
  <c r="K180" i="7"/>
  <c r="M180" i="7" s="1"/>
  <c r="N180" i="7" s="1"/>
  <c r="O180" i="7" s="1"/>
  <c r="K87" i="7"/>
  <c r="M87" i="7" s="1"/>
  <c r="N87" i="7" s="1"/>
  <c r="O87" i="7" s="1"/>
  <c r="K222" i="7"/>
  <c r="M222" i="7" s="1"/>
  <c r="K211" i="7"/>
  <c r="M211" i="7" s="1"/>
  <c r="N211" i="7" s="1"/>
  <c r="O211" i="7" s="1"/>
  <c r="K209" i="7"/>
  <c r="M209" i="7" s="1"/>
  <c r="N209" i="7" s="1"/>
  <c r="O209" i="7" s="1"/>
  <c r="K142" i="7"/>
  <c r="M142" i="7" s="1"/>
  <c r="N142" i="7" s="1"/>
  <c r="O142" i="7" s="1"/>
  <c r="G142" i="7" s="1"/>
  <c r="K108" i="7"/>
  <c r="M108" i="7" s="1"/>
  <c r="N108" i="7" s="1"/>
  <c r="O108" i="7" s="1"/>
  <c r="K118" i="7"/>
  <c r="M118" i="7" s="1"/>
  <c r="N118" i="7" s="1"/>
  <c r="O118" i="7" s="1"/>
  <c r="K120" i="7"/>
  <c r="M120" i="7" s="1"/>
  <c r="N120" i="7" s="1"/>
  <c r="O120" i="7" s="1"/>
  <c r="K116" i="7"/>
  <c r="M116" i="7" s="1"/>
  <c r="N116" i="7" s="1"/>
  <c r="O116" i="7" s="1"/>
  <c r="K129" i="7"/>
  <c r="M129" i="7" s="1"/>
  <c r="N129" i="7" s="1"/>
  <c r="O129" i="7" s="1"/>
  <c r="K179" i="7"/>
  <c r="M179" i="7" s="1"/>
  <c r="N179" i="7" s="1"/>
  <c r="O179" i="7" s="1"/>
  <c r="K152" i="7"/>
  <c r="M152" i="7" s="1"/>
  <c r="N152" i="7" s="1"/>
  <c r="O152" i="7" s="1"/>
  <c r="K36" i="7"/>
  <c r="M36" i="7" s="1"/>
  <c r="N36" i="7" s="1"/>
  <c r="O36" i="7" s="1"/>
  <c r="K106" i="7"/>
  <c r="M106" i="7" s="1"/>
  <c r="N106" i="7" s="1"/>
  <c r="O106" i="7" s="1"/>
  <c r="J222" i="7"/>
  <c r="K66" i="7"/>
  <c r="M66" i="7" s="1"/>
  <c r="N66" i="7" s="1"/>
  <c r="O66" i="7" s="1"/>
  <c r="K258" i="7"/>
  <c r="M258" i="7" s="1"/>
  <c r="N258" i="7" s="1"/>
  <c r="O258" i="7" s="1"/>
  <c r="K99" i="7"/>
  <c r="M99" i="7" s="1"/>
  <c r="N99" i="7" s="1"/>
  <c r="O99" i="7" s="1"/>
  <c r="K62" i="7"/>
  <c r="M62" i="7" s="1"/>
  <c r="N62" i="7" s="1"/>
  <c r="O62" i="7" s="1"/>
  <c r="K205" i="7"/>
  <c r="M205" i="7" s="1"/>
  <c r="N205" i="7" s="1"/>
  <c r="O205" i="7" s="1"/>
  <c r="K182" i="7"/>
  <c r="M182" i="7" s="1"/>
  <c r="N182" i="7" s="1"/>
  <c r="O182" i="7" s="1"/>
  <c r="K117" i="7"/>
  <c r="M117" i="7" s="1"/>
  <c r="N117" i="7" s="1"/>
  <c r="O117" i="7" s="1"/>
  <c r="K65" i="7"/>
  <c r="M65" i="7" s="1"/>
  <c r="N65" i="7" s="1"/>
  <c r="O65" i="7" s="1"/>
  <c r="K244" i="7"/>
  <c r="M244" i="7" s="1"/>
  <c r="K168" i="7"/>
  <c r="M168" i="7" s="1"/>
  <c r="N168" i="7" s="1"/>
  <c r="O168" i="7" s="1"/>
  <c r="K57" i="7"/>
  <c r="M57" i="7" s="1"/>
  <c r="N57" i="7" s="1"/>
  <c r="O57" i="7" s="1"/>
  <c r="K212" i="7"/>
  <c r="M212" i="7" s="1"/>
  <c r="N212" i="7" s="1"/>
  <c r="O212" i="7" s="1"/>
  <c r="K207" i="7"/>
  <c r="M207" i="7" s="1"/>
  <c r="N207" i="7" s="1"/>
  <c r="O207" i="7" s="1"/>
  <c r="K213" i="7"/>
  <c r="M213" i="7" s="1"/>
  <c r="N213" i="7" s="1"/>
  <c r="O213" i="7" s="1"/>
  <c r="K136" i="7"/>
  <c r="M136" i="7" s="1"/>
  <c r="N136" i="7" s="1"/>
  <c r="O136" i="7" s="1"/>
  <c r="K206" i="7"/>
  <c r="M206" i="7" s="1"/>
  <c r="N206" i="7" s="1"/>
  <c r="O206" i="7" s="1"/>
  <c r="K58" i="7"/>
  <c r="M58" i="7" s="1"/>
  <c r="N58" i="7" s="1"/>
  <c r="O58" i="7" s="1"/>
  <c r="K243" i="7"/>
  <c r="M243" i="7" s="1"/>
  <c r="N243" i="7" s="1"/>
  <c r="O243" i="7" s="1"/>
  <c r="K53" i="7"/>
  <c r="M53" i="7" s="1"/>
  <c r="N53" i="7" s="1"/>
  <c r="O53" i="7" s="1"/>
  <c r="K25" i="7"/>
  <c r="M25" i="7" s="1"/>
  <c r="N25" i="7" s="1"/>
  <c r="O25" i="7" s="1"/>
  <c r="K79" i="7"/>
  <c r="M79" i="7" s="1"/>
  <c r="N79" i="7" s="1"/>
  <c r="O79" i="7" s="1"/>
  <c r="K181" i="7"/>
  <c r="M181" i="7" s="1"/>
  <c r="N181" i="7" s="1"/>
  <c r="O181" i="7" s="1"/>
  <c r="K45" i="7"/>
  <c r="M45" i="7" s="1"/>
  <c r="N45" i="7" s="1"/>
  <c r="O45" i="7" s="1"/>
  <c r="K195" i="7"/>
  <c r="M195" i="7" s="1"/>
  <c r="N195" i="7" s="1"/>
  <c r="O195" i="7" s="1"/>
  <c r="K204" i="7"/>
  <c r="M204" i="7" s="1"/>
  <c r="N204" i="7" s="1"/>
  <c r="O204" i="7" s="1"/>
  <c r="K165" i="7"/>
  <c r="M165" i="7" s="1"/>
  <c r="N165" i="7" s="1"/>
  <c r="O165" i="7" s="1"/>
  <c r="K158" i="7"/>
  <c r="M158" i="7" s="1"/>
  <c r="N158" i="7" s="1"/>
  <c r="O158" i="7" s="1"/>
  <c r="K156" i="7"/>
  <c r="M156" i="7" s="1"/>
  <c r="N156" i="7" s="1"/>
  <c r="O156" i="7" s="1"/>
  <c r="K31" i="7"/>
  <c r="M31" i="7" s="1"/>
  <c r="N31" i="7" s="1"/>
  <c r="O31" i="7" s="1"/>
  <c r="K82" i="7"/>
  <c r="M82" i="7" s="1"/>
  <c r="N82" i="7" s="1"/>
  <c r="O82" i="7" s="1"/>
  <c r="K141" i="7"/>
  <c r="M141" i="7" s="1"/>
  <c r="N141" i="7" s="1"/>
  <c r="O141" i="7" s="1"/>
  <c r="K245" i="7"/>
  <c r="M245" i="7" s="1"/>
  <c r="N245" i="7" s="1"/>
  <c r="O245" i="7" s="1"/>
  <c r="K39" i="7"/>
  <c r="M39" i="7" s="1"/>
  <c r="N39" i="7" s="1"/>
  <c r="O39" i="7" s="1"/>
  <c r="K98" i="7"/>
  <c r="M98" i="7" s="1"/>
  <c r="N98" i="7" s="1"/>
  <c r="O98" i="7" s="1"/>
  <c r="K75" i="7"/>
  <c r="M75" i="7" s="1"/>
  <c r="N75" i="7" s="1"/>
  <c r="O75" i="7" s="1"/>
  <c r="K91" i="7"/>
  <c r="M91" i="7" s="1"/>
  <c r="N91" i="7" s="1"/>
  <c r="O91" i="7" s="1"/>
  <c r="K51" i="7"/>
  <c r="M51" i="7" s="1"/>
  <c r="N51" i="7" s="1"/>
  <c r="O51" i="7" s="1"/>
  <c r="K42" i="7"/>
  <c r="M42" i="7" s="1"/>
  <c r="N42" i="7" s="1"/>
  <c r="O42" i="7" s="1"/>
  <c r="K262" i="7"/>
  <c r="M262" i="7" s="1"/>
  <c r="N262" i="7" s="1"/>
  <c r="O262" i="7" s="1"/>
  <c r="K126" i="7"/>
  <c r="M126" i="7" s="1"/>
  <c r="N126" i="7" s="1"/>
  <c r="O126" i="7" s="1"/>
  <c r="K37" i="7"/>
  <c r="M37" i="7" s="1"/>
  <c r="N37" i="7" s="1"/>
  <c r="O37" i="7" s="1"/>
  <c r="K149" i="7"/>
  <c r="M149" i="7" s="1"/>
  <c r="N149" i="7" s="1"/>
  <c r="O149" i="7" s="1"/>
  <c r="K46" i="7"/>
  <c r="M46" i="7" s="1"/>
  <c r="N46" i="7" s="1"/>
  <c r="O46" i="7" s="1"/>
  <c r="K27" i="7"/>
  <c r="M27" i="7" s="1"/>
  <c r="N27" i="7" s="1"/>
  <c r="O27" i="7" s="1"/>
  <c r="K161" i="7"/>
  <c r="M161" i="7" s="1"/>
  <c r="N161" i="7" s="1"/>
  <c r="O161" i="7" s="1"/>
  <c r="K173" i="7"/>
  <c r="M173" i="7" s="1"/>
  <c r="N173" i="7" s="1"/>
  <c r="O173" i="7" s="1"/>
  <c r="K215" i="7"/>
  <c r="M215" i="7" s="1"/>
  <c r="N215" i="7" s="1"/>
  <c r="O215" i="7" s="1"/>
  <c r="K61" i="7"/>
  <c r="M61" i="7" s="1"/>
  <c r="N61" i="7" s="1"/>
  <c r="O61" i="7" s="1"/>
  <c r="K71" i="7"/>
  <c r="M71" i="7" s="1"/>
  <c r="N71" i="7" s="1"/>
  <c r="O71" i="7" s="1"/>
  <c r="K127" i="7"/>
  <c r="M127" i="7" s="1"/>
  <c r="N127" i="7" s="1"/>
  <c r="O127" i="7" s="1"/>
  <c r="K270" i="7"/>
  <c r="M270" i="7" s="1"/>
  <c r="N270" i="7" s="1"/>
  <c r="O270" i="7" s="1"/>
  <c r="K230" i="7"/>
  <c r="M230" i="7" s="1"/>
  <c r="N230" i="7" s="1"/>
  <c r="O230" i="7" s="1"/>
  <c r="K29" i="7"/>
  <c r="M29" i="7" s="1"/>
  <c r="N29" i="7" s="1"/>
  <c r="O29" i="7" s="1"/>
  <c r="K163" i="7"/>
  <c r="M163" i="7" s="1"/>
  <c r="N163" i="7" s="1"/>
  <c r="O163" i="7" s="1"/>
  <c r="K251" i="7"/>
  <c r="M251" i="7" s="1"/>
  <c r="N251" i="7" s="1"/>
  <c r="O251" i="7" s="1"/>
  <c r="K137" i="7"/>
  <c r="M137" i="7" s="1"/>
  <c r="N137" i="7" s="1"/>
  <c r="O137" i="7" s="1"/>
  <c r="K38" i="7"/>
  <c r="M38" i="7" s="1"/>
  <c r="N38" i="7" s="1"/>
  <c r="O38" i="7" s="1"/>
  <c r="K41" i="7"/>
  <c r="M41" i="7" s="1"/>
  <c r="N41" i="7" s="1"/>
  <c r="O41" i="7" s="1"/>
  <c r="K219" i="7"/>
  <c r="M219" i="7" s="1"/>
  <c r="N219" i="7" s="1"/>
  <c r="O219" i="7" s="1"/>
  <c r="K124" i="7"/>
  <c r="M124" i="7" s="1"/>
  <c r="N124" i="7" s="1"/>
  <c r="O124" i="7" s="1"/>
  <c r="K228" i="7"/>
  <c r="M228" i="7" s="1"/>
  <c r="N228" i="7" s="1"/>
  <c r="O228" i="7" s="1"/>
  <c r="K24" i="7"/>
  <c r="M24" i="7" s="1"/>
  <c r="N24" i="7" s="1"/>
  <c r="O24" i="7" s="1"/>
  <c r="K123" i="7"/>
  <c r="M123" i="7" s="1"/>
  <c r="N123" i="7" s="1"/>
  <c r="O123" i="7" s="1"/>
  <c r="K35" i="7"/>
  <c r="M35" i="7" s="1"/>
  <c r="N35" i="7" s="1"/>
  <c r="O35" i="7" s="1"/>
  <c r="K255" i="7"/>
  <c r="M255" i="7" s="1"/>
  <c r="N255" i="7" s="1"/>
  <c r="O255" i="7" s="1"/>
  <c r="K203" i="7"/>
  <c r="M203" i="7" s="1"/>
  <c r="N203" i="7" s="1"/>
  <c r="O203" i="7" s="1"/>
  <c r="K74" i="7"/>
  <c r="M74" i="7" s="1"/>
  <c r="N74" i="7" s="1"/>
  <c r="O74" i="7" s="1"/>
  <c r="K47" i="7"/>
  <c r="M47" i="7" s="1"/>
  <c r="N47" i="7" s="1"/>
  <c r="O47" i="7" s="1"/>
  <c r="K73" i="7"/>
  <c r="M73" i="7" s="1"/>
  <c r="N73" i="7" s="1"/>
  <c r="O73" i="7" s="1"/>
  <c r="K265" i="7"/>
  <c r="M265" i="7" s="1"/>
  <c r="N265" i="7" s="1"/>
  <c r="O265" i="7" s="1"/>
  <c r="K132" i="7"/>
  <c r="M132" i="7" s="1"/>
  <c r="N132" i="7" s="1"/>
  <c r="O132" i="7" s="1"/>
  <c r="K119" i="7"/>
  <c r="M119" i="7" s="1"/>
  <c r="N119" i="7" s="1"/>
  <c r="O119" i="7" s="1"/>
  <c r="K155" i="7"/>
  <c r="M155" i="7" s="1"/>
  <c r="N155" i="7" s="1"/>
  <c r="O155" i="7" s="1"/>
  <c r="K86" i="7"/>
  <c r="M86" i="7" s="1"/>
  <c r="N86" i="7" s="1"/>
  <c r="O86" i="7" s="1"/>
  <c r="K56" i="7"/>
  <c r="M56" i="7" s="1"/>
  <c r="N56" i="7" s="1"/>
  <c r="O56" i="7" s="1"/>
  <c r="K85" i="7"/>
  <c r="M85" i="7" s="1"/>
  <c r="N85" i="7" s="1"/>
  <c r="O85" i="7" s="1"/>
  <c r="K170" i="7"/>
  <c r="M170" i="7" s="1"/>
  <c r="N170" i="7" s="1"/>
  <c r="O170" i="7" s="1"/>
  <c r="K28" i="7"/>
  <c r="M28" i="7" s="1"/>
  <c r="N28" i="7" s="1"/>
  <c r="O28" i="7" s="1"/>
  <c r="K143" i="7"/>
  <c r="M143" i="7" s="1"/>
  <c r="N143" i="7" s="1"/>
  <c r="O143" i="7" s="1"/>
  <c r="K178" i="7"/>
  <c r="M178" i="7" s="1"/>
  <c r="N178" i="7" s="1"/>
  <c r="O178" i="7" s="1"/>
  <c r="K239" i="7"/>
  <c r="M239" i="7" s="1"/>
  <c r="N239" i="7" s="1"/>
  <c r="O239" i="7" s="1"/>
  <c r="K175" i="7"/>
  <c r="M175" i="7" s="1"/>
  <c r="N175" i="7" s="1"/>
  <c r="O175" i="7" s="1"/>
  <c r="K184" i="7"/>
  <c r="M184" i="7" s="1"/>
  <c r="N184" i="7" s="1"/>
  <c r="O184" i="7" s="1"/>
  <c r="K111" i="7"/>
  <c r="M111" i="7" s="1"/>
  <c r="N111" i="7" s="1"/>
  <c r="O111" i="7" s="1"/>
  <c r="K48" i="7"/>
  <c r="M48" i="7" s="1"/>
  <c r="N48" i="7" s="1"/>
  <c r="O48" i="7" s="1"/>
  <c r="G48" i="7" s="1"/>
  <c r="K191" i="7"/>
  <c r="M191" i="7" s="1"/>
  <c r="N191" i="7" s="1"/>
  <c r="O191" i="7" s="1"/>
  <c r="K100" i="7"/>
  <c r="M100" i="7" s="1"/>
  <c r="N100" i="7" s="1"/>
  <c r="O100" i="7" s="1"/>
  <c r="K273" i="7"/>
  <c r="M273" i="7" s="1"/>
  <c r="N273" i="7" s="1"/>
  <c r="O273" i="7" s="1"/>
  <c r="K151" i="7"/>
  <c r="M151" i="7" s="1"/>
  <c r="N151" i="7" s="1"/>
  <c r="O151" i="7" s="1"/>
  <c r="K112" i="7"/>
  <c r="M112" i="7" s="1"/>
  <c r="N112" i="7" s="1"/>
  <c r="O112" i="7" s="1"/>
  <c r="K147" i="7"/>
  <c r="M147" i="7" s="1"/>
  <c r="N147" i="7" s="1"/>
  <c r="O147" i="7" s="1"/>
  <c r="K105" i="7"/>
  <c r="M105" i="7" s="1"/>
  <c r="N105" i="7" s="1"/>
  <c r="O105" i="7" s="1"/>
  <c r="K259" i="7"/>
  <c r="M259" i="7" s="1"/>
  <c r="N259" i="7" s="1"/>
  <c r="O259" i="7" s="1"/>
  <c r="K177" i="7"/>
  <c r="M177" i="7" s="1"/>
  <c r="N177" i="7" s="1"/>
  <c r="O177" i="7" s="1"/>
  <c r="K94" i="7"/>
  <c r="M94" i="7" s="1"/>
  <c r="N94" i="7" s="1"/>
  <c r="O94" i="7" s="1"/>
  <c r="K104" i="7"/>
  <c r="M104" i="7" s="1"/>
  <c r="N104" i="7" s="1"/>
  <c r="O104" i="7" s="1"/>
  <c r="K107" i="7"/>
  <c r="M107" i="7" s="1"/>
  <c r="N107" i="7" s="1"/>
  <c r="O107" i="7" s="1"/>
  <c r="J244" i="7"/>
  <c r="K185" i="7"/>
  <c r="M185" i="7" s="1"/>
  <c r="N185" i="7" s="1"/>
  <c r="O185" i="7" s="1"/>
  <c r="K90" i="7"/>
  <c r="M90" i="7" s="1"/>
  <c r="N90" i="7" s="1"/>
  <c r="O90" i="7" s="1"/>
  <c r="K134" i="7"/>
  <c r="M134" i="7" s="1"/>
  <c r="N134" i="7" s="1"/>
  <c r="O134" i="7" s="1"/>
  <c r="K55" i="7"/>
  <c r="M55" i="7" s="1"/>
  <c r="N55" i="7" s="1"/>
  <c r="O55" i="7" s="1"/>
  <c r="K70" i="7"/>
  <c r="M70" i="7" s="1"/>
  <c r="N70" i="7" s="1"/>
  <c r="O70" i="7" s="1"/>
  <c r="K121" i="7"/>
  <c r="M121" i="7" s="1"/>
  <c r="N121" i="7" s="1"/>
  <c r="O121" i="7" s="1"/>
  <c r="K256" i="7"/>
  <c r="M256" i="7" s="1"/>
  <c r="N256" i="7" s="1"/>
  <c r="O256" i="7" s="1"/>
  <c r="K261" i="7"/>
  <c r="M261" i="7" s="1"/>
  <c r="N261" i="7" s="1"/>
  <c r="O261" i="7" s="1"/>
  <c r="K234" i="7"/>
  <c r="M234" i="7" s="1"/>
  <c r="N234" i="7" s="1"/>
  <c r="O234" i="7" s="1"/>
  <c r="K189" i="7"/>
  <c r="M189" i="7" s="1"/>
  <c r="N189" i="7" s="1"/>
  <c r="O189" i="7" s="1"/>
  <c r="K95" i="7"/>
  <c r="M95" i="7" s="1"/>
  <c r="N95" i="7" s="1"/>
  <c r="O95" i="7" s="1"/>
  <c r="K128" i="7"/>
  <c r="M128" i="7" s="1"/>
  <c r="N128" i="7" s="1"/>
  <c r="O128" i="7" s="1"/>
  <c r="K190" i="7"/>
  <c r="M190" i="7" s="1"/>
  <c r="N190" i="7" s="1"/>
  <c r="O190" i="7" s="1"/>
  <c r="K93" i="7"/>
  <c r="M93" i="7" s="1"/>
  <c r="N93" i="7" s="1"/>
  <c r="O93" i="7" s="1"/>
  <c r="K153" i="7"/>
  <c r="M153" i="7" s="1"/>
  <c r="N153" i="7" s="1"/>
  <c r="O153" i="7" s="1"/>
  <c r="K229" i="7"/>
  <c r="M229" i="7" s="1"/>
  <c r="N229" i="7" s="1"/>
  <c r="O229" i="7" s="1"/>
  <c r="K187" i="7"/>
  <c r="M187" i="7" s="1"/>
  <c r="N187" i="7" s="1"/>
  <c r="O187" i="7" s="1"/>
  <c r="K248" i="7"/>
  <c r="M248" i="7" s="1"/>
  <c r="N248" i="7" s="1"/>
  <c r="O248" i="7" s="1"/>
  <c r="K272" i="7"/>
  <c r="M272" i="7" s="1"/>
  <c r="N272" i="7" s="1"/>
  <c r="O272" i="7" s="1"/>
  <c r="K221" i="7"/>
  <c r="M221" i="7" s="1"/>
  <c r="N221" i="7" s="1"/>
  <c r="O221" i="7" s="1"/>
  <c r="K96" i="7"/>
  <c r="M96" i="7" s="1"/>
  <c r="N96" i="7" s="1"/>
  <c r="O96" i="7" s="1"/>
  <c r="K271" i="7"/>
  <c r="M271" i="7" s="1"/>
  <c r="N271" i="7" s="1"/>
  <c r="O271" i="7" s="1"/>
  <c r="K110" i="7"/>
  <c r="M110" i="7" s="1"/>
  <c r="N110" i="7" s="1"/>
  <c r="O110" i="7" s="1"/>
  <c r="K263" i="7"/>
  <c r="M263" i="7" s="1"/>
  <c r="N263" i="7" s="1"/>
  <c r="O263" i="7" s="1"/>
  <c r="K125" i="7"/>
  <c r="M125" i="7" s="1"/>
  <c r="N125" i="7" s="1"/>
  <c r="O125" i="7" s="1"/>
  <c r="K188" i="7"/>
  <c r="M188" i="7" s="1"/>
  <c r="N188" i="7" s="1"/>
  <c r="O188" i="7" s="1"/>
  <c r="K97" i="7"/>
  <c r="M97" i="7" s="1"/>
  <c r="K183" i="7"/>
  <c r="M183" i="7" s="1"/>
  <c r="N183" i="7" s="1"/>
  <c r="O183" i="7" s="1"/>
  <c r="K250" i="7"/>
  <c r="M250" i="7" s="1"/>
  <c r="N250" i="7" s="1"/>
  <c r="O250" i="7" s="1"/>
  <c r="K133" i="7"/>
  <c r="M133" i="7" s="1"/>
  <c r="N133" i="7" s="1"/>
  <c r="O133" i="7" s="1"/>
  <c r="K242" i="7"/>
  <c r="M242" i="7" s="1"/>
  <c r="N242" i="7" s="1"/>
  <c r="O242" i="7" s="1"/>
  <c r="K33" i="7"/>
  <c r="M33" i="7" s="1"/>
  <c r="N33" i="7" s="1"/>
  <c r="O33" i="7" s="1"/>
  <c r="K236" i="7"/>
  <c r="M236" i="7" s="1"/>
  <c r="N236" i="7" s="1"/>
  <c r="O236" i="7" s="1"/>
  <c r="K210" i="7"/>
  <c r="M210" i="7" s="1"/>
  <c r="N210" i="7" s="1"/>
  <c r="O210" i="7" s="1"/>
  <c r="K135" i="7"/>
  <c r="M135" i="7" s="1"/>
  <c r="N135" i="7" s="1"/>
  <c r="O135" i="7" s="1"/>
  <c r="K145" i="7"/>
  <c r="M145" i="7" s="1"/>
  <c r="N145" i="7" s="1"/>
  <c r="O145" i="7" s="1"/>
  <c r="K232" i="7"/>
  <c r="M232" i="7" s="1"/>
  <c r="N232" i="7" s="1"/>
  <c r="O232" i="7" s="1"/>
  <c r="K32" i="7"/>
  <c r="M32" i="7" s="1"/>
  <c r="N32" i="7" s="1"/>
  <c r="O32" i="7" s="1"/>
  <c r="K150" i="7"/>
  <c r="M150" i="7" s="1"/>
  <c r="N150" i="7" s="1"/>
  <c r="O150" i="7" s="1"/>
  <c r="K164" i="7"/>
  <c r="M164" i="7" s="1"/>
  <c r="N164" i="7" s="1"/>
  <c r="O164" i="7" s="1"/>
  <c r="K44" i="7"/>
  <c r="M44" i="7" s="1"/>
  <c r="N44" i="7" s="1"/>
  <c r="O44" i="7" s="1"/>
  <c r="K246" i="7"/>
  <c r="M246" i="7" s="1"/>
  <c r="N246" i="7" s="1"/>
  <c r="O246" i="7" s="1"/>
  <c r="K102" i="7"/>
  <c r="M102" i="7" s="1"/>
  <c r="N102" i="7" s="1"/>
  <c r="O102" i="7" s="1"/>
  <c r="K186" i="7"/>
  <c r="M186" i="7" s="1"/>
  <c r="N186" i="7" s="1"/>
  <c r="O186" i="7" s="1"/>
  <c r="K247" i="7"/>
  <c r="M247" i="7" s="1"/>
  <c r="N247" i="7" s="1"/>
  <c r="O247" i="7" s="1"/>
  <c r="K237" i="7"/>
  <c r="M237" i="7" s="1"/>
  <c r="N237" i="7" s="1"/>
  <c r="O237" i="7" s="1"/>
  <c r="K43" i="7"/>
  <c r="M43" i="7" s="1"/>
  <c r="N43" i="7" s="1"/>
  <c r="O43" i="7" s="1"/>
  <c r="G43" i="7" s="1"/>
  <c r="K238" i="7"/>
  <c r="M238" i="7" s="1"/>
  <c r="N238" i="7" s="1"/>
  <c r="O238" i="7" s="1"/>
  <c r="K267" i="7"/>
  <c r="M267" i="7" s="1"/>
  <c r="N267" i="7" s="1"/>
  <c r="O267" i="7" s="1"/>
  <c r="K169" i="7"/>
  <c r="M169" i="7" s="1"/>
  <c r="N169" i="7" s="1"/>
  <c r="O169" i="7" s="1"/>
  <c r="K131" i="7"/>
  <c r="M131" i="7" s="1"/>
  <c r="N131" i="7" s="1"/>
  <c r="O131" i="7" s="1"/>
  <c r="K202" i="7"/>
  <c r="M202" i="7" s="1"/>
  <c r="N202" i="7" s="1"/>
  <c r="O202" i="7" s="1"/>
  <c r="K23" i="7"/>
  <c r="M23" i="7" s="1"/>
  <c r="N23" i="7" s="1"/>
  <c r="O23" i="7" s="1"/>
  <c r="K249" i="7"/>
  <c r="M249" i="7" s="1"/>
  <c r="N249" i="7" s="1"/>
  <c r="O249" i="7" s="1"/>
  <c r="K194" i="7"/>
  <c r="M194" i="7" s="1"/>
  <c r="N194" i="7" s="1"/>
  <c r="O194" i="7" s="1"/>
  <c r="K78" i="7"/>
  <c r="M78" i="7" s="1"/>
  <c r="N78" i="7" s="1"/>
  <c r="O78" i="7" s="1"/>
  <c r="K269" i="7"/>
  <c r="M269" i="7" s="1"/>
  <c r="N269" i="7" s="1"/>
  <c r="O269" i="7" s="1"/>
  <c r="K193" i="7"/>
  <c r="M193" i="7" s="1"/>
  <c r="N193" i="7" s="1"/>
  <c r="O193" i="7" s="1"/>
  <c r="K196" i="7"/>
  <c r="M196" i="7" s="1"/>
  <c r="N196" i="7" s="1"/>
  <c r="O196" i="7" s="1"/>
  <c r="K199" i="7"/>
  <c r="M199" i="7" s="1"/>
  <c r="N199" i="7" s="1"/>
  <c r="O199" i="7" s="1"/>
  <c r="K115" i="7"/>
  <c r="M115" i="7" s="1"/>
  <c r="N115" i="7" s="1"/>
  <c r="O115" i="7" s="1"/>
  <c r="J12" i="7"/>
  <c r="I10" i="7"/>
  <c r="AE13" i="11"/>
  <c r="J13" i="7"/>
  <c r="J19" i="7"/>
  <c r="J16" i="7"/>
  <c r="J17" i="7"/>
  <c r="J15" i="7"/>
  <c r="J18" i="7"/>
  <c r="U5" i="11"/>
  <c r="V9" i="11"/>
  <c r="V5" i="11" s="1"/>
  <c r="AC9" i="11"/>
  <c r="I7" i="7"/>
  <c r="AE10" i="11"/>
  <c r="I8" i="7"/>
  <c r="AE11" i="11"/>
  <c r="J20" i="7"/>
  <c r="I9" i="7"/>
  <c r="AE12" i="11"/>
  <c r="J14" i="7"/>
  <c r="J21" i="7"/>
  <c r="I11" i="7"/>
  <c r="AE14" i="11"/>
  <c r="N222" i="7" l="1"/>
  <c r="O222" i="7" s="1"/>
  <c r="N97" i="7"/>
  <c r="O97" i="7" s="1"/>
  <c r="N244" i="7"/>
  <c r="O244" i="7" s="1"/>
  <c r="J9" i="7"/>
  <c r="J10" i="7"/>
  <c r="I6" i="7"/>
  <c r="J7" i="7"/>
  <c r="AC5" i="11"/>
  <c r="AD9" i="11"/>
  <c r="J8" i="7"/>
  <c r="J11" i="7"/>
  <c r="AF267" i="11" l="1"/>
  <c r="AI267" i="11" s="1"/>
  <c r="AJ267" i="11" s="1"/>
  <c r="AF15" i="11"/>
  <c r="AI15" i="11" s="1"/>
  <c r="AJ15" i="11" s="1"/>
  <c r="AF44" i="11"/>
  <c r="AI44" i="11" s="1"/>
  <c r="AJ44" i="11" s="1"/>
  <c r="AF143" i="11"/>
  <c r="AI143" i="11" s="1"/>
  <c r="AJ143" i="11" s="1"/>
  <c r="AF25" i="11"/>
  <c r="AI25" i="11" s="1"/>
  <c r="AJ25" i="11" s="1"/>
  <c r="AD5" i="11"/>
  <c r="K7" i="7"/>
  <c r="M7" i="7" s="1"/>
  <c r="N7" i="7" s="1"/>
  <c r="O7" i="7" s="1"/>
  <c r="I2" i="7"/>
  <c r="AF276" i="11"/>
  <c r="AI276" i="11" s="1"/>
  <c r="AJ276" i="11" s="1"/>
  <c r="AF268" i="11"/>
  <c r="AI268" i="11" s="1"/>
  <c r="AJ268" i="11" s="1"/>
  <c r="AF260" i="11"/>
  <c r="AI260" i="11" s="1"/>
  <c r="AJ260" i="11" s="1"/>
  <c r="AF252" i="11"/>
  <c r="AI252" i="11" s="1"/>
  <c r="AJ252" i="11" s="1"/>
  <c r="AF244" i="11"/>
  <c r="AI244" i="11" s="1"/>
  <c r="AJ244" i="11" s="1"/>
  <c r="AF236" i="11"/>
  <c r="AI236" i="11" s="1"/>
  <c r="AJ236" i="11" s="1"/>
  <c r="AF228" i="11"/>
  <c r="AI228" i="11" s="1"/>
  <c r="AJ228" i="11" s="1"/>
  <c r="AF275" i="11"/>
  <c r="AI275" i="11" s="1"/>
  <c r="AJ275" i="11" s="1"/>
  <c r="AF259" i="11"/>
  <c r="AI259" i="11" s="1"/>
  <c r="AJ259" i="11" s="1"/>
  <c r="AF251" i="11"/>
  <c r="AI251" i="11" s="1"/>
  <c r="AJ251" i="11" s="1"/>
  <c r="AF243" i="11"/>
  <c r="AI243" i="11" s="1"/>
  <c r="AJ243" i="11" s="1"/>
  <c r="AF235" i="11"/>
  <c r="AI235" i="11" s="1"/>
  <c r="AJ235" i="11" s="1"/>
  <c r="AF227" i="11"/>
  <c r="AI227" i="11" s="1"/>
  <c r="AJ227" i="11" s="1"/>
  <c r="AF219" i="11"/>
  <c r="AI219" i="11" s="1"/>
  <c r="AJ219" i="11" s="1"/>
  <c r="AF211" i="11"/>
  <c r="AI211" i="11" s="1"/>
  <c r="AJ211" i="11" s="1"/>
  <c r="AF203" i="11"/>
  <c r="AI203" i="11" s="1"/>
  <c r="AJ203" i="11" s="1"/>
  <c r="AF195" i="11"/>
  <c r="AI195" i="11" s="1"/>
  <c r="AJ195" i="11" s="1"/>
  <c r="AF187" i="11"/>
  <c r="AI187" i="11" s="1"/>
  <c r="AJ187" i="11" s="1"/>
  <c r="AF179" i="11"/>
  <c r="AI179" i="11" s="1"/>
  <c r="AJ179" i="11" s="1"/>
  <c r="AF171" i="11"/>
  <c r="AI171" i="11" s="1"/>
  <c r="AJ171" i="11" s="1"/>
  <c r="AF163" i="11"/>
  <c r="AI163" i="11" s="1"/>
  <c r="AJ163" i="11" s="1"/>
  <c r="AF155" i="11"/>
  <c r="AI155" i="11" s="1"/>
  <c r="AJ155" i="11" s="1"/>
  <c r="AF147" i="11"/>
  <c r="AI147" i="11" s="1"/>
  <c r="AJ147" i="11" s="1"/>
  <c r="AF139" i="11"/>
  <c r="AI139" i="11" s="1"/>
  <c r="AJ139" i="11" s="1"/>
  <c r="AF131" i="11"/>
  <c r="AI131" i="11" s="1"/>
  <c r="AJ131" i="11" s="1"/>
  <c r="AF123" i="11"/>
  <c r="AI123" i="11" s="1"/>
  <c r="AJ123" i="11" s="1"/>
  <c r="AF115" i="11"/>
  <c r="AI115" i="11" s="1"/>
  <c r="AJ115" i="11" s="1"/>
  <c r="AF107" i="11"/>
  <c r="AI107" i="11" s="1"/>
  <c r="AJ107" i="11" s="1"/>
  <c r="AF99" i="11"/>
  <c r="AI99" i="11" s="1"/>
  <c r="AJ99" i="11" s="1"/>
  <c r="AF91" i="11"/>
  <c r="AI91" i="11" s="1"/>
  <c r="AJ91" i="11" s="1"/>
  <c r="AF269" i="11"/>
  <c r="AI269" i="11" s="1"/>
  <c r="AJ269" i="11" s="1"/>
  <c r="AF261" i="11"/>
  <c r="AI261" i="11" s="1"/>
  <c r="AJ261" i="11" s="1"/>
  <c r="AF253" i="11"/>
  <c r="AI253" i="11" s="1"/>
  <c r="AJ253" i="11" s="1"/>
  <c r="AF245" i="11"/>
  <c r="AI245" i="11" s="1"/>
  <c r="AJ245" i="11" s="1"/>
  <c r="AF237" i="11"/>
  <c r="AI237" i="11" s="1"/>
  <c r="AJ237" i="11" s="1"/>
  <c r="AF229" i="11"/>
  <c r="AI229" i="11" s="1"/>
  <c r="AJ229" i="11" s="1"/>
  <c r="AF221" i="11"/>
  <c r="AI221" i="11" s="1"/>
  <c r="AJ221" i="11" s="1"/>
  <c r="AF213" i="11"/>
  <c r="AI213" i="11" s="1"/>
  <c r="AJ213" i="11" s="1"/>
  <c r="AF205" i="11"/>
  <c r="AI205" i="11" s="1"/>
  <c r="AJ205" i="11" s="1"/>
  <c r="AF197" i="11"/>
  <c r="AI197" i="11" s="1"/>
  <c r="AJ197" i="11" s="1"/>
  <c r="AF189" i="11"/>
  <c r="AI189" i="11" s="1"/>
  <c r="AJ189" i="11" s="1"/>
  <c r="AF181" i="11"/>
  <c r="AI181" i="11" s="1"/>
  <c r="AJ181" i="11" s="1"/>
  <c r="AF173" i="11"/>
  <c r="AI173" i="11" s="1"/>
  <c r="AJ173" i="11" s="1"/>
  <c r="AF165" i="11"/>
  <c r="AI165" i="11" s="1"/>
  <c r="AJ165" i="11" s="1"/>
  <c r="AF157" i="11"/>
  <c r="AI157" i="11" s="1"/>
  <c r="AJ157" i="11" s="1"/>
  <c r="AF149" i="11"/>
  <c r="AI149" i="11" s="1"/>
  <c r="AJ149" i="11" s="1"/>
  <c r="AF141" i="11"/>
  <c r="AI141" i="11" s="1"/>
  <c r="AJ141" i="11" s="1"/>
  <c r="AF133" i="11"/>
  <c r="AI133" i="11" s="1"/>
  <c r="AJ133" i="11" s="1"/>
  <c r="AF125" i="11"/>
  <c r="AI125" i="11" s="1"/>
  <c r="AJ125" i="11" s="1"/>
  <c r="AF117" i="11"/>
  <c r="AI117" i="11" s="1"/>
  <c r="AJ117" i="11" s="1"/>
  <c r="AF109" i="11"/>
  <c r="AI109" i="11" s="1"/>
  <c r="AJ109" i="11" s="1"/>
  <c r="AF101" i="11"/>
  <c r="AI101" i="11" s="1"/>
  <c r="AJ101" i="11" s="1"/>
  <c r="AF93" i="11"/>
  <c r="AI93" i="11" s="1"/>
  <c r="AJ93" i="11" s="1"/>
  <c r="AF85" i="11"/>
  <c r="AI85" i="11" s="1"/>
  <c r="AJ85" i="11" s="1"/>
  <c r="AF77" i="11"/>
  <c r="AI77" i="11" s="1"/>
  <c r="AJ77" i="11" s="1"/>
  <c r="AF69" i="11"/>
  <c r="AI69" i="11" s="1"/>
  <c r="AJ69" i="11" s="1"/>
  <c r="AF61" i="11"/>
  <c r="AI61" i="11" s="1"/>
  <c r="AJ61" i="11" s="1"/>
  <c r="AF53" i="11"/>
  <c r="AI53" i="11" s="1"/>
  <c r="AJ53" i="11" s="1"/>
  <c r="AF271" i="11"/>
  <c r="AI271" i="11" s="1"/>
  <c r="AJ271" i="11" s="1"/>
  <c r="AF264" i="11"/>
  <c r="AI264" i="11" s="1"/>
  <c r="AJ264" i="11" s="1"/>
  <c r="AF257" i="11"/>
  <c r="AI257" i="11" s="1"/>
  <c r="AJ257" i="11" s="1"/>
  <c r="AF250" i="11"/>
  <c r="AI250" i="11" s="1"/>
  <c r="AJ250" i="11" s="1"/>
  <c r="AF71" i="11"/>
  <c r="AI71" i="11" s="1"/>
  <c r="AJ71" i="11" s="1"/>
  <c r="AF54" i="11"/>
  <c r="AI54" i="11" s="1"/>
  <c r="AJ54" i="11" s="1"/>
  <c r="AF68" i="11"/>
  <c r="AI68" i="11" s="1"/>
  <c r="AJ68" i="11" s="1"/>
  <c r="AF51" i="11"/>
  <c r="AI51" i="11" s="1"/>
  <c r="AJ51" i="11" s="1"/>
  <c r="AF43" i="11"/>
  <c r="AI43" i="11" s="1"/>
  <c r="AJ43" i="11" s="1"/>
  <c r="AF35" i="11"/>
  <c r="AI35" i="11" s="1"/>
  <c r="AJ35" i="11" s="1"/>
  <c r="AF274" i="11"/>
  <c r="AI274" i="11" s="1"/>
  <c r="AJ274" i="11" s="1"/>
  <c r="AF216" i="11"/>
  <c r="AI216" i="11" s="1"/>
  <c r="AJ216" i="11" s="1"/>
  <c r="AF200" i="11"/>
  <c r="AI200" i="11" s="1"/>
  <c r="AJ200" i="11" s="1"/>
  <c r="AF184" i="11"/>
  <c r="AI184" i="11" s="1"/>
  <c r="AJ184" i="11" s="1"/>
  <c r="AF168" i="11"/>
  <c r="AI168" i="11" s="1"/>
  <c r="AJ168" i="11" s="1"/>
  <c r="AF152" i="11"/>
  <c r="AI152" i="11" s="1"/>
  <c r="AJ152" i="11" s="1"/>
  <c r="AF136" i="11"/>
  <c r="AI136" i="11" s="1"/>
  <c r="AJ136" i="11" s="1"/>
  <c r="AF120" i="11"/>
  <c r="AI120" i="11" s="1"/>
  <c r="AJ120" i="11" s="1"/>
  <c r="AF104" i="11"/>
  <c r="AI104" i="11" s="1"/>
  <c r="AJ104" i="11" s="1"/>
  <c r="AF88" i="11"/>
  <c r="AI88" i="11" s="1"/>
  <c r="AJ88" i="11" s="1"/>
  <c r="AF82" i="11"/>
  <c r="AI82" i="11" s="1"/>
  <c r="AJ82" i="11" s="1"/>
  <c r="AF65" i="11"/>
  <c r="AI65" i="11" s="1"/>
  <c r="AJ65" i="11" s="1"/>
  <c r="AF79" i="11"/>
  <c r="AI79" i="11" s="1"/>
  <c r="AJ79" i="11" s="1"/>
  <c r="AF62" i="11"/>
  <c r="AI62" i="11" s="1"/>
  <c r="AJ62" i="11" s="1"/>
  <c r="AF48" i="11"/>
  <c r="AI48" i="11" s="1"/>
  <c r="AJ48" i="11" s="1"/>
  <c r="AF40" i="11"/>
  <c r="AI40" i="11" s="1"/>
  <c r="AJ40" i="11" s="1"/>
  <c r="AF32" i="11"/>
  <c r="AI32" i="11" s="1"/>
  <c r="AJ32" i="11" s="1"/>
  <c r="AF246" i="11"/>
  <c r="AI246" i="11" s="1"/>
  <c r="AJ246" i="11" s="1"/>
  <c r="AF239" i="11"/>
  <c r="AI239" i="11" s="1"/>
  <c r="AJ239" i="11" s="1"/>
  <c r="AF232" i="11"/>
  <c r="AI232" i="11" s="1"/>
  <c r="AJ232" i="11" s="1"/>
  <c r="AF76" i="11"/>
  <c r="AI76" i="11" s="1"/>
  <c r="AJ76" i="11" s="1"/>
  <c r="AF59" i="11"/>
  <c r="AI59" i="11" s="1"/>
  <c r="AJ59" i="11" s="1"/>
  <c r="AF270" i="11"/>
  <c r="AI270" i="11" s="1"/>
  <c r="AJ270" i="11" s="1"/>
  <c r="AF263" i="11"/>
  <c r="AI263" i="11" s="1"/>
  <c r="AJ263" i="11" s="1"/>
  <c r="AF256" i="11"/>
  <c r="AI256" i="11" s="1"/>
  <c r="AJ256" i="11" s="1"/>
  <c r="AF249" i="11"/>
  <c r="AI249" i="11" s="1"/>
  <c r="AJ249" i="11" s="1"/>
  <c r="AF242" i="11"/>
  <c r="AI242" i="11" s="1"/>
  <c r="AJ242" i="11" s="1"/>
  <c r="AF225" i="11"/>
  <c r="AI225" i="11" s="1"/>
  <c r="AJ225" i="11" s="1"/>
  <c r="AF222" i="11"/>
  <c r="AI222" i="11" s="1"/>
  <c r="AJ222" i="11" s="1"/>
  <c r="AF209" i="11"/>
  <c r="AI209" i="11" s="1"/>
  <c r="AJ209" i="11" s="1"/>
  <c r="AF206" i="11"/>
  <c r="AI206" i="11" s="1"/>
  <c r="AJ206" i="11" s="1"/>
  <c r="AF193" i="11"/>
  <c r="AI193" i="11" s="1"/>
  <c r="AJ193" i="11" s="1"/>
  <c r="AF190" i="11"/>
  <c r="AI190" i="11" s="1"/>
  <c r="AJ190" i="11" s="1"/>
  <c r="AF177" i="11"/>
  <c r="AI177" i="11" s="1"/>
  <c r="AJ177" i="11" s="1"/>
  <c r="AF174" i="11"/>
  <c r="AI174" i="11" s="1"/>
  <c r="AJ174" i="11" s="1"/>
  <c r="AF161" i="11"/>
  <c r="AI161" i="11" s="1"/>
  <c r="AJ161" i="11" s="1"/>
  <c r="AF158" i="11"/>
  <c r="AI158" i="11" s="1"/>
  <c r="AJ158" i="11" s="1"/>
  <c r="AF145" i="11"/>
  <c r="AI145" i="11" s="1"/>
  <c r="AJ145" i="11" s="1"/>
  <c r="AF142" i="11"/>
  <c r="AI142" i="11" s="1"/>
  <c r="AJ142" i="11" s="1"/>
  <c r="AF129" i="11"/>
  <c r="AI129" i="11" s="1"/>
  <c r="AJ129" i="11" s="1"/>
  <c r="AF126" i="11"/>
  <c r="AI126" i="11" s="1"/>
  <c r="AJ126" i="11" s="1"/>
  <c r="AF113" i="11"/>
  <c r="AI113" i="11" s="1"/>
  <c r="AJ113" i="11" s="1"/>
  <c r="AF110" i="11"/>
  <c r="AI110" i="11" s="1"/>
  <c r="AJ110" i="11" s="1"/>
  <c r="AF97" i="11"/>
  <c r="AI97" i="11" s="1"/>
  <c r="AJ97" i="11" s="1"/>
  <c r="AF94" i="11"/>
  <c r="AI94" i="11" s="1"/>
  <c r="AJ94" i="11" s="1"/>
  <c r="AF73" i="11"/>
  <c r="AI73" i="11" s="1"/>
  <c r="AJ73" i="11" s="1"/>
  <c r="AF56" i="11"/>
  <c r="AI56" i="11" s="1"/>
  <c r="AJ56" i="11" s="1"/>
  <c r="AF45" i="11"/>
  <c r="AI45" i="11" s="1"/>
  <c r="AJ45" i="11" s="1"/>
  <c r="AF37" i="11"/>
  <c r="AI37" i="11" s="1"/>
  <c r="AJ37" i="11" s="1"/>
  <c r="AF29" i="11"/>
  <c r="AI29" i="11" s="1"/>
  <c r="AJ29" i="11" s="1"/>
  <c r="AF266" i="11"/>
  <c r="AI266" i="11" s="1"/>
  <c r="AJ266" i="11" s="1"/>
  <c r="AF212" i="11"/>
  <c r="AI212" i="11" s="1"/>
  <c r="AJ212" i="11" s="1"/>
  <c r="AF196" i="11"/>
  <c r="AI196" i="11" s="1"/>
  <c r="AJ196" i="11" s="1"/>
  <c r="AF180" i="11"/>
  <c r="AI180" i="11" s="1"/>
  <c r="AJ180" i="11" s="1"/>
  <c r="AF164" i="11"/>
  <c r="AI164" i="11" s="1"/>
  <c r="AJ164" i="11" s="1"/>
  <c r="AF148" i="11"/>
  <c r="AI148" i="11" s="1"/>
  <c r="AJ148" i="11" s="1"/>
  <c r="AF132" i="11"/>
  <c r="AI132" i="11" s="1"/>
  <c r="AJ132" i="11" s="1"/>
  <c r="AF116" i="11"/>
  <c r="AI116" i="11" s="1"/>
  <c r="AJ116" i="11" s="1"/>
  <c r="AF100" i="11"/>
  <c r="AI100" i="11" s="1"/>
  <c r="AJ100" i="11" s="1"/>
  <c r="AF70" i="11"/>
  <c r="AI70" i="11" s="1"/>
  <c r="AJ70" i="11" s="1"/>
  <c r="AF273" i="11"/>
  <c r="AI273" i="11" s="1"/>
  <c r="AJ273" i="11" s="1"/>
  <c r="AF218" i="11"/>
  <c r="AI218" i="11" s="1"/>
  <c r="AJ218" i="11" s="1"/>
  <c r="AF215" i="11"/>
  <c r="AI215" i="11" s="1"/>
  <c r="AJ215" i="11" s="1"/>
  <c r="AF202" i="11"/>
  <c r="AI202" i="11" s="1"/>
  <c r="AJ202" i="11" s="1"/>
  <c r="AF199" i="11"/>
  <c r="AI199" i="11" s="1"/>
  <c r="AJ199" i="11" s="1"/>
  <c r="AF186" i="11"/>
  <c r="AI186" i="11" s="1"/>
  <c r="AJ186" i="11" s="1"/>
  <c r="AF183" i="11"/>
  <c r="AI183" i="11" s="1"/>
  <c r="AJ183" i="11" s="1"/>
  <c r="AF170" i="11"/>
  <c r="AI170" i="11" s="1"/>
  <c r="AJ170" i="11" s="1"/>
  <c r="AF167" i="11"/>
  <c r="AI167" i="11" s="1"/>
  <c r="AJ167" i="11" s="1"/>
  <c r="AF154" i="11"/>
  <c r="AI154" i="11" s="1"/>
  <c r="AJ154" i="11" s="1"/>
  <c r="AF151" i="11"/>
  <c r="AI151" i="11" s="1"/>
  <c r="AJ151" i="11" s="1"/>
  <c r="AF138" i="11"/>
  <c r="AI138" i="11" s="1"/>
  <c r="AJ138" i="11" s="1"/>
  <c r="AF135" i="11"/>
  <c r="AI135" i="11" s="1"/>
  <c r="AJ135" i="11" s="1"/>
  <c r="AF122" i="11"/>
  <c r="AI122" i="11" s="1"/>
  <c r="AJ122" i="11" s="1"/>
  <c r="AF119" i="11"/>
  <c r="AI119" i="11" s="1"/>
  <c r="AJ119" i="11" s="1"/>
  <c r="AF106" i="11"/>
  <c r="AI106" i="11" s="1"/>
  <c r="AJ106" i="11" s="1"/>
  <c r="AF103" i="11"/>
  <c r="AI103" i="11" s="1"/>
  <c r="AJ103" i="11" s="1"/>
  <c r="AF90" i="11"/>
  <c r="AI90" i="11" s="1"/>
  <c r="AJ90" i="11" s="1"/>
  <c r="AF87" i="11"/>
  <c r="AI87" i="11" s="1"/>
  <c r="AJ87" i="11" s="1"/>
  <c r="AF84" i="11"/>
  <c r="AI84" i="11" s="1"/>
  <c r="AJ84" i="11" s="1"/>
  <c r="AF67" i="11"/>
  <c r="AI67" i="11" s="1"/>
  <c r="AJ67" i="11" s="1"/>
  <c r="AF50" i="11"/>
  <c r="AI50" i="11" s="1"/>
  <c r="AJ50" i="11" s="1"/>
  <c r="AF42" i="11"/>
  <c r="AI42" i="11" s="1"/>
  <c r="AJ42" i="11" s="1"/>
  <c r="AF34" i="11"/>
  <c r="AI34" i="11" s="1"/>
  <c r="AJ34" i="11" s="1"/>
  <c r="AF26" i="11"/>
  <c r="AI26" i="11" s="1"/>
  <c r="AJ26" i="11" s="1"/>
  <c r="AF262" i="11"/>
  <c r="AI262" i="11" s="1"/>
  <c r="AJ262" i="11" s="1"/>
  <c r="AF255" i="11"/>
  <c r="AI255" i="11" s="1"/>
  <c r="AJ255" i="11" s="1"/>
  <c r="AF248" i="11"/>
  <c r="AI248" i="11" s="1"/>
  <c r="AJ248" i="11" s="1"/>
  <c r="AF241" i="11"/>
  <c r="AI241" i="11" s="1"/>
  <c r="AJ241" i="11" s="1"/>
  <c r="AF234" i="11"/>
  <c r="AI234" i="11" s="1"/>
  <c r="AJ234" i="11" s="1"/>
  <c r="AF224" i="11"/>
  <c r="AI224" i="11" s="1"/>
  <c r="AJ224" i="11" s="1"/>
  <c r="AF208" i="11"/>
  <c r="AI208" i="11" s="1"/>
  <c r="AJ208" i="11" s="1"/>
  <c r="AF192" i="11"/>
  <c r="AI192" i="11" s="1"/>
  <c r="AJ192" i="11" s="1"/>
  <c r="AF176" i="11"/>
  <c r="AI176" i="11" s="1"/>
  <c r="AJ176" i="11" s="1"/>
  <c r="AF160" i="11"/>
  <c r="AI160" i="11" s="1"/>
  <c r="AJ160" i="11" s="1"/>
  <c r="AF144" i="11"/>
  <c r="AI144" i="11" s="1"/>
  <c r="AJ144" i="11" s="1"/>
  <c r="AF128" i="11"/>
  <c r="AI128" i="11" s="1"/>
  <c r="AJ128" i="11" s="1"/>
  <c r="AF112" i="11"/>
  <c r="AI112" i="11" s="1"/>
  <c r="AJ112" i="11" s="1"/>
  <c r="AF96" i="11"/>
  <c r="AI96" i="11" s="1"/>
  <c r="AJ96" i="11" s="1"/>
  <c r="AF75" i="11"/>
  <c r="AI75" i="11" s="1"/>
  <c r="AJ75" i="11" s="1"/>
  <c r="AF55" i="11"/>
  <c r="AI55" i="11" s="1"/>
  <c r="AJ55" i="11" s="1"/>
  <c r="AF272" i="11"/>
  <c r="AI272" i="11" s="1"/>
  <c r="AJ272" i="11" s="1"/>
  <c r="AF265" i="11"/>
  <c r="AI265" i="11" s="1"/>
  <c r="AJ265" i="11" s="1"/>
  <c r="AF258" i="11"/>
  <c r="AI258" i="11" s="1"/>
  <c r="AJ258" i="11" s="1"/>
  <c r="AF72" i="11"/>
  <c r="AI72" i="11" s="1"/>
  <c r="AJ72" i="11" s="1"/>
  <c r="AF217" i="11"/>
  <c r="AI217" i="11" s="1"/>
  <c r="AJ217" i="11" s="1"/>
  <c r="AF214" i="11"/>
  <c r="AI214" i="11" s="1"/>
  <c r="AJ214" i="11" s="1"/>
  <c r="AF201" i="11"/>
  <c r="AI201" i="11" s="1"/>
  <c r="AJ201" i="11" s="1"/>
  <c r="AF198" i="11"/>
  <c r="AI198" i="11" s="1"/>
  <c r="AJ198" i="11" s="1"/>
  <c r="AF185" i="11"/>
  <c r="AI185" i="11" s="1"/>
  <c r="AJ185" i="11" s="1"/>
  <c r="AF182" i="11"/>
  <c r="AI182" i="11" s="1"/>
  <c r="AJ182" i="11" s="1"/>
  <c r="AF169" i="11"/>
  <c r="AI169" i="11" s="1"/>
  <c r="AJ169" i="11" s="1"/>
  <c r="AF166" i="11"/>
  <c r="AI166" i="11" s="1"/>
  <c r="AJ166" i="11" s="1"/>
  <c r="AF153" i="11"/>
  <c r="AI153" i="11" s="1"/>
  <c r="AJ153" i="11" s="1"/>
  <c r="AF150" i="11"/>
  <c r="AI150" i="11" s="1"/>
  <c r="AJ150" i="11" s="1"/>
  <c r="AF137" i="11"/>
  <c r="AI137" i="11" s="1"/>
  <c r="AJ137" i="11" s="1"/>
  <c r="AF134" i="11"/>
  <c r="AI134" i="11" s="1"/>
  <c r="AJ134" i="11" s="1"/>
  <c r="AF121" i="11"/>
  <c r="AI121" i="11" s="1"/>
  <c r="AJ121" i="11" s="1"/>
  <c r="AF118" i="11"/>
  <c r="AI118" i="11" s="1"/>
  <c r="AJ118" i="11" s="1"/>
  <c r="AF105" i="11"/>
  <c r="AI105" i="11" s="1"/>
  <c r="AJ105" i="11" s="1"/>
  <c r="AF102" i="11"/>
  <c r="AI102" i="11" s="1"/>
  <c r="AJ102" i="11" s="1"/>
  <c r="AF89" i="11"/>
  <c r="AI89" i="11" s="1"/>
  <c r="AJ89" i="11" s="1"/>
  <c r="AF86" i="11"/>
  <c r="AI86" i="11" s="1"/>
  <c r="AJ86" i="11" s="1"/>
  <c r="AF83" i="11"/>
  <c r="AI83" i="11" s="1"/>
  <c r="AJ83" i="11" s="1"/>
  <c r="AF63" i="11"/>
  <c r="AI63" i="11" s="1"/>
  <c r="AJ63" i="11" s="1"/>
  <c r="AF49" i="11"/>
  <c r="AI49" i="11" s="1"/>
  <c r="AJ49" i="11" s="1"/>
  <c r="AF41" i="11"/>
  <c r="AI41" i="11" s="1"/>
  <c r="AJ41" i="11" s="1"/>
  <c r="AF33" i="11"/>
  <c r="AI33" i="11" s="1"/>
  <c r="AJ33" i="11" s="1"/>
  <c r="AF231" i="11"/>
  <c r="AI231" i="11" s="1"/>
  <c r="AJ231" i="11" s="1"/>
  <c r="AF230" i="11"/>
  <c r="AI230" i="11" s="1"/>
  <c r="AJ230" i="11" s="1"/>
  <c r="AF220" i="11"/>
  <c r="AI220" i="11" s="1"/>
  <c r="AJ220" i="11" s="1"/>
  <c r="AF204" i="11"/>
  <c r="AI204" i="11" s="1"/>
  <c r="AJ204" i="11" s="1"/>
  <c r="AF188" i="11"/>
  <c r="AI188" i="11" s="1"/>
  <c r="AJ188" i="11" s="1"/>
  <c r="AF172" i="11"/>
  <c r="AI172" i="11" s="1"/>
  <c r="AJ172" i="11" s="1"/>
  <c r="AF156" i="11"/>
  <c r="AI156" i="11" s="1"/>
  <c r="AJ156" i="11" s="1"/>
  <c r="AF140" i="11"/>
  <c r="AI140" i="11" s="1"/>
  <c r="AJ140" i="11" s="1"/>
  <c r="AF124" i="11"/>
  <c r="AI124" i="11" s="1"/>
  <c r="AJ124" i="11" s="1"/>
  <c r="AF108" i="11"/>
  <c r="AI108" i="11" s="1"/>
  <c r="AJ108" i="11" s="1"/>
  <c r="AF92" i="11"/>
  <c r="AI92" i="11" s="1"/>
  <c r="AJ92" i="11" s="1"/>
  <c r="AF80" i="11"/>
  <c r="AI80" i="11" s="1"/>
  <c r="AJ80" i="11" s="1"/>
  <c r="AF60" i="11"/>
  <c r="AI60" i="11" s="1"/>
  <c r="AJ60" i="11" s="1"/>
  <c r="AF81" i="11"/>
  <c r="AI81" i="11" s="1"/>
  <c r="AJ81" i="11" s="1"/>
  <c r="AF254" i="11"/>
  <c r="AI254" i="11" s="1"/>
  <c r="AJ254" i="11" s="1"/>
  <c r="AF247" i="11"/>
  <c r="AI247" i="11" s="1"/>
  <c r="AJ247" i="11" s="1"/>
  <c r="AF240" i="11"/>
  <c r="AI240" i="11" s="1"/>
  <c r="AJ240" i="11" s="1"/>
  <c r="AF233" i="11"/>
  <c r="AI233" i="11" s="1"/>
  <c r="AJ233" i="11" s="1"/>
  <c r="AF226" i="11"/>
  <c r="AI226" i="11" s="1"/>
  <c r="AJ226" i="11" s="1"/>
  <c r="AF223" i="11"/>
  <c r="AI223" i="11" s="1"/>
  <c r="AJ223" i="11" s="1"/>
  <c r="AF210" i="11"/>
  <c r="AI210" i="11" s="1"/>
  <c r="AJ210" i="11" s="1"/>
  <c r="AF207" i="11"/>
  <c r="AI207" i="11" s="1"/>
  <c r="AJ207" i="11" s="1"/>
  <c r="AF194" i="11"/>
  <c r="AI194" i="11" s="1"/>
  <c r="AJ194" i="11" s="1"/>
  <c r="AF191" i="11"/>
  <c r="AI191" i="11" s="1"/>
  <c r="AJ191" i="11" s="1"/>
  <c r="AF178" i="11"/>
  <c r="AI178" i="11" s="1"/>
  <c r="AJ178" i="11" s="1"/>
  <c r="AF175" i="11"/>
  <c r="AI175" i="11" s="1"/>
  <c r="AJ175" i="11" s="1"/>
  <c r="AF162" i="11"/>
  <c r="AI162" i="11" s="1"/>
  <c r="AJ162" i="11" s="1"/>
  <c r="AF159" i="11"/>
  <c r="AI159" i="11" s="1"/>
  <c r="AJ159" i="11" s="1"/>
  <c r="AF146" i="11"/>
  <c r="AI146" i="11" s="1"/>
  <c r="AJ146" i="11" s="1"/>
  <c r="AF130" i="11"/>
  <c r="AI130" i="11" s="1"/>
  <c r="AJ130" i="11" s="1"/>
  <c r="AF127" i="11"/>
  <c r="AI127" i="11" s="1"/>
  <c r="AJ127" i="11" s="1"/>
  <c r="AF114" i="11"/>
  <c r="AI114" i="11" s="1"/>
  <c r="AJ114" i="11" s="1"/>
  <c r="AF111" i="11"/>
  <c r="AI111" i="11" s="1"/>
  <c r="AJ111" i="11" s="1"/>
  <c r="AF98" i="11"/>
  <c r="AI98" i="11" s="1"/>
  <c r="AJ98" i="11" s="1"/>
  <c r="AF95" i="11"/>
  <c r="AI95" i="11" s="1"/>
  <c r="AJ95" i="11" s="1"/>
  <c r="AF74" i="11"/>
  <c r="AI74" i="11" s="1"/>
  <c r="AJ74" i="11" s="1"/>
  <c r="AF57" i="11"/>
  <c r="AI57" i="11" s="1"/>
  <c r="AJ57" i="11" s="1"/>
  <c r="AF46" i="11"/>
  <c r="AI46" i="11" s="1"/>
  <c r="AJ46" i="11" s="1"/>
  <c r="AF38" i="11"/>
  <c r="AI38" i="11" s="1"/>
  <c r="AJ38" i="11" s="1"/>
  <c r="AF30" i="11"/>
  <c r="AI30" i="11" s="1"/>
  <c r="AJ30" i="11" s="1"/>
  <c r="AF27" i="11"/>
  <c r="AI27" i="11" s="1"/>
  <c r="AJ27" i="11" s="1"/>
  <c r="AF64" i="11"/>
  <c r="AI64" i="11" s="1"/>
  <c r="AJ64" i="11" s="1"/>
  <c r="AF238" i="11"/>
  <c r="AI238" i="11" s="1"/>
  <c r="AJ238" i="11" s="1"/>
  <c r="AF78" i="11"/>
  <c r="AI78" i="11" s="1"/>
  <c r="AJ78" i="11" s="1"/>
  <c r="AF58" i="11"/>
  <c r="AI58" i="11" s="1"/>
  <c r="AJ58" i="11" s="1"/>
  <c r="AF52" i="11"/>
  <c r="AI52" i="11" s="1"/>
  <c r="AJ52" i="11" s="1"/>
  <c r="AF39" i="11"/>
  <c r="AI39" i="11" s="1"/>
  <c r="AJ39" i="11" s="1"/>
  <c r="AF28" i="11"/>
  <c r="AI28" i="11" s="1"/>
  <c r="AJ28" i="11" s="1"/>
  <c r="AF31" i="11"/>
  <c r="AI31" i="11" s="1"/>
  <c r="AJ31" i="11" s="1"/>
  <c r="AF36" i="11"/>
  <c r="AI36" i="11" s="1"/>
  <c r="AJ36" i="11" s="1"/>
  <c r="AF47" i="11"/>
  <c r="AI47" i="11" s="1"/>
  <c r="AJ47" i="11" s="1"/>
  <c r="AF66" i="11"/>
  <c r="AI66" i="11" s="1"/>
  <c r="AJ66" i="11" s="1"/>
  <c r="K11" i="7"/>
  <c r="M11" i="7" s="1"/>
  <c r="N11" i="7" s="1"/>
  <c r="O11" i="7" s="1"/>
  <c r="N14" i="3" s="1"/>
  <c r="C14" i="3" s="1"/>
  <c r="K8" i="7"/>
  <c r="M8" i="7" s="1"/>
  <c r="N8" i="7" s="1"/>
  <c r="O8" i="7" s="1"/>
  <c r="W5" i="7"/>
  <c r="J6" i="7"/>
  <c r="K6" i="7"/>
  <c r="K2" i="7" s="1"/>
  <c r="K12" i="7"/>
  <c r="M12" i="7" s="1"/>
  <c r="N12" i="7" s="1"/>
  <c r="O12" i="7" s="1"/>
  <c r="K18" i="7"/>
  <c r="M18" i="7" s="1"/>
  <c r="N18" i="7" s="1"/>
  <c r="O18" i="7" s="1"/>
  <c r="K13" i="7"/>
  <c r="M13" i="7" s="1"/>
  <c r="N13" i="7" s="1"/>
  <c r="O13" i="7" s="1"/>
  <c r="K14" i="7"/>
  <c r="M14" i="7" s="1"/>
  <c r="N14" i="7" s="1"/>
  <c r="O14" i="7" s="1"/>
  <c r="K19" i="7"/>
  <c r="M19" i="7" s="1"/>
  <c r="N19" i="7" s="1"/>
  <c r="O19" i="7" s="1"/>
  <c r="K15" i="7"/>
  <c r="M15" i="7" s="1"/>
  <c r="N15" i="7" s="1"/>
  <c r="O15" i="7" s="1"/>
  <c r="K21" i="7"/>
  <c r="M21" i="7" s="1"/>
  <c r="N21" i="7" s="1"/>
  <c r="O21" i="7" s="1"/>
  <c r="K16" i="7"/>
  <c r="M16" i="7" s="1"/>
  <c r="N16" i="7" s="1"/>
  <c r="O16" i="7" s="1"/>
  <c r="K17" i="7"/>
  <c r="M17" i="7" s="1"/>
  <c r="N17" i="7" s="1"/>
  <c r="O17" i="7" s="1"/>
  <c r="K20" i="7"/>
  <c r="M20" i="7" s="1"/>
  <c r="N20" i="7" s="1"/>
  <c r="O20" i="7" s="1"/>
  <c r="AE9" i="11"/>
  <c r="AF9" i="11"/>
  <c r="AF16" i="11"/>
  <c r="AI16" i="11" s="1"/>
  <c r="AJ16" i="11" s="1"/>
  <c r="AF19" i="11"/>
  <c r="AI19" i="11" s="1"/>
  <c r="AJ19" i="11" s="1"/>
  <c r="AF21" i="11"/>
  <c r="AI21" i="11" s="1"/>
  <c r="AJ21" i="11" s="1"/>
  <c r="AF18" i="11"/>
  <c r="AI18" i="11" s="1"/>
  <c r="AJ18" i="11" s="1"/>
  <c r="AF24" i="11"/>
  <c r="AI24" i="11" s="1"/>
  <c r="AJ24" i="11" s="1"/>
  <c r="AF17" i="11"/>
  <c r="AI17" i="11" s="1"/>
  <c r="AJ17" i="11" s="1"/>
  <c r="AF22" i="11"/>
  <c r="AI22" i="11" s="1"/>
  <c r="AJ22" i="11" s="1"/>
  <c r="AF20" i="11"/>
  <c r="AI20" i="11" s="1"/>
  <c r="AJ20" i="11" s="1"/>
  <c r="AF23" i="11"/>
  <c r="AI23" i="11" s="1"/>
  <c r="AJ23" i="11" s="1"/>
  <c r="AF14" i="11"/>
  <c r="AI14" i="11" s="1"/>
  <c r="AJ14" i="11" s="1"/>
  <c r="AF13" i="11"/>
  <c r="AI13" i="11" s="1"/>
  <c r="AJ13" i="11" s="1"/>
  <c r="AF12" i="11"/>
  <c r="AI12" i="11" s="1"/>
  <c r="AJ12" i="11" s="1"/>
  <c r="AF11" i="11"/>
  <c r="AI11" i="11" s="1"/>
  <c r="AJ11" i="11" s="1"/>
  <c r="AF10" i="11"/>
  <c r="AI10" i="11" s="1"/>
  <c r="AJ10" i="11" s="1"/>
  <c r="K9" i="7"/>
  <c r="M9" i="7" s="1"/>
  <c r="N9" i="7" s="1"/>
  <c r="O9" i="7" s="1"/>
  <c r="K10" i="7"/>
  <c r="M10" i="7" s="1"/>
  <c r="N10" i="7" s="1"/>
  <c r="O10" i="7" s="1"/>
  <c r="N13" i="3" s="1"/>
  <c r="C13" i="3" s="1"/>
  <c r="N12" i="3" l="1"/>
  <c r="C12" i="3" s="1"/>
  <c r="M6" i="7"/>
  <c r="N6" i="7" s="1"/>
  <c r="O6" i="7" s="1"/>
  <c r="AF5" i="11"/>
  <c r="P13" i="2"/>
  <c r="P16" i="2"/>
  <c r="P26" i="2"/>
  <c r="P20" i="2"/>
  <c r="P19" i="2"/>
  <c r="P21" i="2"/>
  <c r="P25" i="2"/>
  <c r="AI9" i="11"/>
  <c r="AJ9" i="11" s="1"/>
  <c r="P23" i="2"/>
  <c r="P15" i="2"/>
  <c r="P12" i="2"/>
  <c r="P22" i="2"/>
  <c r="P14" i="2"/>
  <c r="P24" i="2"/>
  <c r="P28" i="2"/>
  <c r="P27" i="2"/>
  <c r="D14" i="3" l="1"/>
  <c r="D15" i="3"/>
  <c r="C17" i="3"/>
  <c r="D12" i="3"/>
  <c r="D13" i="3"/>
  <c r="D16" i="3"/>
  <c r="C18" i="3"/>
  <c r="N17" i="3"/>
  <c r="N18" i="3"/>
  <c r="P29" i="2"/>
  <c r="P30" i="2"/>
  <c r="P17" i="2"/>
  <c r="P18" i="2"/>
  <c r="I19" i="1" l="1"/>
  <c r="I18" i="1"/>
  <c r="H34" i="12" l="1"/>
  <c r="H100" i="12"/>
  <c r="H149" i="12"/>
  <c r="H228" i="12"/>
  <c r="H51" i="12"/>
  <c r="H118" i="12"/>
  <c r="H181" i="12"/>
  <c r="H213" i="12"/>
  <c r="H36" i="12"/>
  <c r="H102" i="12"/>
  <c r="H150" i="12"/>
  <c r="H214" i="12"/>
  <c r="H69" i="12"/>
  <c r="H167" i="12"/>
  <c r="H231" i="12"/>
  <c r="H137" i="12"/>
  <c r="H248" i="12"/>
  <c r="H122" i="12"/>
  <c r="H249" i="12"/>
  <c r="H40" i="12"/>
  <c r="H123" i="12"/>
  <c r="H202" i="12"/>
  <c r="H41" i="12"/>
  <c r="H140" i="12"/>
  <c r="H251" i="12"/>
  <c r="H76" i="12"/>
  <c r="H141" i="12"/>
  <c r="H220" i="12"/>
  <c r="H109" i="12"/>
  <c r="H221" i="12"/>
  <c r="H50" i="12"/>
  <c r="H117" i="12"/>
  <c r="H196" i="12"/>
  <c r="H101" i="12"/>
  <c r="H197" i="12"/>
  <c r="H52" i="12"/>
  <c r="H230" i="12"/>
  <c r="H120" i="12"/>
  <c r="H199" i="12"/>
  <c r="H104" i="12"/>
  <c r="H200" i="12"/>
  <c r="H55" i="12"/>
  <c r="H153" i="12"/>
  <c r="H201" i="12"/>
  <c r="H106" i="12"/>
  <c r="H234" i="12"/>
  <c r="H124" i="12"/>
  <c r="H203" i="12"/>
  <c r="H58" i="12"/>
  <c r="H156" i="12"/>
  <c r="H204" i="12"/>
  <c r="H126" i="12"/>
  <c r="H205" i="12"/>
  <c r="H110" i="12"/>
  <c r="H270" i="12"/>
  <c r="H208" i="12"/>
  <c r="H272" i="12"/>
  <c r="H133" i="12"/>
  <c r="H212" i="12"/>
  <c r="H35" i="12"/>
  <c r="H134" i="12"/>
  <c r="H261" i="12"/>
  <c r="H119" i="12"/>
  <c r="H182" i="12"/>
  <c r="H262" i="12"/>
  <c r="H37" i="12"/>
  <c r="H87" i="12"/>
  <c r="H136" i="12"/>
  <c r="H183" i="12"/>
  <c r="H263" i="12"/>
  <c r="H38" i="12"/>
  <c r="H88" i="12"/>
  <c r="H121" i="12"/>
  <c r="H168" i="12"/>
  <c r="H216" i="12"/>
  <c r="H105" i="12"/>
  <c r="H185" i="12"/>
  <c r="H265" i="12"/>
  <c r="H90" i="12"/>
  <c r="H139" i="12"/>
  <c r="H186" i="12"/>
  <c r="H218" i="12"/>
  <c r="H57" i="12"/>
  <c r="H187" i="12"/>
  <c r="H267" i="12"/>
  <c r="H92" i="12"/>
  <c r="H172" i="12"/>
  <c r="H236" i="12"/>
  <c r="H93" i="12"/>
  <c r="H173" i="12"/>
  <c r="H269" i="12"/>
  <c r="H60" i="12"/>
  <c r="H127" i="12"/>
  <c r="H158" i="12"/>
  <c r="H206" i="12"/>
  <c r="H238" i="12"/>
  <c r="H45" i="12"/>
  <c r="H95" i="12"/>
  <c r="H159" i="12"/>
  <c r="H271" i="12"/>
  <c r="H30" i="12"/>
  <c r="H46" i="12"/>
  <c r="H80" i="12"/>
  <c r="H112" i="12"/>
  <c r="H129" i="12"/>
  <c r="H176" i="12"/>
  <c r="H192" i="12"/>
  <c r="H224" i="12"/>
  <c r="H47" i="12"/>
  <c r="H81" i="12"/>
  <c r="H97" i="12"/>
  <c r="H113" i="12"/>
  <c r="H130" i="12"/>
  <c r="H146" i="12"/>
  <c r="H161" i="12"/>
  <c r="H177" i="12"/>
  <c r="H209" i="12"/>
  <c r="H225" i="12"/>
  <c r="H241" i="12"/>
  <c r="H257" i="12"/>
  <c r="H273" i="12"/>
  <c r="H66" i="12"/>
  <c r="H164" i="12"/>
  <c r="H260" i="12"/>
  <c r="H85" i="12"/>
  <c r="H165" i="12"/>
  <c r="H229" i="12"/>
  <c r="H86" i="12"/>
  <c r="H166" i="12"/>
  <c r="H198" i="12"/>
  <c r="H53" i="12"/>
  <c r="H151" i="12"/>
  <c r="H247" i="12"/>
  <c r="H70" i="12"/>
  <c r="H152" i="12"/>
  <c r="H232" i="12"/>
  <c r="H89" i="12"/>
  <c r="H169" i="12"/>
  <c r="H233" i="12"/>
  <c r="H56" i="12"/>
  <c r="H154" i="12"/>
  <c r="H266" i="12"/>
  <c r="H91" i="12"/>
  <c r="H155" i="12"/>
  <c r="H235" i="12"/>
  <c r="H42" i="12"/>
  <c r="H108" i="12"/>
  <c r="H188" i="12"/>
  <c r="H252" i="12"/>
  <c r="H59" i="12"/>
  <c r="H157" i="12"/>
  <c r="H253" i="12"/>
  <c r="H28" i="12"/>
  <c r="H78" i="12"/>
  <c r="H143" i="12"/>
  <c r="H190" i="12"/>
  <c r="H222" i="12"/>
  <c r="H79" i="12"/>
  <c r="H128" i="12"/>
  <c r="H175" i="12"/>
  <c r="H207" i="12"/>
  <c r="H239" i="12"/>
  <c r="H62" i="12"/>
  <c r="H145" i="12"/>
  <c r="H256" i="12"/>
  <c r="H31" i="12"/>
  <c r="H32" i="12"/>
  <c r="H64" i="12"/>
  <c r="H82" i="12"/>
  <c r="H115" i="12"/>
  <c r="H131" i="12"/>
  <c r="H147" i="12"/>
  <c r="H162" i="12"/>
  <c r="H178" i="12"/>
  <c r="H194" i="12"/>
  <c r="H210" i="12"/>
  <c r="H226" i="12"/>
  <c r="H242" i="12"/>
  <c r="H258" i="12"/>
  <c r="H274" i="12"/>
  <c r="H84" i="12"/>
  <c r="H180" i="12"/>
  <c r="H244" i="12"/>
  <c r="H67" i="12"/>
  <c r="H245" i="12"/>
  <c r="H68" i="12"/>
  <c r="H135" i="12"/>
  <c r="H246" i="12"/>
  <c r="H103" i="12"/>
  <c r="H215" i="12"/>
  <c r="H54" i="12"/>
  <c r="H184" i="12"/>
  <c r="H264" i="12"/>
  <c r="H39" i="12"/>
  <c r="H73" i="12"/>
  <c r="H138" i="12"/>
  <c r="H217" i="12"/>
  <c r="H74" i="12"/>
  <c r="H170" i="12"/>
  <c r="H250" i="12"/>
  <c r="H25" i="12"/>
  <c r="H75" i="12"/>
  <c r="H107" i="12"/>
  <c r="H171" i="12"/>
  <c r="H219" i="12"/>
  <c r="H26" i="12"/>
  <c r="H125" i="12"/>
  <c r="H268" i="12"/>
  <c r="H27" i="12"/>
  <c r="H43" i="12"/>
  <c r="H77" i="12"/>
  <c r="H142" i="12"/>
  <c r="H189" i="12"/>
  <c r="H237" i="12"/>
  <c r="H44" i="12"/>
  <c r="H94" i="12"/>
  <c r="H174" i="12"/>
  <c r="H254" i="12"/>
  <c r="H29" i="12"/>
  <c r="H61" i="12"/>
  <c r="H111" i="12"/>
  <c r="H144" i="12"/>
  <c r="H191" i="12"/>
  <c r="H223" i="12"/>
  <c r="H255" i="12"/>
  <c r="H96" i="12"/>
  <c r="H160" i="12"/>
  <c r="H240" i="12"/>
  <c r="H63" i="12"/>
  <c r="H48" i="12"/>
  <c r="H98" i="12"/>
  <c r="H33" i="12"/>
  <c r="H49" i="12"/>
  <c r="H65" i="12"/>
  <c r="H83" i="12"/>
  <c r="H99" i="12"/>
  <c r="H116" i="12"/>
  <c r="H132" i="12"/>
  <c r="H148" i="12"/>
  <c r="H163" i="12"/>
  <c r="H179" i="12"/>
  <c r="H195" i="12"/>
  <c r="H211" i="12"/>
  <c r="H227" i="12"/>
  <c r="H243" i="12"/>
  <c r="H259" i="12"/>
  <c r="H275" i="12"/>
  <c r="H24" i="12"/>
  <c r="P192" i="7" l="1"/>
  <c r="R192" i="7" s="1"/>
  <c r="S192" i="7" s="1"/>
  <c r="G192" i="7" s="1"/>
  <c r="H193" i="12"/>
  <c r="P190" i="7"/>
  <c r="R190" i="7" s="1"/>
  <c r="S190" i="7" s="1"/>
  <c r="G190" i="7" s="1"/>
  <c r="Q191" i="12"/>
  <c r="R191" i="12" s="1"/>
  <c r="P54" i="7"/>
  <c r="R54" i="7" s="1"/>
  <c r="S54" i="7" s="1"/>
  <c r="G54" i="7" s="1"/>
  <c r="Q54" i="12"/>
  <c r="R54" i="12" s="1"/>
  <c r="P82" i="7"/>
  <c r="R82" i="7" s="1"/>
  <c r="S82" i="7" s="1"/>
  <c r="G82" i="7" s="1"/>
  <c r="Q84" i="12"/>
  <c r="R84" i="12" s="1"/>
  <c r="P263" i="7"/>
  <c r="R263" i="7" s="1"/>
  <c r="S263" i="7" s="1"/>
  <c r="G263" i="7" s="1"/>
  <c r="Q263" i="12"/>
  <c r="R263" i="12" s="1"/>
  <c r="P119" i="7"/>
  <c r="R119" i="7" s="1"/>
  <c r="S119" i="7" s="1"/>
  <c r="G119" i="7" s="1"/>
  <c r="Q120" i="12"/>
  <c r="R120" i="12" s="1"/>
  <c r="P239" i="7"/>
  <c r="R239" i="7" s="1"/>
  <c r="S239" i="7" s="1"/>
  <c r="G239" i="7" s="1"/>
  <c r="Q240" i="12"/>
  <c r="R240" i="12" s="1"/>
  <c r="P114" i="7"/>
  <c r="R114" i="7" s="1"/>
  <c r="S114" i="7" s="1"/>
  <c r="G114" i="7" s="1"/>
  <c r="Q115" i="12"/>
  <c r="R115" i="12" s="1"/>
  <c r="P76" i="7"/>
  <c r="R76" i="7" s="1"/>
  <c r="S76" i="7" s="1"/>
  <c r="G76" i="7" s="1"/>
  <c r="Q78" i="12"/>
  <c r="R78" i="12" s="1"/>
  <c r="P269" i="7"/>
  <c r="R269" i="7" s="1"/>
  <c r="S269" i="7" s="1"/>
  <c r="G269" i="7" s="1"/>
  <c r="Q269" i="12"/>
  <c r="R269" i="12" s="1"/>
  <c r="P152" i="7"/>
  <c r="R152" i="7" s="1"/>
  <c r="S152" i="7" s="1"/>
  <c r="G152" i="7" s="1"/>
  <c r="Q153" i="12"/>
  <c r="R153" i="12" s="1"/>
  <c r="P49" i="7"/>
  <c r="R49" i="7" s="1"/>
  <c r="S49" i="7" s="1"/>
  <c r="G49" i="7" s="1"/>
  <c r="Q49" i="12"/>
  <c r="R49" i="12" s="1"/>
  <c r="P193" i="7"/>
  <c r="R193" i="7" s="1"/>
  <c r="S193" i="7" s="1"/>
  <c r="G193" i="7" s="1"/>
  <c r="Q194" i="12"/>
  <c r="R194" i="12" s="1"/>
  <c r="P89" i="7"/>
  <c r="R89" i="7" s="1"/>
  <c r="S89" i="7" s="1"/>
  <c r="G89" i="7" s="1"/>
  <c r="Q91" i="12"/>
  <c r="R91" i="12" s="1"/>
  <c r="P111" i="7"/>
  <c r="R111" i="7" s="1"/>
  <c r="S111" i="7" s="1"/>
  <c r="G111" i="7" s="1"/>
  <c r="Q113" i="12"/>
  <c r="R113" i="12" s="1"/>
  <c r="P138" i="7"/>
  <c r="R138" i="7" s="1"/>
  <c r="S138" i="7" s="1"/>
  <c r="G138" i="7" s="1"/>
  <c r="Q139" i="12"/>
  <c r="R139" i="12" s="1"/>
  <c r="P116" i="7"/>
  <c r="R116" i="7" s="1"/>
  <c r="S116" i="7" s="1"/>
  <c r="G116" i="7" s="1"/>
  <c r="Q117" i="12"/>
  <c r="R117" i="12" s="1"/>
  <c r="Q274" i="12"/>
  <c r="R274" i="12" s="1"/>
  <c r="P187" i="7"/>
  <c r="R187" i="7" s="1"/>
  <c r="S187" i="7" s="1"/>
  <c r="G187" i="7" s="1"/>
  <c r="Q188" i="12"/>
  <c r="R188" i="12" s="1"/>
  <c r="P150" i="7"/>
  <c r="R150" i="7" s="1"/>
  <c r="S150" i="7" s="1"/>
  <c r="G150" i="7" s="1"/>
  <c r="Q151" i="12"/>
  <c r="R151" i="12" s="1"/>
  <c r="P28" i="7"/>
  <c r="R28" i="7" s="1"/>
  <c r="S28" i="7" s="1"/>
  <c r="G28" i="7" s="1"/>
  <c r="Q30" i="12"/>
  <c r="R30" i="12" s="1"/>
  <c r="P182" i="7"/>
  <c r="R182" i="7" s="1"/>
  <c r="S182" i="7" s="1"/>
  <c r="G182" i="7" s="1"/>
  <c r="Q183" i="12"/>
  <c r="R183" i="12" s="1"/>
  <c r="P210" i="7"/>
  <c r="R210" i="7" s="1"/>
  <c r="S210" i="7" s="1"/>
  <c r="G210" i="7" s="1"/>
  <c r="Q211" i="12"/>
  <c r="R211" i="12" s="1"/>
  <c r="P75" i="7"/>
  <c r="R75" i="7" s="1"/>
  <c r="S75" i="7" s="1"/>
  <c r="G75" i="7" s="1"/>
  <c r="Q77" i="12"/>
  <c r="R77" i="12" s="1"/>
  <c r="P80" i="7"/>
  <c r="R80" i="7" s="1"/>
  <c r="S80" i="7" s="1"/>
  <c r="G80" i="7" s="1"/>
  <c r="Q82" i="12"/>
  <c r="R82" i="12" s="1"/>
  <c r="P26" i="7"/>
  <c r="R26" i="7" s="1"/>
  <c r="S26" i="7" s="1"/>
  <c r="G26" i="7" s="1"/>
  <c r="Q28" i="12"/>
  <c r="R28" i="12" s="1"/>
  <c r="P175" i="7"/>
  <c r="R175" i="7" s="1"/>
  <c r="S175" i="7" s="1"/>
  <c r="G175" i="7" s="1"/>
  <c r="Q176" i="12"/>
  <c r="R176" i="12" s="1"/>
  <c r="P100" i="7"/>
  <c r="R100" i="7" s="1"/>
  <c r="S100" i="7" s="1"/>
  <c r="G100" i="7" s="1"/>
  <c r="Q102" i="12"/>
  <c r="R102" i="12" s="1"/>
  <c r="P31" i="7"/>
  <c r="R31" i="7" s="1"/>
  <c r="S31" i="7" s="1"/>
  <c r="G31" i="7" s="1"/>
  <c r="Q33" i="12"/>
  <c r="R33" i="12" s="1"/>
  <c r="P92" i="7"/>
  <c r="R92" i="7" s="1"/>
  <c r="S92" i="7" s="1"/>
  <c r="G92" i="7" s="1"/>
  <c r="Q94" i="12"/>
  <c r="R94" i="12" s="1"/>
  <c r="P205" i="7"/>
  <c r="R205" i="7" s="1"/>
  <c r="S205" i="7" s="1"/>
  <c r="G205" i="7" s="1"/>
  <c r="Q206" i="12"/>
  <c r="R206" i="12" s="1"/>
  <c r="P118" i="7"/>
  <c r="R118" i="7" s="1"/>
  <c r="S118" i="7" s="1"/>
  <c r="G118" i="7" s="1"/>
  <c r="Q119" i="12"/>
  <c r="R119" i="12" s="1"/>
  <c r="P258" i="7"/>
  <c r="R258" i="7" s="1"/>
  <c r="S258" i="7" s="1"/>
  <c r="G258" i="7" s="1"/>
  <c r="Q258" i="12"/>
  <c r="R258" i="12" s="1"/>
  <c r="P62" i="7"/>
  <c r="R62" i="7" s="1"/>
  <c r="S62" i="7" s="1"/>
  <c r="G62" i="7" s="1"/>
  <c r="Q62" i="12"/>
  <c r="R62" i="12" s="1"/>
  <c r="P53" i="7"/>
  <c r="R53" i="7" s="1"/>
  <c r="S53" i="7" s="1"/>
  <c r="G53" i="7" s="1"/>
  <c r="Q53" i="12"/>
  <c r="R53" i="12" s="1"/>
  <c r="P227" i="7"/>
  <c r="R227" i="7" s="1"/>
  <c r="S227" i="7" s="1"/>
  <c r="G227" i="7" s="1"/>
  <c r="Q228" i="12"/>
  <c r="R228" i="12" s="1"/>
  <c r="P253" i="7"/>
  <c r="R253" i="7" s="1"/>
  <c r="S253" i="7" s="1"/>
  <c r="G253" i="7" s="1"/>
  <c r="Q253" i="12"/>
  <c r="R253" i="12" s="1"/>
  <c r="P272" i="7"/>
  <c r="R272" i="7" s="1"/>
  <c r="S272" i="7" s="1"/>
  <c r="G272" i="7" s="1"/>
  <c r="Q272" i="12"/>
  <c r="R272" i="12" s="1"/>
  <c r="P34" i="7"/>
  <c r="R34" i="7" s="1"/>
  <c r="S34" i="7" s="1"/>
  <c r="G34" i="7" s="1"/>
  <c r="Q36" i="12"/>
  <c r="R36" i="12" s="1"/>
  <c r="P96" i="7"/>
  <c r="R96" i="7" s="1"/>
  <c r="S96" i="7" s="1"/>
  <c r="G96" i="7" s="1"/>
  <c r="Q98" i="12"/>
  <c r="R98" i="12" s="1"/>
  <c r="P42" i="7"/>
  <c r="R42" i="7" s="1"/>
  <c r="S42" i="7" s="1"/>
  <c r="G42" i="7" s="1"/>
  <c r="Q44" i="12"/>
  <c r="R44" i="12" s="1"/>
  <c r="P153" i="7"/>
  <c r="R153" i="7" s="1"/>
  <c r="S153" i="7" s="1"/>
  <c r="G153" i="7" s="1"/>
  <c r="Q154" i="12"/>
  <c r="R154" i="12" s="1"/>
  <c r="P79" i="7"/>
  <c r="R79" i="7" s="1"/>
  <c r="S79" i="7" s="1"/>
  <c r="G79" i="7" s="1"/>
  <c r="Q81" i="12"/>
  <c r="R81" i="12" s="1"/>
  <c r="P233" i="7"/>
  <c r="R233" i="7" s="1"/>
  <c r="S233" i="7" s="1"/>
  <c r="G233" i="7" s="1"/>
  <c r="Q234" i="12"/>
  <c r="R234" i="12" s="1"/>
  <c r="P61" i="7"/>
  <c r="R61" i="7" s="1"/>
  <c r="S61" i="7" s="1"/>
  <c r="G61" i="7" s="1"/>
  <c r="Q61" i="12"/>
  <c r="R61" i="12" s="1"/>
  <c r="P238" i="7"/>
  <c r="R238" i="7" s="1"/>
  <c r="S238" i="7" s="1"/>
  <c r="G238" i="7" s="1"/>
  <c r="Q239" i="12"/>
  <c r="R239" i="12" s="1"/>
  <c r="P40" i="7"/>
  <c r="R40" i="7" s="1"/>
  <c r="S40" i="7" s="1"/>
  <c r="G40" i="7" s="1"/>
  <c r="Q42" i="12"/>
  <c r="R42" i="12" s="1"/>
  <c r="P249" i="7"/>
  <c r="R249" i="7" s="1"/>
  <c r="S249" i="7" s="1"/>
  <c r="G249" i="7" s="1"/>
  <c r="Q249" i="12"/>
  <c r="R249" i="12" s="1"/>
  <c r="P178" i="7"/>
  <c r="R178" i="7" s="1"/>
  <c r="S178" i="7" s="1"/>
  <c r="G178" i="7" s="1"/>
  <c r="Q179" i="12"/>
  <c r="R179" i="12" s="1"/>
  <c r="P156" i="7"/>
  <c r="R156" i="7" s="1"/>
  <c r="S156" i="7" s="1"/>
  <c r="G156" i="7" s="1"/>
  <c r="Q157" i="12"/>
  <c r="R157" i="12" s="1"/>
  <c r="P110" i="7"/>
  <c r="R110" i="7" s="1"/>
  <c r="S110" i="7" s="1"/>
  <c r="G110" i="7" s="1"/>
  <c r="Q112" i="12"/>
  <c r="R112" i="12" s="1"/>
  <c r="P207" i="7"/>
  <c r="R207" i="7" s="1"/>
  <c r="S207" i="7" s="1"/>
  <c r="G207" i="7" s="1"/>
  <c r="Q208" i="12"/>
  <c r="R208" i="12" s="1"/>
  <c r="P102" i="7"/>
  <c r="R102" i="7" s="1"/>
  <c r="S102" i="7" s="1"/>
  <c r="G102" i="7" s="1"/>
  <c r="Q104" i="12"/>
  <c r="R104" i="12" s="1"/>
  <c r="P139" i="7"/>
  <c r="R139" i="7" s="1"/>
  <c r="S139" i="7" s="1"/>
  <c r="G139" i="7" s="1"/>
  <c r="Q140" i="12"/>
  <c r="R140" i="12" s="1"/>
  <c r="P212" i="7"/>
  <c r="R212" i="7" s="1"/>
  <c r="S212" i="7" s="1"/>
  <c r="G212" i="7" s="1"/>
  <c r="Q213" i="12"/>
  <c r="R213" i="12" s="1"/>
  <c r="P259" i="7"/>
  <c r="R259" i="7" s="1"/>
  <c r="S259" i="7" s="1"/>
  <c r="G259" i="7" s="1"/>
  <c r="Q259" i="12"/>
  <c r="R259" i="12" s="1"/>
  <c r="P47" i="7"/>
  <c r="R47" i="7" s="1"/>
  <c r="S47" i="7" s="1"/>
  <c r="G47" i="7" s="1"/>
  <c r="Q48" i="12"/>
  <c r="R48" i="12" s="1"/>
  <c r="P236" i="7"/>
  <c r="R236" i="7" s="1"/>
  <c r="S236" i="7" s="1"/>
  <c r="G236" i="7" s="1"/>
  <c r="Q237" i="12"/>
  <c r="R237" i="12" s="1"/>
  <c r="P72" i="7"/>
  <c r="R72" i="7" s="1"/>
  <c r="S72" i="7" s="1"/>
  <c r="G72" i="7" s="1"/>
  <c r="Q74" i="12"/>
  <c r="R74" i="12" s="1"/>
  <c r="P145" i="7"/>
  <c r="R145" i="7" s="1"/>
  <c r="S145" i="7" s="1"/>
  <c r="G145" i="7" s="1"/>
  <c r="Q147" i="12"/>
  <c r="R147" i="12" s="1"/>
  <c r="P189" i="7"/>
  <c r="R189" i="7" s="1"/>
  <c r="S189" i="7" s="1"/>
  <c r="G189" i="7" s="1"/>
  <c r="Q190" i="12"/>
  <c r="R190" i="12" s="1"/>
  <c r="P56" i="7"/>
  <c r="R56" i="7" s="1"/>
  <c r="S56" i="7" s="1"/>
  <c r="G56" i="7" s="1"/>
  <c r="Q56" i="12"/>
  <c r="R56" i="12" s="1"/>
  <c r="P260" i="7"/>
  <c r="R260" i="7" s="1"/>
  <c r="S260" i="7" s="1"/>
  <c r="G260" i="7" s="1"/>
  <c r="Q260" i="12"/>
  <c r="R260" i="12" s="1"/>
  <c r="P46" i="7"/>
  <c r="R46" i="7" s="1"/>
  <c r="S46" i="7" s="1"/>
  <c r="G46" i="7" s="1"/>
  <c r="Q47" i="12"/>
  <c r="R47" i="12" s="1"/>
  <c r="P126" i="7"/>
  <c r="R126" i="7" s="1"/>
  <c r="S126" i="7" s="1"/>
  <c r="G126" i="7" s="1"/>
  <c r="Q127" i="12"/>
  <c r="R127" i="12" s="1"/>
  <c r="P184" i="7"/>
  <c r="R184" i="7" s="1"/>
  <c r="S184" i="7" s="1"/>
  <c r="G184" i="7" s="1"/>
  <c r="Q185" i="12"/>
  <c r="R185" i="12" s="1"/>
  <c r="P133" i="7"/>
  <c r="R133" i="7" s="1"/>
  <c r="S133" i="7" s="1"/>
  <c r="G133" i="7" s="1"/>
  <c r="Q134" i="12"/>
  <c r="R134" i="12" s="1"/>
  <c r="P104" i="7"/>
  <c r="R104" i="7" s="1"/>
  <c r="S104" i="7" s="1"/>
  <c r="G104" i="7" s="1"/>
  <c r="Q106" i="12"/>
  <c r="R106" i="12" s="1"/>
  <c r="P107" i="7"/>
  <c r="R107" i="7" s="1"/>
  <c r="S107" i="7" s="1"/>
  <c r="G107" i="7" s="1"/>
  <c r="Q109" i="12"/>
  <c r="R109" i="12" s="1"/>
  <c r="P69" i="7"/>
  <c r="R69" i="7" s="1"/>
  <c r="S69" i="7" s="1"/>
  <c r="G69" i="7" s="1"/>
  <c r="Q69" i="12"/>
  <c r="R69" i="12" s="1"/>
  <c r="P206" i="7"/>
  <c r="R206" i="7" s="1"/>
  <c r="S206" i="7" s="1"/>
  <c r="G206" i="7" s="1"/>
  <c r="Q207" i="12"/>
  <c r="R207" i="12" s="1"/>
  <c r="P234" i="7"/>
  <c r="R234" i="7" s="1"/>
  <c r="S234" i="7" s="1"/>
  <c r="G234" i="7" s="1"/>
  <c r="Q235" i="12"/>
  <c r="R235" i="12" s="1"/>
  <c r="P165" i="7"/>
  <c r="R165" i="7" s="1"/>
  <c r="S165" i="7" s="1"/>
  <c r="G165" i="7" s="1"/>
  <c r="Q166" i="12"/>
  <c r="R166" i="12" s="1"/>
  <c r="P144" i="7"/>
  <c r="R144" i="7" s="1"/>
  <c r="S144" i="7" s="1"/>
  <c r="G144" i="7" s="1"/>
  <c r="Q146" i="12"/>
  <c r="R146" i="12" s="1"/>
  <c r="P93" i="7"/>
  <c r="R93" i="7" s="1"/>
  <c r="S93" i="7" s="1"/>
  <c r="G93" i="7" s="1"/>
  <c r="Q95" i="12"/>
  <c r="R95" i="12" s="1"/>
  <c r="P217" i="7"/>
  <c r="R217" i="7" s="1"/>
  <c r="S217" i="7" s="1"/>
  <c r="G217" i="7" s="1"/>
  <c r="Q218" i="12"/>
  <c r="R218" i="12" s="1"/>
  <c r="P35" i="7"/>
  <c r="R35" i="7" s="1"/>
  <c r="S35" i="7" s="1"/>
  <c r="G35" i="7" s="1"/>
  <c r="Q37" i="12"/>
  <c r="R37" i="12" s="1"/>
  <c r="P155" i="7"/>
  <c r="R155" i="7" s="1"/>
  <c r="S155" i="7" s="1"/>
  <c r="G155" i="7" s="1"/>
  <c r="Q156" i="12"/>
  <c r="R156" i="12" s="1"/>
  <c r="P99" i="7"/>
  <c r="R99" i="7" s="1"/>
  <c r="S99" i="7" s="1"/>
  <c r="G99" i="7" s="1"/>
  <c r="Q101" i="12"/>
  <c r="R101" i="12" s="1"/>
  <c r="P121" i="7"/>
  <c r="R121" i="7" s="1"/>
  <c r="S121" i="7" s="1"/>
  <c r="G121" i="7" s="1"/>
  <c r="Q122" i="12"/>
  <c r="R122" i="12" s="1"/>
  <c r="P98" i="7"/>
  <c r="R98" i="7" s="1"/>
  <c r="S98" i="7" s="1"/>
  <c r="G98" i="7" s="1"/>
  <c r="Q100" i="12"/>
  <c r="R100" i="12" s="1"/>
  <c r="P146" i="7"/>
  <c r="R146" i="7" s="1"/>
  <c r="S146" i="7" s="1"/>
  <c r="G146" i="7" s="1"/>
  <c r="Q148" i="12"/>
  <c r="R148" i="12" s="1"/>
  <c r="P252" i="7"/>
  <c r="R252" i="7" s="1"/>
  <c r="S252" i="7" s="1"/>
  <c r="G252" i="7" s="1"/>
  <c r="Q252" i="12"/>
  <c r="R252" i="12" s="1"/>
  <c r="P167" i="7"/>
  <c r="R167" i="7" s="1"/>
  <c r="S167" i="7" s="1"/>
  <c r="G167" i="7" s="1"/>
  <c r="Q168" i="12"/>
  <c r="R168" i="12" s="1"/>
  <c r="P74" i="7"/>
  <c r="R74" i="7" s="1"/>
  <c r="S74" i="7" s="1"/>
  <c r="G74" i="7" s="1"/>
  <c r="Q76" i="12"/>
  <c r="R76" i="12" s="1"/>
  <c r="P266" i="7"/>
  <c r="R266" i="7" s="1"/>
  <c r="S266" i="7" s="1"/>
  <c r="G266" i="7" s="1"/>
  <c r="Q266" i="12"/>
  <c r="R266" i="12" s="1"/>
  <c r="P95" i="7"/>
  <c r="R95" i="7" s="1"/>
  <c r="S95" i="7" s="1"/>
  <c r="G95" i="7" s="1"/>
  <c r="Q97" i="12"/>
  <c r="R97" i="12" s="1"/>
  <c r="P88" i="7"/>
  <c r="R88" i="7" s="1"/>
  <c r="S88" i="7" s="1"/>
  <c r="G88" i="7" s="1"/>
  <c r="Q90" i="12"/>
  <c r="R90" i="12" s="1"/>
  <c r="P50" i="7"/>
  <c r="R50" i="7" s="1"/>
  <c r="S50" i="7" s="1"/>
  <c r="G50" i="7" s="1"/>
  <c r="Q50" i="12"/>
  <c r="R50" i="12" s="1"/>
  <c r="P109" i="7"/>
  <c r="R109" i="7" s="1"/>
  <c r="S109" i="7" s="1"/>
  <c r="G109" i="7" s="1"/>
  <c r="Q111" i="12"/>
  <c r="R111" i="12" s="1"/>
  <c r="P271" i="7"/>
  <c r="R271" i="7" s="1"/>
  <c r="S271" i="7" s="1"/>
  <c r="G271" i="7" s="1"/>
  <c r="Q271" i="12"/>
  <c r="R271" i="12" s="1"/>
  <c r="P125" i="7"/>
  <c r="R125" i="7" s="1"/>
  <c r="S125" i="7" s="1"/>
  <c r="G125" i="7" s="1"/>
  <c r="Q126" i="12"/>
  <c r="R126" i="12" s="1"/>
  <c r="P67" i="7"/>
  <c r="R67" i="7" s="1"/>
  <c r="S67" i="7" s="1"/>
  <c r="G67" i="7" s="1"/>
  <c r="Q67" i="12"/>
  <c r="R67" i="12" s="1"/>
  <c r="P257" i="7"/>
  <c r="R257" i="7" s="1"/>
  <c r="S257" i="7" s="1"/>
  <c r="G257" i="7" s="1"/>
  <c r="Q257" i="12"/>
  <c r="R257" i="12" s="1"/>
  <c r="P120" i="7"/>
  <c r="R120" i="7" s="1"/>
  <c r="S120" i="7" s="1"/>
  <c r="G120" i="7" s="1"/>
  <c r="Q121" i="12"/>
  <c r="R121" i="12" s="1"/>
  <c r="P248" i="7"/>
  <c r="R248" i="7" s="1"/>
  <c r="S248" i="7" s="1"/>
  <c r="G248" i="7" s="1"/>
  <c r="Q275" i="12"/>
  <c r="R275" i="12" s="1"/>
  <c r="P221" i="7"/>
  <c r="R221" i="7" s="1"/>
  <c r="S221" i="7" s="1"/>
  <c r="G221" i="7" s="1"/>
  <c r="Q222" i="12"/>
  <c r="R222" i="12" s="1"/>
  <c r="P83" i="7"/>
  <c r="R83" i="7" s="1"/>
  <c r="S83" i="7" s="1"/>
  <c r="G83" i="7" s="1"/>
  <c r="Q85" i="12"/>
  <c r="R85" i="12" s="1"/>
  <c r="P261" i="7"/>
  <c r="R261" i="7" s="1"/>
  <c r="S261" i="7" s="1"/>
  <c r="G261" i="7" s="1"/>
  <c r="Q261" i="12"/>
  <c r="R261" i="12" s="1"/>
  <c r="P97" i="7"/>
  <c r="R97" i="7" s="1"/>
  <c r="S97" i="7" s="1"/>
  <c r="G97" i="7" s="1"/>
  <c r="Q99" i="12"/>
  <c r="R99" i="12" s="1"/>
  <c r="P170" i="7"/>
  <c r="R170" i="7" s="1"/>
  <c r="S170" i="7" s="1"/>
  <c r="G170" i="7" s="1"/>
  <c r="Q171" i="12"/>
  <c r="R171" i="12" s="1"/>
  <c r="P197" i="7"/>
  <c r="R197" i="7" s="1"/>
  <c r="S197" i="7" s="1"/>
  <c r="G197" i="7" s="1"/>
  <c r="Q198" i="12"/>
  <c r="R198" i="12" s="1"/>
  <c r="P57" i="7"/>
  <c r="R57" i="7" s="1"/>
  <c r="S57" i="7" s="1"/>
  <c r="G57" i="7" s="1"/>
  <c r="Q57" i="12"/>
  <c r="R57" i="12" s="1"/>
  <c r="P196" i="7"/>
  <c r="R196" i="7" s="1"/>
  <c r="S196" i="7" s="1"/>
  <c r="G196" i="7" s="1"/>
  <c r="Q197" i="12"/>
  <c r="R197" i="12" s="1"/>
  <c r="P255" i="7"/>
  <c r="R255" i="7" s="1"/>
  <c r="S255" i="7" s="1"/>
  <c r="G255" i="7" s="1"/>
  <c r="Q255" i="12"/>
  <c r="R255" i="12" s="1"/>
  <c r="P25" i="7"/>
  <c r="R25" i="7" s="1"/>
  <c r="S25" i="7" s="1"/>
  <c r="G25" i="7" s="1"/>
  <c r="Q27" i="12"/>
  <c r="R27" i="12" s="1"/>
  <c r="P30" i="7"/>
  <c r="R30" i="7" s="1"/>
  <c r="S30" i="7" s="1"/>
  <c r="G30" i="7" s="1"/>
  <c r="Q32" i="12"/>
  <c r="R32" i="12" s="1"/>
  <c r="P151" i="7"/>
  <c r="R151" i="7" s="1"/>
  <c r="S151" i="7" s="1"/>
  <c r="G151" i="7" s="1"/>
  <c r="Q152" i="12"/>
  <c r="R152" i="12" s="1"/>
  <c r="P86" i="7"/>
  <c r="R86" i="7" s="1"/>
  <c r="S86" i="7" s="1"/>
  <c r="G86" i="7" s="1"/>
  <c r="Q88" i="12"/>
  <c r="R88" i="12" s="1"/>
  <c r="P225" i="7"/>
  <c r="R225" i="7" s="1"/>
  <c r="S225" i="7" s="1"/>
  <c r="G225" i="7" s="1"/>
  <c r="Q226" i="12"/>
  <c r="R226" i="12" s="1"/>
  <c r="P222" i="7"/>
  <c r="R222" i="7" s="1"/>
  <c r="S222" i="7" s="1"/>
  <c r="G222" i="7" s="1"/>
  <c r="Q223" i="12"/>
  <c r="R223" i="12" s="1"/>
  <c r="P268" i="7"/>
  <c r="R268" i="7" s="1"/>
  <c r="S268" i="7" s="1"/>
  <c r="G268" i="7" s="1"/>
  <c r="Q268" i="12"/>
  <c r="R268" i="12" s="1"/>
  <c r="P183" i="7"/>
  <c r="R183" i="7" s="1"/>
  <c r="S183" i="7" s="1"/>
  <c r="G183" i="7" s="1"/>
  <c r="Q184" i="12"/>
  <c r="R184" i="12" s="1"/>
  <c r="P179" i="7"/>
  <c r="R179" i="7" s="1"/>
  <c r="S179" i="7" s="1"/>
  <c r="G179" i="7" s="1"/>
  <c r="Q180" i="12"/>
  <c r="R180" i="12" s="1"/>
  <c r="P29" i="7"/>
  <c r="R29" i="7" s="1"/>
  <c r="S29" i="7" s="1"/>
  <c r="G29" i="7" s="1"/>
  <c r="Q31" i="12"/>
  <c r="R31" i="12" s="1"/>
  <c r="P59" i="7"/>
  <c r="R59" i="7" s="1"/>
  <c r="S59" i="7" s="1"/>
  <c r="G59" i="7" s="1"/>
  <c r="Q59" i="12"/>
  <c r="R59" i="12" s="1"/>
  <c r="P70" i="7"/>
  <c r="R70" i="7" s="1"/>
  <c r="S70" i="7" s="1"/>
  <c r="G70" i="7" s="1"/>
  <c r="Q70" i="12"/>
  <c r="R70" i="12" s="1"/>
  <c r="P224" i="7"/>
  <c r="R224" i="7" s="1"/>
  <c r="S224" i="7" s="1"/>
  <c r="G224" i="7" s="1"/>
  <c r="Q225" i="12"/>
  <c r="R225" i="12" s="1"/>
  <c r="P78" i="7"/>
  <c r="R78" i="7" s="1"/>
  <c r="S78" i="7" s="1"/>
  <c r="G78" i="7" s="1"/>
  <c r="Q80" i="12"/>
  <c r="R80" i="12" s="1"/>
  <c r="P171" i="7"/>
  <c r="R171" i="7" s="1"/>
  <c r="S171" i="7" s="1"/>
  <c r="G171" i="7" s="1"/>
  <c r="Q172" i="12"/>
  <c r="R172" i="12" s="1"/>
  <c r="P36" i="7"/>
  <c r="R36" i="7" s="1"/>
  <c r="S36" i="7" s="1"/>
  <c r="G36" i="7" s="1"/>
  <c r="Q38" i="12"/>
  <c r="R38" i="12" s="1"/>
  <c r="P270" i="7"/>
  <c r="R270" i="7" s="1"/>
  <c r="S270" i="7" s="1"/>
  <c r="G270" i="7" s="1"/>
  <c r="Q270" i="12"/>
  <c r="R270" i="12" s="1"/>
  <c r="P198" i="7"/>
  <c r="R198" i="7" s="1"/>
  <c r="S198" i="7" s="1"/>
  <c r="G198" i="7" s="1"/>
  <c r="Q199" i="12"/>
  <c r="R199" i="12" s="1"/>
  <c r="P39" i="7"/>
  <c r="R39" i="7" s="1"/>
  <c r="S39" i="7" s="1"/>
  <c r="G39" i="7" s="1"/>
  <c r="Q41" i="12"/>
  <c r="R41" i="12" s="1"/>
  <c r="P180" i="7"/>
  <c r="R180" i="7" s="1"/>
  <c r="S180" i="7" s="1"/>
  <c r="G180" i="7" s="1"/>
  <c r="Q181" i="12"/>
  <c r="R181" i="12" s="1"/>
  <c r="P124" i="7"/>
  <c r="R124" i="7" s="1"/>
  <c r="S124" i="7" s="1"/>
  <c r="G124" i="7" s="1"/>
  <c r="Q125" i="12"/>
  <c r="R125" i="12" s="1"/>
  <c r="P246" i="7"/>
  <c r="R246" i="7" s="1"/>
  <c r="S246" i="7" s="1"/>
  <c r="G246" i="7" s="1"/>
  <c r="Q247" i="12"/>
  <c r="R247" i="12" s="1"/>
  <c r="P90" i="7"/>
  <c r="R90" i="7" s="1"/>
  <c r="S90" i="7" s="1"/>
  <c r="G90" i="7" s="1"/>
  <c r="Q92" i="12"/>
  <c r="R92" i="12" s="1"/>
  <c r="P108" i="7"/>
  <c r="R108" i="7" s="1"/>
  <c r="S108" i="7" s="1"/>
  <c r="G108" i="7" s="1"/>
  <c r="Q110" i="12"/>
  <c r="R110" i="12" s="1"/>
  <c r="P226" i="7"/>
  <c r="R226" i="7" s="1"/>
  <c r="S226" i="7" s="1"/>
  <c r="G226" i="7" s="1"/>
  <c r="Q227" i="12"/>
  <c r="R227" i="12" s="1"/>
  <c r="P137" i="7"/>
  <c r="R137" i="7" s="1"/>
  <c r="S137" i="7" s="1"/>
  <c r="G137" i="7" s="1"/>
  <c r="Q138" i="12"/>
  <c r="R138" i="12" s="1"/>
  <c r="P191" i="7"/>
  <c r="R191" i="7" s="1"/>
  <c r="S191" i="7" s="1"/>
  <c r="G191" i="7" s="1"/>
  <c r="Q192" i="12"/>
  <c r="R192" i="12" s="1"/>
  <c r="P211" i="7"/>
  <c r="R211" i="7" s="1"/>
  <c r="S211" i="7" s="1"/>
  <c r="G211" i="7" s="1"/>
  <c r="Q212" i="12"/>
  <c r="R212" i="12" s="1"/>
  <c r="P149" i="7"/>
  <c r="R149" i="7" s="1"/>
  <c r="S149" i="7" s="1"/>
  <c r="G149" i="7" s="1"/>
  <c r="Q150" i="12"/>
  <c r="R150" i="12" s="1"/>
  <c r="P173" i="7"/>
  <c r="R173" i="7" s="1"/>
  <c r="S173" i="7" s="1"/>
  <c r="G173" i="7" s="1"/>
  <c r="Q174" i="12"/>
  <c r="R174" i="12" s="1"/>
  <c r="P23" i="7"/>
  <c r="R23" i="7" s="1"/>
  <c r="S23" i="7" s="1"/>
  <c r="G23" i="7" s="1"/>
  <c r="Q25" i="12"/>
  <c r="R25" i="12" s="1"/>
  <c r="P127" i="7"/>
  <c r="R127" i="7" s="1"/>
  <c r="S127" i="7" s="1"/>
  <c r="G127" i="7" s="1"/>
  <c r="Q128" i="12"/>
  <c r="R128" i="12" s="1"/>
  <c r="P237" i="7"/>
  <c r="R237" i="7" s="1"/>
  <c r="S237" i="7" s="1"/>
  <c r="G237" i="7" s="1"/>
  <c r="Q238" i="12"/>
  <c r="R238" i="12" s="1"/>
  <c r="P202" i="7"/>
  <c r="R202" i="7" s="1"/>
  <c r="S202" i="7" s="1"/>
  <c r="G202" i="7" s="1"/>
  <c r="Q203" i="12"/>
  <c r="R203" i="12" s="1"/>
  <c r="H18" i="12"/>
  <c r="P16" i="7" s="1"/>
  <c r="E17" i="12"/>
  <c r="F17" i="12"/>
  <c r="G17" i="12"/>
  <c r="G15" i="12"/>
  <c r="E15" i="12"/>
  <c r="F23" i="12"/>
  <c r="F22" i="12"/>
  <c r="G14" i="12"/>
  <c r="F16" i="12"/>
  <c r="E18" i="12"/>
  <c r="F21" i="12"/>
  <c r="F20" i="12"/>
  <c r="G20" i="12"/>
  <c r="E21" i="12"/>
  <c r="E20" i="12"/>
  <c r="E19" i="12"/>
  <c r="G16" i="12"/>
  <c r="F18" i="12"/>
  <c r="K17" i="12"/>
  <c r="F15" i="12"/>
  <c r="E23" i="12"/>
  <c r="G19" i="12"/>
  <c r="G18" i="12"/>
  <c r="E16" i="12"/>
  <c r="G23" i="12"/>
  <c r="F14" i="12"/>
  <c r="G22" i="12"/>
  <c r="F19" i="12"/>
  <c r="E14" i="12"/>
  <c r="G21" i="12"/>
  <c r="E22" i="12"/>
  <c r="I22" i="12"/>
  <c r="J22" i="12"/>
  <c r="H22" i="12"/>
  <c r="P20" i="7" s="1"/>
  <c r="I23" i="12"/>
  <c r="J20" i="12"/>
  <c r="I14" i="12"/>
  <c r="O21" i="12"/>
  <c r="N14" i="12"/>
  <c r="L21" i="12"/>
  <c r="M18" i="12"/>
  <c r="O22" i="12"/>
  <c r="O20" i="12"/>
  <c r="P214" i="7"/>
  <c r="R214" i="7" s="1"/>
  <c r="S214" i="7" s="1"/>
  <c r="G214" i="7" s="1"/>
  <c r="Q215" i="12"/>
  <c r="R215" i="12" s="1"/>
  <c r="P204" i="7"/>
  <c r="R204" i="7" s="1"/>
  <c r="S204" i="7" s="1"/>
  <c r="G204" i="7" s="1"/>
  <c r="Q205" i="12"/>
  <c r="R205" i="12" s="1"/>
  <c r="P122" i="7"/>
  <c r="R122" i="7" s="1"/>
  <c r="S122" i="7" s="1"/>
  <c r="G122" i="7" s="1"/>
  <c r="Q123" i="12"/>
  <c r="R123" i="12" s="1"/>
  <c r="P51" i="7"/>
  <c r="R51" i="7" s="1"/>
  <c r="S51" i="7" s="1"/>
  <c r="G51" i="7" s="1"/>
  <c r="Q51" i="12"/>
  <c r="R51" i="12" s="1"/>
  <c r="P273" i="7"/>
  <c r="R273" i="7" s="1"/>
  <c r="S273" i="7" s="1"/>
  <c r="G273" i="7" s="1"/>
  <c r="Q273" i="12"/>
  <c r="R273" i="12" s="1"/>
  <c r="P132" i="7"/>
  <c r="R132" i="7" s="1"/>
  <c r="S132" i="7" s="1"/>
  <c r="G132" i="7" s="1"/>
  <c r="Q133" i="12"/>
  <c r="R133" i="12" s="1"/>
  <c r="P250" i="7"/>
  <c r="R250" i="7" s="1"/>
  <c r="S250" i="7" s="1"/>
  <c r="G250" i="7" s="1"/>
  <c r="Q250" i="12"/>
  <c r="R250" i="12" s="1"/>
  <c r="P77" i="7"/>
  <c r="R77" i="7" s="1"/>
  <c r="S77" i="7" s="1"/>
  <c r="G77" i="7" s="1"/>
  <c r="Q79" i="12"/>
  <c r="R79" i="12" s="1"/>
  <c r="P230" i="7"/>
  <c r="R230" i="7" s="1"/>
  <c r="S230" i="7" s="1"/>
  <c r="G230" i="7" s="1"/>
  <c r="Q231" i="12"/>
  <c r="R231" i="12" s="1"/>
  <c r="P218" i="7"/>
  <c r="R218" i="7" s="1"/>
  <c r="S218" i="7" s="1"/>
  <c r="G218" i="7" s="1"/>
  <c r="Q219" i="12"/>
  <c r="R219" i="12" s="1"/>
  <c r="P106" i="7"/>
  <c r="R106" i="7" s="1"/>
  <c r="S106" i="7" s="1"/>
  <c r="G106" i="7" s="1"/>
  <c r="Q108" i="12"/>
  <c r="R108" i="12" s="1"/>
  <c r="P186" i="7"/>
  <c r="R186" i="7" s="1"/>
  <c r="S186" i="7" s="1"/>
  <c r="G186" i="7" s="1"/>
  <c r="Q187" i="12"/>
  <c r="R187" i="12" s="1"/>
  <c r="P194" i="7"/>
  <c r="R194" i="7" s="1"/>
  <c r="S194" i="7" s="1"/>
  <c r="G194" i="7" s="1"/>
  <c r="Q195" i="12"/>
  <c r="R195" i="12" s="1"/>
  <c r="P41" i="7"/>
  <c r="R41" i="7" s="1"/>
  <c r="S41" i="7" s="1"/>
  <c r="G41" i="7" s="1"/>
  <c r="Q43" i="12"/>
  <c r="R43" i="12" s="1"/>
  <c r="P231" i="7"/>
  <c r="R231" i="7" s="1"/>
  <c r="S231" i="7" s="1"/>
  <c r="G231" i="7" s="1"/>
  <c r="Q232" i="12"/>
  <c r="R232" i="12" s="1"/>
  <c r="P91" i="7"/>
  <c r="R91" i="7" s="1"/>
  <c r="S91" i="7" s="1"/>
  <c r="G91" i="7" s="1"/>
  <c r="Q93" i="12"/>
  <c r="R93" i="12" s="1"/>
  <c r="P199" i="7"/>
  <c r="R199" i="7" s="1"/>
  <c r="S199" i="7" s="1"/>
  <c r="G199" i="7" s="1"/>
  <c r="Q200" i="12"/>
  <c r="R200" i="12" s="1"/>
  <c r="P169" i="7"/>
  <c r="R169" i="7" s="1"/>
  <c r="S169" i="7" s="1"/>
  <c r="G169" i="7" s="1"/>
  <c r="Q170" i="12"/>
  <c r="R170" i="12" s="1"/>
  <c r="P157" i="7"/>
  <c r="R157" i="7" s="1"/>
  <c r="S157" i="7" s="1"/>
  <c r="G157" i="7" s="1"/>
  <c r="Q158" i="12"/>
  <c r="R158" i="12" s="1"/>
  <c r="P220" i="7"/>
  <c r="R220" i="7" s="1"/>
  <c r="S220" i="7" s="1"/>
  <c r="G220" i="7" s="1"/>
  <c r="Q221" i="12"/>
  <c r="R221" i="12" s="1"/>
  <c r="P245" i="7"/>
  <c r="R245" i="7" s="1"/>
  <c r="S245" i="7" s="1"/>
  <c r="G245" i="7" s="1"/>
  <c r="Q246" i="12"/>
  <c r="R246" i="12" s="1"/>
  <c r="P158" i="7"/>
  <c r="R158" i="7" s="1"/>
  <c r="S158" i="7" s="1"/>
  <c r="G158" i="7" s="1"/>
  <c r="Q159" i="12"/>
  <c r="R159" i="12" s="1"/>
  <c r="P203" i="7"/>
  <c r="R203" i="7" s="1"/>
  <c r="S203" i="7" s="1"/>
  <c r="G203" i="7" s="1"/>
  <c r="Q204" i="12"/>
  <c r="R204" i="12" s="1"/>
  <c r="P264" i="7"/>
  <c r="R264" i="7" s="1"/>
  <c r="S264" i="7" s="1"/>
  <c r="G264" i="7" s="1"/>
  <c r="Q264" i="12"/>
  <c r="R264" i="12" s="1"/>
  <c r="P240" i="7"/>
  <c r="R240" i="7" s="1"/>
  <c r="S240" i="7" s="1"/>
  <c r="G240" i="7" s="1"/>
  <c r="Q241" i="12"/>
  <c r="R241" i="12" s="1"/>
  <c r="P81" i="7"/>
  <c r="R81" i="7" s="1"/>
  <c r="S81" i="7" s="1"/>
  <c r="G81" i="7" s="1"/>
  <c r="Q83" i="12"/>
  <c r="R83" i="12" s="1"/>
  <c r="P27" i="7"/>
  <c r="R27" i="7" s="1"/>
  <c r="S27" i="7" s="1"/>
  <c r="G27" i="7" s="1"/>
  <c r="Q29" i="12"/>
  <c r="R29" i="12" s="1"/>
  <c r="P105" i="7"/>
  <c r="R105" i="7" s="1"/>
  <c r="S105" i="7" s="1"/>
  <c r="G105" i="7" s="1"/>
  <c r="Q107" i="12"/>
  <c r="R107" i="12" s="1"/>
  <c r="P242" i="7"/>
  <c r="R242" i="7" s="1"/>
  <c r="S242" i="7" s="1"/>
  <c r="G242" i="7" s="1"/>
  <c r="Q243" i="12"/>
  <c r="R243" i="12" s="1"/>
  <c r="P63" i="7"/>
  <c r="R63" i="7" s="1"/>
  <c r="S63" i="7" s="1"/>
  <c r="G63" i="7" s="1"/>
  <c r="Q63" i="12"/>
  <c r="R63" i="12" s="1"/>
  <c r="P188" i="7"/>
  <c r="R188" i="7" s="1"/>
  <c r="S188" i="7" s="1"/>
  <c r="G188" i="7" s="1"/>
  <c r="Q189" i="12"/>
  <c r="R189" i="12" s="1"/>
  <c r="P216" i="7"/>
  <c r="R216" i="7" s="1"/>
  <c r="S216" i="7" s="1"/>
  <c r="G216" i="7" s="1"/>
  <c r="Q217" i="12"/>
  <c r="R217" i="12" s="1"/>
  <c r="P130" i="7"/>
  <c r="R130" i="7" s="1"/>
  <c r="S130" i="7" s="1"/>
  <c r="G130" i="7" s="1"/>
  <c r="Q131" i="12"/>
  <c r="R131" i="12" s="1"/>
  <c r="P112" i="7"/>
  <c r="R112" i="7" s="1"/>
  <c r="S112" i="7" s="1"/>
  <c r="G112" i="7" s="1"/>
  <c r="Q143" i="12"/>
  <c r="R143" i="12" s="1"/>
  <c r="P232" i="7"/>
  <c r="R232" i="7" s="1"/>
  <c r="S232" i="7" s="1"/>
  <c r="G232" i="7" s="1"/>
  <c r="Q233" i="12"/>
  <c r="R233" i="12" s="1"/>
  <c r="P163" i="7"/>
  <c r="R163" i="7" s="1"/>
  <c r="S163" i="7" s="1"/>
  <c r="G163" i="7" s="1"/>
  <c r="Q164" i="12"/>
  <c r="R164" i="12" s="1"/>
  <c r="P223" i="7"/>
  <c r="R223" i="7" s="1"/>
  <c r="S223" i="7" s="1"/>
  <c r="G223" i="7" s="1"/>
  <c r="Q224" i="12"/>
  <c r="R224" i="12" s="1"/>
  <c r="P60" i="7"/>
  <c r="R60" i="7" s="1"/>
  <c r="S60" i="7" s="1"/>
  <c r="G60" i="7" s="1"/>
  <c r="Q60" i="12"/>
  <c r="R60" i="12" s="1"/>
  <c r="P103" i="7"/>
  <c r="R103" i="7" s="1"/>
  <c r="S103" i="7" s="1"/>
  <c r="G103" i="7" s="1"/>
  <c r="Q105" i="12"/>
  <c r="R105" i="12" s="1"/>
  <c r="P33" i="7"/>
  <c r="R33" i="7" s="1"/>
  <c r="S33" i="7" s="1"/>
  <c r="G33" i="7" s="1"/>
  <c r="Q35" i="12"/>
  <c r="R35" i="12" s="1"/>
  <c r="P200" i="7"/>
  <c r="R200" i="7" s="1"/>
  <c r="S200" i="7" s="1"/>
  <c r="G200" i="7" s="1"/>
  <c r="Q201" i="12"/>
  <c r="R201" i="12" s="1"/>
  <c r="P219" i="7"/>
  <c r="R219" i="7" s="1"/>
  <c r="S219" i="7" s="1"/>
  <c r="G219" i="7" s="1"/>
  <c r="Q220" i="12"/>
  <c r="R220" i="12" s="1"/>
  <c r="P213" i="7"/>
  <c r="R213" i="7" s="1"/>
  <c r="S213" i="7" s="1"/>
  <c r="G213" i="7" s="1"/>
  <c r="Q214" i="12"/>
  <c r="R214" i="12" s="1"/>
  <c r="P256" i="7"/>
  <c r="R256" i="7" s="1"/>
  <c r="S256" i="7" s="1"/>
  <c r="G256" i="7" s="1"/>
  <c r="Q256" i="12"/>
  <c r="R256" i="12" s="1"/>
  <c r="P208" i="7"/>
  <c r="R208" i="7" s="1"/>
  <c r="S208" i="7" s="1"/>
  <c r="G208" i="7" s="1"/>
  <c r="Q209" i="12"/>
  <c r="R209" i="12" s="1"/>
  <c r="P45" i="7"/>
  <c r="R45" i="7" s="1"/>
  <c r="S45" i="7" s="1"/>
  <c r="G45" i="7" s="1"/>
  <c r="Q46" i="12"/>
  <c r="R46" i="12" s="1"/>
  <c r="P201" i="7"/>
  <c r="R201" i="7" s="1"/>
  <c r="S201" i="7" s="1"/>
  <c r="G201" i="7" s="1"/>
  <c r="Q202" i="12"/>
  <c r="R202" i="12" s="1"/>
  <c r="P117" i="7"/>
  <c r="R117" i="7" s="1"/>
  <c r="S117" i="7" s="1"/>
  <c r="G117" i="7" s="1"/>
  <c r="Q118" i="12"/>
  <c r="R118" i="12" s="1"/>
  <c r="P141" i="7"/>
  <c r="R141" i="7" s="1"/>
  <c r="S141" i="7" s="1"/>
  <c r="G141" i="7" s="1"/>
  <c r="Q142" i="12"/>
  <c r="R142" i="12" s="1"/>
  <c r="P168" i="7"/>
  <c r="R168" i="7" s="1"/>
  <c r="S168" i="7" s="1"/>
  <c r="G168" i="7" s="1"/>
  <c r="Q169" i="12"/>
  <c r="R169" i="12" s="1"/>
  <c r="P66" i="7"/>
  <c r="R66" i="7" s="1"/>
  <c r="S66" i="7" s="1"/>
  <c r="G66" i="7" s="1"/>
  <c r="Q66" i="12"/>
  <c r="R66" i="12" s="1"/>
  <c r="P215" i="7"/>
  <c r="R215" i="7" s="1"/>
  <c r="S215" i="7" s="1"/>
  <c r="G215" i="7" s="1"/>
  <c r="Q216" i="12"/>
  <c r="R216" i="12" s="1"/>
  <c r="P140" i="7"/>
  <c r="R140" i="7" s="1"/>
  <c r="S140" i="7" s="1"/>
  <c r="G140" i="7" s="1"/>
  <c r="Q141" i="12"/>
  <c r="R141" i="12" s="1"/>
  <c r="P244" i="7"/>
  <c r="R244" i="7" s="1"/>
  <c r="S244" i="7" s="1"/>
  <c r="G244" i="7" s="1"/>
  <c r="Q245" i="12"/>
  <c r="R245" i="12" s="1"/>
  <c r="P228" i="7"/>
  <c r="R228" i="7" s="1"/>
  <c r="S228" i="7" s="1"/>
  <c r="G228" i="7" s="1"/>
  <c r="Q229" i="12"/>
  <c r="R229" i="12" s="1"/>
  <c r="P181" i="7"/>
  <c r="R181" i="7" s="1"/>
  <c r="S181" i="7" s="1"/>
  <c r="G181" i="7" s="1"/>
  <c r="Q182" i="12"/>
  <c r="R182" i="12" s="1"/>
  <c r="P136" i="7"/>
  <c r="R136" i="7" s="1"/>
  <c r="S136" i="7" s="1"/>
  <c r="G136" i="7" s="1"/>
  <c r="Q137" i="12"/>
  <c r="R137" i="12" s="1"/>
  <c r="P131" i="7"/>
  <c r="R131" i="7" s="1"/>
  <c r="S131" i="7" s="1"/>
  <c r="G131" i="7" s="1"/>
  <c r="Q132" i="12"/>
  <c r="R132" i="12" s="1"/>
  <c r="P113" i="7"/>
  <c r="R113" i="7" s="1"/>
  <c r="S113" i="7" s="1"/>
  <c r="G113" i="7" s="1"/>
  <c r="Q144" i="12"/>
  <c r="R144" i="12" s="1"/>
  <c r="P24" i="7"/>
  <c r="R24" i="7" s="1"/>
  <c r="S24" i="7" s="1"/>
  <c r="G24" i="7" s="1"/>
  <c r="Q26" i="12"/>
  <c r="R26" i="12" s="1"/>
  <c r="P143" i="7"/>
  <c r="R143" i="7" s="1"/>
  <c r="S143" i="7" s="1"/>
  <c r="G143" i="7" s="1"/>
  <c r="Q145" i="12"/>
  <c r="R145" i="12" s="1"/>
  <c r="P267" i="7"/>
  <c r="R267" i="7" s="1"/>
  <c r="S267" i="7" s="1"/>
  <c r="G267" i="7" s="1"/>
  <c r="Q267" i="12"/>
  <c r="R267" i="12" s="1"/>
  <c r="P229" i="7"/>
  <c r="R229" i="7" s="1"/>
  <c r="S229" i="7" s="1"/>
  <c r="G229" i="7" s="1"/>
  <c r="Q230" i="12"/>
  <c r="R230" i="12" s="1"/>
  <c r="P159" i="7"/>
  <c r="R159" i="7" s="1"/>
  <c r="S159" i="7" s="1"/>
  <c r="G159" i="7" s="1"/>
  <c r="Q160" i="12"/>
  <c r="R160" i="12" s="1"/>
  <c r="P71" i="7"/>
  <c r="R71" i="7" s="1"/>
  <c r="S71" i="7" s="1"/>
  <c r="G71" i="7" s="1"/>
  <c r="Q73" i="12"/>
  <c r="R73" i="12" s="1"/>
  <c r="P87" i="7"/>
  <c r="R87" i="7" s="1"/>
  <c r="S87" i="7" s="1"/>
  <c r="G87" i="7" s="1"/>
  <c r="Q89" i="12"/>
  <c r="R89" i="12" s="1"/>
  <c r="P172" i="7"/>
  <c r="R172" i="7" s="1"/>
  <c r="S172" i="7" s="1"/>
  <c r="G172" i="7" s="1"/>
  <c r="Q173" i="12"/>
  <c r="R173" i="12" s="1"/>
  <c r="P55" i="7"/>
  <c r="R55" i="7" s="1"/>
  <c r="S55" i="7" s="1"/>
  <c r="G55" i="7" s="1"/>
  <c r="Q55" i="12"/>
  <c r="R55" i="12" s="1"/>
  <c r="P177" i="7"/>
  <c r="R177" i="7" s="1"/>
  <c r="S177" i="7" s="1"/>
  <c r="G177" i="7" s="1"/>
  <c r="Q178" i="12"/>
  <c r="R178" i="12" s="1"/>
  <c r="P164" i="7"/>
  <c r="R164" i="7" s="1"/>
  <c r="S164" i="7" s="1"/>
  <c r="G164" i="7" s="1"/>
  <c r="Q165" i="12"/>
  <c r="R165" i="12" s="1"/>
  <c r="P123" i="7"/>
  <c r="R123" i="7" s="1"/>
  <c r="S123" i="7" s="1"/>
  <c r="G123" i="7" s="1"/>
  <c r="Q124" i="12"/>
  <c r="R124" i="12" s="1"/>
  <c r="P115" i="7"/>
  <c r="R115" i="7" s="1"/>
  <c r="S115" i="7" s="1"/>
  <c r="G115" i="7" s="1"/>
  <c r="Q116" i="12"/>
  <c r="R116" i="12" s="1"/>
  <c r="P101" i="7"/>
  <c r="R101" i="7" s="1"/>
  <c r="S101" i="7" s="1"/>
  <c r="G101" i="7" s="1"/>
  <c r="Q103" i="12"/>
  <c r="R103" i="12" s="1"/>
  <c r="P176" i="7"/>
  <c r="R176" i="7" s="1"/>
  <c r="S176" i="7" s="1"/>
  <c r="G176" i="7" s="1"/>
  <c r="Q177" i="12"/>
  <c r="R177" i="12" s="1"/>
  <c r="P135" i="7"/>
  <c r="R135" i="7" s="1"/>
  <c r="S135" i="7" s="1"/>
  <c r="G135" i="7" s="1"/>
  <c r="Q136" i="12"/>
  <c r="R136" i="12" s="1"/>
  <c r="P52" i="7"/>
  <c r="R52" i="7" s="1"/>
  <c r="S52" i="7" s="1"/>
  <c r="G52" i="7" s="1"/>
  <c r="Q52" i="12"/>
  <c r="R52" i="12" s="1"/>
  <c r="P38" i="7"/>
  <c r="R38" i="7" s="1"/>
  <c r="S38" i="7" s="1"/>
  <c r="G38" i="7" s="1"/>
  <c r="Q40" i="12"/>
  <c r="R40" i="12" s="1"/>
  <c r="P94" i="7"/>
  <c r="R94" i="7" s="1"/>
  <c r="S94" i="7" s="1"/>
  <c r="G94" i="7" s="1"/>
  <c r="Q96" i="12"/>
  <c r="R96" i="12" s="1"/>
  <c r="P37" i="7"/>
  <c r="R37" i="7" s="1"/>
  <c r="S37" i="7" s="1"/>
  <c r="G37" i="7" s="1"/>
  <c r="Q39" i="12"/>
  <c r="R39" i="12" s="1"/>
  <c r="P64" i="7"/>
  <c r="R64" i="7" s="1"/>
  <c r="S64" i="7" s="1"/>
  <c r="G64" i="7" s="1"/>
  <c r="Q64" i="12"/>
  <c r="R64" i="12" s="1"/>
  <c r="P128" i="7"/>
  <c r="R128" i="7" s="1"/>
  <c r="S128" i="7" s="1"/>
  <c r="G128" i="7" s="1"/>
  <c r="Q129" i="12"/>
  <c r="R129" i="12" s="1"/>
  <c r="P251" i="7"/>
  <c r="R251" i="7" s="1"/>
  <c r="S251" i="7" s="1"/>
  <c r="G251" i="7" s="1"/>
  <c r="Q251" i="12"/>
  <c r="R251" i="12" s="1"/>
  <c r="P161" i="7"/>
  <c r="R161" i="7" s="1"/>
  <c r="S161" i="7" s="1"/>
  <c r="G161" i="7" s="1"/>
  <c r="Q162" i="12"/>
  <c r="R162" i="12" s="1"/>
  <c r="P265" i="7"/>
  <c r="R265" i="7" s="1"/>
  <c r="S265" i="7" s="1"/>
  <c r="G265" i="7" s="1"/>
  <c r="Q265" i="12"/>
  <c r="R265" i="12" s="1"/>
  <c r="P166" i="7"/>
  <c r="R166" i="7" s="1"/>
  <c r="S166" i="7" s="1"/>
  <c r="G166" i="7" s="1"/>
  <c r="Q167" i="12"/>
  <c r="R167" i="12" s="1"/>
  <c r="P241" i="7"/>
  <c r="R241" i="7" s="1"/>
  <c r="S241" i="7" s="1"/>
  <c r="G241" i="7" s="1"/>
  <c r="Q242" i="12"/>
  <c r="R242" i="12" s="1"/>
  <c r="P160" i="7"/>
  <c r="R160" i="7" s="1"/>
  <c r="S160" i="7" s="1"/>
  <c r="G160" i="7" s="1"/>
  <c r="Q161" i="12"/>
  <c r="R161" i="12" s="1"/>
  <c r="P85" i="7"/>
  <c r="R85" i="7" s="1"/>
  <c r="S85" i="7" s="1"/>
  <c r="G85" i="7" s="1"/>
  <c r="Q87" i="12"/>
  <c r="R87" i="12" s="1"/>
  <c r="P147" i="7"/>
  <c r="R147" i="7" s="1"/>
  <c r="S147" i="7" s="1"/>
  <c r="G147" i="7" s="1"/>
  <c r="Q149" i="12"/>
  <c r="R149" i="12" s="1"/>
  <c r="P243" i="7"/>
  <c r="R243" i="7" s="1"/>
  <c r="S243" i="7" s="1"/>
  <c r="G243" i="7" s="1"/>
  <c r="Q244" i="12"/>
  <c r="R244" i="12" s="1"/>
  <c r="P235" i="7"/>
  <c r="R235" i="7" s="1"/>
  <c r="S235" i="7" s="1"/>
  <c r="G235" i="7" s="1"/>
  <c r="Q236" i="12"/>
  <c r="R236" i="12" s="1"/>
  <c r="P134" i="7"/>
  <c r="R134" i="7" s="1"/>
  <c r="S134" i="7" s="1"/>
  <c r="G134" i="7" s="1"/>
  <c r="Q135" i="12"/>
  <c r="R135" i="12" s="1"/>
  <c r="P162" i="7"/>
  <c r="R162" i="7" s="1"/>
  <c r="S162" i="7" s="1"/>
  <c r="G162" i="7" s="1"/>
  <c r="Q163" i="12"/>
  <c r="R163" i="12" s="1"/>
  <c r="P65" i="7"/>
  <c r="R65" i="7" s="1"/>
  <c r="S65" i="7" s="1"/>
  <c r="G65" i="7" s="1"/>
  <c r="Q65" i="12"/>
  <c r="R65" i="12" s="1"/>
  <c r="P254" i="7"/>
  <c r="R254" i="7" s="1"/>
  <c r="S254" i="7" s="1"/>
  <c r="G254" i="7" s="1"/>
  <c r="Q254" i="12"/>
  <c r="R254" i="12" s="1"/>
  <c r="P73" i="7"/>
  <c r="R73" i="7" s="1"/>
  <c r="S73" i="7" s="1"/>
  <c r="G73" i="7" s="1"/>
  <c r="Q75" i="12"/>
  <c r="R75" i="12" s="1"/>
  <c r="P68" i="7"/>
  <c r="R68" i="7" s="1"/>
  <c r="S68" i="7" s="1"/>
  <c r="G68" i="7" s="1"/>
  <c r="Q68" i="12"/>
  <c r="R68" i="12" s="1"/>
  <c r="P209" i="7"/>
  <c r="R209" i="7" s="1"/>
  <c r="S209" i="7" s="1"/>
  <c r="G209" i="7" s="1"/>
  <c r="Q210" i="12"/>
  <c r="R210" i="12" s="1"/>
  <c r="P174" i="7"/>
  <c r="R174" i="7" s="1"/>
  <c r="S174" i="7" s="1"/>
  <c r="G174" i="7" s="1"/>
  <c r="Q175" i="12"/>
  <c r="R175" i="12" s="1"/>
  <c r="P154" i="7"/>
  <c r="R154" i="7" s="1"/>
  <c r="S154" i="7" s="1"/>
  <c r="G154" i="7" s="1"/>
  <c r="Q155" i="12"/>
  <c r="R155" i="12" s="1"/>
  <c r="P84" i="7"/>
  <c r="R84" i="7" s="1"/>
  <c r="S84" i="7" s="1"/>
  <c r="G84" i="7" s="1"/>
  <c r="Q86" i="12"/>
  <c r="R86" i="12" s="1"/>
  <c r="P129" i="7"/>
  <c r="R129" i="7" s="1"/>
  <c r="S129" i="7" s="1"/>
  <c r="G129" i="7" s="1"/>
  <c r="Q130" i="12"/>
  <c r="R130" i="12" s="1"/>
  <c r="P44" i="7"/>
  <c r="R44" i="7" s="1"/>
  <c r="S44" i="7" s="1"/>
  <c r="G44" i="7" s="1"/>
  <c r="Q45" i="12"/>
  <c r="R45" i="12" s="1"/>
  <c r="P185" i="7"/>
  <c r="R185" i="7" s="1"/>
  <c r="S185" i="7" s="1"/>
  <c r="G185" i="7" s="1"/>
  <c r="Q186" i="12"/>
  <c r="R186" i="12" s="1"/>
  <c r="P262" i="7"/>
  <c r="R262" i="7" s="1"/>
  <c r="S262" i="7" s="1"/>
  <c r="G262" i="7" s="1"/>
  <c r="Q262" i="12"/>
  <c r="R262" i="12" s="1"/>
  <c r="P58" i="7"/>
  <c r="R58" i="7" s="1"/>
  <c r="S58" i="7" s="1"/>
  <c r="G58" i="7" s="1"/>
  <c r="Q58" i="12"/>
  <c r="R58" i="12" s="1"/>
  <c r="P195" i="7"/>
  <c r="R195" i="7" s="1"/>
  <c r="S195" i="7" s="1"/>
  <c r="G195" i="7" s="1"/>
  <c r="Q196" i="12"/>
  <c r="R196" i="12" s="1"/>
  <c r="P247" i="7"/>
  <c r="R247" i="7" s="1"/>
  <c r="S247" i="7" s="1"/>
  <c r="G247" i="7" s="1"/>
  <c r="Q248" i="12"/>
  <c r="R248" i="12" s="1"/>
  <c r="P32" i="7"/>
  <c r="R32" i="7" s="1"/>
  <c r="S32" i="7" s="1"/>
  <c r="G32" i="7" s="1"/>
  <c r="Q34" i="12"/>
  <c r="R34" i="12" s="1"/>
  <c r="K14" i="12" l="1"/>
  <c r="N18" i="12"/>
  <c r="L22" i="12"/>
  <c r="H23" i="12"/>
  <c r="P21" i="7" s="1"/>
  <c r="N15" i="12"/>
  <c r="L17" i="12"/>
  <c r="M15" i="12"/>
  <c r="I21" i="12"/>
  <c r="O17" i="12"/>
  <c r="J21" i="12"/>
  <c r="N22" i="12"/>
  <c r="K19" i="12"/>
  <c r="M16" i="12"/>
  <c r="K23" i="12"/>
  <c r="M19" i="12"/>
  <c r="K20" i="12"/>
  <c r="N20" i="12"/>
  <c r="L16" i="12"/>
  <c r="H16" i="12"/>
  <c r="P14" i="7" s="1"/>
  <c r="N21" i="12"/>
  <c r="H15" i="12"/>
  <c r="P13" i="7" s="1"/>
  <c r="M17" i="12"/>
  <c r="K22" i="12"/>
  <c r="N23" i="12"/>
  <c r="L19" i="12"/>
  <c r="I16" i="12"/>
  <c r="L14" i="12"/>
  <c r="J14" i="12"/>
  <c r="K16" i="12"/>
  <c r="L23" i="12"/>
  <c r="O18" i="12"/>
  <c r="J23" i="12"/>
  <c r="I17" i="12"/>
  <c r="K21" i="12"/>
  <c r="L18" i="12"/>
  <c r="M22" i="12"/>
  <c r="H20" i="12"/>
  <c r="P18" i="7" s="1"/>
  <c r="H17" i="12"/>
  <c r="P15" i="7" s="1"/>
  <c r="K18" i="12"/>
  <c r="L20" i="12"/>
  <c r="M14" i="12"/>
  <c r="H21" i="12"/>
  <c r="P19" i="7" s="1"/>
  <c r="J17" i="12"/>
  <c r="O14" i="12"/>
  <c r="O23" i="12"/>
  <c r="J15" i="12"/>
  <c r="J19" i="12"/>
  <c r="N17" i="12"/>
  <c r="O15" i="12"/>
  <c r="J18" i="12"/>
  <c r="I18" i="12"/>
  <c r="N19" i="12"/>
  <c r="N16" i="12"/>
  <c r="I20" i="12"/>
  <c r="J16" i="12"/>
  <c r="M23" i="12"/>
  <c r="O19" i="12"/>
  <c r="M21" i="12"/>
  <c r="H19" i="12"/>
  <c r="P17" i="7" s="1"/>
  <c r="I19" i="12"/>
  <c r="M20" i="12"/>
  <c r="K15" i="12"/>
  <c r="L15" i="12"/>
  <c r="O16" i="12"/>
  <c r="I15" i="12"/>
  <c r="E9" i="12"/>
  <c r="E11" i="12"/>
  <c r="E13" i="12"/>
  <c r="F11" i="12"/>
  <c r="G11" i="12"/>
  <c r="F12" i="12"/>
  <c r="F10" i="12"/>
  <c r="F13" i="12"/>
  <c r="G12" i="12"/>
  <c r="G10" i="12"/>
  <c r="G13" i="12"/>
  <c r="E10" i="12"/>
  <c r="E12" i="12"/>
  <c r="F9" i="12"/>
  <c r="H14" i="12"/>
  <c r="P22" i="7"/>
  <c r="R22" i="7" s="1"/>
  <c r="S22" i="7" s="1"/>
  <c r="G22" i="7" s="1"/>
  <c r="Q24" i="12"/>
  <c r="R24" i="12" s="1"/>
  <c r="G9" i="12"/>
  <c r="P16" i="12" l="1"/>
  <c r="Q14" i="7" s="1"/>
  <c r="R14" i="7" s="1"/>
  <c r="S14" i="7" s="1"/>
  <c r="Q21" i="2" s="1"/>
  <c r="O21" i="2" s="1"/>
  <c r="C21" i="2" s="1"/>
  <c r="P15" i="12"/>
  <c r="P20" i="12"/>
  <c r="Q18" i="7" s="1"/>
  <c r="R18" i="7" s="1"/>
  <c r="S18" i="7" s="1"/>
  <c r="P14" i="12"/>
  <c r="P22" i="12"/>
  <c r="Q20" i="7" s="1"/>
  <c r="R20" i="7" s="1"/>
  <c r="S20" i="7" s="1"/>
  <c r="P17" i="12"/>
  <c r="Q15" i="7" s="1"/>
  <c r="R15" i="7" s="1"/>
  <c r="S15" i="7" s="1"/>
  <c r="Q22" i="2" s="1"/>
  <c r="O22" i="2" s="1"/>
  <c r="C22" i="2" s="1"/>
  <c r="P23" i="12"/>
  <c r="Q23" i="12" s="1"/>
  <c r="R23" i="12" s="1"/>
  <c r="P19" i="12"/>
  <c r="Q17" i="7" s="1"/>
  <c r="R17" i="7" s="1"/>
  <c r="S17" i="7" s="1"/>
  <c r="P21" i="12"/>
  <c r="Q19" i="7" s="1"/>
  <c r="R19" i="7" s="1"/>
  <c r="S19" i="7" s="1"/>
  <c r="P18" i="12"/>
  <c r="Q18" i="12" s="1"/>
  <c r="R18" i="12" s="1"/>
  <c r="Q21" i="7"/>
  <c r="R21" i="7" s="1"/>
  <c r="S21" i="7" s="1"/>
  <c r="Q28" i="2" s="1"/>
  <c r="O28" i="2" s="1"/>
  <c r="C28" i="2" s="1"/>
  <c r="K10" i="12"/>
  <c r="H13" i="12"/>
  <c r="P11" i="7" s="1"/>
  <c r="K13" i="12"/>
  <c r="M9" i="12"/>
  <c r="K9" i="12"/>
  <c r="M13" i="12"/>
  <c r="H11" i="12"/>
  <c r="P9" i="7" s="1"/>
  <c r="N12" i="12"/>
  <c r="K11" i="12"/>
  <c r="L11" i="12"/>
  <c r="N10" i="12"/>
  <c r="N11" i="12"/>
  <c r="L12" i="12"/>
  <c r="L13" i="12"/>
  <c r="O11" i="12"/>
  <c r="Q13" i="7"/>
  <c r="R13" i="7" s="1"/>
  <c r="S13" i="7" s="1"/>
  <c r="Q15" i="12"/>
  <c r="R15" i="12" s="1"/>
  <c r="Q14" i="12"/>
  <c r="R14" i="12" s="1"/>
  <c r="Q12" i="7"/>
  <c r="P12" i="7"/>
  <c r="H9" i="12"/>
  <c r="I11" i="12"/>
  <c r="I10" i="12"/>
  <c r="M12" i="12"/>
  <c r="I12" i="12"/>
  <c r="G8" i="12"/>
  <c r="J12" i="12"/>
  <c r="J10" i="12"/>
  <c r="N13" i="12"/>
  <c r="J9" i="12"/>
  <c r="I13" i="12"/>
  <c r="L9" i="12"/>
  <c r="L10" i="12"/>
  <c r="J13" i="12"/>
  <c r="K12" i="12"/>
  <c r="M10" i="12"/>
  <c r="M11" i="12"/>
  <c r="F8" i="12"/>
  <c r="O12" i="12"/>
  <c r="J11" i="12"/>
  <c r="E8" i="12"/>
  <c r="I9" i="12"/>
  <c r="O9" i="12"/>
  <c r="O10" i="12"/>
  <c r="H12" i="12"/>
  <c r="P10" i="7" s="1"/>
  <c r="N9" i="12"/>
  <c r="O13" i="12"/>
  <c r="H10" i="12"/>
  <c r="P8" i="7" s="1"/>
  <c r="Q20" i="12" l="1"/>
  <c r="R20" i="12" s="1"/>
  <c r="Q16" i="12"/>
  <c r="R16" i="12" s="1"/>
  <c r="Q19" i="12"/>
  <c r="R19" i="12" s="1"/>
  <c r="G14" i="7"/>
  <c r="Q22" i="12"/>
  <c r="R22" i="12" s="1"/>
  <c r="G15" i="7"/>
  <c r="G21" i="7"/>
  <c r="Q16" i="7"/>
  <c r="R16" i="7" s="1"/>
  <c r="S16" i="7" s="1"/>
  <c r="G16" i="7" s="1"/>
  <c r="Q21" i="12"/>
  <c r="R21" i="12" s="1"/>
  <c r="Q17" i="12"/>
  <c r="R17" i="12" s="1"/>
  <c r="K8" i="12"/>
  <c r="P9" i="12"/>
  <c r="Q7" i="7" s="1"/>
  <c r="P13" i="12"/>
  <c r="Q13" i="12" s="1"/>
  <c r="R13" i="12" s="1"/>
  <c r="P11" i="12"/>
  <c r="Q11" i="12" s="1"/>
  <c r="R11" i="12" s="1"/>
  <c r="M8" i="12"/>
  <c r="R12" i="7"/>
  <c r="S12" i="7" s="1"/>
  <c r="G12" i="7" s="1"/>
  <c r="P10" i="12"/>
  <c r="Q8" i="7" s="1"/>
  <c r="R8" i="7" s="1"/>
  <c r="S8" i="7" s="1"/>
  <c r="N8" i="12"/>
  <c r="J8" i="12"/>
  <c r="P7" i="7"/>
  <c r="P6" i="7" s="1"/>
  <c r="P2" i="7" s="1"/>
  <c r="H8" i="12"/>
  <c r="Q24" i="2"/>
  <c r="O24" i="2" s="1"/>
  <c r="C24" i="2" s="1"/>
  <c r="G17" i="7"/>
  <c r="Q25" i="2"/>
  <c r="O25" i="2" s="1"/>
  <c r="C25" i="2" s="1"/>
  <c r="G18" i="7"/>
  <c r="Q26" i="2"/>
  <c r="O26" i="2" s="1"/>
  <c r="C26" i="2" s="1"/>
  <c r="G19" i="7"/>
  <c r="Q27" i="2"/>
  <c r="O27" i="2" s="1"/>
  <c r="C27" i="2" s="1"/>
  <c r="G20" i="7"/>
  <c r="P12" i="12"/>
  <c r="O8" i="12"/>
  <c r="L8" i="12"/>
  <c r="I8" i="12"/>
  <c r="Q20" i="2"/>
  <c r="O20" i="2" s="1"/>
  <c r="C20" i="2" s="1"/>
  <c r="G13" i="7"/>
  <c r="Q11" i="7" l="1"/>
  <c r="R11" i="7" s="1"/>
  <c r="S11" i="7" s="1"/>
  <c r="Q16" i="2" s="1"/>
  <c r="O16" i="2" s="1"/>
  <c r="S23" i="12"/>
  <c r="Q19" i="2"/>
  <c r="O19" i="2" s="1"/>
  <c r="Q23" i="2"/>
  <c r="O23" i="2" s="1"/>
  <c r="C23" i="2" s="1"/>
  <c r="Q9" i="7"/>
  <c r="R9" i="7" s="1"/>
  <c r="S9" i="7" s="1"/>
  <c r="Q14" i="2" s="1"/>
  <c r="O14" i="2" s="1"/>
  <c r="Q10" i="12"/>
  <c r="R10" i="12" s="1"/>
  <c r="S20" i="12"/>
  <c r="P8" i="12"/>
  <c r="Q8" i="12" s="1"/>
  <c r="R8" i="12" s="1"/>
  <c r="Q9" i="12"/>
  <c r="R9" i="12" s="1"/>
  <c r="S19" i="12"/>
  <c r="S18" i="12"/>
  <c r="S17" i="12"/>
  <c r="S15" i="12"/>
  <c r="S22" i="12"/>
  <c r="S14" i="12"/>
  <c r="S21" i="12"/>
  <c r="S16" i="12"/>
  <c r="U9" i="2"/>
  <c r="R7" i="7"/>
  <c r="S7" i="7" s="1"/>
  <c r="Q12" i="12"/>
  <c r="R12" i="12" s="1"/>
  <c r="Q10" i="7"/>
  <c r="R10" i="7" s="1"/>
  <c r="S10" i="7" s="1"/>
  <c r="X4" i="7"/>
  <c r="Q13" i="2"/>
  <c r="O13" i="2" s="1"/>
  <c r="G8" i="7"/>
  <c r="G11" i="7" l="1"/>
  <c r="Q29" i="2"/>
  <c r="G9" i="7"/>
  <c r="Q30" i="2"/>
  <c r="S12" i="12"/>
  <c r="S11" i="12"/>
  <c r="S13" i="12"/>
  <c r="Q6" i="7"/>
  <c r="Q2" i="7" s="1"/>
  <c r="C14" i="2"/>
  <c r="G15" i="1"/>
  <c r="E15" i="1" s="1"/>
  <c r="C15" i="1" s="1"/>
  <c r="C19" i="2"/>
  <c r="O29" i="2"/>
  <c r="O30" i="2"/>
  <c r="T9" i="2"/>
  <c r="V9" i="2" s="1"/>
  <c r="Q12" i="2"/>
  <c r="G7" i="7"/>
  <c r="G14" i="1"/>
  <c r="E14" i="1" s="1"/>
  <c r="C14" i="1" s="1"/>
  <c r="C13" i="2"/>
  <c r="C16" i="2"/>
  <c r="G17" i="1"/>
  <c r="E17" i="1" s="1"/>
  <c r="C17" i="1" s="1"/>
  <c r="O18" i="3"/>
  <c r="Q15" i="2"/>
  <c r="O15" i="2" s="1"/>
  <c r="G10" i="7"/>
  <c r="S9" i="12"/>
  <c r="S10" i="12"/>
  <c r="X5" i="7" l="1"/>
  <c r="R6" i="7"/>
  <c r="S6" i="7" s="1"/>
  <c r="G6" i="7" s="1"/>
  <c r="U8" i="2"/>
  <c r="Q18" i="2"/>
  <c r="Q17" i="2"/>
  <c r="O12" i="2"/>
  <c r="D19" i="2"/>
  <c r="C29" i="2"/>
  <c r="C30" i="2"/>
  <c r="D21" i="2"/>
  <c r="D28" i="2"/>
  <c r="D22" i="2"/>
  <c r="D24" i="2"/>
  <c r="D27" i="2"/>
  <c r="D20" i="2"/>
  <c r="D25" i="2"/>
  <c r="D26" i="2"/>
  <c r="D23" i="2"/>
  <c r="G16" i="1"/>
  <c r="E16" i="1" s="1"/>
  <c r="C16" i="1" s="1"/>
  <c r="C15" i="2"/>
  <c r="O18" i="2" l="1"/>
  <c r="C12" i="2"/>
  <c r="G13" i="1"/>
  <c r="E13" i="1" s="1"/>
  <c r="C13" i="1" s="1"/>
  <c r="T8" i="2"/>
  <c r="V8" i="2" s="1"/>
  <c r="O17" i="2"/>
  <c r="G19" i="1" l="1"/>
  <c r="G18" i="1"/>
  <c r="D15" i="2"/>
  <c r="D12" i="2"/>
  <c r="C17" i="2"/>
  <c r="C18" i="2"/>
  <c r="D14" i="2"/>
  <c r="D16" i="2"/>
  <c r="D13" i="2"/>
  <c r="E18" i="1" l="1"/>
  <c r="E19" i="1"/>
  <c r="C18" i="1" l="1"/>
  <c r="H19" i="1"/>
  <c r="H18" i="1"/>
  <c r="D17" i="1" l="1"/>
  <c r="C19" i="1"/>
  <c r="D15" i="1"/>
  <c r="D13" i="1"/>
  <c r="D16" i="1"/>
  <c r="D14" i="1"/>
</calcChain>
</file>

<file path=xl/sharedStrings.xml><?xml version="1.0" encoding="utf-8"?>
<sst xmlns="http://schemas.openxmlformats.org/spreadsheetml/2006/main" count="6672" uniqueCount="1220">
  <si>
    <t>영업 기준일</t>
  </si>
  <si>
    <t>유선</t>
  </si>
  <si>
    <t>이익 기준일</t>
  </si>
  <si>
    <t>정책매출</t>
  </si>
  <si>
    <t>매장이익</t>
  </si>
  <si>
    <t>조직</t>
  </si>
  <si>
    <t>KPI 
득점</t>
  </si>
  <si>
    <t>순위</t>
  </si>
  <si>
    <t>소매</t>
  </si>
  <si>
    <t>도매</t>
  </si>
  <si>
    <t>영업</t>
  </si>
  <si>
    <t>이익</t>
  </si>
  <si>
    <t>강북본부</t>
  </si>
  <si>
    <t>강남본부</t>
  </si>
  <si>
    <t>동부본부</t>
  </si>
  <si>
    <t>서부본부</t>
  </si>
  <si>
    <t>평균</t>
  </si>
  <si>
    <t>-</t>
  </si>
  <si>
    <t>본부별편차</t>
  </si>
  <si>
    <t>동시판매</t>
  </si>
  <si>
    <t>본부 조직</t>
  </si>
  <si>
    <t>후불</t>
  </si>
  <si>
    <t>유선
순신규</t>
  </si>
  <si>
    <t>정책
매출</t>
  </si>
  <si>
    <t>매장
이익</t>
  </si>
  <si>
    <t>본부 평균</t>
  </si>
  <si>
    <t>강남소매</t>
  </si>
  <si>
    <t>남부소매</t>
  </si>
  <si>
    <t>인천소매</t>
  </si>
  <si>
    <t>부산소매</t>
  </si>
  <si>
    <t>대구소매</t>
  </si>
  <si>
    <t>충청소매</t>
  </si>
  <si>
    <t>호남소매</t>
  </si>
  <si>
    <t>지사 평균</t>
  </si>
  <si>
    <t>지사별편차</t>
  </si>
  <si>
    <t>강북도매</t>
  </si>
  <si>
    <t>부산도매</t>
  </si>
  <si>
    <t>대구도매</t>
  </si>
  <si>
    <t>충청도매</t>
  </si>
  <si>
    <t>호남도매</t>
  </si>
  <si>
    <t>온라인</t>
  </si>
  <si>
    <t>B2B</t>
  </si>
  <si>
    <t>본부</t>
  </si>
  <si>
    <t>지사</t>
  </si>
  <si>
    <t>코드</t>
  </si>
  <si>
    <t>총 득점</t>
  </si>
  <si>
    <t>목표</t>
  </si>
  <si>
    <t>실적</t>
  </si>
  <si>
    <t>달성률</t>
  </si>
  <si>
    <t>득점</t>
  </si>
  <si>
    <t>강북</t>
  </si>
  <si>
    <t>YC20667</t>
  </si>
  <si>
    <t>KT플라자 화정역점</t>
  </si>
  <si>
    <t>YC00225</t>
  </si>
  <si>
    <t>KT플라자 금릉역점</t>
  </si>
  <si>
    <t>YC20691</t>
  </si>
  <si>
    <t>KT플라자 일산점</t>
  </si>
  <si>
    <t>YC00364</t>
  </si>
  <si>
    <t>KT플라자 마두역점</t>
  </si>
  <si>
    <t>YC00406</t>
  </si>
  <si>
    <t>KT플라자 원흥역점</t>
  </si>
  <si>
    <t>YC00318</t>
  </si>
  <si>
    <t>KT플라자 연신내역점</t>
  </si>
  <si>
    <t>YC20680</t>
  </si>
  <si>
    <t>KT플라자 응암역점</t>
  </si>
  <si>
    <t>YC00428</t>
  </si>
  <si>
    <t>KT플라자 구파발점</t>
  </si>
  <si>
    <t>YC00480</t>
  </si>
  <si>
    <t>YC00484</t>
  </si>
  <si>
    <t>YC00288</t>
  </si>
  <si>
    <t>KT플라자 정릉점</t>
  </si>
  <si>
    <t>YC00298</t>
  </si>
  <si>
    <t>KT플라자 신용산역점</t>
  </si>
  <si>
    <t>YC20174</t>
  </si>
  <si>
    <t>KT플라자 신당점</t>
  </si>
  <si>
    <t>YC20669</t>
  </si>
  <si>
    <t>KT플라자 을지로점</t>
  </si>
  <si>
    <t>YC20678</t>
  </si>
  <si>
    <t>KT플라자 신촌역점</t>
  </si>
  <si>
    <t>YC00036</t>
  </si>
  <si>
    <t>KT플라자 삼양로점</t>
  </si>
  <si>
    <t>YC20148</t>
  </si>
  <si>
    <t>KT플라자 수유점</t>
  </si>
  <si>
    <t>YC00147</t>
  </si>
  <si>
    <t>KT플라자 중계아울렛점</t>
  </si>
  <si>
    <t>YC00409</t>
  </si>
  <si>
    <t>KT플라자 먹골역점</t>
  </si>
  <si>
    <t>YC00085</t>
  </si>
  <si>
    <t>KT플라자 면목역점</t>
  </si>
  <si>
    <t>YC00289</t>
  </si>
  <si>
    <t>KT플라자 구리리맥스점</t>
  </si>
  <si>
    <t>YC00332</t>
  </si>
  <si>
    <t>KT플라자 상봉역점</t>
  </si>
  <si>
    <t>YC00443</t>
  </si>
  <si>
    <t>KT플라자 도농로점</t>
  </si>
  <si>
    <t>YC20119</t>
  </si>
  <si>
    <t>KT플라자 의정부로데오점</t>
  </si>
  <si>
    <t>YC00334</t>
  </si>
  <si>
    <t>KT플라자 옥정신도시점</t>
  </si>
  <si>
    <t>YC20685</t>
  </si>
  <si>
    <t>KT플라자 원주무실점</t>
  </si>
  <si>
    <t>YC00297</t>
  </si>
  <si>
    <t>KT플라자 단구점</t>
  </si>
  <si>
    <t>YC00333</t>
  </si>
  <si>
    <t>KT플라자 강릉임당점</t>
  </si>
  <si>
    <t>YC00482</t>
  </si>
  <si>
    <t>YC00110</t>
  </si>
  <si>
    <t>KT플라자 석사점</t>
  </si>
  <si>
    <t>YC20705</t>
  </si>
  <si>
    <t>KT플라자 홍천중앙점</t>
  </si>
  <si>
    <t>YC20189</t>
  </si>
  <si>
    <t>KT플라자 후평점</t>
  </si>
  <si>
    <t>YC00479</t>
  </si>
  <si>
    <t>KT플라자 온의점</t>
  </si>
  <si>
    <t>강남</t>
  </si>
  <si>
    <t>YC00401</t>
  </si>
  <si>
    <t>KT플라자 교대역점</t>
  </si>
  <si>
    <t>YC20644</t>
  </si>
  <si>
    <t>KT플라자 강남역점</t>
  </si>
  <si>
    <t>YC00365</t>
  </si>
  <si>
    <t>KT플라자 강남대로점</t>
  </si>
  <si>
    <t>YC00374</t>
  </si>
  <si>
    <t>KT플라자 과천점</t>
  </si>
  <si>
    <t>YC00444</t>
  </si>
  <si>
    <t>KT플라자 신논현점</t>
  </si>
  <si>
    <t>YC00451</t>
  </si>
  <si>
    <t>KT플라자 양재시민의숲점</t>
  </si>
  <si>
    <t>YC00456</t>
  </si>
  <si>
    <t>KT플라자 선릉사거리점</t>
  </si>
  <si>
    <t>YC20651</t>
  </si>
  <si>
    <t>KT플라자 신천역점</t>
  </si>
  <si>
    <t>YC20665</t>
  </si>
  <si>
    <t>KT플라자 삼전점</t>
  </si>
  <si>
    <t>YC00315</t>
  </si>
  <si>
    <t>KT플라자 하남신장점</t>
  </si>
  <si>
    <t>YC00423</t>
  </si>
  <si>
    <t>KT플라자 천호점</t>
  </si>
  <si>
    <t>YC00485</t>
  </si>
  <si>
    <t>KT플라자 길동사거리점</t>
  </si>
  <si>
    <t>YC20679</t>
  </si>
  <si>
    <t>KT플라자 여의도역점</t>
  </si>
  <si>
    <t>AA00264</t>
  </si>
  <si>
    <t>KT플라자 신길점</t>
  </si>
  <si>
    <t>YC00420</t>
  </si>
  <si>
    <t>KT플라자 신길뉴타운점</t>
  </si>
  <si>
    <t>YC20124</t>
  </si>
  <si>
    <t>KT플라자 당산점</t>
  </si>
  <si>
    <t>AA00278</t>
  </si>
  <si>
    <t>KT플라자 영등포구청역점</t>
  </si>
  <si>
    <t>YC00400</t>
  </si>
  <si>
    <t>KT플라자 대림역점</t>
  </si>
  <si>
    <t>YC20630</t>
  </si>
  <si>
    <t>KT플라자 오목교점</t>
  </si>
  <si>
    <t>YC00354</t>
  </si>
  <si>
    <t>KT플라자 까치산역점</t>
  </si>
  <si>
    <t>YC00359</t>
  </si>
  <si>
    <t>KT플라자 신정네거리역점</t>
  </si>
  <si>
    <t>YC00384</t>
  </si>
  <si>
    <t>KT플라자 가양역점</t>
  </si>
  <si>
    <t>YC20629</t>
  </si>
  <si>
    <t>KT플라자 목동역점</t>
  </si>
  <si>
    <t>YC20666</t>
  </si>
  <si>
    <t>KT플라자 화곡역점</t>
  </si>
  <si>
    <t>YC00391</t>
  </si>
  <si>
    <t>KT플라자 우장산역점</t>
  </si>
  <si>
    <t>YC00483</t>
  </si>
  <si>
    <t>YC20155</t>
  </si>
  <si>
    <t>KT플라자 범계점</t>
  </si>
  <si>
    <t>YC20638</t>
  </si>
  <si>
    <t>KT플라자 산본점</t>
  </si>
  <si>
    <t>YC20697</t>
  </si>
  <si>
    <t>KT플라자 안양일번가점</t>
  </si>
  <si>
    <t>YC20677</t>
  </si>
  <si>
    <t>KT플라자 구로디지털점</t>
  </si>
  <si>
    <t>YC00094</t>
  </si>
  <si>
    <t>KT플라자 하안점</t>
  </si>
  <si>
    <t>YC20635</t>
  </si>
  <si>
    <t>KT플라자 광명점</t>
  </si>
  <si>
    <t>YC00436</t>
  </si>
  <si>
    <t>KT플라자 철산점</t>
  </si>
  <si>
    <t>YC20632</t>
  </si>
  <si>
    <t>KT플라자 서울대점</t>
  </si>
  <si>
    <t>YC00073</t>
  </si>
  <si>
    <t>KT플라자 이수역점</t>
  </si>
  <si>
    <t>YC20663</t>
  </si>
  <si>
    <t>KT플라자 노량진점</t>
  </si>
  <si>
    <t>YC20695</t>
  </si>
  <si>
    <t>KT플라자 신림점</t>
  </si>
  <si>
    <t>YC20122</t>
  </si>
  <si>
    <t>KT플라자 인계점</t>
  </si>
  <si>
    <t>YC20605</t>
  </si>
  <si>
    <t>KT플라자 신영통점</t>
  </si>
  <si>
    <t>YC00154</t>
  </si>
  <si>
    <t>KT플라자 영통구청점</t>
  </si>
  <si>
    <t>YC00174</t>
  </si>
  <si>
    <t>KT플라자 화서점</t>
  </si>
  <si>
    <t>YC00412</t>
  </si>
  <si>
    <t>KT플라자 영통역점</t>
  </si>
  <si>
    <t>YC00413</t>
  </si>
  <si>
    <t>KT플라자 수원매탄점</t>
  </si>
  <si>
    <t>YC00024</t>
  </si>
  <si>
    <t>KT플라자 수지구청점</t>
  </si>
  <si>
    <t>YC20725</t>
  </si>
  <si>
    <t>KT플라자 김량장점</t>
  </si>
  <si>
    <t>YC00325</t>
  </si>
  <si>
    <t>KT플라자 보정점</t>
  </si>
  <si>
    <t>YC00407</t>
  </si>
  <si>
    <t>KT플라자 상현점</t>
  </si>
  <si>
    <t>YC00422</t>
  </si>
  <si>
    <t>KT플라자 광교상현역점</t>
  </si>
  <si>
    <t>YC00126</t>
  </si>
  <si>
    <t>KT플라자 안성중앙점</t>
  </si>
  <si>
    <t>YC20127</t>
  </si>
  <si>
    <t>KT플라자 평택역점</t>
  </si>
  <si>
    <t>YC20239</t>
  </si>
  <si>
    <t>KT플라자 오산중앙점</t>
  </si>
  <si>
    <t>YC00139</t>
  </si>
  <si>
    <t>KT플라자 동탄센트럴파크점</t>
  </si>
  <si>
    <t>YC00353</t>
  </si>
  <si>
    <t>KT플라자 동탄나루마을점</t>
  </si>
  <si>
    <t>YC00381</t>
  </si>
  <si>
    <t>KT플라자 동탄호수공원점</t>
  </si>
  <si>
    <t>YC00438</t>
  </si>
  <si>
    <t>KT플라자 동탄역점</t>
  </si>
  <si>
    <t>YC20130</t>
  </si>
  <si>
    <t>KT플라자 모란점</t>
  </si>
  <si>
    <t>YC20135</t>
  </si>
  <si>
    <t>KT플라자 오리점</t>
  </si>
  <si>
    <t>YC00314</t>
  </si>
  <si>
    <t>KT플라자 서현역점</t>
  </si>
  <si>
    <t>YC00424</t>
  </si>
  <si>
    <t>KT플라자 수내역점</t>
  </si>
  <si>
    <t>YC00442</t>
  </si>
  <si>
    <t>KT플라자 수내푸른마을점</t>
  </si>
  <si>
    <t>YC20138</t>
  </si>
  <si>
    <t>KT플라자 안산중앙역점</t>
  </si>
  <si>
    <t>YC00408</t>
  </si>
  <si>
    <t>KT플라자 안산역점</t>
  </si>
  <si>
    <t>HA00191</t>
  </si>
  <si>
    <t>KT플라자 본오점</t>
  </si>
  <si>
    <t>YC20700</t>
  </si>
  <si>
    <t>KT플라자 부평문화거리점</t>
  </si>
  <si>
    <t>YC20121</t>
  </si>
  <si>
    <t>KT플라자 부천상동점</t>
  </si>
  <si>
    <t>YC00140</t>
  </si>
  <si>
    <t>KT플라자 원종점</t>
  </si>
  <si>
    <t>YC00134</t>
  </si>
  <si>
    <t>KT플라자 역곡점</t>
  </si>
  <si>
    <t>YC00030</t>
  </si>
  <si>
    <t>KT플라자 송내역점</t>
  </si>
  <si>
    <t>YC00369</t>
  </si>
  <si>
    <t>KT플라자 부천역점</t>
  </si>
  <si>
    <t>YC20610</t>
  </si>
  <si>
    <t>KT플라자 구월점</t>
  </si>
  <si>
    <t>YC00033</t>
  </si>
  <si>
    <t>KT플라자 석바위점</t>
  </si>
  <si>
    <t>YC20637</t>
  </si>
  <si>
    <t>KT플라자 송도점</t>
  </si>
  <si>
    <t>YC20126</t>
  </si>
  <si>
    <t>KT플라자 용현점</t>
  </si>
  <si>
    <t>YC00209</t>
  </si>
  <si>
    <t>KT플라자 옥련점</t>
  </si>
  <si>
    <t>YC00373</t>
  </si>
  <si>
    <t>KT플라자 모래내점</t>
  </si>
  <si>
    <t>YC00105</t>
  </si>
  <si>
    <t>KT플라자 청라커낼웨이점</t>
  </si>
  <si>
    <t>YC00061</t>
  </si>
  <si>
    <t>KT플라자 운양점</t>
  </si>
  <si>
    <t>YC00270</t>
  </si>
  <si>
    <t>KT플라자 가좌점</t>
  </si>
  <si>
    <t>YC00067</t>
  </si>
  <si>
    <t>KT플라자 사우점</t>
  </si>
  <si>
    <t>YC00363</t>
  </si>
  <si>
    <t>KT플라자 구래점</t>
  </si>
  <si>
    <t>YC00427</t>
  </si>
  <si>
    <t>KT플라자 석남역점</t>
  </si>
  <si>
    <t>YC20226</t>
  </si>
  <si>
    <t>KT플라자 동대신점</t>
  </si>
  <si>
    <t>YC00445</t>
  </si>
  <si>
    <t>KT플라자 명지국제신도시점</t>
  </si>
  <si>
    <t>YC20216</t>
  </si>
  <si>
    <t>KT플라자 해운대장산역점</t>
  </si>
  <si>
    <t>YC00379</t>
  </si>
  <si>
    <t>KT플라자 해운대역점</t>
  </si>
  <si>
    <t>YC00104</t>
  </si>
  <si>
    <t>KT플라자 김해외동점</t>
  </si>
  <si>
    <t>YC00426</t>
  </si>
  <si>
    <t>KT플라자 김해삼계점</t>
  </si>
  <si>
    <t>YC00473</t>
  </si>
  <si>
    <t>KT플라자 화명역점</t>
  </si>
  <si>
    <t>YC20217</t>
  </si>
  <si>
    <t>KT플라자 양산남부시장점</t>
  </si>
  <si>
    <t>YC00059</t>
  </si>
  <si>
    <t>KT플라자 양산이마트점</t>
  </si>
  <si>
    <t>YC00013</t>
  </si>
  <si>
    <t>KT플라자 정관로점</t>
  </si>
  <si>
    <t>YC00308</t>
  </si>
  <si>
    <t>KT플라자 구서역점</t>
  </si>
  <si>
    <t>YC20214</t>
  </si>
  <si>
    <t>KT플라자 호계점</t>
  </si>
  <si>
    <t>YC10001</t>
  </si>
  <si>
    <t>KT플라자 구영로점</t>
  </si>
  <si>
    <t>YC20255</t>
  </si>
  <si>
    <t>KT플라자 화정점</t>
  </si>
  <si>
    <t>YC00118</t>
  </si>
  <si>
    <t>KT플라자 전하아이파크점</t>
  </si>
  <si>
    <t>YC00291</t>
  </si>
  <si>
    <t>KT플라자 삼산점</t>
  </si>
  <si>
    <t>YC00478</t>
  </si>
  <si>
    <t>KT플라자 화봉점</t>
  </si>
  <si>
    <t>YC00492</t>
  </si>
  <si>
    <t>YC00133</t>
  </si>
  <si>
    <t>KT플라자 반림점</t>
  </si>
  <si>
    <t>YC00151</t>
  </si>
  <si>
    <t>KT플라자 삼계점</t>
  </si>
  <si>
    <t>YC00228</t>
  </si>
  <si>
    <t>KT플라자 고현점</t>
  </si>
  <si>
    <t>YC00071</t>
  </si>
  <si>
    <t>KT플라자 진주중안점</t>
  </si>
  <si>
    <t>YC00201</t>
  </si>
  <si>
    <t>KT플라자 진주혁신점</t>
  </si>
  <si>
    <t>YC00162</t>
  </si>
  <si>
    <t>KT플라자 성서계명대점</t>
  </si>
  <si>
    <t>YC20343</t>
  </si>
  <si>
    <t>KT플라자 상인롯데점</t>
  </si>
  <si>
    <t>YC00463</t>
  </si>
  <si>
    <t>KT플라자 신월성점</t>
  </si>
  <si>
    <t>YC20316</t>
  </si>
  <si>
    <t>KT플라자 칠곡운암점</t>
  </si>
  <si>
    <t>YC20345</t>
  </si>
  <si>
    <t>KT플라자 동성로점</t>
  </si>
  <si>
    <t>YC20347</t>
  </si>
  <si>
    <t>KT플라자 동천점</t>
  </si>
  <si>
    <t>YC20339</t>
  </si>
  <si>
    <t>KT플라자 죽전점</t>
  </si>
  <si>
    <t>YC20342</t>
  </si>
  <si>
    <t>KT플라자 영남대점</t>
  </si>
  <si>
    <t>YC20329</t>
  </si>
  <si>
    <t>KT플라자 시지점</t>
  </si>
  <si>
    <t>YC20340</t>
  </si>
  <si>
    <t>KT플라자 지산점</t>
  </si>
  <si>
    <t>DA00039</t>
  </si>
  <si>
    <t>KT플라자 대구은행역점</t>
  </si>
  <si>
    <t>YC00005</t>
  </si>
  <si>
    <t>KT플라자 동구청점</t>
  </si>
  <si>
    <t>YC00164</t>
  </si>
  <si>
    <t>KT플라자 황금점</t>
  </si>
  <si>
    <t>YC00376</t>
  </si>
  <si>
    <t>KT플라자 율하점</t>
  </si>
  <si>
    <t>YC00224</t>
  </si>
  <si>
    <t>KT플라자 경주황성점</t>
  </si>
  <si>
    <t>YC00060</t>
  </si>
  <si>
    <t>KT플라자 시네마점</t>
  </si>
  <si>
    <t>YC00196</t>
  </si>
  <si>
    <t>KT플라자 포항효자점</t>
  </si>
  <si>
    <t>YC00102</t>
  </si>
  <si>
    <t>KT플라자 경주중앙점</t>
  </si>
  <si>
    <t>YC00477</t>
  </si>
  <si>
    <t>KT플라자 오천문덕점</t>
  </si>
  <si>
    <t>YC00123</t>
  </si>
  <si>
    <t>KT플라자 김천중앙점</t>
  </si>
  <si>
    <t>YC20322</t>
  </si>
  <si>
    <t>KT플라자 김천역점</t>
  </si>
  <si>
    <t>YC20346</t>
  </si>
  <si>
    <t>KT플라자 구미역점</t>
  </si>
  <si>
    <t>YC00272</t>
  </si>
  <si>
    <t>KT플라자 구미진평점</t>
  </si>
  <si>
    <t>YC00317</t>
  </si>
  <si>
    <t>KT플라자 구미옥계점</t>
  </si>
  <si>
    <t>YC20355</t>
  </si>
  <si>
    <t>KT플라자 구미인동점</t>
  </si>
  <si>
    <t>YC20331</t>
  </si>
  <si>
    <t>KT플라자 안동점</t>
  </si>
  <si>
    <t>YC00011</t>
  </si>
  <si>
    <t>KT플라자 안동옥동점</t>
  </si>
  <si>
    <t>YC00146</t>
  </si>
  <si>
    <t>KT플라자 안동홈플러스점</t>
  </si>
  <si>
    <t>YC20335</t>
  </si>
  <si>
    <t>KT플라자 안동중앙점</t>
  </si>
  <si>
    <t>서부</t>
  </si>
  <si>
    <t>YC20509</t>
  </si>
  <si>
    <t>KT플라자 노은점</t>
  </si>
  <si>
    <t>YC00183</t>
  </si>
  <si>
    <t>KT플라자 문정로점</t>
  </si>
  <si>
    <t>YC20508</t>
  </si>
  <si>
    <t>KT플라자 유성점</t>
  </si>
  <si>
    <t>YC20543</t>
  </si>
  <si>
    <t>KT플라자 둔산타임월드점</t>
  </si>
  <si>
    <t>YC00274</t>
  </si>
  <si>
    <t>KT플라자 공주대점</t>
  </si>
  <si>
    <t>YC00366</t>
  </si>
  <si>
    <t>KT플라자 관저중로점</t>
  </si>
  <si>
    <t>YC20529</t>
  </si>
  <si>
    <t>KT플라자 은행점</t>
  </si>
  <si>
    <t>YC00047</t>
  </si>
  <si>
    <t>KT플라자 문화점</t>
  </si>
  <si>
    <t>YC20534</t>
  </si>
  <si>
    <t>KT플라자 가오점</t>
  </si>
  <si>
    <t>YC00063</t>
  </si>
  <si>
    <t>KT플라자 관평점</t>
  </si>
  <si>
    <t>YC00113</t>
  </si>
  <si>
    <t>KT플라자 세종첫마을점</t>
  </si>
  <si>
    <t>YC00062</t>
  </si>
  <si>
    <t>KT플라자 세종중앙점</t>
  </si>
  <si>
    <t>YC00440</t>
  </si>
  <si>
    <t>KT플라자 송촌점</t>
  </si>
  <si>
    <t>YC00474</t>
  </si>
  <si>
    <t>KT플라자 테크노점</t>
  </si>
  <si>
    <t>YC20535</t>
  </si>
  <si>
    <t>KT플라자 대천점</t>
  </si>
  <si>
    <t>YC00137</t>
  </si>
  <si>
    <t>KT플라자 대천중앙로점</t>
  </si>
  <si>
    <t>YC20538</t>
  </si>
  <si>
    <t>KT플라자 당진중앙점</t>
  </si>
  <si>
    <t>YC00356</t>
  </si>
  <si>
    <t>KT플라자 서산중앙점</t>
  </si>
  <si>
    <t>YC00360</t>
  </si>
  <si>
    <t>KT플라자 청수점</t>
  </si>
  <si>
    <t>YC00305</t>
  </si>
  <si>
    <t>KT플라자 불당점</t>
  </si>
  <si>
    <t>YC00410</t>
  </si>
  <si>
    <t>KT플라자 온양온천점</t>
  </si>
  <si>
    <t>YC20515</t>
  </si>
  <si>
    <t>KT플라자 충주충인점</t>
  </si>
  <si>
    <t>YC00090</t>
  </si>
  <si>
    <t>KT플라자 청주중앙점</t>
  </si>
  <si>
    <t>YC20516</t>
  </si>
  <si>
    <t>KT플라자 가경점</t>
  </si>
  <si>
    <t>YC20521</t>
  </si>
  <si>
    <t>KT플라자 중문점</t>
  </si>
  <si>
    <t>YC20415</t>
  </si>
  <si>
    <t>YC00299</t>
  </si>
  <si>
    <t>KT플라자 학동점</t>
  </si>
  <si>
    <t>YC00145</t>
  </si>
  <si>
    <t>KT플라자 동광양점</t>
  </si>
  <si>
    <t>LA00055</t>
  </si>
  <si>
    <t>KT플라자 여수충무점</t>
  </si>
  <si>
    <t>YC00399</t>
  </si>
  <si>
    <t>KT플라자 신대점</t>
  </si>
  <si>
    <t>YC00421</t>
  </si>
  <si>
    <t>KT플라자 조례점</t>
  </si>
  <si>
    <t>YC20412</t>
  </si>
  <si>
    <t>KT플라자 목포상동점</t>
  </si>
  <si>
    <t>YC00099</t>
  </si>
  <si>
    <t>KT플라자 용해점</t>
  </si>
  <si>
    <t>YC00077</t>
  </si>
  <si>
    <t>KT플라자 목포역점</t>
  </si>
  <si>
    <t>YC00331</t>
  </si>
  <si>
    <t>KT플라자 남악점</t>
  </si>
  <si>
    <t>YC20416</t>
  </si>
  <si>
    <t>KT플라자 충장점</t>
  </si>
  <si>
    <t>YC00263</t>
  </si>
  <si>
    <t>KT플라자 봉선중앙점</t>
  </si>
  <si>
    <t>YC20414</t>
  </si>
  <si>
    <t>KT플라자 상무점</t>
  </si>
  <si>
    <t>YC00330</t>
  </si>
  <si>
    <t>KT플라자 광산점</t>
  </si>
  <si>
    <t>YC00490</t>
  </si>
  <si>
    <t>KT플라자 백운광장점</t>
  </si>
  <si>
    <t>YC20409</t>
  </si>
  <si>
    <t>KT플라자 나운점</t>
  </si>
  <si>
    <t>YC20429</t>
  </si>
  <si>
    <t>KT플라자 수송점</t>
  </si>
  <si>
    <t>YC20425</t>
  </si>
  <si>
    <t>KT플라자 영등점</t>
  </si>
  <si>
    <t>YC00175</t>
  </si>
  <si>
    <t>KT플라자 인후점</t>
  </si>
  <si>
    <t>YC20421</t>
  </si>
  <si>
    <t>KT플라자 평화점</t>
  </si>
  <si>
    <t>YC20426</t>
  </si>
  <si>
    <t>KT플라자 제주중앙점</t>
  </si>
  <si>
    <t>YC00157</t>
  </si>
  <si>
    <t>KT플라자 연동점</t>
  </si>
  <si>
    <t>YC00204</t>
  </si>
  <si>
    <t>KT플라자 노형점</t>
  </si>
  <si>
    <t>YC00411</t>
  </si>
  <si>
    <t>KT플라자 노형드림점</t>
  </si>
  <si>
    <t>구분</t>
  </si>
  <si>
    <t>이익항목</t>
  </si>
  <si>
    <t>접점</t>
  </si>
  <si>
    <t>유선+무선합계</t>
  </si>
  <si>
    <t>정책실적 비율</t>
  </si>
  <si>
    <t>후불CAPA 실적 비중</t>
  </si>
  <si>
    <t>차이</t>
  </si>
  <si>
    <t>보정된 달성률</t>
  </si>
  <si>
    <t>전사</t>
  </si>
  <si>
    <t>강북영업본부</t>
  </si>
  <si>
    <t>상암애드샵</t>
  </si>
  <si>
    <t>홍대애드샵플러스직영점</t>
  </si>
  <si>
    <t>동해천곡직영점</t>
  </si>
  <si>
    <t>강남영업본부</t>
  </si>
  <si>
    <t>마곡나루역직영점</t>
  </si>
  <si>
    <t>동부영업본부</t>
  </si>
  <si>
    <t>KT플라자 산성남아케이점</t>
  </si>
  <si>
    <t>서부영업본부</t>
  </si>
  <si>
    <t>KT플라자 순천점</t>
  </si>
  <si>
    <t>강서</t>
  </si>
  <si>
    <t>no</t>
  </si>
  <si>
    <t>매출</t>
  </si>
  <si>
    <t>▣ '22년 소매 이익 KPI 득점 현황</t>
  </si>
  <si>
    <t xml:space="preserve">ㅇ 목표 :  소매강화팀 기준 유/무선 정책매출 목표 합
</t>
  </si>
  <si>
    <t>ㅇ득점 = MIN(배점 X 120%, 목표달성률* X 배점)  
      *(실적 / 목표) X 100%
 ※ 목표달성률 보정  = 목표달성률 + (정책매출 비중 – 후불실적 비중)
 (달성률 120%까지 인정) (실적 집계 : 소매강화팀)</t>
  </si>
  <si>
    <t>후불Capa</t>
  </si>
  <si>
    <t>무선</t>
  </si>
  <si>
    <t>목표달성률</t>
  </si>
  <si>
    <t>정책실적 비중
(A)</t>
  </si>
  <si>
    <t>후불CAPA 실적</t>
  </si>
  <si>
    <t>후불CAPA 실적
비중
(B)</t>
  </si>
  <si>
    <t>(A) - (B)</t>
  </si>
  <si>
    <t>보정된
목표달성률</t>
  </si>
  <si>
    <t>7월</t>
  </si>
  <si>
    <t>8월</t>
  </si>
  <si>
    <t>9월</t>
  </si>
  <si>
    <t>합계</t>
  </si>
  <si>
    <t>0월</t>
  </si>
  <si>
    <t>기존</t>
  </si>
  <si>
    <t>KPI 득점</t>
  </si>
  <si>
    <t>RANK</t>
  </si>
  <si>
    <t>1월</t>
  </si>
  <si>
    <t>4월</t>
  </si>
  <si>
    <t>5월</t>
  </si>
  <si>
    <t>6월</t>
  </si>
  <si>
    <t>ㅇ 월별 목표</t>
  </si>
  <si>
    <t>(단위:백만원)</t>
  </si>
  <si>
    <t>2월</t>
  </si>
  <si>
    <t>3월</t>
  </si>
  <si>
    <t>10월</t>
  </si>
  <si>
    <t>11월</t>
  </si>
  <si>
    <t>12월</t>
  </si>
  <si>
    <t>영업이익</t>
  </si>
  <si>
    <t>Biz</t>
  </si>
  <si>
    <t>기업</t>
  </si>
  <si>
    <t>ㅇ 실적</t>
  </si>
  <si>
    <t>ㅇ 월별 비중</t>
  </si>
  <si>
    <t>YC00512</t>
  </si>
  <si>
    <t>KT플라자 장유점</t>
  </si>
  <si>
    <t>강서본부</t>
    <phoneticPr fontId="1" type="noConversion"/>
  </si>
  <si>
    <t>강북소매</t>
    <phoneticPr fontId="1" type="noConversion"/>
  </si>
  <si>
    <t>강동소매</t>
    <phoneticPr fontId="1" type="noConversion"/>
  </si>
  <si>
    <t>강서소매</t>
    <phoneticPr fontId="1" type="noConversion"/>
  </si>
  <si>
    <t>강서영업본부</t>
    <phoneticPr fontId="1" type="noConversion"/>
  </si>
  <si>
    <t>강서본부</t>
    <phoneticPr fontId="1" type="noConversion"/>
  </si>
  <si>
    <t>강북소매</t>
  </si>
  <si>
    <t>강동소매</t>
  </si>
  <si>
    <t>강서소매</t>
  </si>
  <si>
    <t>영업이익</t>
    <phoneticPr fontId="1" type="noConversion"/>
  </si>
  <si>
    <t>강서영업본부</t>
    <phoneticPr fontId="1" type="noConversion"/>
  </si>
  <si>
    <t>관리수수료 고정값</t>
    <phoneticPr fontId="1" type="noConversion"/>
  </si>
  <si>
    <t>강서본부</t>
    <phoneticPr fontId="1" type="noConversion"/>
  </si>
  <si>
    <t>동부본부</t>
    <phoneticPr fontId="1" type="noConversion"/>
  </si>
  <si>
    <t>강남도매</t>
    <phoneticPr fontId="1" type="noConversion"/>
  </si>
  <si>
    <t>강서도매</t>
    <phoneticPr fontId="1" type="noConversion"/>
  </si>
  <si>
    <t>YC00518</t>
  </si>
  <si>
    <t>KT플라자 독립문역점</t>
  </si>
  <si>
    <t>YC00517</t>
  </si>
  <si>
    <t>KT플라자 광화문중앙점</t>
  </si>
  <si>
    <t>YC00519</t>
  </si>
  <si>
    <t>KT플라자 자양번영로점</t>
  </si>
  <si>
    <t>YC00516</t>
  </si>
  <si>
    <t>KT플라자 성복역점</t>
  </si>
  <si>
    <t>동부</t>
  </si>
  <si>
    <t>YC00515</t>
  </si>
  <si>
    <t>KT플라자 전포카페거리점</t>
  </si>
  <si>
    <t>YC00513</t>
  </si>
  <si>
    <t>KT플라자 광주양산점</t>
  </si>
  <si>
    <t>강서본부</t>
    <phoneticPr fontId="1" type="noConversion"/>
  </si>
  <si>
    <t>강서본부</t>
    <phoneticPr fontId="1" type="noConversion"/>
  </si>
  <si>
    <t>ㅇ득점 = MIN(배점 X 120%, 목표달성률* X 배점)  
      *(실적 / 목표) X 100%
 (달성률 120%까지 인정) (실적 집계 : 전략상권강화팀)</t>
    <phoneticPr fontId="1" type="noConversion"/>
  </si>
  <si>
    <t>강서본부</t>
    <phoneticPr fontId="1" type="noConversion"/>
  </si>
  <si>
    <t>동시판매</t>
    <phoneticPr fontId="1" type="noConversion"/>
  </si>
  <si>
    <t>후불</t>
    <phoneticPr fontId="1" type="noConversion"/>
  </si>
  <si>
    <t>순신규</t>
    <phoneticPr fontId="1" type="noConversion"/>
  </si>
  <si>
    <t>영업
이익</t>
    <phoneticPr fontId="1" type="noConversion"/>
  </si>
  <si>
    <t>R-VOC</t>
    <phoneticPr fontId="1" type="noConversion"/>
  </si>
  <si>
    <t>총 득점</t>
    <phoneticPr fontId="1" type="noConversion"/>
  </si>
  <si>
    <t>목표</t>
    <phoneticPr fontId="1" type="noConversion"/>
  </si>
  <si>
    <t>실적</t>
    <phoneticPr fontId="1" type="noConversion"/>
  </si>
  <si>
    <t>법인유통</t>
    <phoneticPr fontId="1" type="noConversion"/>
  </si>
  <si>
    <t>YC00522</t>
  </si>
  <si>
    <t>YC00521</t>
  </si>
  <si>
    <t>YC00523</t>
  </si>
  <si>
    <t>YC00008</t>
  </si>
  <si>
    <t>YC00526</t>
  </si>
  <si>
    <t>YC00520</t>
  </si>
  <si>
    <t>YC00529</t>
  </si>
  <si>
    <t>KT플라자 명지대사거리</t>
  </si>
  <si>
    <t>KT플라자 문산점</t>
  </si>
  <si>
    <t>KT플라자 금호동점</t>
  </si>
  <si>
    <t>KT플라자 건대입구역점</t>
  </si>
  <si>
    <t>KT플라자 상계역점</t>
  </si>
  <si>
    <t>KT플라자 정자역점</t>
  </si>
  <si>
    <t>YC00530</t>
  </si>
  <si>
    <t>KT플라자 미사역점</t>
  </si>
  <si>
    <t>KT플라자 퀸즈파크옥길점</t>
  </si>
  <si>
    <t>판매ARPU 매출</t>
    <phoneticPr fontId="1" type="noConversion"/>
  </si>
  <si>
    <t>후불신규</t>
    <phoneticPr fontId="1" type="noConversion"/>
  </si>
  <si>
    <t>유선순신규</t>
    <phoneticPr fontId="1" type="noConversion"/>
  </si>
  <si>
    <t>TCSI</t>
    <phoneticPr fontId="1" type="noConversion"/>
  </si>
  <si>
    <t>판매ARPU
매출</t>
    <phoneticPr fontId="1" type="noConversion"/>
  </si>
  <si>
    <t>전략상품</t>
  </si>
  <si>
    <t>전략상품</t>
    <phoneticPr fontId="1" type="noConversion"/>
  </si>
  <si>
    <t>YC00537</t>
  </si>
  <si>
    <t>YC00538</t>
  </si>
  <si>
    <t>YC00543</t>
  </si>
  <si>
    <t>YC00541</t>
  </si>
  <si>
    <t>YC00545</t>
  </si>
  <si>
    <t>YC00547</t>
  </si>
  <si>
    <t>YC00544</t>
  </si>
  <si>
    <t>KT플라자 성신여대점</t>
  </si>
  <si>
    <t>KT플라자 사직종합운동장점</t>
  </si>
  <si>
    <t>KT플라자 외대역점</t>
  </si>
  <si>
    <t>KT플라자 지행역점</t>
  </si>
  <si>
    <t>KT플라자 한성대점</t>
  </si>
  <si>
    <t>KT플라자 선운점</t>
  </si>
  <si>
    <t>YC00549</t>
  </si>
  <si>
    <t>이익</t>
    <phoneticPr fontId="1" type="noConversion"/>
  </si>
  <si>
    <t>※ 검증</t>
    <phoneticPr fontId="1" type="noConversion"/>
  </si>
  <si>
    <t>정책매출</t>
    <phoneticPr fontId="1" type="noConversion"/>
  </si>
  <si>
    <t>매장이익</t>
    <phoneticPr fontId="1" type="noConversion"/>
  </si>
  <si>
    <t>YC00550</t>
  </si>
  <si>
    <t>YC00551</t>
  </si>
  <si>
    <t>YC00552</t>
  </si>
  <si>
    <t>KT플라자 지축역점</t>
  </si>
  <si>
    <t>KT플라자 사당역점</t>
  </si>
  <si>
    <t>KT플라자 연수청학점</t>
  </si>
  <si>
    <t>KT플라자 상남사거리점</t>
  </si>
  <si>
    <t>KT플라자 서산동문점</t>
  </si>
  <si>
    <t>KPI
득점</t>
    <phoneticPr fontId="1" type="noConversion"/>
  </si>
  <si>
    <t>MNP/후불신규</t>
    <phoneticPr fontId="1" type="noConversion"/>
  </si>
  <si>
    <t>소상공인</t>
    <phoneticPr fontId="1" type="noConversion"/>
  </si>
  <si>
    <t>인프라</t>
    <phoneticPr fontId="1" type="noConversion"/>
  </si>
  <si>
    <t>MNP/
후불신규</t>
    <phoneticPr fontId="1" type="noConversion"/>
  </si>
  <si>
    <t xml:space="preserve">ㅇ 목표 :  소상공인팀 기준 유/무선 정책매출 목표 합
</t>
    <phoneticPr fontId="1" type="noConversion"/>
  </si>
  <si>
    <t>무선 목표달성률
20%</t>
    <phoneticPr fontId="1" type="noConversion"/>
  </si>
  <si>
    <t>유선 목표달성률
80%</t>
    <phoneticPr fontId="1" type="noConversion"/>
  </si>
  <si>
    <t>■ B2B (KPI 기준 목표)</t>
    <phoneticPr fontId="1" type="noConversion"/>
  </si>
  <si>
    <t>▣ '25년 소매 이익 KPI 득점 현황</t>
    <phoneticPr fontId="1" type="noConversion"/>
  </si>
  <si>
    <t>YC00555</t>
  </si>
  <si>
    <t>KT플라자 신사역점</t>
  </si>
  <si>
    <t>YC00560</t>
  </si>
  <si>
    <t>KT플라자 둔촌역점</t>
  </si>
  <si>
    <t>YC00558</t>
  </si>
  <si>
    <t>KT플라자 광복점</t>
  </si>
  <si>
    <t>YC00556</t>
  </si>
  <si>
    <t>KT플라자 만남로점</t>
  </si>
  <si>
    <t>MNP</t>
  </si>
  <si>
    <t>중고
목표</t>
  </si>
  <si>
    <t>실적 계</t>
  </si>
  <si>
    <t>중고
MNP</t>
  </si>
  <si>
    <t>중고
010/기변</t>
  </si>
  <si>
    <t>차감점수</t>
  </si>
  <si>
    <t>목표2</t>
  </si>
  <si>
    <t>인터넷
목표</t>
  </si>
  <si>
    <t>인터넷
실적 계</t>
  </si>
  <si>
    <t>인터넷</t>
  </si>
  <si>
    <t>선불</t>
  </si>
  <si>
    <t>차감점수
음재</t>
  </si>
  <si>
    <t>인터넷
달성률</t>
  </si>
  <si>
    <t>TV
목표</t>
  </si>
  <si>
    <t>TV
실적 계</t>
  </si>
  <si>
    <t>미디어</t>
  </si>
  <si>
    <t>차감점수
GTT무트래픽</t>
  </si>
  <si>
    <t>TV
달성률</t>
  </si>
  <si>
    <t>ITU</t>
  </si>
  <si>
    <t>ARPU</t>
  </si>
  <si>
    <t>가입자</t>
  </si>
  <si>
    <t>득점16</t>
  </si>
  <si>
    <t>목표17</t>
  </si>
  <si>
    <t>하이오더</t>
  </si>
  <si>
    <t>AI로봇</t>
  </si>
  <si>
    <t>GiGAeyes</t>
  </si>
  <si>
    <t>AI전화</t>
  </si>
  <si>
    <t>AI링고전화</t>
  </si>
  <si>
    <t>대외민원
차감점수</t>
  </si>
  <si>
    <t>GTT
무트래픽</t>
  </si>
  <si>
    <t>1. 소매</t>
  </si>
  <si>
    <t>금릉역</t>
  </si>
  <si>
    <t>문산</t>
  </si>
  <si>
    <t>화정역</t>
  </si>
  <si>
    <t>일산</t>
  </si>
  <si>
    <t>마두역</t>
  </si>
  <si>
    <t>원흥역</t>
  </si>
  <si>
    <t>지축역</t>
  </si>
  <si>
    <t>연신내역</t>
  </si>
  <si>
    <t>구파발</t>
  </si>
  <si>
    <t>응암역</t>
  </si>
  <si>
    <t>홍대애드샵플러스</t>
  </si>
  <si>
    <t>명지대사거리</t>
  </si>
  <si>
    <t>광화문중앙</t>
  </si>
  <si>
    <t>독립문역</t>
  </si>
  <si>
    <t>정릉</t>
  </si>
  <si>
    <t>성신여대</t>
  </si>
  <si>
    <t>한성대</t>
  </si>
  <si>
    <t>신용산역</t>
  </si>
  <si>
    <t>신당</t>
  </si>
  <si>
    <t>신촌역</t>
  </si>
  <si>
    <t>자양번영로</t>
  </si>
  <si>
    <t>금호동</t>
  </si>
  <si>
    <t>건대입구역</t>
  </si>
  <si>
    <t>외대역</t>
  </si>
  <si>
    <t>면목역</t>
  </si>
  <si>
    <t>구리리맥스</t>
  </si>
  <si>
    <t>상봉역</t>
  </si>
  <si>
    <t>도농로</t>
  </si>
  <si>
    <t>지행역</t>
  </si>
  <si>
    <t>의정부로데오</t>
  </si>
  <si>
    <t>옥정신도시</t>
  </si>
  <si>
    <t>삼양로</t>
  </si>
  <si>
    <t>수유</t>
  </si>
  <si>
    <t>중계아울렛</t>
  </si>
  <si>
    <t>상계역</t>
  </si>
  <si>
    <t>먹골역</t>
  </si>
  <si>
    <t>원주무실</t>
  </si>
  <si>
    <t>원주단구</t>
  </si>
  <si>
    <t>강릉임당</t>
  </si>
  <si>
    <t>동해천곡</t>
  </si>
  <si>
    <t>석사</t>
  </si>
  <si>
    <t>홍천중앙</t>
  </si>
  <si>
    <t>후평</t>
  </si>
  <si>
    <t>온의</t>
  </si>
  <si>
    <t>교대역</t>
  </si>
  <si>
    <t>강남역</t>
  </si>
  <si>
    <t>선릉사거리</t>
  </si>
  <si>
    <t>강남대로</t>
  </si>
  <si>
    <t>과천</t>
  </si>
  <si>
    <t>신사역</t>
  </si>
  <si>
    <t>신논현</t>
  </si>
  <si>
    <t>양재시민의숲</t>
  </si>
  <si>
    <t>사당</t>
  </si>
  <si>
    <t>신천역</t>
  </si>
  <si>
    <t>삼전</t>
  </si>
  <si>
    <t>하남신장</t>
  </si>
  <si>
    <t>미사역</t>
  </si>
  <si>
    <t>길동사거리</t>
  </si>
  <si>
    <t>천호</t>
  </si>
  <si>
    <t>모란</t>
  </si>
  <si>
    <t>오리</t>
  </si>
  <si>
    <t>서현역</t>
  </si>
  <si>
    <t>수내역</t>
  </si>
  <si>
    <t>수내푸른마을</t>
  </si>
  <si>
    <t>정자역</t>
  </si>
  <si>
    <t>인계</t>
  </si>
  <si>
    <t>신영통</t>
  </si>
  <si>
    <t>영통구청</t>
  </si>
  <si>
    <t>화서</t>
  </si>
  <si>
    <t>영통역</t>
  </si>
  <si>
    <t>수원매탄</t>
  </si>
  <si>
    <t>수지구청</t>
  </si>
  <si>
    <t>성복역</t>
  </si>
  <si>
    <t>김량장</t>
  </si>
  <si>
    <t>보정</t>
  </si>
  <si>
    <t>상현</t>
  </si>
  <si>
    <t>광교상현역</t>
  </si>
  <si>
    <t>안성중앙</t>
  </si>
  <si>
    <t>평택역</t>
  </si>
  <si>
    <t>오산중앙</t>
  </si>
  <si>
    <t>동탄센트럴파크</t>
  </si>
  <si>
    <t>동탄나루마을</t>
  </si>
  <si>
    <t>동탄호수공원</t>
  </si>
  <si>
    <t>동탄역</t>
  </si>
  <si>
    <t>여의도역</t>
  </si>
  <si>
    <t>신길</t>
  </si>
  <si>
    <t>신길뉴타운</t>
  </si>
  <si>
    <t>당산</t>
  </si>
  <si>
    <t>영등포구청역</t>
  </si>
  <si>
    <t>대림역</t>
  </si>
  <si>
    <t>오목교</t>
  </si>
  <si>
    <t>신정네거리역</t>
  </si>
  <si>
    <t>목동역</t>
  </si>
  <si>
    <t>가양역</t>
  </si>
  <si>
    <t>까치산역</t>
  </si>
  <si>
    <t>화곡역</t>
  </si>
  <si>
    <t>우장산역</t>
  </si>
  <si>
    <t>마곡나루역</t>
  </si>
  <si>
    <t>구로디지털</t>
  </si>
  <si>
    <t>서울대</t>
  </si>
  <si>
    <t>신림</t>
  </si>
  <si>
    <t>이수역</t>
  </si>
  <si>
    <t>노량진</t>
  </si>
  <si>
    <t>하안</t>
  </si>
  <si>
    <t>광명</t>
  </si>
  <si>
    <t>철산</t>
  </si>
  <si>
    <t>범계</t>
  </si>
  <si>
    <t>안양일번가</t>
  </si>
  <si>
    <t>산본</t>
  </si>
  <si>
    <t>안산중앙역</t>
  </si>
  <si>
    <t>안산역</t>
  </si>
  <si>
    <t>본오</t>
  </si>
  <si>
    <t>구월</t>
  </si>
  <si>
    <t>석바위</t>
  </si>
  <si>
    <t>송도</t>
  </si>
  <si>
    <t>용현</t>
  </si>
  <si>
    <t>옥련</t>
  </si>
  <si>
    <t>연수청학</t>
  </si>
  <si>
    <t>모래내</t>
  </si>
  <si>
    <t>청라커낼웨이</t>
  </si>
  <si>
    <t>운양</t>
  </si>
  <si>
    <t>가좌</t>
  </si>
  <si>
    <t>사우</t>
  </si>
  <si>
    <t>구래</t>
  </si>
  <si>
    <t>석남역</t>
  </si>
  <si>
    <t>부평문화거리</t>
  </si>
  <si>
    <t>부천상동</t>
  </si>
  <si>
    <t>원종</t>
  </si>
  <si>
    <t>역곡</t>
  </si>
  <si>
    <t>송내역</t>
  </si>
  <si>
    <t>부천역</t>
  </si>
  <si>
    <t>퀸즈파크옥길</t>
  </si>
  <si>
    <t>해운대장산역</t>
  </si>
  <si>
    <t>해운대역</t>
  </si>
  <si>
    <t>전포카페거리</t>
  </si>
  <si>
    <t>정관로</t>
  </si>
  <si>
    <t>구서역</t>
  </si>
  <si>
    <t>사직종합운동장</t>
  </si>
  <si>
    <t>양산남부시장</t>
  </si>
  <si>
    <t>양산이마트</t>
  </si>
  <si>
    <t>동대신</t>
  </si>
  <si>
    <t>광복</t>
  </si>
  <si>
    <t>명지국제신도시</t>
  </si>
  <si>
    <t>화명역</t>
  </si>
  <si>
    <t>김해외동</t>
  </si>
  <si>
    <t>김해삼계</t>
  </si>
  <si>
    <t>장유</t>
  </si>
  <si>
    <t>호계</t>
  </si>
  <si>
    <t>화봉</t>
  </si>
  <si>
    <t>구영로</t>
  </si>
  <si>
    <t>화정</t>
  </si>
  <si>
    <t>전하아이파크</t>
  </si>
  <si>
    <t>삼산</t>
  </si>
  <si>
    <t>울산성남아케이드</t>
  </si>
  <si>
    <t>반림</t>
  </si>
  <si>
    <t>삼계</t>
  </si>
  <si>
    <t>상남사거리</t>
  </si>
  <si>
    <t>고현</t>
  </si>
  <si>
    <t>진주중안</t>
  </si>
  <si>
    <t>진주혁신</t>
  </si>
  <si>
    <t>성서계명대</t>
  </si>
  <si>
    <t>상인롯데</t>
  </si>
  <si>
    <t>신월성</t>
  </si>
  <si>
    <t>칠곡운암</t>
  </si>
  <si>
    <t>동성로</t>
  </si>
  <si>
    <t>동천</t>
  </si>
  <si>
    <t>죽전</t>
  </si>
  <si>
    <t>영남대</t>
  </si>
  <si>
    <t>시지</t>
  </si>
  <si>
    <t>지산</t>
  </si>
  <si>
    <t>대구은행역</t>
  </si>
  <si>
    <t>동구청</t>
  </si>
  <si>
    <t>황금</t>
  </si>
  <si>
    <t>율하</t>
  </si>
  <si>
    <t>경주황성</t>
  </si>
  <si>
    <t>시네마</t>
  </si>
  <si>
    <t>포항효자</t>
  </si>
  <si>
    <t>경주중앙</t>
  </si>
  <si>
    <t>오천문덕</t>
  </si>
  <si>
    <t>김천중앙</t>
  </si>
  <si>
    <t>김천역</t>
  </si>
  <si>
    <t>구미역</t>
  </si>
  <si>
    <t>구미진평</t>
  </si>
  <si>
    <t>구미옥계</t>
  </si>
  <si>
    <t>구미인동</t>
  </si>
  <si>
    <t>안동</t>
  </si>
  <si>
    <t>안동옥동</t>
  </si>
  <si>
    <t>안동홈플러스</t>
  </si>
  <si>
    <t>안동중앙</t>
  </si>
  <si>
    <t>노은</t>
  </si>
  <si>
    <t>문정로</t>
  </si>
  <si>
    <t>유성</t>
  </si>
  <si>
    <t>둔산타임월드</t>
  </si>
  <si>
    <t>관저중로</t>
  </si>
  <si>
    <t>공주대</t>
  </si>
  <si>
    <t>은행</t>
  </si>
  <si>
    <t>문화</t>
  </si>
  <si>
    <t>가오</t>
  </si>
  <si>
    <t>관평</t>
  </si>
  <si>
    <t>테크노</t>
  </si>
  <si>
    <t>송촌</t>
  </si>
  <si>
    <t>세종첫마을</t>
  </si>
  <si>
    <t>세종중앙</t>
  </si>
  <si>
    <t>충주충인</t>
  </si>
  <si>
    <t>대천</t>
  </si>
  <si>
    <t>대천중앙로</t>
  </si>
  <si>
    <t>당진중앙</t>
  </si>
  <si>
    <t>서산중앙</t>
  </si>
  <si>
    <t>서산동문</t>
  </si>
  <si>
    <t>청수</t>
  </si>
  <si>
    <t>만남로</t>
  </si>
  <si>
    <t>불당</t>
  </si>
  <si>
    <t>온양온천</t>
  </si>
  <si>
    <t>청주중앙</t>
  </si>
  <si>
    <t>가경</t>
  </si>
  <si>
    <t>중문</t>
  </si>
  <si>
    <t>순천연향</t>
  </si>
  <si>
    <t>학동</t>
  </si>
  <si>
    <t>동광양</t>
  </si>
  <si>
    <t>여수충무</t>
  </si>
  <si>
    <t>신대</t>
  </si>
  <si>
    <t>조례</t>
  </si>
  <si>
    <t>목포상동</t>
  </si>
  <si>
    <t>용해</t>
  </si>
  <si>
    <t>목포역</t>
  </si>
  <si>
    <t>남악</t>
  </si>
  <si>
    <t>광주양산</t>
  </si>
  <si>
    <t>봉선중앙</t>
  </si>
  <si>
    <t>백운광장</t>
  </si>
  <si>
    <t>충장</t>
  </si>
  <si>
    <t>상무</t>
  </si>
  <si>
    <t>광산</t>
  </si>
  <si>
    <t>선운</t>
  </si>
  <si>
    <t>나운</t>
  </si>
  <si>
    <t>수송</t>
  </si>
  <si>
    <t>영등</t>
  </si>
  <si>
    <t>인후</t>
  </si>
  <si>
    <t>평화</t>
  </si>
  <si>
    <t>제주중앙</t>
  </si>
  <si>
    <t>연동</t>
  </si>
  <si>
    <t>노형</t>
  </si>
  <si>
    <t>노형드림</t>
  </si>
  <si>
    <t>2. 도매</t>
  </si>
  <si>
    <t>강남도매</t>
  </si>
  <si>
    <t>강서도매</t>
  </si>
  <si>
    <t>YC20134</t>
  </si>
  <si>
    <t>고양</t>
  </si>
  <si>
    <t>YC20105</t>
  </si>
  <si>
    <t>서대문</t>
  </si>
  <si>
    <t>YC20108</t>
  </si>
  <si>
    <t>광진</t>
  </si>
  <si>
    <t>YC20141</t>
  </si>
  <si>
    <t>구리</t>
  </si>
  <si>
    <t>YC20631</t>
  </si>
  <si>
    <t>노원</t>
  </si>
  <si>
    <t>YC20142</t>
  </si>
  <si>
    <t>의정부</t>
  </si>
  <si>
    <t>YC20115</t>
  </si>
  <si>
    <t>강릉</t>
  </si>
  <si>
    <t>YC20110</t>
  </si>
  <si>
    <t>원주</t>
  </si>
  <si>
    <t>YC20694</t>
  </si>
  <si>
    <t>춘천</t>
  </si>
  <si>
    <t>YC20106</t>
  </si>
  <si>
    <t>YC20117</t>
  </si>
  <si>
    <t>송파</t>
  </si>
  <si>
    <t>YC20140</t>
  </si>
  <si>
    <t>분당</t>
  </si>
  <si>
    <t>YC20101</t>
  </si>
  <si>
    <t>수원</t>
  </si>
  <si>
    <t>YC20187</t>
  </si>
  <si>
    <t>용인</t>
  </si>
  <si>
    <t>YC20636</t>
  </si>
  <si>
    <t>평택</t>
  </si>
  <si>
    <t>YC20648</t>
  </si>
  <si>
    <t>YC20109</t>
  </si>
  <si>
    <t>구로</t>
  </si>
  <si>
    <t>YC20111</t>
  </si>
  <si>
    <t>부천</t>
  </si>
  <si>
    <t>YC20178</t>
  </si>
  <si>
    <t>서인천</t>
  </si>
  <si>
    <t>YC20195</t>
  </si>
  <si>
    <t>안산</t>
  </si>
  <si>
    <t>YC20104</t>
  </si>
  <si>
    <t>인천</t>
  </si>
  <si>
    <t>YC20204</t>
  </si>
  <si>
    <t>동부산</t>
  </si>
  <si>
    <t>YC20223</t>
  </si>
  <si>
    <t>북부산</t>
  </si>
  <si>
    <t>YC20201</t>
  </si>
  <si>
    <t>서부산</t>
  </si>
  <si>
    <t>YC20202</t>
  </si>
  <si>
    <t>울산</t>
  </si>
  <si>
    <t>YC20205</t>
  </si>
  <si>
    <t>진주</t>
  </si>
  <si>
    <t>YC20206</t>
  </si>
  <si>
    <t>창원</t>
  </si>
  <si>
    <t>YC20304</t>
  </si>
  <si>
    <t>구미</t>
  </si>
  <si>
    <t>YC20301</t>
  </si>
  <si>
    <t>서대구</t>
  </si>
  <si>
    <t>YC20312</t>
  </si>
  <si>
    <t>동대구</t>
  </si>
  <si>
    <t>YC20305</t>
  </si>
  <si>
    <t>YC20302</t>
  </si>
  <si>
    <t>포항</t>
  </si>
  <si>
    <t>YC20513</t>
  </si>
  <si>
    <t>동대전</t>
  </si>
  <si>
    <t>YC20501</t>
  </si>
  <si>
    <t>서대전</t>
  </si>
  <si>
    <t>YC20510</t>
  </si>
  <si>
    <t>서산</t>
  </si>
  <si>
    <t>YC20502</t>
  </si>
  <si>
    <t>천안</t>
  </si>
  <si>
    <t>YC20503</t>
  </si>
  <si>
    <t>충북</t>
  </si>
  <si>
    <t>YD20001</t>
  </si>
  <si>
    <t>목포</t>
  </si>
  <si>
    <t>YC20405</t>
  </si>
  <si>
    <t>광주</t>
  </si>
  <si>
    <t>YC20404</t>
  </si>
  <si>
    <t>순천</t>
  </si>
  <si>
    <t>YC20407</t>
  </si>
  <si>
    <t>전북</t>
  </si>
  <si>
    <t>YC20403</t>
  </si>
  <si>
    <t>제주</t>
  </si>
  <si>
    <t>강북본부</t>
    <phoneticPr fontId="1" type="noConversion"/>
  </si>
  <si>
    <t>강남본부</t>
    <phoneticPr fontId="1" type="noConversion"/>
  </si>
  <si>
    <t>강서본부</t>
  </si>
  <si>
    <t>서부본부</t>
    <phoneticPr fontId="1" type="noConversion"/>
  </si>
  <si>
    <t>둔촌역</t>
  </si>
  <si>
    <t>TCSI(소매)</t>
  </si>
  <si>
    <t>운영후불</t>
  </si>
  <si>
    <t>중고</t>
  </si>
  <si>
    <t>SQM_운영</t>
  </si>
  <si>
    <t>SQM_중고</t>
  </si>
  <si>
    <t>음재</t>
  </si>
  <si>
    <t>기업</t>
    <phoneticPr fontId="1" type="noConversion"/>
  </si>
  <si>
    <t>을지로명동본점</t>
  </si>
  <si>
    <t>1-1. 소상공인</t>
  </si>
  <si>
    <t>1G 유치율</t>
  </si>
  <si>
    <t>1G 유치율</t>
    <phoneticPr fontId="1" type="noConversion"/>
  </si>
  <si>
    <t>*MIT에 MNP-MIT 포함됨</t>
  </si>
  <si>
    <t>MIT</t>
  </si>
  <si>
    <t>MNP-MIT</t>
  </si>
  <si>
    <t>MIT
차감</t>
  </si>
  <si>
    <t>(소매)
토탈영업</t>
  </si>
  <si>
    <t>(소상공인)
Biz</t>
  </si>
  <si>
    <t>(소상공인)
ITB</t>
  </si>
  <si>
    <t>GiGAeyes
정보제공</t>
  </si>
  <si>
    <t>유치율</t>
  </si>
  <si>
    <t>득점23</t>
  </si>
  <si>
    <t>목표24</t>
  </si>
  <si>
    <t>3대R-VOC
점수</t>
  </si>
  <si>
    <t>득점31</t>
  </si>
  <si>
    <t>목표32</t>
  </si>
  <si>
    <t>실적33</t>
  </si>
  <si>
    <t>달성률34</t>
  </si>
  <si>
    <t>득점35</t>
  </si>
  <si>
    <t>후불
SQM 차감</t>
  </si>
  <si>
    <t>후불 신규
SQM 차감</t>
  </si>
  <si>
    <t>운영후불36</t>
  </si>
  <si>
    <t>중고37</t>
  </si>
  <si>
    <t>권한남용</t>
  </si>
  <si>
    <t>YC00568</t>
  </si>
  <si>
    <t>독산씨티렉스</t>
  </si>
  <si>
    <t>YC00571</t>
  </si>
  <si>
    <t>안산선부</t>
  </si>
  <si>
    <t>1G</t>
    <phoneticPr fontId="1" type="noConversion"/>
  </si>
  <si>
    <t>R-VOC</t>
  </si>
  <si>
    <t>*소상공인/디지털/B2B 일반후불 1건</t>
  </si>
  <si>
    <t>*디지털 일반후불 신규 1건</t>
  </si>
  <si>
    <t>←소상공인</t>
  </si>
  <si>
    <t>*점수 구간별 달성률</t>
  </si>
  <si>
    <t>감점 : 불완전판매</t>
  </si>
  <si>
    <t>월</t>
  </si>
  <si>
    <t>채널</t>
  </si>
  <si>
    <t>후불 신규</t>
  </si>
  <si>
    <t>전략상품(소매/소상공인/B2B)</t>
  </si>
  <si>
    <t>유선
차감</t>
  </si>
  <si>
    <t>KT플라자 안산선부점</t>
  </si>
  <si>
    <t>KT플라자 독산씨티렉스점</t>
  </si>
  <si>
    <t>YC00576</t>
  </si>
  <si>
    <t>광화문온맞이</t>
  </si>
  <si>
    <t>3. 디지털</t>
  </si>
  <si>
    <t>4. B2B</t>
  </si>
  <si>
    <t>직접영업(B2B)</t>
  </si>
  <si>
    <t>일반후불</t>
  </si>
  <si>
    <t>디지털</t>
    <phoneticPr fontId="1" type="noConversion"/>
  </si>
  <si>
    <t>후불+2ND</t>
    <phoneticPr fontId="1" type="noConversion"/>
  </si>
  <si>
    <t>직접영업</t>
    <phoneticPr fontId="1" type="noConversion"/>
  </si>
  <si>
    <t>10~12월</t>
  </si>
  <si>
    <t>■ 25년 4Q B2B KPI 득점 현황</t>
    <phoneticPr fontId="1" type="noConversion"/>
  </si>
  <si>
    <t>▣ '25년 4Q 소상공인 이익 KPI 득점 현황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</si>
  <si>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</si>
  <si>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</si>
  <si>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</si>
  <si>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4분기</t>
  </si>
  <si>
    <t>KT플라자 광화문온맞이점</t>
  </si>
  <si>
    <t>YC00581</t>
  </si>
  <si>
    <t>KT플라자 서귀시청점</t>
  </si>
  <si>
    <t>TCSI</t>
  </si>
  <si>
    <t>서귀시청</t>
  </si>
  <si>
    <t>YC00584</t>
  </si>
  <si>
    <t>■ '26년 조직 KPI 1Q 득점 현황</t>
    <phoneticPr fontId="1" type="noConversion"/>
  </si>
  <si>
    <t>1~3월</t>
  </si>
  <si>
    <t>1~3월</t>
    <phoneticPr fontId="1" type="noConversion"/>
  </si>
  <si>
    <t xml:space="preserve"> √ 지역본부 : 소매 60% +도매 30% + 소상공인 10%</t>
    <phoneticPr fontId="1" type="noConversion"/>
  </si>
  <si>
    <t>일반후불</t>
    <phoneticPr fontId="1" type="noConversion"/>
  </si>
  <si>
    <t>MIT
동시판매</t>
    <phoneticPr fontId="1" type="noConversion"/>
  </si>
  <si>
    <t>판매
APRU</t>
    <phoneticPr fontId="1" type="noConversion"/>
  </si>
  <si>
    <t>법인
직접영업</t>
    <phoneticPr fontId="1" type="noConversion"/>
  </si>
  <si>
    <t>1G
유치율</t>
    <phoneticPr fontId="1" type="noConversion"/>
  </si>
  <si>
    <t>영업이익/추가수익</t>
    <phoneticPr fontId="1" type="noConversion"/>
  </si>
  <si>
    <t>■ 26년 소매 조직별 1Q KPI 득점 현황</t>
    <phoneticPr fontId="1" type="noConversion"/>
  </si>
  <si>
    <t>판매ARPU</t>
    <phoneticPr fontId="1" type="noConversion"/>
  </si>
  <si>
    <t>판매APRU</t>
    <phoneticPr fontId="1" type="noConversion"/>
  </si>
  <si>
    <t>MIT</t>
    <phoneticPr fontId="1" type="noConversion"/>
  </si>
  <si>
    <t>1G유치율</t>
    <phoneticPr fontId="1" type="noConversion"/>
  </si>
  <si>
    <t>■ 26년 1Q 도매 조직별 KPI 득점 현황</t>
    <phoneticPr fontId="1" type="noConversion"/>
  </si>
  <si>
    <t>판매
ARPU</t>
    <phoneticPr fontId="1" type="noConversion"/>
  </si>
  <si>
    <t>추가
수익</t>
    <phoneticPr fontId="1" type="noConversion"/>
  </si>
  <si>
    <t>추가수익</t>
    <phoneticPr fontId="1" type="noConversion"/>
  </si>
  <si>
    <t>■ 26년 1Q 소상공인 조직별 KPI 득점 현황</t>
    <phoneticPr fontId="1" type="noConversion"/>
  </si>
  <si>
    <t>유선
순신규</t>
    <phoneticPr fontId="1" type="noConversion"/>
  </si>
  <si>
    <t>■ 26년 1Q 디지털 KPI 득점 현황</t>
    <phoneticPr fontId="1" type="noConversion"/>
  </si>
  <si>
    <t>▣ '26년 소매 정책매출 KPI 득점 현황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</si>
  <si>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</si>
  <si>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</si>
  <si>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</si>
  <si>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KT플라자 다산신도시점</t>
  </si>
  <si>
    <t>YC00588</t>
  </si>
  <si>
    <t>KT플라자 강릉유천점</t>
  </si>
  <si>
    <t>YC00586</t>
  </si>
  <si>
    <t>KT플라자 학동역점</t>
  </si>
  <si>
    <t>1분기 유/무선</t>
    <phoneticPr fontId="1" type="noConversion"/>
  </si>
  <si>
    <t>■ '26년 도매 추가수익</t>
    <phoneticPr fontId="1" type="noConversion"/>
  </si>
  <si>
    <t>도매 추가 수익 : 유심, 엣지 등</t>
    <phoneticPr fontId="1" type="noConversion"/>
  </si>
  <si>
    <t>1월 매장이익</t>
    <phoneticPr fontId="1" type="noConversion"/>
  </si>
  <si>
    <t>1월 (매장이익 + 관리수수료)</t>
    <phoneticPr fontId="1" type="noConversion"/>
  </si>
  <si>
    <t>2월 매장이익</t>
    <phoneticPr fontId="1" type="noConversion"/>
  </si>
  <si>
    <t>3월 (매장이익 + 관리수수료)</t>
    <phoneticPr fontId="1" type="noConversion"/>
  </si>
  <si>
    <t>3월 매장이익</t>
    <phoneticPr fontId="1" type="noConversion"/>
  </si>
  <si>
    <t>2월 (매장이익 + 관리수수료)</t>
    <phoneticPr fontId="1" type="noConversion"/>
  </si>
  <si>
    <t>1분기</t>
  </si>
  <si>
    <t>1분기</t>
    <phoneticPr fontId="1" type="noConversion"/>
  </si>
  <si>
    <t>○ '26년 디지털 이익 평가</t>
    <phoneticPr fontId="1" type="noConversion"/>
  </si>
  <si>
    <t>*B2B 약갱 포함(Biz제외)</t>
  </si>
  <si>
    <t>B2B 무선전체</t>
  </si>
  <si>
    <t>유선 순신규</t>
  </si>
  <si>
    <t>판매 ARPU</t>
  </si>
  <si>
    <t>도매 인프라(도매)</t>
  </si>
  <si>
    <t>운영후불
(소상공)
일반후불</t>
  </si>
  <si>
    <t>달성률
Max 120%</t>
  </si>
  <si>
    <t>(디지털)
'010</t>
  </si>
  <si>
    <t>추단</t>
  </si>
  <si>
    <t>(B2B)
약갱</t>
  </si>
  <si>
    <t>인+티</t>
  </si>
  <si>
    <t>(B2B)
Biz</t>
  </si>
  <si>
    <t>1G</t>
  </si>
  <si>
    <t>달성률
Max 100%</t>
  </si>
  <si>
    <t>가동점
목표</t>
  </si>
  <si>
    <t>가동점</t>
  </si>
  <si>
    <t>가동점
달성률</t>
  </si>
  <si>
    <t>중형점
목표</t>
  </si>
  <si>
    <t>중형점</t>
  </si>
  <si>
    <t>5건~9건
발생점</t>
  </si>
  <si>
    <t>10건↑
발생점</t>
  </si>
  <si>
    <t>중형점
달성률</t>
  </si>
  <si>
    <t>R-VOC
점수</t>
  </si>
  <si>
    <t>SQM</t>
  </si>
  <si>
    <t>중고 목표</t>
  </si>
  <si>
    <t>운영 후불</t>
  </si>
  <si>
    <t>중고 MNP</t>
  </si>
  <si>
    <t>중고 010/기변</t>
  </si>
  <si>
    <t>토탈영업</t>
  </si>
  <si>
    <t>달성률 Max 120%</t>
  </si>
  <si>
    <t>달성률 Max 120%3</t>
  </si>
  <si>
    <t>득점4</t>
  </si>
  <si>
    <t>목표5</t>
  </si>
  <si>
    <t>실적 계6</t>
  </si>
  <si>
    <t>(디지털) '010</t>
  </si>
  <si>
    <t>차감점수7</t>
  </si>
  <si>
    <t>달성률 Max 120%8</t>
  </si>
  <si>
    <t>득점9</t>
  </si>
  <si>
    <t>인터넷 목표</t>
  </si>
  <si>
    <t>인터넷 실적 계</t>
  </si>
  <si>
    <t>차감점수 음재</t>
  </si>
  <si>
    <t>인터넷 달성률</t>
  </si>
  <si>
    <t>TV 목표</t>
  </si>
  <si>
    <t>TV 실적 계</t>
  </si>
  <si>
    <t>(소상공인) Biz</t>
  </si>
  <si>
    <t>차감점수 GTT무트래픽</t>
  </si>
  <si>
    <t>TV 달성률</t>
  </si>
  <si>
    <t>약갱</t>
  </si>
  <si>
    <t>추단2</t>
  </si>
  <si>
    <t>Biz2</t>
  </si>
  <si>
    <t>달성률 Max 120%10</t>
  </si>
  <si>
    <t>득점11</t>
  </si>
  <si>
    <t>목표12</t>
  </si>
  <si>
    <t>실적 계13</t>
  </si>
  <si>
    <t>(소상공인) ITB</t>
  </si>
  <si>
    <t>차감점수14</t>
  </si>
  <si>
    <t>달성률 Max 120%15</t>
  </si>
  <si>
    <t>달성률 Max 120%18</t>
  </si>
  <si>
    <t>득점19</t>
  </si>
  <si>
    <t>목표20</t>
  </si>
  <si>
    <t>실적 계21</t>
  </si>
  <si>
    <t>GiGAeyes 정보제공</t>
  </si>
  <si>
    <t>달성률 Max 120%22</t>
  </si>
  <si>
    <t>인터넷25</t>
  </si>
  <si>
    <t>달성률 Max 120%26</t>
  </si>
  <si>
    <t>득점27</t>
  </si>
  <si>
    <t>가동점 목표</t>
  </si>
  <si>
    <t>가동점 달성률</t>
  </si>
  <si>
    <t>중형점 목표</t>
  </si>
  <si>
    <t>5건~9건 발생점</t>
  </si>
  <si>
    <t>10건↑발생점</t>
  </si>
  <si>
    <t>중형점 달성률</t>
  </si>
  <si>
    <t>달성률 Max 120%28</t>
  </si>
  <si>
    <t>득점29</t>
  </si>
  <si>
    <t>목표30</t>
  </si>
  <si>
    <t>실적31</t>
  </si>
  <si>
    <t>달성률 Max 120%32</t>
  </si>
  <si>
    <t>득점33</t>
  </si>
  <si>
    <t>R-VOC 점수</t>
  </si>
  <si>
    <t>3대R-VOC 점수</t>
  </si>
  <si>
    <t>대외민원 차감점수</t>
  </si>
  <si>
    <t>후불 SQM 차감</t>
  </si>
  <si>
    <t>후불 신규 SQM 차감</t>
  </si>
  <si>
    <t>MIT 차감</t>
  </si>
  <si>
    <t>유선 차감</t>
  </si>
  <si>
    <t>음재2</t>
  </si>
  <si>
    <t>권한남용3</t>
  </si>
  <si>
    <t>GTT 무트래픽</t>
  </si>
  <si>
    <t>다산역</t>
  </si>
  <si>
    <t>강릉유천</t>
  </si>
  <si>
    <t>학동역</t>
  </si>
  <si>
    <t>B2B</t>
    <phoneticPr fontId="1" type="noConversion"/>
  </si>
  <si>
    <t>11월 출점</t>
    <phoneticPr fontId="1" type="noConversion"/>
  </si>
  <si>
    <t>12월 출점</t>
    <phoneticPr fontId="1" type="noConversion"/>
  </si>
  <si>
    <t>26년 1월 출점</t>
    <phoneticPr fontId="1" type="noConversion"/>
  </si>
  <si>
    <t>○ '26년 소상공인 이익 평가 (※ 흑자인 본부는 1천만원 당 0.2점 추가/적자인 본부는 1천만원 당 0.2점 차감)</t>
    <phoneticPr fontId="1" type="noConversion"/>
  </si>
  <si>
    <t>본부 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</si>
</sst>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0&quot;점&quot;"/>
    <numFmt numFmtId="177" formatCode="0.0"/>
    <numFmt numFmtId="178" formatCode="#,##0.0_ "/>
    <numFmt numFmtId="179" formatCode="#,##0_);[Red]\(#,##0\)"/>
    <numFmt numFmtId="180" formatCode="0.0%"/>
    <numFmt numFmtId="181" formatCode="#,##0.0_);[Red]\(#,##0.0\)"/>
    <numFmt numFmtId="182" formatCode="#,##0_ "/>
    <numFmt numFmtId="183" formatCode="#,##0&quot;원&quot;"/>
    <numFmt numFmtId="184" formatCode="0_);[Red]\(0\)"/>
    <numFmt numFmtId="185" formatCode="_-* #,##0.0_-;\-* #,##0.0_-;_-* &quot;-&quot;_-;_-@_-"/>
    <numFmt numFmtId="186" formatCode="#,##0_ ;[Red]\-#,##0\ "/>
    <numFmt numFmtId="187" formatCode="0_ "/>
    <numFmt numFmtId="188" formatCode="0.0000"/>
    <numFmt numFmtId="189" formatCode="\+0"/>
    <numFmt numFmtId="190" formatCode="#,##0.00_ "/>
    <numFmt numFmtId="191" formatCode="#,##0.0_ ;[Red]\-#,##0.0\ "/>
    <numFmt numFmtId="192" formatCode="#,##0.0"/>
    <numFmt numFmtId="193" formatCode="#,##0.000_ ;[Red]\-#,##0.000\ "/>
  </numFmts>
  <fonts count="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KT서체 Bold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KT서체 Thin"/>
      <family val="3"/>
      <charset val="129"/>
    </font>
    <font>
      <sz val="9"/>
      <color theme="1"/>
      <name val="KT서체 Thin"/>
      <family val="3"/>
      <charset val="129"/>
    </font>
    <font>
      <b/>
      <sz val="8"/>
      <color theme="1"/>
      <name val="KT서체 Thin"/>
      <family val="3"/>
      <charset val="129"/>
    </font>
    <font>
      <sz val="9"/>
      <color theme="1"/>
      <name val="맑은 고딕"/>
      <family val="2"/>
      <charset val="129"/>
      <scheme val="minor"/>
    </font>
    <font>
      <sz val="8.5"/>
      <color theme="1"/>
      <name val="KT서체 Light"/>
      <family val="3"/>
      <charset val="129"/>
    </font>
    <font>
      <sz val="8.5"/>
      <color theme="1"/>
      <name val="맑은 고딕"/>
      <family val="2"/>
      <charset val="129"/>
      <scheme val="minor"/>
    </font>
    <font>
      <b/>
      <sz val="13"/>
      <color theme="1"/>
      <name val="KT서체 Light"/>
      <family val="3"/>
      <charset val="129"/>
    </font>
    <font>
      <b/>
      <sz val="13"/>
      <color theme="0"/>
      <name val="KT서체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3"/>
      <color theme="1"/>
      <name val="KT서체 Thin"/>
      <family val="3"/>
      <charset val="129"/>
    </font>
    <font>
      <sz val="13"/>
      <color theme="1"/>
      <name val="KT서체 Light"/>
      <family val="3"/>
      <charset val="129"/>
    </font>
    <font>
      <sz val="12"/>
      <color theme="1"/>
      <name val="KT서체 Thin"/>
      <family val="3"/>
      <charset val="129"/>
    </font>
    <font>
      <b/>
      <sz val="11"/>
      <color theme="1"/>
      <name val="KT서체 Light"/>
      <family val="3"/>
      <charset val="129"/>
    </font>
    <font>
      <b/>
      <sz val="11"/>
      <color theme="0"/>
      <name val="KT서체 Light"/>
      <family val="3"/>
      <charset val="129"/>
    </font>
    <font>
      <sz val="11"/>
      <color theme="1"/>
      <name val="KT서체 Light"/>
      <family val="3"/>
      <charset val="129"/>
    </font>
    <font>
      <sz val="11"/>
      <color theme="1"/>
      <name val="KT서체 Thin"/>
      <family val="3"/>
      <charset val="129"/>
    </font>
    <font>
      <b/>
      <sz val="11"/>
      <color theme="1"/>
      <name val="KT서체 Thin"/>
      <family val="3"/>
      <charset val="129"/>
    </font>
    <font>
      <b/>
      <sz val="10"/>
      <color theme="1"/>
      <name val="KT서체 Light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KT서체 Light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8"/>
      <name val="KT서체 Light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6"/>
      <color theme="1"/>
      <name val="KT서체 Light"/>
      <family val="3"/>
      <charset val="129"/>
    </font>
    <font>
      <b/>
      <sz val="14"/>
      <color theme="1"/>
      <name val="KT서체 Medium"/>
      <family val="3"/>
      <charset val="129"/>
    </font>
    <font>
      <sz val="10"/>
      <color theme="1"/>
      <name val="KT서체 Medium"/>
      <family val="3"/>
      <charset val="129"/>
    </font>
    <font>
      <b/>
      <sz val="10"/>
      <color theme="0"/>
      <name val="KT서체 Light"/>
      <family val="3"/>
      <charset val="129"/>
    </font>
    <font>
      <sz val="10"/>
      <color rgb="FF000000"/>
      <name val="Arial"/>
      <family val="2"/>
    </font>
    <font>
      <sz val="9"/>
      <name val="돋움"/>
      <family val="3"/>
      <charset val="129"/>
    </font>
    <font>
      <sz val="11"/>
      <color theme="1"/>
      <name val="KT서체 Medium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2F75B5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4" tint="-0.249977111117893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2"/>
      <name val="맑은 고딕"/>
      <family val="3"/>
      <charset val="129"/>
    </font>
    <font>
      <b/>
      <sz val="11"/>
      <color theme="8"/>
      <name val="맑은 고딕"/>
      <family val="3"/>
      <charset val="129"/>
    </font>
    <font>
      <sz val="11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theme="0" tint="-4.9989318521683403E-2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</font>
    <font>
      <b/>
      <sz val="11"/>
      <color theme="0" tint="-0.149998474074526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00"/>
      <name val="KT서체 Light"/>
      <family val="3"/>
      <charset val="129"/>
    </font>
    <font>
      <sz val="10"/>
      <color theme="4" tint="-0.249977111117893"/>
      <name val="맑은 고딕"/>
      <family val="3"/>
      <charset val="129"/>
    </font>
    <font>
      <sz val="11"/>
      <color theme="4" tint="-0.249977111117893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"/>
      <name val="KT Flow Thin"/>
      <family val="3"/>
      <charset val="129"/>
    </font>
    <font>
      <sz val="11"/>
      <color theme="1"/>
      <name val="KT Flow Bold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91">
    <border>
      <left/>
      <right/>
      <top/>
      <bottom/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ck">
        <color rgb="FFC00000"/>
      </left>
      <right style="thick">
        <color rgb="FFC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rgb="FFC00000"/>
      </left>
      <right style="thick">
        <color rgb="FFC00000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1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thin">
        <color theme="1"/>
      </top>
      <bottom style="dashed">
        <color theme="1" tint="0.499984740745262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C00000"/>
      </left>
      <right style="thin">
        <color indexed="64"/>
      </right>
      <top style="medium">
        <color auto="1"/>
      </top>
      <bottom/>
      <diagonal/>
    </border>
    <border>
      <left style="thick">
        <color rgb="FFC00000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ck">
        <color rgb="FFC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thin">
        <color auto="1"/>
      </top>
      <bottom style="dashed">
        <color theme="1" tint="0.499984740745262"/>
      </bottom>
      <diagonal/>
    </border>
    <border>
      <left style="thick">
        <color rgb="FFC00000"/>
      </left>
      <right style="thin">
        <color theme="1"/>
      </right>
      <top style="thin">
        <color auto="1"/>
      </top>
      <bottom style="dashed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dashed">
        <color theme="1" tint="0.499984740745262"/>
      </bottom>
      <diagonal/>
    </border>
    <border>
      <left/>
      <right style="dashed">
        <color theme="1" tint="0.499984740745262"/>
      </right>
      <top style="thin">
        <color auto="1"/>
      </top>
      <bottom style="dashed">
        <color theme="1" tint="0.499984740745262"/>
      </bottom>
      <diagonal/>
    </border>
    <border>
      <left style="dashed">
        <color theme="1" tint="0.499984740745262"/>
      </left>
      <right/>
      <top style="thin">
        <color auto="1"/>
      </top>
      <bottom style="dashed">
        <color theme="1" tint="0.499984740745262"/>
      </bottom>
      <diagonal/>
    </border>
    <border>
      <left style="thick">
        <color rgb="FFC00000"/>
      </left>
      <right style="thick">
        <color rgb="FFC00000"/>
      </right>
      <top style="dashed">
        <color theme="1" tint="0.499984740745262"/>
      </top>
      <bottom style="dashed">
        <color theme="1" tint="0.499984740745262"/>
      </bottom>
      <diagonal/>
    </border>
    <border>
      <left style="thick">
        <color rgb="FFC00000"/>
      </left>
      <right style="thin">
        <color theme="1"/>
      </right>
      <top style="dashed">
        <color theme="1" tint="0.499984740745262"/>
      </top>
      <bottom style="dashed">
        <color theme="1" tint="0.499984740745262"/>
      </bottom>
      <diagonal/>
    </border>
    <border>
      <left style="thin">
        <color theme="1"/>
      </left>
      <right style="thin">
        <color theme="1"/>
      </right>
      <top style="dashed">
        <color theme="1" tint="0.499984740745262"/>
      </top>
      <bottom style="dashed">
        <color theme="1" tint="0.499984740745262"/>
      </bottom>
      <diagonal/>
    </border>
    <border>
      <left/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 style="dashed">
        <color theme="1" tint="0.499984740745262"/>
      </left>
      <right/>
      <top style="dashed">
        <color theme="1" tint="0.499984740745262"/>
      </top>
      <bottom style="dashed">
        <color theme="1" tint="0.499984740745262"/>
      </bottom>
      <diagonal/>
    </border>
    <border>
      <left/>
      <right/>
      <top style="hair">
        <color indexed="64"/>
      </top>
      <bottom/>
      <diagonal/>
    </border>
    <border>
      <left style="thick">
        <color rgb="FFC00000"/>
      </left>
      <right style="thick">
        <color rgb="FFC00000"/>
      </right>
      <top style="dashed">
        <color theme="1" tint="0.499984740745262"/>
      </top>
      <bottom/>
      <diagonal/>
    </border>
    <border>
      <left style="thick">
        <color rgb="FFC00000"/>
      </left>
      <right style="thin">
        <color theme="1"/>
      </right>
      <top style="dashed">
        <color theme="1" tint="0.49998474074526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dashed">
        <color theme="1" tint="0.499984740745262"/>
      </top>
      <bottom style="thin">
        <color auto="1"/>
      </bottom>
      <diagonal/>
    </border>
    <border>
      <left/>
      <right style="dashed">
        <color theme="1" tint="0.499984740745262"/>
      </right>
      <top style="dashed">
        <color theme="1" tint="0.499984740745262"/>
      </top>
      <bottom style="thin">
        <color auto="1"/>
      </bottom>
      <diagonal/>
    </border>
    <border>
      <left style="dashed">
        <color theme="1" tint="0.499984740745262"/>
      </left>
      <right/>
      <top style="dashed">
        <color theme="1" tint="0.499984740745262"/>
      </top>
      <bottom style="thin">
        <color auto="1"/>
      </bottom>
      <diagonal/>
    </border>
    <border>
      <left style="thick">
        <color rgb="FFC00000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ck">
        <color rgb="FFC00000"/>
      </left>
      <right style="thick">
        <color rgb="FFC00000"/>
      </right>
      <top style="dashed">
        <color theme="1" tint="0.499984740745262"/>
      </top>
      <bottom style="medium">
        <color theme="1"/>
      </bottom>
      <diagonal/>
    </border>
    <border>
      <left style="thick">
        <color rgb="FFC0000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ck">
        <color rgb="FFC00000"/>
      </left>
      <right style="thick">
        <color rgb="FFC00000"/>
      </right>
      <top/>
      <bottom style="dashed">
        <color theme="0" tint="-0.34998626667073579"/>
      </bottom>
      <diagonal/>
    </border>
    <border>
      <left style="thick">
        <color rgb="FFC00000"/>
      </left>
      <right/>
      <top style="thin">
        <color auto="1"/>
      </top>
      <bottom style="dashed">
        <color theme="1" tint="0.499984740745262"/>
      </bottom>
      <diagonal/>
    </border>
    <border>
      <left style="thick">
        <color rgb="FFC00000"/>
      </left>
      <right style="thick">
        <color rgb="FFC00000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ck">
        <color rgb="FFC00000"/>
      </left>
      <right/>
      <top style="dashed">
        <color theme="1" tint="0.499984740745262"/>
      </top>
      <bottom style="dashed">
        <color theme="1" tint="0.499984740745262"/>
      </bottom>
      <diagonal/>
    </border>
    <border>
      <left style="thick">
        <color rgb="FFC00000"/>
      </left>
      <right style="thick">
        <color rgb="FFC00000"/>
      </right>
      <top style="dashed">
        <color theme="0" tint="-0.34998626667073579"/>
      </top>
      <bottom/>
      <diagonal/>
    </border>
    <border>
      <left style="thick">
        <color rgb="FFC00000"/>
      </left>
      <right/>
      <top style="dashed">
        <color theme="1" tint="0.499984740745262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C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medium">
        <color auto="1"/>
      </top>
      <bottom/>
      <diagonal/>
    </border>
    <border>
      <left style="thick">
        <color rgb="FFC00000"/>
      </left>
      <right style="thick">
        <color rgb="FFC00000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1" tint="0.499984740745262"/>
      </bottom>
      <diagonal/>
    </border>
    <border>
      <left/>
      <right/>
      <top style="thin">
        <color auto="1"/>
      </top>
      <bottom style="dashed">
        <color theme="1" tint="0.499984740745262"/>
      </bottom>
      <diagonal/>
    </border>
    <border>
      <left style="thick">
        <color rgb="FFC00000"/>
      </left>
      <right style="thick">
        <color rgb="FFC00000"/>
      </right>
      <top style="hair">
        <color indexed="64"/>
      </top>
      <bottom style="hair">
        <color indexed="64"/>
      </bottom>
      <diagonal/>
    </border>
    <border>
      <left style="thick">
        <color rgb="FFC0000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ashed">
        <color theme="1" tint="0.499984740745262"/>
      </top>
      <bottom style="dashed">
        <color theme="1" tint="0.499984740745262"/>
      </bottom>
      <diagonal/>
    </border>
    <border>
      <left style="thick">
        <color rgb="FFC00000"/>
      </left>
      <right style="thick">
        <color rgb="FFC00000"/>
      </right>
      <top style="hair">
        <color indexed="64"/>
      </top>
      <bottom/>
      <diagonal/>
    </border>
    <border>
      <left style="thick">
        <color rgb="FFC00000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ashed">
        <color theme="1" tint="0.499984740745262"/>
      </top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hair">
        <color indexed="64"/>
      </top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medium">
        <color indexed="64"/>
      </top>
      <bottom style="hair">
        <color auto="1"/>
      </bottom>
      <diagonal/>
    </border>
    <border>
      <left style="thick">
        <color rgb="FFC00000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/>
      <bottom/>
      <diagonal/>
    </border>
    <border>
      <left style="hair">
        <color auto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ck">
        <color rgb="FFC00000"/>
      </left>
      <right/>
      <top/>
      <bottom style="thin">
        <color auto="1"/>
      </bottom>
      <diagonal/>
    </border>
    <border>
      <left style="hair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thin">
        <color indexed="64"/>
      </top>
      <bottom style="thick">
        <color rgb="FFC00000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hair">
        <color auto="1"/>
      </right>
      <top/>
      <bottom style="thin">
        <color theme="0" tint="-0.24994659260841701"/>
      </bottom>
      <diagonal/>
    </border>
    <border>
      <left style="hair">
        <color auto="1"/>
      </left>
      <right style="hair">
        <color auto="1"/>
      </right>
      <top/>
      <bottom style="thin">
        <color theme="0" tint="-0.24994659260841701"/>
      </bottom>
      <diagonal/>
    </border>
    <border>
      <left style="hair">
        <color auto="1"/>
      </left>
      <right/>
      <top/>
      <bottom style="thin">
        <color theme="0" tint="-0.24994659260841701"/>
      </bottom>
      <diagonal/>
    </border>
    <border>
      <left style="hair">
        <color auto="1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ck">
        <color rgb="FFC00000"/>
      </right>
      <top style="medium">
        <color indexed="64"/>
      </top>
      <bottom/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1"/>
      </bottom>
      <diagonal/>
    </border>
    <border>
      <left style="thick">
        <color rgb="FF9755FD"/>
      </left>
      <right style="thin">
        <color theme="0" tint="-0.34998626667073579"/>
      </right>
      <top style="thick">
        <color rgb="FF9755FD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rgb="FF9755FD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9755FD"/>
      </right>
      <top style="thick">
        <color rgb="FF9755FD"/>
      </top>
      <bottom style="thin">
        <color theme="0" tint="-0.34998626667073579"/>
      </bottom>
      <diagonal/>
    </border>
    <border>
      <left style="thick">
        <color rgb="FF9755FD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9755FD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dashed">
        <color theme="1" tint="0.499984740745262"/>
      </top>
      <bottom style="dashed">
        <color theme="1" tint="0.499984740745262"/>
      </bottom>
      <diagonal/>
    </border>
    <border>
      <left/>
      <right/>
      <top style="dashed">
        <color theme="1" tint="0.499984740745262"/>
      </top>
      <bottom style="thin">
        <color theme="1"/>
      </bottom>
      <diagonal/>
    </border>
    <border>
      <left/>
      <right/>
      <top/>
      <bottom style="dashed">
        <color theme="1" tint="0.499984740745262"/>
      </bottom>
      <diagonal/>
    </border>
    <border>
      <left/>
      <right/>
      <top style="dashed">
        <color theme="1" tint="0.499984740745262"/>
      </top>
      <bottom/>
      <diagonal/>
    </border>
    <border>
      <left/>
      <right/>
      <top style="dashed">
        <color theme="1" tint="0.499984740745262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1"/>
      </top>
      <bottom style="dashed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9755FD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9755FD"/>
      </right>
      <top/>
      <bottom style="thin">
        <color theme="0" tint="-0.34998626667073579"/>
      </bottom>
      <diagonal/>
    </border>
    <border>
      <left style="thick">
        <color rgb="FF9755FD"/>
      </left>
      <right style="thin">
        <color theme="0" tint="-0.34998626667073579"/>
      </right>
      <top style="thin">
        <color theme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9755FD"/>
      </right>
      <top style="thin">
        <color theme="1"/>
      </top>
      <bottom style="thin">
        <color theme="0" tint="-0.34998626667073579"/>
      </bottom>
      <diagonal/>
    </border>
    <border>
      <left style="thick">
        <color rgb="FF9755FD"/>
      </left>
      <right style="thin">
        <color theme="0" tint="-0.34998626667073579"/>
      </right>
      <top style="thin">
        <color theme="0" tint="-0.34998626667073579"/>
      </top>
      <bottom style="thin">
        <color theme="1"/>
      </bottom>
      <diagonal/>
    </border>
    <border>
      <left style="thin">
        <color theme="0" tint="-0.34998626667073579"/>
      </left>
      <right style="thick">
        <color rgb="FF9755FD"/>
      </right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ck">
        <color rgb="FF9755FD"/>
      </left>
      <right style="thin">
        <color theme="0" tint="-0.24994659260841701"/>
      </right>
      <top style="thick">
        <color rgb="FF9755FD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9755FD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9755FD"/>
      </right>
      <top style="thick">
        <color rgb="FF9755FD"/>
      </top>
      <bottom style="thin">
        <color theme="0" tint="-0.24994659260841701"/>
      </bottom>
      <diagonal/>
    </border>
    <border>
      <left style="thick">
        <color rgb="FF9755FD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9755FD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9755FD"/>
      </left>
      <right style="thin">
        <color theme="0" tint="-0.24994659260841701"/>
      </right>
      <top style="thin">
        <color theme="0" tint="-0.24994659260841701"/>
      </top>
      <bottom style="thick">
        <color rgb="FF9755FD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9755FD"/>
      </bottom>
      <diagonal/>
    </border>
    <border>
      <left style="thin">
        <color theme="0" tint="-0.24994659260841701"/>
      </left>
      <right style="thick">
        <color rgb="FF9755FD"/>
      </right>
      <top style="thin">
        <color theme="0" tint="-0.24994659260841701"/>
      </top>
      <bottom style="thick">
        <color rgb="FF9755FD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9755FD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 style="thin">
        <color auto="1"/>
      </top>
      <bottom/>
      <diagonal/>
    </border>
    <border>
      <left style="hair">
        <color theme="1" tint="0.499984740745262"/>
      </left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4" tint="0.39997558519241921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ck">
        <color rgb="FFFF0000"/>
      </left>
      <right/>
      <top style="thin">
        <color theme="0" tint="-0.24994659260841701"/>
      </top>
      <bottom/>
      <diagonal/>
    </border>
    <border>
      <left style="hair">
        <color theme="1" tint="0.499984740745262"/>
      </left>
      <right/>
      <top style="thin">
        <color theme="0" tint="-0.24994659260841701"/>
      </top>
      <bottom/>
      <diagonal/>
    </border>
    <border>
      <left style="hair">
        <color auto="1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hair">
        <color indexed="64"/>
      </right>
      <top style="thin">
        <color theme="0" tint="-0.24994659260841701"/>
      </top>
      <bottom/>
      <diagonal/>
    </border>
    <border>
      <left style="hair">
        <color auto="1"/>
      </left>
      <right style="hair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rgb="FF9BC2E6"/>
      </left>
      <right/>
      <top style="thin">
        <color theme="4" tint="0.39997558519241921"/>
      </top>
      <bottom/>
      <diagonal/>
    </border>
    <border>
      <left style="hair">
        <color theme="1" tint="0.499984740745262"/>
      </left>
      <right/>
      <top style="thin">
        <color theme="4" tint="0.39997558519241921"/>
      </top>
      <bottom/>
      <diagonal/>
    </border>
    <border>
      <left style="hair">
        <color indexed="64"/>
      </left>
      <right style="thin">
        <color rgb="FF9BC2E6"/>
      </right>
      <top style="thin">
        <color theme="4" tint="0.39997558519241921"/>
      </top>
      <bottom/>
      <diagonal/>
    </border>
    <border>
      <left style="thin">
        <color rgb="FF9BC2E6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theme="1"/>
      </top>
      <bottom/>
      <diagonal/>
    </border>
    <border>
      <left style="thin">
        <color rgb="FF9BC2E6"/>
      </left>
      <right/>
      <top style="thin">
        <color indexed="64"/>
      </top>
      <bottom style="double">
        <color rgb="FF000000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thick">
        <color rgb="FFFF0000"/>
      </left>
      <right/>
      <top style="thin">
        <color auto="1"/>
      </top>
      <bottom style="double">
        <color rgb="FF000000"/>
      </bottom>
      <diagonal/>
    </border>
    <border>
      <left style="hair">
        <color theme="1" tint="0.499984740745262"/>
      </left>
      <right/>
      <top style="thin">
        <color auto="1"/>
      </top>
      <bottom style="double">
        <color rgb="FF000000"/>
      </bottom>
      <diagonal/>
    </border>
    <border>
      <left style="hair">
        <color indexed="64"/>
      </left>
      <right/>
      <top style="thin">
        <color indexed="64"/>
      </top>
      <bottom style="double">
        <color rgb="FF000000"/>
      </bottom>
      <diagonal/>
    </border>
    <border>
      <left style="thin">
        <color rgb="FF9BC2E6"/>
      </left>
      <right/>
      <top style="thin">
        <color indexed="64"/>
      </top>
      <bottom/>
      <diagonal/>
    </border>
    <border>
      <left style="thin">
        <color rgb="FF9BC2E6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rgb="FF9BC2E6"/>
      </left>
      <right/>
      <top style="thin">
        <color theme="0" tint="-0.24994659260841701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0" tint="-0.24994659260841701"/>
      </top>
      <bottom style="thin">
        <color rgb="FF9BC2E6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rgb="FF9BC2E6"/>
      </bottom>
      <diagonal/>
    </border>
    <border>
      <left/>
      <right/>
      <top style="thin">
        <color theme="0" tint="-0.24994659260841701"/>
      </top>
      <bottom style="thin">
        <color rgb="FF9BC2E6"/>
      </bottom>
      <diagonal/>
    </border>
    <border>
      <left style="hair">
        <color theme="1" tint="0.499984740745262"/>
      </left>
      <right/>
      <top style="thin">
        <color theme="0" tint="-0.24994659260841701"/>
      </top>
      <bottom style="thin">
        <color rgb="FF9BC2E6"/>
      </bottom>
      <diagonal/>
    </border>
    <border>
      <left style="hair">
        <color auto="1"/>
      </left>
      <right/>
      <top style="thin">
        <color theme="0" tint="-0.24994659260841701"/>
      </top>
      <bottom style="thin">
        <color rgb="FF9BC2E6"/>
      </bottom>
      <diagonal/>
    </border>
    <border>
      <left/>
      <right style="hair">
        <color indexed="64"/>
      </right>
      <top style="thin">
        <color theme="0" tint="-0.24994659260841701"/>
      </top>
      <bottom style="thin">
        <color rgb="FF9BC2E6"/>
      </bottom>
      <diagonal/>
    </border>
    <border>
      <left style="hair">
        <color auto="1"/>
      </left>
      <right style="hair">
        <color indexed="64"/>
      </right>
      <top style="thin">
        <color theme="0" tint="-0.24994659260841701"/>
      </top>
      <bottom style="thin">
        <color rgb="FF9BC2E6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rgb="FF9BC2E6"/>
      </bottom>
      <diagonal/>
    </border>
    <border>
      <left style="thick">
        <color rgb="FF9755FD"/>
      </left>
      <right style="thin">
        <color theme="0" tint="-0.34998626667073579"/>
      </right>
      <top style="thin">
        <color theme="0" tint="-0.34998626667073579"/>
      </top>
      <bottom style="thick">
        <color rgb="FF9755FD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9755FD"/>
      </bottom>
      <diagonal/>
    </border>
    <border>
      <left style="thin">
        <color theme="0" tint="-0.34998626667073579"/>
      </left>
      <right style="thick">
        <color rgb="FF9755FD"/>
      </right>
      <top style="thin">
        <color theme="0" tint="-0.34998626667073579"/>
      </top>
      <bottom style="thick">
        <color rgb="FF9755FD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 tint="0.499984740745262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/>
      <right style="thin">
        <color theme="1" tint="0.499984740745262"/>
      </right>
      <top style="thin">
        <color auto="1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/>
      <top style="thin">
        <color auto="1"/>
      </top>
      <bottom style="medium">
        <color auto="1"/>
      </bottom>
      <diagonal/>
    </border>
    <border>
      <left style="hair">
        <color indexed="64"/>
      </left>
      <right style="thin">
        <color rgb="FF9BC2E6"/>
      </right>
      <top style="thin">
        <color indexed="64"/>
      </top>
      <bottom/>
      <diagonal/>
    </border>
    <border>
      <left style="hair">
        <color auto="1"/>
      </left>
      <right style="thin">
        <color rgb="FF9BC2E6"/>
      </right>
      <top style="thin">
        <color theme="0" tint="-0.24994659260841701"/>
      </top>
      <bottom/>
      <diagonal/>
    </border>
    <border>
      <left/>
      <right/>
      <top style="thin">
        <color theme="1" tint="0.499984740745262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28" fillId="0" borderId="0"/>
    <xf numFmtId="41" fontId="34" fillId="0" borderId="0" applyFont="0" applyFill="0" applyBorder="0" applyAlignment="0" applyProtection="0">
      <alignment vertical="center"/>
    </xf>
  </cellStyleXfs>
  <cellXfs count="10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5" fillId="3" borderId="3" xfId="0" quotePrefix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8" fillId="0" borderId="0" xfId="0" quotePrefix="1" applyFont="1">
      <alignment vertical="center"/>
    </xf>
    <xf numFmtId="0" fontId="9" fillId="0" borderId="0" xfId="0" applyFont="1">
      <alignment vertical="center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176" fontId="13" fillId="6" borderId="20" xfId="0" applyNumberFormat="1" applyFont="1" applyFill="1" applyBorder="1" applyAlignment="1">
      <alignment horizontal="center" vertical="center" wrapText="1"/>
    </xf>
    <xf numFmtId="176" fontId="13" fillId="6" borderId="21" xfId="0" applyNumberFormat="1" applyFont="1" applyFill="1" applyBorder="1" applyAlignment="1">
      <alignment horizontal="center" vertical="center" wrapText="1"/>
    </xf>
    <xf numFmtId="176" fontId="13" fillId="6" borderId="22" xfId="0" applyNumberFormat="1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/>
    </xf>
    <xf numFmtId="177" fontId="10" fillId="7" borderId="2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>
      <alignment horizontal="center" vertical="center"/>
    </xf>
    <xf numFmtId="178" fontId="10" fillId="0" borderId="26" xfId="0" applyNumberFormat="1" applyFont="1" applyFill="1" applyBorder="1" applyAlignment="1">
      <alignment horizontal="center" vertical="center"/>
    </xf>
    <xf numFmtId="178" fontId="14" fillId="0" borderId="27" xfId="0" applyNumberFormat="1" applyFont="1" applyFill="1" applyBorder="1" applyAlignment="1">
      <alignment horizontal="center" vertical="center"/>
    </xf>
    <xf numFmtId="178" fontId="14" fillId="0" borderId="28" xfId="0" applyNumberFormat="1" applyFont="1" applyFill="1" applyBorder="1" applyAlignment="1">
      <alignment horizontal="center" vertical="center"/>
    </xf>
    <xf numFmtId="178" fontId="14" fillId="0" borderId="29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" fontId="14" fillId="0" borderId="31" xfId="0" applyNumberFormat="1" applyFont="1" applyFill="1" applyBorder="1" applyAlignment="1">
      <alignment horizontal="center" vertical="center"/>
    </xf>
    <xf numFmtId="178" fontId="10" fillId="0" borderId="32" xfId="0" applyNumberFormat="1" applyFont="1" applyFill="1" applyBorder="1" applyAlignment="1">
      <alignment horizontal="center" vertical="center"/>
    </xf>
    <xf numFmtId="178" fontId="14" fillId="0" borderId="33" xfId="0" applyNumberFormat="1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 vertical="center"/>
    </xf>
    <xf numFmtId="1" fontId="14" fillId="0" borderId="35" xfId="0" applyNumberFormat="1" applyFont="1" applyFill="1" applyBorder="1" applyAlignment="1">
      <alignment horizontal="center" vertical="center"/>
    </xf>
    <xf numFmtId="178" fontId="10" fillId="0" borderId="36" xfId="0" applyNumberFormat="1" applyFont="1" applyFill="1" applyBorder="1" applyAlignment="1">
      <alignment horizontal="center" vertical="center"/>
    </xf>
    <xf numFmtId="178" fontId="14" fillId="0" borderId="37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77" fontId="15" fillId="8" borderId="38" xfId="0" applyNumberFormat="1" applyFont="1" applyFill="1" applyBorder="1" applyAlignment="1">
      <alignment horizontal="center" vertical="center"/>
    </xf>
    <xf numFmtId="1" fontId="15" fillId="8" borderId="39" xfId="0" applyNumberFormat="1" applyFont="1" applyFill="1" applyBorder="1" applyAlignment="1">
      <alignment horizontal="center" vertical="center"/>
    </xf>
    <xf numFmtId="178" fontId="15" fillId="8" borderId="40" xfId="0" applyNumberFormat="1" applyFont="1" applyFill="1" applyBorder="1" applyAlignment="1">
      <alignment horizontal="center" vertical="center"/>
    </xf>
    <xf numFmtId="178" fontId="15" fillId="8" borderId="41" xfId="0" applyNumberFormat="1" applyFont="1" applyFill="1" applyBorder="1" applyAlignment="1">
      <alignment horizontal="center" vertical="center"/>
    </xf>
    <xf numFmtId="178" fontId="15" fillId="8" borderId="42" xfId="0" applyNumberFormat="1" applyFont="1" applyFill="1" applyBorder="1" applyAlignment="1">
      <alignment horizontal="center" vertical="center"/>
    </xf>
    <xf numFmtId="178" fontId="15" fillId="8" borderId="1" xfId="0" applyNumberFormat="1" applyFont="1" applyFill="1" applyBorder="1" applyAlignment="1">
      <alignment horizontal="center" vertical="center"/>
    </xf>
    <xf numFmtId="0" fontId="15" fillId="8" borderId="43" xfId="0" applyFont="1" applyFill="1" applyBorder="1" applyAlignment="1">
      <alignment horizontal="center" vertical="center"/>
    </xf>
    <xf numFmtId="177" fontId="15" fillId="8" borderId="44" xfId="0" applyNumberFormat="1" applyFont="1" applyFill="1" applyBorder="1" applyAlignment="1">
      <alignment horizontal="center" vertical="center"/>
    </xf>
    <xf numFmtId="1" fontId="15" fillId="8" borderId="45" xfId="0" applyNumberFormat="1" applyFont="1" applyFill="1" applyBorder="1" applyAlignment="1">
      <alignment horizontal="center" vertical="center"/>
    </xf>
    <xf numFmtId="178" fontId="15" fillId="8" borderId="46" xfId="0" applyNumberFormat="1" applyFont="1" applyFill="1" applyBorder="1" applyAlignment="1">
      <alignment horizontal="center" vertical="center"/>
    </xf>
    <xf numFmtId="178" fontId="15" fillId="8" borderId="47" xfId="0" applyNumberFormat="1" applyFont="1" applyFill="1" applyBorder="1" applyAlignment="1">
      <alignment horizontal="center" vertical="center"/>
    </xf>
    <xf numFmtId="178" fontId="15" fillId="8" borderId="48" xfId="0" applyNumberFormat="1" applyFont="1" applyFill="1" applyBorder="1" applyAlignment="1">
      <alignment horizontal="center" vertical="center"/>
    </xf>
    <xf numFmtId="178" fontId="15" fillId="8" borderId="49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6" fillId="6" borderId="53" xfId="0" applyFont="1" applyFill="1" applyBorder="1" applyAlignment="1">
      <alignment horizontal="center" vertical="center" wrapText="1"/>
    </xf>
    <xf numFmtId="0" fontId="16" fillId="6" borderId="54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176" fontId="18" fillId="6" borderId="56" xfId="0" applyNumberFormat="1" applyFont="1" applyFill="1" applyBorder="1" applyAlignment="1">
      <alignment horizontal="center" vertical="center" wrapText="1"/>
    </xf>
    <xf numFmtId="176" fontId="18" fillId="6" borderId="57" xfId="0" applyNumberFormat="1" applyFont="1" applyFill="1" applyBorder="1" applyAlignment="1">
      <alignment horizontal="center" vertical="center" wrapText="1"/>
    </xf>
    <xf numFmtId="176" fontId="18" fillId="6" borderId="22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177" fontId="16" fillId="7" borderId="58" xfId="0" applyNumberFormat="1" applyFont="1" applyFill="1" applyBorder="1" applyAlignment="1">
      <alignment horizontal="center" vertical="center"/>
    </xf>
    <xf numFmtId="1" fontId="19" fillId="0" borderId="59" xfId="0" applyNumberFormat="1" applyFont="1" applyFill="1" applyBorder="1" applyAlignment="1">
      <alignment horizontal="center" vertical="center"/>
    </xf>
    <xf numFmtId="177" fontId="20" fillId="0" borderId="60" xfId="0" applyNumberFormat="1" applyFont="1" applyFill="1" applyBorder="1" applyAlignment="1">
      <alignment horizontal="center" vertical="center"/>
    </xf>
    <xf numFmtId="178" fontId="20" fillId="0" borderId="60" xfId="0" applyNumberFormat="1" applyFont="1" applyFill="1" applyBorder="1" applyAlignment="1">
      <alignment horizontal="center" vertical="center"/>
    </xf>
    <xf numFmtId="178" fontId="19" fillId="0" borderId="61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7" fontId="16" fillId="7" borderId="63" xfId="0" applyNumberFormat="1" applyFont="1" applyFill="1" applyBorder="1" applyAlignment="1">
      <alignment horizontal="center" vertical="center"/>
    </xf>
    <xf numFmtId="1" fontId="19" fillId="0" borderId="64" xfId="0" applyNumberFormat="1" applyFont="1" applyFill="1" applyBorder="1" applyAlignment="1">
      <alignment horizontal="center" vertical="center"/>
    </xf>
    <xf numFmtId="177" fontId="20" fillId="0" borderId="65" xfId="0" applyNumberFormat="1" applyFont="1" applyFill="1" applyBorder="1" applyAlignment="1">
      <alignment horizontal="center" vertical="center"/>
    </xf>
    <xf numFmtId="178" fontId="20" fillId="0" borderId="65" xfId="0" applyNumberFormat="1" applyFont="1" applyFill="1" applyBorder="1" applyAlignment="1">
      <alignment horizontal="center" vertical="center"/>
    </xf>
    <xf numFmtId="178" fontId="19" fillId="0" borderId="66" xfId="0" applyNumberFormat="1" applyFont="1" applyFill="1" applyBorder="1" applyAlignment="1">
      <alignment horizontal="center" vertical="center"/>
    </xf>
    <xf numFmtId="178" fontId="19" fillId="0" borderId="67" xfId="0" applyNumberFormat="1" applyFont="1" applyFill="1" applyBorder="1" applyAlignment="1">
      <alignment horizontal="center" vertical="center"/>
    </xf>
    <xf numFmtId="0" fontId="16" fillId="0" borderId="69" xfId="0" applyFont="1" applyFill="1" applyBorder="1" applyAlignment="1">
      <alignment horizontal="center" vertical="center"/>
    </xf>
    <xf numFmtId="177" fontId="16" fillId="7" borderId="70" xfId="0" applyNumberFormat="1" applyFont="1" applyFill="1" applyBorder="1" applyAlignment="1">
      <alignment horizontal="center" vertical="center"/>
    </xf>
    <xf numFmtId="1" fontId="19" fillId="0" borderId="71" xfId="0" applyNumberFormat="1" applyFont="1" applyFill="1" applyBorder="1" applyAlignment="1">
      <alignment horizontal="center" vertical="center"/>
    </xf>
    <xf numFmtId="177" fontId="20" fillId="0" borderId="72" xfId="0" applyNumberFormat="1" applyFont="1" applyFill="1" applyBorder="1" applyAlignment="1">
      <alignment horizontal="center" vertical="center"/>
    </xf>
    <xf numFmtId="178" fontId="20" fillId="0" borderId="72" xfId="0" applyNumberFormat="1" applyFont="1" applyFill="1" applyBorder="1" applyAlignment="1">
      <alignment horizontal="center" vertical="center"/>
    </xf>
    <xf numFmtId="178" fontId="19" fillId="0" borderId="73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177" fontId="16" fillId="8" borderId="38" xfId="0" applyNumberFormat="1" applyFont="1" applyFill="1" applyBorder="1" applyAlignment="1">
      <alignment horizontal="center" vertical="center"/>
    </xf>
    <xf numFmtId="1" fontId="19" fillId="8" borderId="75" xfId="0" applyNumberFormat="1" applyFont="1" applyFill="1" applyBorder="1" applyAlignment="1">
      <alignment horizontal="center" vertical="center"/>
    </xf>
    <xf numFmtId="177" fontId="20" fillId="8" borderId="39" xfId="0" applyNumberFormat="1" applyFont="1" applyFill="1" applyBorder="1" applyAlignment="1">
      <alignment horizontal="center" vertical="center"/>
    </xf>
    <xf numFmtId="178" fontId="18" fillId="8" borderId="76" xfId="0" applyNumberFormat="1" applyFont="1" applyFill="1" applyBorder="1" applyAlignment="1">
      <alignment horizontal="center" vertical="center"/>
    </xf>
    <xf numFmtId="178" fontId="18" fillId="8" borderId="77" xfId="0" applyNumberFormat="1" applyFont="1" applyFill="1" applyBorder="1" applyAlignment="1">
      <alignment horizontal="center" vertical="center"/>
    </xf>
    <xf numFmtId="178" fontId="20" fillId="8" borderId="78" xfId="0" applyNumberFormat="1" applyFont="1" applyFill="1" applyBorder="1" applyAlignment="1">
      <alignment horizontal="center" vertical="center"/>
    </xf>
    <xf numFmtId="178" fontId="19" fillId="8" borderId="41" xfId="0" applyNumberFormat="1" applyFont="1" applyFill="1" applyBorder="1" applyAlignment="1">
      <alignment horizontal="center" vertical="center"/>
    </xf>
    <xf numFmtId="178" fontId="19" fillId="8" borderId="1" xfId="0" applyNumberFormat="1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center" vertical="center"/>
    </xf>
    <xf numFmtId="177" fontId="16" fillId="8" borderId="79" xfId="0" applyNumberFormat="1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77" fontId="20" fillId="8" borderId="45" xfId="0" applyNumberFormat="1" applyFont="1" applyFill="1" applyBorder="1" applyAlignment="1">
      <alignment horizontal="center" vertical="center"/>
    </xf>
    <xf numFmtId="178" fontId="18" fillId="8" borderId="81" xfId="0" applyNumberFormat="1" applyFont="1" applyFill="1" applyBorder="1" applyAlignment="1">
      <alignment horizontal="center" vertical="center"/>
    </xf>
    <xf numFmtId="178" fontId="18" fillId="8" borderId="82" xfId="0" applyNumberFormat="1" applyFont="1" applyFill="1" applyBorder="1" applyAlignment="1">
      <alignment horizontal="center" vertical="center"/>
    </xf>
    <xf numFmtId="178" fontId="20" fillId="8" borderId="83" xfId="0" applyNumberFormat="1" applyFont="1" applyFill="1" applyBorder="1" applyAlignment="1">
      <alignment horizontal="center" vertical="center"/>
    </xf>
    <xf numFmtId="178" fontId="19" fillId="8" borderId="47" xfId="0" applyNumberFormat="1" applyFont="1" applyFill="1" applyBorder="1" applyAlignment="1">
      <alignment horizontal="center" vertical="center"/>
    </xf>
    <xf numFmtId="178" fontId="19" fillId="8" borderId="49" xfId="0" applyNumberFormat="1" applyFont="1" applyFill="1" applyBorder="1" applyAlignment="1">
      <alignment horizontal="center" vertical="center"/>
    </xf>
    <xf numFmtId="0" fontId="16" fillId="0" borderId="84" xfId="0" applyFont="1" applyFill="1" applyBorder="1" applyAlignment="1">
      <alignment horizontal="center" vertical="center"/>
    </xf>
    <xf numFmtId="177" fontId="16" fillId="7" borderId="85" xfId="0" applyNumberFormat="1" applyFont="1" applyFill="1" applyBorder="1" applyAlignment="1">
      <alignment horizontal="center" vertical="center"/>
    </xf>
    <xf numFmtId="1" fontId="19" fillId="0" borderId="86" xfId="0" applyNumberFormat="1" applyFont="1" applyFill="1" applyBorder="1" applyAlignment="1">
      <alignment horizontal="center" vertical="center"/>
    </xf>
    <xf numFmtId="177" fontId="16" fillId="7" borderId="87" xfId="0" applyNumberFormat="1" applyFont="1" applyFill="1" applyBorder="1" applyAlignment="1">
      <alignment horizontal="center" vertical="center"/>
    </xf>
    <xf numFmtId="1" fontId="19" fillId="0" borderId="88" xfId="0" applyNumberFormat="1" applyFont="1" applyFill="1" applyBorder="1" applyAlignment="1">
      <alignment horizontal="center" vertical="center"/>
    </xf>
    <xf numFmtId="178" fontId="20" fillId="3" borderId="65" xfId="0" applyNumberFormat="1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177" fontId="16" fillId="7" borderId="89" xfId="0" applyNumberFormat="1" applyFont="1" applyFill="1" applyBorder="1" applyAlignment="1">
      <alignment horizontal="center" vertical="center"/>
    </xf>
    <xf numFmtId="1" fontId="19" fillId="0" borderId="90" xfId="0" applyNumberFormat="1" applyFont="1" applyFill="1" applyBorder="1" applyAlignment="1">
      <alignment horizontal="center" vertical="center"/>
    </xf>
    <xf numFmtId="0" fontId="16" fillId="8" borderId="91" xfId="0" applyFont="1" applyFill="1" applyBorder="1" applyAlignment="1">
      <alignment horizontal="center" vertical="center"/>
    </xf>
    <xf numFmtId="177" fontId="16" fillId="8" borderId="44" xfId="0" applyNumberFormat="1" applyFont="1" applyFill="1" applyBorder="1" applyAlignment="1">
      <alignment horizontal="center" vertical="center"/>
    </xf>
    <xf numFmtId="1" fontId="19" fillId="8" borderId="92" xfId="0" applyNumberFormat="1" applyFont="1" applyFill="1" applyBorder="1" applyAlignment="1">
      <alignment horizontal="center" vertical="center"/>
    </xf>
    <xf numFmtId="177" fontId="20" fillId="8" borderId="93" xfId="0" applyNumberFormat="1" applyFont="1" applyFill="1" applyBorder="1" applyAlignment="1">
      <alignment horizontal="center" vertical="center"/>
    </xf>
    <xf numFmtId="177" fontId="18" fillId="8" borderId="94" xfId="0" applyNumberFormat="1" applyFont="1" applyFill="1" applyBorder="1" applyAlignment="1">
      <alignment horizontal="center" vertical="center"/>
    </xf>
    <xf numFmtId="177" fontId="18" fillId="8" borderId="95" xfId="0" applyNumberFormat="1" applyFont="1" applyFill="1" applyBorder="1" applyAlignment="1">
      <alignment horizontal="center" vertical="center"/>
    </xf>
    <xf numFmtId="178" fontId="20" fillId="8" borderId="96" xfId="0" applyNumberFormat="1" applyFont="1" applyFill="1" applyBorder="1" applyAlignment="1">
      <alignment horizontal="center" vertical="center"/>
    </xf>
    <xf numFmtId="178" fontId="19" fillId="8" borderId="97" xfId="0" applyNumberFormat="1" applyFont="1" applyFill="1" applyBorder="1" applyAlignment="1">
      <alignment horizontal="center" vertical="center"/>
    </xf>
    <xf numFmtId="178" fontId="19" fillId="8" borderId="98" xfId="0" applyNumberFormat="1" applyFont="1" applyFill="1" applyBorder="1" applyAlignment="1">
      <alignment horizontal="center" vertical="center"/>
    </xf>
    <xf numFmtId="177" fontId="16" fillId="7" borderId="100" xfId="0" applyNumberFormat="1" applyFont="1" applyFill="1" applyBorder="1" applyAlignment="1">
      <alignment horizontal="center" vertical="center"/>
    </xf>
    <xf numFmtId="1" fontId="19" fillId="0" borderId="75" xfId="0" applyNumberFormat="1" applyFont="1" applyFill="1" applyBorder="1" applyAlignment="1">
      <alignment horizontal="center" vertical="center"/>
    </xf>
    <xf numFmtId="178" fontId="19" fillId="0" borderId="102" xfId="0" applyNumberFormat="1" applyFont="1" applyFill="1" applyBorder="1" applyAlignment="1">
      <alignment horizontal="center" vertical="center"/>
    </xf>
    <xf numFmtId="178" fontId="19" fillId="0" borderId="62" xfId="0" applyNumberFormat="1" applyFont="1" applyFill="1" applyBorder="1" applyAlignment="1">
      <alignment horizontal="center" vertical="center"/>
    </xf>
    <xf numFmtId="177" fontId="16" fillId="7" borderId="103" xfId="0" applyNumberFormat="1" applyFont="1" applyFill="1" applyBorder="1" applyAlignment="1">
      <alignment horizontal="center" vertical="center"/>
    </xf>
    <xf numFmtId="1" fontId="19" fillId="0" borderId="104" xfId="0" applyNumberFormat="1" applyFont="1" applyFill="1" applyBorder="1" applyAlignment="1">
      <alignment horizontal="center" vertical="center"/>
    </xf>
    <xf numFmtId="178" fontId="19" fillId="0" borderId="68" xfId="0" applyNumberFormat="1" applyFont="1" applyFill="1" applyBorder="1" applyAlignment="1">
      <alignment horizontal="center" vertical="center"/>
    </xf>
    <xf numFmtId="177" fontId="16" fillId="7" borderId="106" xfId="0" applyNumberFormat="1" applyFont="1" applyFill="1" applyBorder="1" applyAlignment="1">
      <alignment horizontal="center" vertical="center"/>
    </xf>
    <xf numFmtId="1" fontId="19" fillId="0" borderId="107" xfId="0" applyNumberFormat="1" applyFont="1" applyFill="1" applyBorder="1" applyAlignment="1">
      <alignment horizontal="center" vertical="center"/>
    </xf>
    <xf numFmtId="177" fontId="20" fillId="0" borderId="108" xfId="0" applyNumberFormat="1" applyFont="1" applyFill="1" applyBorder="1" applyAlignment="1">
      <alignment horizontal="center" vertical="center"/>
    </xf>
    <xf numFmtId="178" fontId="19" fillId="0" borderId="74" xfId="0" applyNumberFormat="1" applyFont="1" applyFill="1" applyBorder="1" applyAlignment="1">
      <alignment horizontal="center" vertical="center"/>
    </xf>
    <xf numFmtId="177" fontId="16" fillId="8" borderId="100" xfId="0" applyNumberFormat="1" applyFont="1" applyFill="1" applyBorder="1" applyAlignment="1">
      <alignment horizontal="center" vertical="center"/>
    </xf>
    <xf numFmtId="177" fontId="19" fillId="8" borderId="75" xfId="0" applyNumberFormat="1" applyFont="1" applyFill="1" applyBorder="1" applyAlignment="1">
      <alignment horizontal="center" vertical="center"/>
    </xf>
    <xf numFmtId="178" fontId="19" fillId="8" borderId="76" xfId="0" applyNumberFormat="1" applyFont="1" applyFill="1" applyBorder="1" applyAlignment="1">
      <alignment horizontal="center" vertical="center"/>
    </xf>
    <xf numFmtId="178" fontId="19" fillId="8" borderId="77" xfId="0" applyNumberFormat="1" applyFont="1" applyFill="1" applyBorder="1" applyAlignment="1">
      <alignment horizontal="center" vertical="center"/>
    </xf>
    <xf numFmtId="177" fontId="16" fillId="8" borderId="109" xfId="0" applyNumberFormat="1" applyFont="1" applyFill="1" applyBorder="1" applyAlignment="1">
      <alignment horizontal="center" vertical="center"/>
    </xf>
    <xf numFmtId="177" fontId="19" fillId="8" borderId="80" xfId="0" applyNumberFormat="1" applyFont="1" applyFill="1" applyBorder="1" applyAlignment="1">
      <alignment horizontal="center" vertical="center"/>
    </xf>
    <xf numFmtId="178" fontId="19" fillId="8" borderId="81" xfId="0" applyNumberFormat="1" applyFont="1" applyFill="1" applyBorder="1" applyAlignment="1">
      <alignment horizontal="center" vertical="center"/>
    </xf>
    <xf numFmtId="178" fontId="19" fillId="8" borderId="82" xfId="0" applyNumberFormat="1" applyFont="1" applyFill="1" applyBorder="1" applyAlignment="1">
      <alignment horizontal="center" vertical="center"/>
    </xf>
    <xf numFmtId="177" fontId="16" fillId="7" borderId="110" xfId="0" applyNumberFormat="1" applyFont="1" applyFill="1" applyBorder="1" applyAlignment="1">
      <alignment horizontal="center" vertical="center"/>
    </xf>
    <xf numFmtId="1" fontId="19" fillId="0" borderId="111" xfId="0" applyNumberFormat="1" applyFont="1" applyFill="1" applyBorder="1" applyAlignment="1">
      <alignment horizontal="center" vertical="center"/>
    </xf>
    <xf numFmtId="177" fontId="20" fillId="0" borderId="112" xfId="0" applyNumberFormat="1" applyFont="1" applyFill="1" applyBorder="1" applyAlignment="1">
      <alignment horizontal="center" vertical="center"/>
    </xf>
    <xf numFmtId="177" fontId="20" fillId="0" borderId="31" xfId="0" applyNumberFormat="1" applyFont="1" applyFill="1" applyBorder="1" applyAlignment="1">
      <alignment horizontal="center" vertical="center"/>
    </xf>
    <xf numFmtId="178" fontId="19" fillId="0" borderId="33" xfId="0" applyNumberFormat="1" applyFont="1" applyFill="1" applyBorder="1" applyAlignment="1">
      <alignment horizontal="center" vertical="center"/>
    </xf>
    <xf numFmtId="0" fontId="5" fillId="3" borderId="34" xfId="0" quotePrefix="1" applyFont="1" applyFill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 wrapText="1"/>
    </xf>
    <xf numFmtId="176" fontId="18" fillId="6" borderId="118" xfId="0" applyNumberFormat="1" applyFont="1" applyFill="1" applyBorder="1" applyAlignment="1">
      <alignment horizontal="center" vertical="center" wrapText="1"/>
    </xf>
    <xf numFmtId="0" fontId="16" fillId="0" borderId="120" xfId="0" applyFont="1" applyFill="1" applyBorder="1" applyAlignment="1">
      <alignment horizontal="center" vertical="center"/>
    </xf>
    <xf numFmtId="177" fontId="16" fillId="7" borderId="121" xfId="0" applyNumberFormat="1" applyFont="1" applyFill="1" applyBorder="1" applyAlignment="1">
      <alignment horizontal="center" vertical="center"/>
    </xf>
    <xf numFmtId="177" fontId="16" fillId="0" borderId="122" xfId="0" applyNumberFormat="1" applyFont="1" applyFill="1" applyBorder="1" applyAlignment="1">
      <alignment horizontal="center" vertical="center"/>
    </xf>
    <xf numFmtId="178" fontId="18" fillId="0" borderId="123" xfId="0" applyNumberFormat="1" applyFont="1" applyFill="1" applyBorder="1" applyAlignment="1">
      <alignment horizontal="center" vertical="center"/>
    </xf>
    <xf numFmtId="177" fontId="16" fillId="0" borderId="124" xfId="0" applyNumberFormat="1" applyFont="1" applyFill="1" applyBorder="1" applyAlignment="1">
      <alignment horizontal="center" vertical="center"/>
    </xf>
    <xf numFmtId="178" fontId="18" fillId="0" borderId="125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21" fillId="2" borderId="126" xfId="0" applyFont="1" applyFill="1" applyBorder="1" applyAlignment="1">
      <alignment horizontal="center" vertical="center"/>
    </xf>
    <xf numFmtId="0" fontId="21" fillId="2" borderId="126" xfId="0" applyFont="1" applyFill="1" applyBorder="1" applyAlignment="1">
      <alignment vertical="center"/>
    </xf>
    <xf numFmtId="0" fontId="21" fillId="2" borderId="126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vertical="center"/>
    </xf>
    <xf numFmtId="0" fontId="16" fillId="5" borderId="128" xfId="0" applyFont="1" applyFill="1" applyBorder="1" applyAlignment="1">
      <alignment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vertical="center"/>
    </xf>
    <xf numFmtId="0" fontId="21" fillId="2" borderId="10" xfId="0" applyFont="1" applyFill="1" applyBorder="1" applyAlignment="1">
      <alignment horizontal="center" vertical="center"/>
    </xf>
    <xf numFmtId="0" fontId="17" fillId="9" borderId="129" xfId="0" applyFont="1" applyFill="1" applyBorder="1" applyAlignment="1">
      <alignment horizontal="center" vertical="center" wrapText="1"/>
    </xf>
    <xf numFmtId="0" fontId="16" fillId="5" borderId="130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27" fillId="10" borderId="39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vertical="center"/>
    </xf>
    <xf numFmtId="0" fontId="17" fillId="9" borderId="131" xfId="0" applyFont="1" applyFill="1" applyBorder="1" applyAlignment="1">
      <alignment horizontal="center" vertical="center" wrapText="1"/>
    </xf>
    <xf numFmtId="0" fontId="16" fillId="5" borderId="132" xfId="0" applyFont="1" applyFill="1" applyBorder="1" applyAlignment="1">
      <alignment horizontal="center" vertical="center"/>
    </xf>
    <xf numFmtId="0" fontId="16" fillId="5" borderId="133" xfId="0" applyFont="1" applyFill="1" applyBorder="1" applyAlignment="1">
      <alignment horizontal="center" vertical="center"/>
    </xf>
    <xf numFmtId="0" fontId="16" fillId="5" borderId="134" xfId="0" applyFont="1" applyFill="1" applyBorder="1" applyAlignment="1">
      <alignment horizontal="center" vertical="center"/>
    </xf>
    <xf numFmtId="0" fontId="21" fillId="0" borderId="147" xfId="0" applyFont="1" applyFill="1" applyBorder="1" applyAlignment="1">
      <alignment horizontal="center" vertical="center"/>
    </xf>
    <xf numFmtId="0" fontId="21" fillId="0" borderId="148" xfId="0" applyFont="1" applyFill="1" applyBorder="1" applyAlignment="1">
      <alignment horizontal="center" vertical="center"/>
    </xf>
    <xf numFmtId="0" fontId="21" fillId="0" borderId="150" xfId="0" applyFont="1" applyFill="1" applyBorder="1" applyAlignment="1">
      <alignment horizontal="center" vertical="center"/>
    </xf>
    <xf numFmtId="0" fontId="21" fillId="0" borderId="151" xfId="0" applyFont="1" applyFill="1" applyBorder="1" applyAlignment="1">
      <alignment horizontal="center" vertical="center"/>
    </xf>
    <xf numFmtId="179" fontId="21" fillId="0" borderId="150" xfId="0" applyNumberFormat="1" applyFont="1" applyFill="1" applyBorder="1" applyAlignment="1">
      <alignment horizontal="center" vertical="center"/>
    </xf>
    <xf numFmtId="179" fontId="21" fillId="0" borderId="151" xfId="0" applyNumberFormat="1" applyFont="1" applyFill="1" applyBorder="1" applyAlignment="1">
      <alignment horizontal="center" vertical="center"/>
    </xf>
    <xf numFmtId="0" fontId="21" fillId="0" borderId="153" xfId="0" applyFont="1" applyFill="1" applyBorder="1" applyAlignment="1">
      <alignment horizontal="center" vertical="center"/>
    </xf>
    <xf numFmtId="0" fontId="21" fillId="0" borderId="154" xfId="0" applyFont="1" applyFill="1" applyBorder="1" applyAlignment="1">
      <alignment horizontal="center" vertical="center"/>
    </xf>
    <xf numFmtId="180" fontId="21" fillId="0" borderId="154" xfId="2" applyNumberFormat="1" applyFont="1" applyFill="1" applyBorder="1" applyAlignment="1">
      <alignment horizontal="center" vertical="center"/>
    </xf>
    <xf numFmtId="177" fontId="21" fillId="11" borderId="154" xfId="0" applyNumberFormat="1" applyFont="1" applyFill="1" applyBorder="1" applyAlignment="1">
      <alignment horizontal="center" vertical="center"/>
    </xf>
    <xf numFmtId="179" fontId="21" fillId="0" borderId="154" xfId="0" applyNumberFormat="1" applyFont="1" applyFill="1" applyBorder="1" applyAlignment="1">
      <alignment horizontal="center" vertical="center"/>
    </xf>
    <xf numFmtId="9" fontId="21" fillId="0" borderId="154" xfId="2" applyFont="1" applyFill="1" applyBorder="1" applyAlignment="1">
      <alignment horizontal="center" vertical="center"/>
    </xf>
    <xf numFmtId="0" fontId="21" fillId="0" borderId="155" xfId="0" applyFont="1" applyFill="1" applyBorder="1" applyAlignment="1">
      <alignment horizontal="center" vertical="center"/>
    </xf>
    <xf numFmtId="0" fontId="21" fillId="0" borderId="156" xfId="0" applyFont="1" applyFill="1" applyBorder="1" applyAlignment="1">
      <alignment horizontal="center" vertical="center"/>
    </xf>
    <xf numFmtId="0" fontId="25" fillId="0" borderId="157" xfId="0" applyFont="1" applyFill="1" applyBorder="1" applyAlignment="1">
      <alignment horizontal="center" vertical="center"/>
    </xf>
    <xf numFmtId="0" fontId="21" fillId="0" borderId="139" xfId="0" applyFont="1" applyFill="1" applyBorder="1" applyAlignment="1">
      <alignment horizontal="center" vertical="center"/>
    </xf>
    <xf numFmtId="179" fontId="21" fillId="3" borderId="141" xfId="0" applyNumberFormat="1" applyFont="1" applyFill="1" applyBorder="1" applyAlignment="1">
      <alignment horizontal="center" vertical="center"/>
    </xf>
    <xf numFmtId="179" fontId="21" fillId="3" borderId="142" xfId="0" applyNumberFormat="1" applyFont="1" applyFill="1" applyBorder="1" applyAlignment="1">
      <alignment horizontal="center" vertical="center"/>
    </xf>
    <xf numFmtId="180" fontId="21" fillId="3" borderId="142" xfId="2" applyNumberFormat="1" applyFont="1" applyFill="1" applyBorder="1" applyAlignment="1">
      <alignment horizontal="center" vertical="center"/>
    </xf>
    <xf numFmtId="180" fontId="21" fillId="3" borderId="143" xfId="2" applyNumberFormat="1" applyFont="1" applyFill="1" applyBorder="1" applyAlignment="1">
      <alignment horizontal="center" vertical="center"/>
    </xf>
    <xf numFmtId="177" fontId="21" fillId="11" borderId="144" xfId="0" applyNumberFormat="1" applyFont="1" applyFill="1" applyBorder="1" applyAlignment="1">
      <alignment horizontal="center" vertical="center"/>
    </xf>
    <xf numFmtId="9" fontId="21" fillId="3" borderId="140" xfId="2" applyFont="1" applyFill="1" applyBorder="1" applyAlignment="1">
      <alignment horizontal="center" vertical="center"/>
    </xf>
    <xf numFmtId="0" fontId="25" fillId="0" borderId="158" xfId="0" applyFont="1" applyFill="1" applyBorder="1" applyAlignment="1">
      <alignment horizontal="center" vertical="center"/>
    </xf>
    <xf numFmtId="0" fontId="21" fillId="0" borderId="145" xfId="0" applyFont="1" applyFill="1" applyBorder="1" applyAlignment="1">
      <alignment horizontal="center" vertical="center"/>
    </xf>
    <xf numFmtId="0" fontId="21" fillId="0" borderId="135" xfId="0" applyFont="1" applyFill="1" applyBorder="1" applyAlignment="1">
      <alignment horizontal="center" vertical="center"/>
    </xf>
    <xf numFmtId="177" fontId="21" fillId="0" borderId="138" xfId="0" applyNumberFormat="1" applyFont="1" applyFill="1" applyBorder="1" applyAlignment="1">
      <alignment horizontal="center" vertical="center"/>
    </xf>
    <xf numFmtId="181" fontId="21" fillId="0" borderId="136" xfId="0" applyNumberFormat="1" applyFont="1" applyFill="1" applyBorder="1" applyAlignment="1">
      <alignment horizontal="center" vertical="center"/>
    </xf>
    <xf numFmtId="0" fontId="17" fillId="9" borderId="146" xfId="0" applyFont="1" applyFill="1" applyBorder="1" applyAlignment="1">
      <alignment horizontal="center" vertical="center" wrapText="1"/>
    </xf>
    <xf numFmtId="177" fontId="21" fillId="6" borderId="135" xfId="0" applyNumberFormat="1" applyFont="1" applyFill="1" applyBorder="1" applyAlignment="1">
      <alignment horizontal="center" vertical="center"/>
    </xf>
    <xf numFmtId="181" fontId="21" fillId="0" borderId="137" xfId="0" applyNumberFormat="1" applyFont="1" applyFill="1" applyBorder="1" applyAlignment="1">
      <alignment horizontal="center" vertical="center"/>
    </xf>
    <xf numFmtId="180" fontId="21" fillId="10" borderId="137" xfId="2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183" fontId="3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84" fontId="30" fillId="0" borderId="0" xfId="0" applyNumberFormat="1" applyFont="1" applyAlignment="1">
      <alignment horizontal="left" vertical="center"/>
    </xf>
    <xf numFmtId="184" fontId="31" fillId="0" borderId="0" xfId="0" applyNumberFormat="1" applyFont="1" applyAlignment="1">
      <alignment horizontal="center" vertical="center"/>
    </xf>
    <xf numFmtId="0" fontId="0" fillId="3" borderId="0" xfId="0" applyFill="1">
      <alignment vertical="center"/>
    </xf>
    <xf numFmtId="179" fontId="0" fillId="12" borderId="0" xfId="0" applyNumberFormat="1" applyFill="1" applyAlignment="1">
      <alignment horizontal="center" vertical="center"/>
    </xf>
    <xf numFmtId="43" fontId="0" fillId="0" borderId="0" xfId="0" applyNumberFormat="1" applyAlignment="1">
      <alignment horizontal="left" vertical="center" wrapText="1"/>
    </xf>
    <xf numFmtId="9" fontId="0" fillId="0" borderId="0" xfId="2" applyFont="1">
      <alignment vertical="center"/>
    </xf>
    <xf numFmtId="0" fontId="12" fillId="3" borderId="0" xfId="0" applyFont="1" applyFill="1" applyAlignment="1">
      <alignment horizontal="center" vertical="center"/>
    </xf>
    <xf numFmtId="0" fontId="23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29" fillId="0" borderId="0" xfId="0" applyFont="1">
      <alignment vertical="center"/>
    </xf>
    <xf numFmtId="0" fontId="18" fillId="0" borderId="0" xfId="0" applyFont="1" applyBorder="1">
      <alignment vertical="center"/>
    </xf>
    <xf numFmtId="0" fontId="16" fillId="0" borderId="0" xfId="0" applyFont="1">
      <alignment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186" fontId="18" fillId="0" borderId="30" xfId="0" applyNumberFormat="1" applyFont="1" applyBorder="1" applyAlignment="1">
      <alignment horizontal="center" vertical="center"/>
    </xf>
    <xf numFmtId="9" fontId="18" fillId="0" borderId="30" xfId="2" applyFont="1" applyBorder="1" applyAlignment="1">
      <alignment horizontal="center" vertical="center"/>
    </xf>
    <xf numFmtId="9" fontId="18" fillId="0" borderId="15" xfId="2" applyFont="1" applyBorder="1" applyAlignment="1">
      <alignment horizontal="center" vertical="center"/>
    </xf>
    <xf numFmtId="187" fontId="18" fillId="0" borderId="0" xfId="0" applyNumberFormat="1" applyFont="1" applyAlignment="1">
      <alignment horizontal="center" vertical="center"/>
    </xf>
    <xf numFmtId="186" fontId="18" fillId="0" borderId="0" xfId="0" applyNumberFormat="1" applyFont="1">
      <alignment vertical="center"/>
    </xf>
    <xf numFmtId="0" fontId="26" fillId="0" borderId="0" xfId="0" applyFont="1">
      <alignment vertical="center"/>
    </xf>
    <xf numFmtId="180" fontId="26" fillId="0" borderId="0" xfId="2" applyNumberFormat="1" applyFont="1">
      <alignment vertical="center"/>
    </xf>
    <xf numFmtId="0" fontId="25" fillId="0" borderId="0" xfId="0" applyFont="1">
      <alignment vertical="center"/>
    </xf>
    <xf numFmtId="0" fontId="10" fillId="17" borderId="11" xfId="0" applyFont="1" applyFill="1" applyBorder="1" applyAlignment="1">
      <alignment horizontal="center" vertical="center" wrapText="1"/>
    </xf>
    <xf numFmtId="176" fontId="13" fillId="17" borderId="19" xfId="0" applyNumberFormat="1" applyFont="1" applyFill="1" applyBorder="1" applyAlignment="1">
      <alignment horizontal="center" vertical="center" wrapText="1"/>
    </xf>
    <xf numFmtId="176" fontId="16" fillId="17" borderId="16" xfId="0" applyNumberFormat="1" applyFont="1" applyFill="1" applyBorder="1" applyAlignment="1">
      <alignment horizontal="center" vertical="center" wrapText="1"/>
    </xf>
    <xf numFmtId="0" fontId="16" fillId="17" borderId="114" xfId="0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horizontal="center" vertical="center" wrapText="1"/>
    </xf>
    <xf numFmtId="176" fontId="16" fillId="17" borderId="117" xfId="0" applyNumberFormat="1" applyFont="1" applyFill="1" applyBorder="1" applyAlignment="1">
      <alignment horizontal="center" vertical="center" wrapText="1"/>
    </xf>
    <xf numFmtId="176" fontId="16" fillId="17" borderId="119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/>
    </xf>
    <xf numFmtId="177" fontId="21" fillId="11" borderId="22" xfId="0" applyNumberFormat="1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16" fillId="14" borderId="159" xfId="0" applyFont="1" applyFill="1" applyBorder="1" applyAlignment="1">
      <alignment horizontal="center" vertical="center" wrapText="1"/>
    </xf>
    <xf numFmtId="0" fontId="16" fillId="8" borderId="159" xfId="0" applyFont="1" applyFill="1" applyBorder="1" applyAlignment="1">
      <alignment horizontal="center" vertical="center" wrapText="1"/>
    </xf>
    <xf numFmtId="0" fontId="16" fillId="8" borderId="159" xfId="0" quotePrefix="1" applyFont="1" applyFill="1" applyBorder="1" applyAlignment="1">
      <alignment horizontal="center" vertical="center" wrapText="1"/>
    </xf>
    <xf numFmtId="0" fontId="16" fillId="10" borderId="159" xfId="0" applyFont="1" applyFill="1" applyBorder="1" applyAlignment="1">
      <alignment horizontal="center" vertical="center" wrapText="1"/>
    </xf>
    <xf numFmtId="0" fontId="21" fillId="0" borderId="165" xfId="0" applyFont="1" applyFill="1" applyBorder="1" applyAlignment="1">
      <alignment horizontal="center" vertical="center"/>
    </xf>
    <xf numFmtId="0" fontId="21" fillId="0" borderId="159" xfId="0" applyFont="1" applyFill="1" applyBorder="1" applyAlignment="1">
      <alignment horizontal="center" vertical="center"/>
    </xf>
    <xf numFmtId="41" fontId="21" fillId="0" borderId="159" xfId="1" applyFont="1" applyFill="1" applyBorder="1" applyAlignment="1">
      <alignment horizontal="center" vertical="center"/>
    </xf>
    <xf numFmtId="41" fontId="21" fillId="8" borderId="159" xfId="1" applyFont="1" applyFill="1" applyBorder="1" applyAlignment="1">
      <alignment horizontal="center" vertical="center"/>
    </xf>
    <xf numFmtId="10" fontId="21" fillId="8" borderId="159" xfId="2" applyNumberFormat="1" applyFont="1" applyFill="1" applyBorder="1" applyAlignment="1">
      <alignment horizontal="center" vertical="center"/>
    </xf>
    <xf numFmtId="41" fontId="21" fillId="0" borderId="171" xfId="1" applyFont="1" applyFill="1" applyBorder="1" applyAlignment="1">
      <alignment horizontal="center" vertical="center"/>
    </xf>
    <xf numFmtId="0" fontId="16" fillId="10" borderId="166" xfId="0" quotePrefix="1" applyFont="1" applyFill="1" applyBorder="1" applyAlignment="1">
      <alignment horizontal="center" vertical="center" wrapText="1"/>
    </xf>
    <xf numFmtId="41" fontId="21" fillId="8" borderId="166" xfId="1" applyFont="1" applyFill="1" applyBorder="1" applyAlignment="1">
      <alignment horizontal="center" vertical="center"/>
    </xf>
    <xf numFmtId="10" fontId="21" fillId="8" borderId="176" xfId="2" applyNumberFormat="1" applyFont="1" applyFill="1" applyBorder="1" applyAlignment="1">
      <alignment horizontal="center" vertical="center"/>
    </xf>
    <xf numFmtId="0" fontId="21" fillId="18" borderId="165" xfId="0" applyFont="1" applyFill="1" applyBorder="1" applyAlignment="1">
      <alignment horizontal="center" vertical="center"/>
    </xf>
    <xf numFmtId="0" fontId="21" fillId="18" borderId="159" xfId="0" applyFont="1" applyFill="1" applyBorder="1" applyAlignment="1">
      <alignment horizontal="center" vertical="center"/>
    </xf>
    <xf numFmtId="41" fontId="21" fillId="18" borderId="159" xfId="1" applyFont="1" applyFill="1" applyBorder="1" applyAlignment="1">
      <alignment horizontal="center" vertical="center"/>
    </xf>
    <xf numFmtId="41" fontId="21" fillId="18" borderId="166" xfId="1" applyFont="1" applyFill="1" applyBorder="1" applyAlignment="1">
      <alignment horizontal="center" vertical="center"/>
    </xf>
    <xf numFmtId="10" fontId="21" fillId="18" borderId="176" xfId="2" applyNumberFormat="1" applyFont="1" applyFill="1" applyBorder="1" applyAlignment="1">
      <alignment horizontal="center" vertical="center"/>
    </xf>
    <xf numFmtId="10" fontId="21" fillId="18" borderId="159" xfId="2" applyNumberFormat="1" applyFont="1" applyFill="1" applyBorder="1" applyAlignment="1">
      <alignment horizontal="center" vertical="center"/>
    </xf>
    <xf numFmtId="10" fontId="21" fillId="18" borderId="177" xfId="2" applyNumberFormat="1" applyFont="1" applyFill="1" applyBorder="1" applyAlignment="1">
      <alignment horizontal="center" vertical="center"/>
    </xf>
    <xf numFmtId="0" fontId="17" fillId="16" borderId="159" xfId="0" applyFont="1" applyFill="1" applyBorder="1" applyAlignment="1">
      <alignment horizontal="center" vertical="center" wrapText="1"/>
    </xf>
    <xf numFmtId="180" fontId="21" fillId="0" borderId="159" xfId="2" applyNumberFormat="1" applyFont="1" applyFill="1" applyBorder="1" applyAlignment="1">
      <alignment horizontal="center" vertical="center"/>
    </xf>
    <xf numFmtId="180" fontId="21" fillId="0" borderId="171" xfId="2" applyNumberFormat="1" applyFont="1" applyFill="1" applyBorder="1" applyAlignment="1">
      <alignment horizontal="center" vertical="center"/>
    </xf>
    <xf numFmtId="182" fontId="21" fillId="2" borderId="181" xfId="1" applyNumberFormat="1" applyFont="1" applyFill="1" applyBorder="1" applyAlignment="1">
      <alignment horizontal="center" vertical="center"/>
    </xf>
    <xf numFmtId="182" fontId="21" fillId="2" borderId="182" xfId="1" applyNumberFormat="1" applyFont="1" applyFill="1" applyBorder="1" applyAlignment="1">
      <alignment horizontal="center" vertical="center"/>
    </xf>
    <xf numFmtId="182" fontId="21" fillId="6" borderId="183" xfId="1" applyNumberFormat="1" applyFont="1" applyFill="1" applyBorder="1" applyAlignment="1">
      <alignment horizontal="center" vertical="center"/>
    </xf>
    <xf numFmtId="182" fontId="21" fillId="6" borderId="181" xfId="1" applyNumberFormat="1" applyFont="1" applyFill="1" applyBorder="1" applyAlignment="1">
      <alignment horizontal="center" vertical="center"/>
    </xf>
    <xf numFmtId="182" fontId="21" fillId="6" borderId="184" xfId="1" applyNumberFormat="1" applyFont="1" applyFill="1" applyBorder="1" applyAlignment="1">
      <alignment horizontal="center" vertical="center"/>
    </xf>
    <xf numFmtId="182" fontId="21" fillId="6" borderId="185" xfId="1" applyNumberFormat="1" applyFont="1" applyFill="1" applyBorder="1" applyAlignment="1">
      <alignment horizontal="center" vertical="center"/>
    </xf>
    <xf numFmtId="185" fontId="21" fillId="0" borderId="166" xfId="1" applyNumberFormat="1" applyFont="1" applyFill="1" applyBorder="1" applyAlignment="1">
      <alignment horizontal="center" vertical="center"/>
    </xf>
    <xf numFmtId="185" fontId="21" fillId="0" borderId="172" xfId="1" applyNumberFormat="1" applyFont="1" applyFill="1" applyBorder="1" applyAlignment="1">
      <alignment horizontal="center" vertical="center"/>
    </xf>
    <xf numFmtId="0" fontId="21" fillId="15" borderId="178" xfId="0" applyFont="1" applyFill="1" applyBorder="1" applyAlignment="1">
      <alignment horizontal="center" vertical="center"/>
    </xf>
    <xf numFmtId="0" fontId="21" fillId="15" borderId="179" xfId="0" applyFont="1" applyFill="1" applyBorder="1" applyAlignment="1">
      <alignment horizontal="center" vertical="center"/>
    </xf>
    <xf numFmtId="41" fontId="21" fillId="15" borderId="179" xfId="1" applyFont="1" applyFill="1" applyBorder="1" applyAlignment="1">
      <alignment horizontal="center" vertical="center"/>
    </xf>
    <xf numFmtId="180" fontId="21" fillId="15" borderId="179" xfId="2" applyNumberFormat="1" applyFont="1" applyFill="1" applyBorder="1" applyAlignment="1">
      <alignment horizontal="center" vertical="center"/>
    </xf>
    <xf numFmtId="185" fontId="21" fillId="15" borderId="180" xfId="1" applyNumberFormat="1" applyFont="1" applyFill="1" applyBorder="1" applyAlignment="1">
      <alignment horizontal="center" vertical="center"/>
    </xf>
    <xf numFmtId="0" fontId="21" fillId="0" borderId="186" xfId="0" applyFont="1" applyFill="1" applyBorder="1" applyAlignment="1">
      <alignment horizontal="center" vertical="center"/>
    </xf>
    <xf numFmtId="0" fontId="21" fillId="0" borderId="187" xfId="0" applyFont="1" applyFill="1" applyBorder="1" applyAlignment="1">
      <alignment horizontal="center" vertical="center"/>
    </xf>
    <xf numFmtId="41" fontId="21" fillId="0" borderId="187" xfId="1" applyFont="1" applyFill="1" applyBorder="1" applyAlignment="1">
      <alignment horizontal="center" vertical="center"/>
    </xf>
    <xf numFmtId="41" fontId="21" fillId="8" borderId="187" xfId="1" applyFont="1" applyFill="1" applyBorder="1" applyAlignment="1">
      <alignment horizontal="center" vertical="center"/>
    </xf>
    <xf numFmtId="180" fontId="21" fillId="0" borderId="187" xfId="2" applyNumberFormat="1" applyFont="1" applyFill="1" applyBorder="1" applyAlignment="1">
      <alignment horizontal="center" vertical="center"/>
    </xf>
    <xf numFmtId="185" fontId="21" fillId="0" borderId="188" xfId="1" applyNumberFormat="1" applyFont="1" applyFill="1" applyBorder="1" applyAlignment="1">
      <alignment horizontal="center" vertical="center"/>
    </xf>
    <xf numFmtId="0" fontId="21" fillId="0" borderId="167" xfId="0" applyFont="1" applyFill="1" applyBorder="1" applyAlignment="1">
      <alignment horizontal="center" vertical="center"/>
    </xf>
    <xf numFmtId="0" fontId="21" fillId="0" borderId="168" xfId="0" applyFont="1" applyFill="1" applyBorder="1" applyAlignment="1">
      <alignment horizontal="center" vertical="center"/>
    </xf>
    <xf numFmtId="41" fontId="21" fillId="0" borderId="168" xfId="1" applyFont="1" applyFill="1" applyBorder="1" applyAlignment="1">
      <alignment horizontal="center" vertical="center"/>
    </xf>
    <xf numFmtId="41" fontId="21" fillId="8" borderId="168" xfId="1" applyFont="1" applyFill="1" applyBorder="1" applyAlignment="1">
      <alignment horizontal="center" vertical="center"/>
    </xf>
    <xf numFmtId="180" fontId="21" fillId="0" borderId="168" xfId="2" applyNumberFormat="1" applyFont="1" applyFill="1" applyBorder="1" applyAlignment="1">
      <alignment horizontal="center" vertical="center"/>
    </xf>
    <xf numFmtId="185" fontId="21" fillId="0" borderId="169" xfId="1" applyNumberFormat="1" applyFont="1" applyFill="1" applyBorder="1" applyAlignment="1">
      <alignment horizontal="center" vertical="center"/>
    </xf>
    <xf numFmtId="182" fontId="21" fillId="2" borderId="189" xfId="1" applyNumberFormat="1" applyFont="1" applyFill="1" applyBorder="1" applyAlignment="1">
      <alignment horizontal="center" vertical="center"/>
    </xf>
    <xf numFmtId="0" fontId="21" fillId="0" borderId="170" xfId="0" applyFont="1" applyFill="1" applyBorder="1" applyAlignment="1">
      <alignment horizontal="center" vertical="center"/>
    </xf>
    <xf numFmtId="0" fontId="21" fillId="0" borderId="171" xfId="0" applyFont="1" applyFill="1" applyBorder="1" applyAlignment="1">
      <alignment horizontal="center" vertical="center"/>
    </xf>
    <xf numFmtId="41" fontId="21" fillId="8" borderId="171" xfId="1" applyFont="1" applyFill="1" applyBorder="1" applyAlignment="1">
      <alignment horizontal="center" vertical="center"/>
    </xf>
    <xf numFmtId="41" fontId="24" fillId="0" borderId="187" xfId="1" applyFont="1" applyFill="1" applyBorder="1" applyAlignment="1">
      <alignment horizontal="center" vertical="center"/>
    </xf>
    <xf numFmtId="41" fontId="24" fillId="8" borderId="187" xfId="1" applyFont="1" applyFill="1" applyBorder="1" applyAlignment="1">
      <alignment horizontal="center" vertical="center"/>
    </xf>
    <xf numFmtId="0" fontId="21" fillId="0" borderId="190" xfId="0" applyFont="1" applyFill="1" applyBorder="1" applyAlignment="1">
      <alignment horizontal="center" vertical="center"/>
    </xf>
    <xf numFmtId="0" fontId="21" fillId="0" borderId="191" xfId="0" applyFont="1" applyFill="1" applyBorder="1" applyAlignment="1">
      <alignment horizontal="center" vertical="center"/>
    </xf>
    <xf numFmtId="41" fontId="21" fillId="0" borderId="191" xfId="1" applyFont="1" applyFill="1" applyBorder="1" applyAlignment="1">
      <alignment horizontal="center" vertical="center"/>
    </xf>
    <xf numFmtId="41" fontId="21" fillId="8" borderId="191" xfId="1" applyFont="1" applyFill="1" applyBorder="1" applyAlignment="1">
      <alignment horizontal="center" vertical="center"/>
    </xf>
    <xf numFmtId="180" fontId="21" fillId="0" borderId="191" xfId="2" applyNumberFormat="1" applyFont="1" applyFill="1" applyBorder="1" applyAlignment="1">
      <alignment horizontal="center" vertical="center"/>
    </xf>
    <xf numFmtId="185" fontId="21" fillId="0" borderId="192" xfId="1" applyNumberFormat="1" applyFont="1" applyFill="1" applyBorder="1" applyAlignment="1">
      <alignment horizontal="center" vertical="center"/>
    </xf>
    <xf numFmtId="0" fontId="16" fillId="14" borderId="15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86" fontId="18" fillId="0" borderId="135" xfId="0" applyNumberFormat="1" applyFont="1" applyBorder="1" applyAlignment="1">
      <alignment horizontal="center" vertical="center"/>
    </xf>
    <xf numFmtId="0" fontId="35" fillId="0" borderId="0" xfId="0" applyFont="1">
      <alignment vertical="center"/>
    </xf>
    <xf numFmtId="186" fontId="18" fillId="3" borderId="30" xfId="0" applyNumberFormat="1" applyFont="1" applyFill="1" applyBorder="1" applyAlignment="1">
      <alignment horizontal="center" vertical="center"/>
    </xf>
    <xf numFmtId="186" fontId="18" fillId="3" borderId="15" xfId="0" applyNumberFormat="1" applyFont="1" applyFill="1" applyBorder="1" applyAlignment="1">
      <alignment horizontal="center" vertical="center"/>
    </xf>
    <xf numFmtId="0" fontId="21" fillId="18" borderId="178" xfId="0" applyFont="1" applyFill="1" applyBorder="1" applyAlignment="1">
      <alignment horizontal="center" vertical="center"/>
    </xf>
    <xf numFmtId="0" fontId="21" fillId="18" borderId="179" xfId="0" applyFont="1" applyFill="1" applyBorder="1" applyAlignment="1">
      <alignment horizontal="center" vertical="center"/>
    </xf>
    <xf numFmtId="41" fontId="21" fillId="18" borderId="179" xfId="1" applyFont="1" applyFill="1" applyBorder="1" applyAlignment="1">
      <alignment horizontal="center" vertical="center"/>
    </xf>
    <xf numFmtId="41" fontId="21" fillId="18" borderId="180" xfId="1" applyFont="1" applyFill="1" applyBorder="1" applyAlignment="1">
      <alignment horizontal="center" vertical="center"/>
    </xf>
    <xf numFmtId="41" fontId="21" fillId="8" borderId="169" xfId="1" applyFont="1" applyFill="1" applyBorder="1" applyAlignment="1">
      <alignment horizontal="center" vertical="center"/>
    </xf>
    <xf numFmtId="10" fontId="21" fillId="8" borderId="196" xfId="2" applyNumberFormat="1" applyFont="1" applyFill="1" applyBorder="1" applyAlignment="1">
      <alignment horizontal="center" vertical="center"/>
    </xf>
    <xf numFmtId="10" fontId="21" fillId="8" borderId="168" xfId="2" applyNumberFormat="1" applyFont="1" applyFill="1" applyBorder="1" applyAlignment="1">
      <alignment horizontal="center" vertical="center"/>
    </xf>
    <xf numFmtId="41" fontId="21" fillId="8" borderId="172" xfId="1" applyFont="1" applyFill="1" applyBorder="1" applyAlignment="1">
      <alignment horizontal="center" vertical="center"/>
    </xf>
    <xf numFmtId="10" fontId="21" fillId="8" borderId="198" xfId="2" applyNumberFormat="1" applyFont="1" applyFill="1" applyBorder="1" applyAlignment="1">
      <alignment horizontal="center" vertical="center"/>
    </xf>
    <xf numFmtId="10" fontId="21" fillId="8" borderId="171" xfId="2" applyNumberFormat="1" applyFont="1" applyFill="1" applyBorder="1" applyAlignment="1">
      <alignment horizontal="center" vertical="center"/>
    </xf>
    <xf numFmtId="41" fontId="24" fillId="3" borderId="187" xfId="1" applyFont="1" applyFill="1" applyBorder="1" applyAlignment="1">
      <alignment horizontal="center" vertical="center"/>
    </xf>
    <xf numFmtId="41" fontId="24" fillId="8" borderId="188" xfId="1" applyFont="1" applyFill="1" applyBorder="1" applyAlignment="1">
      <alignment horizontal="center" vertical="center"/>
    </xf>
    <xf numFmtId="10" fontId="24" fillId="8" borderId="194" xfId="2" applyNumberFormat="1" applyFont="1" applyFill="1" applyBorder="1" applyAlignment="1">
      <alignment horizontal="center" vertical="center"/>
    </xf>
    <xf numFmtId="10" fontId="24" fillId="8" borderId="187" xfId="2" applyNumberFormat="1" applyFont="1" applyFill="1" applyBorder="1" applyAlignment="1">
      <alignment horizontal="center" vertical="center"/>
    </xf>
    <xf numFmtId="179" fontId="24" fillId="8" borderId="187" xfId="1" applyNumberFormat="1" applyFont="1" applyFill="1" applyBorder="1" applyAlignment="1">
      <alignment horizontal="center" vertical="center"/>
    </xf>
    <xf numFmtId="10" fontId="24" fillId="8" borderId="195" xfId="2" applyNumberFormat="1" applyFont="1" applyFill="1" applyBorder="1" applyAlignment="1">
      <alignment horizontal="center" vertical="center"/>
    </xf>
    <xf numFmtId="186" fontId="18" fillId="0" borderId="135" xfId="0" applyNumberFormat="1" applyFont="1" applyBorder="1" applyAlignment="1">
      <alignment horizontal="center" vertical="center"/>
    </xf>
    <xf numFmtId="177" fontId="21" fillId="11" borderId="152" xfId="0" applyNumberFormat="1" applyFont="1" applyFill="1" applyBorder="1" applyAlignment="1">
      <alignment horizontal="center" vertical="center"/>
    </xf>
    <xf numFmtId="0" fontId="21" fillId="0" borderId="200" xfId="0" applyFont="1" applyFill="1" applyBorder="1" applyAlignment="1">
      <alignment horizontal="center" vertical="center"/>
    </xf>
    <xf numFmtId="0" fontId="0" fillId="3" borderId="0" xfId="0" quotePrefix="1" applyFill="1">
      <alignment vertical="center"/>
    </xf>
    <xf numFmtId="9" fontId="0" fillId="3" borderId="0" xfId="2" applyFont="1" applyFill="1">
      <alignment vertical="center"/>
    </xf>
    <xf numFmtId="0" fontId="26" fillId="3" borderId="0" xfId="0" applyFont="1" applyFill="1" applyAlignment="1">
      <alignment horizontal="center" vertical="center"/>
    </xf>
    <xf numFmtId="178" fontId="21" fillId="6" borderId="149" xfId="0" applyNumberFormat="1" applyFont="1" applyFill="1" applyBorder="1" applyAlignment="1">
      <alignment horizontal="center" vertical="center"/>
    </xf>
    <xf numFmtId="178" fontId="21" fillId="6" borderId="193" xfId="0" applyNumberFormat="1" applyFont="1" applyFill="1" applyBorder="1" applyAlignment="1">
      <alignment horizontal="center" vertical="center"/>
    </xf>
    <xf numFmtId="0" fontId="16" fillId="6" borderId="160" xfId="0" applyFont="1" applyFill="1" applyBorder="1" applyAlignment="1">
      <alignment horizontal="center" vertical="center" wrapText="1"/>
    </xf>
    <xf numFmtId="176" fontId="18" fillId="6" borderId="161" xfId="0" applyNumberFormat="1" applyFont="1" applyFill="1" applyBorder="1" applyAlignment="1">
      <alignment horizontal="center" vertical="center" wrapText="1"/>
    </xf>
    <xf numFmtId="178" fontId="19" fillId="0" borderId="181" xfId="0" applyNumberFormat="1" applyFont="1" applyFill="1" applyBorder="1" applyAlignment="1">
      <alignment horizontal="center" vertical="center"/>
    </xf>
    <xf numFmtId="178" fontId="19" fillId="0" borderId="185" xfId="0" applyNumberFormat="1" applyFont="1" applyFill="1" applyBorder="1" applyAlignment="1">
      <alignment horizontal="center" vertical="center"/>
    </xf>
    <xf numFmtId="178" fontId="19" fillId="8" borderId="2" xfId="0" applyNumberFormat="1" applyFont="1" applyFill="1" applyBorder="1" applyAlignment="1">
      <alignment horizontal="center" vertical="center"/>
    </xf>
    <xf numFmtId="178" fontId="19" fillId="8" borderId="43" xfId="0" applyNumberFormat="1" applyFont="1" applyFill="1" applyBorder="1" applyAlignment="1">
      <alignment horizontal="center" vertical="center"/>
    </xf>
    <xf numFmtId="178" fontId="19" fillId="8" borderId="91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78" fontId="10" fillId="3" borderId="32" xfId="0" applyNumberFormat="1" applyFont="1" applyFill="1" applyBorder="1" applyAlignment="1">
      <alignment horizontal="center" vertical="center"/>
    </xf>
    <xf numFmtId="178" fontId="14" fillId="3" borderId="33" xfId="0" applyNumberFormat="1" applyFont="1" applyFill="1" applyBorder="1" applyAlignment="1">
      <alignment horizontal="center" vertical="center"/>
    </xf>
    <xf numFmtId="178" fontId="14" fillId="3" borderId="28" xfId="0" applyNumberFormat="1" applyFont="1" applyFill="1" applyBorder="1" applyAlignment="1">
      <alignment horizontal="center" vertical="center"/>
    </xf>
    <xf numFmtId="178" fontId="14" fillId="3" borderId="27" xfId="0" applyNumberFormat="1" applyFont="1" applyFill="1" applyBorder="1" applyAlignment="1">
      <alignment horizontal="center" vertical="center"/>
    </xf>
    <xf numFmtId="178" fontId="14" fillId="3" borderId="29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78" fontId="19" fillId="3" borderId="67" xfId="0" applyNumberFormat="1" applyFont="1" applyFill="1" applyBorder="1" applyAlignment="1">
      <alignment horizontal="center" vertical="center"/>
    </xf>
    <xf numFmtId="178" fontId="19" fillId="3" borderId="33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86" fontId="18" fillId="0" borderId="135" xfId="0" applyNumberFormat="1" applyFont="1" applyBorder="1" applyAlignment="1">
      <alignment horizontal="center" vertical="center"/>
    </xf>
    <xf numFmtId="41" fontId="21" fillId="18" borderId="159" xfId="1" applyFont="1" applyFill="1" applyBorder="1" applyAlignment="1">
      <alignment vertical="center"/>
    </xf>
    <xf numFmtId="41" fontId="21" fillId="8" borderId="159" xfId="1" applyFont="1" applyFill="1" applyBorder="1" applyAlignment="1">
      <alignment vertical="center"/>
    </xf>
    <xf numFmtId="41" fontId="21" fillId="8" borderId="171" xfId="1" applyFont="1" applyFill="1" applyBorder="1" applyAlignment="1">
      <alignment vertical="center"/>
    </xf>
    <xf numFmtId="41" fontId="21" fillId="8" borderId="168" xfId="1" applyFont="1" applyFill="1" applyBorder="1" applyAlignment="1">
      <alignment vertical="center"/>
    </xf>
    <xf numFmtId="41" fontId="24" fillId="2" borderId="187" xfId="1" applyFont="1" applyFill="1" applyBorder="1" applyAlignment="1">
      <alignment horizontal="center" vertical="center"/>
    </xf>
    <xf numFmtId="185" fontId="21" fillId="2" borderId="188" xfId="1" applyNumberFormat="1" applyFont="1" applyFill="1" applyBorder="1" applyAlignment="1">
      <alignment horizontal="center" vertical="center"/>
    </xf>
    <xf numFmtId="178" fontId="21" fillId="6" borderId="154" xfId="0" applyNumberFormat="1" applyFont="1" applyFill="1" applyBorder="1" applyAlignment="1">
      <alignment horizontal="center" vertical="center"/>
    </xf>
    <xf numFmtId="178" fontId="21" fillId="6" borderId="201" xfId="0" applyNumberFormat="1" applyFont="1" applyFill="1" applyBorder="1" applyAlignment="1">
      <alignment horizontal="center" vertical="center"/>
    </xf>
    <xf numFmtId="0" fontId="21" fillId="0" borderId="202" xfId="0" applyFont="1" applyFill="1" applyBorder="1" applyAlignment="1">
      <alignment horizontal="center" vertical="center"/>
    </xf>
    <xf numFmtId="178" fontId="21" fillId="6" borderId="202" xfId="0" applyNumberFormat="1" applyFont="1" applyFill="1" applyBorder="1" applyAlignment="1">
      <alignment horizontal="center" vertical="center"/>
    </xf>
    <xf numFmtId="179" fontId="21" fillId="0" borderId="202" xfId="0" applyNumberFormat="1" applyFont="1" applyFill="1" applyBorder="1" applyAlignment="1">
      <alignment horizontal="center" vertical="center"/>
    </xf>
    <xf numFmtId="180" fontId="21" fillId="0" borderId="202" xfId="2" applyNumberFormat="1" applyFont="1" applyFill="1" applyBorder="1" applyAlignment="1">
      <alignment horizontal="center" vertical="center"/>
    </xf>
    <xf numFmtId="177" fontId="21" fillId="11" borderId="202" xfId="0" applyNumberFormat="1" applyFont="1" applyFill="1" applyBorder="1" applyAlignment="1">
      <alignment horizontal="center" vertical="center"/>
    </xf>
    <xf numFmtId="9" fontId="21" fillId="0" borderId="202" xfId="2" applyFont="1" applyFill="1" applyBorder="1" applyAlignment="1">
      <alignment horizontal="center" vertical="center"/>
    </xf>
    <xf numFmtId="0" fontId="21" fillId="0" borderId="203" xfId="0" applyFont="1" applyFill="1" applyBorder="1" applyAlignment="1">
      <alignment horizontal="center" vertical="center"/>
    </xf>
    <xf numFmtId="178" fontId="21" fillId="6" borderId="203" xfId="0" applyNumberFormat="1" applyFont="1" applyFill="1" applyBorder="1" applyAlignment="1">
      <alignment horizontal="center" vertical="center"/>
    </xf>
    <xf numFmtId="179" fontId="21" fillId="0" borderId="203" xfId="0" applyNumberFormat="1" applyFont="1" applyFill="1" applyBorder="1" applyAlignment="1">
      <alignment horizontal="center" vertical="center"/>
    </xf>
    <xf numFmtId="180" fontId="21" fillId="0" borderId="203" xfId="2" applyNumberFormat="1" applyFont="1" applyFill="1" applyBorder="1" applyAlignment="1">
      <alignment horizontal="center" vertical="center"/>
    </xf>
    <xf numFmtId="177" fontId="21" fillId="11" borderId="203" xfId="0" applyNumberFormat="1" applyFont="1" applyFill="1" applyBorder="1" applyAlignment="1">
      <alignment horizontal="center" vertical="center"/>
    </xf>
    <xf numFmtId="9" fontId="21" fillId="0" borderId="203" xfId="2" applyFont="1" applyFill="1" applyBorder="1" applyAlignment="1">
      <alignment horizontal="center" vertical="center"/>
    </xf>
    <xf numFmtId="0" fontId="16" fillId="5" borderId="204" xfId="0" applyFont="1" applyFill="1" applyBorder="1" applyAlignment="1">
      <alignment horizontal="center" vertical="center"/>
    </xf>
    <xf numFmtId="0" fontId="16" fillId="5" borderId="205" xfId="0" applyFont="1" applyFill="1" applyBorder="1" applyAlignment="1">
      <alignment horizontal="center" vertical="center"/>
    </xf>
    <xf numFmtId="0" fontId="16" fillId="5" borderId="206" xfId="0" applyFont="1" applyFill="1" applyBorder="1" applyAlignment="1">
      <alignment horizontal="center" vertical="center"/>
    </xf>
    <xf numFmtId="0" fontId="16" fillId="5" borderId="207" xfId="0" applyFont="1" applyFill="1" applyBorder="1" applyAlignment="1">
      <alignment horizontal="center" vertical="center"/>
    </xf>
    <xf numFmtId="10" fontId="21" fillId="0" borderId="202" xfId="2" applyNumberFormat="1" applyFont="1" applyFill="1" applyBorder="1" applyAlignment="1">
      <alignment horizontal="center" vertical="center"/>
    </xf>
    <xf numFmtId="177" fontId="20" fillId="3" borderId="65" xfId="0" applyNumberFormat="1" applyFont="1" applyFill="1" applyBorder="1" applyAlignment="1">
      <alignment horizontal="center" vertical="center"/>
    </xf>
    <xf numFmtId="177" fontId="20" fillId="8" borderId="78" xfId="0" applyNumberFormat="1" applyFont="1" applyFill="1" applyBorder="1" applyAlignment="1">
      <alignment horizontal="center" vertical="center"/>
    </xf>
    <xf numFmtId="177" fontId="20" fillId="8" borderId="96" xfId="0" applyNumberFormat="1" applyFont="1" applyFill="1" applyBorder="1" applyAlignment="1">
      <alignment horizontal="center" vertical="center"/>
    </xf>
    <xf numFmtId="177" fontId="20" fillId="0" borderId="101" xfId="0" applyNumberFormat="1" applyFont="1" applyFill="1" applyBorder="1" applyAlignment="1">
      <alignment horizontal="center" vertical="center"/>
    </xf>
    <xf numFmtId="177" fontId="20" fillId="0" borderId="105" xfId="0" applyNumberFormat="1" applyFont="1" applyFill="1" applyBorder="1" applyAlignment="1">
      <alignment horizontal="center" vertical="center"/>
    </xf>
    <xf numFmtId="177" fontId="20" fillId="3" borderId="105" xfId="0" applyNumberFormat="1" applyFont="1" applyFill="1" applyBorder="1" applyAlignment="1">
      <alignment horizontal="center" vertical="center"/>
    </xf>
    <xf numFmtId="178" fontId="19" fillId="3" borderId="66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6" fillId="16" borderId="135" xfId="0" applyFont="1" applyFill="1" applyBorder="1" applyAlignment="1">
      <alignment horizontal="center" vertical="center"/>
    </xf>
    <xf numFmtId="0" fontId="37" fillId="16" borderId="30" xfId="0" applyFont="1" applyFill="1" applyBorder="1" applyAlignment="1">
      <alignment horizontal="center" vertical="center"/>
    </xf>
    <xf numFmtId="0" fontId="37" fillId="16" borderId="15" xfId="0" applyFont="1" applyFill="1" applyBorder="1" applyAlignment="1">
      <alignment horizontal="center" vertical="center"/>
    </xf>
    <xf numFmtId="0" fontId="0" fillId="3" borderId="135" xfId="0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/>
    </xf>
    <xf numFmtId="10" fontId="21" fillId="18" borderId="211" xfId="2" applyNumberFormat="1" applyFont="1" applyFill="1" applyBorder="1" applyAlignment="1">
      <alignment horizontal="center" vertical="center"/>
    </xf>
    <xf numFmtId="10" fontId="21" fillId="18" borderId="212" xfId="2" applyNumberFormat="1" applyFont="1" applyFill="1" applyBorder="1" applyAlignment="1">
      <alignment horizontal="center" vertical="center"/>
    </xf>
    <xf numFmtId="177" fontId="21" fillId="18" borderId="213" xfId="2" applyNumberFormat="1" applyFont="1" applyFill="1" applyBorder="1" applyAlignment="1">
      <alignment horizontal="center" vertical="center"/>
    </xf>
    <xf numFmtId="10" fontId="21" fillId="8" borderId="211" xfId="2" applyNumberFormat="1" applyFont="1" applyFill="1" applyBorder="1" applyAlignment="1">
      <alignment horizontal="center" vertical="center"/>
    </xf>
    <xf numFmtId="10" fontId="21" fillId="8" borderId="212" xfId="2" applyNumberFormat="1" applyFont="1" applyFill="1" applyBorder="1" applyAlignment="1">
      <alignment horizontal="center" vertical="center"/>
    </xf>
    <xf numFmtId="177" fontId="21" fillId="8" borderId="213" xfId="2" applyNumberFormat="1" applyFont="1" applyFill="1" applyBorder="1" applyAlignment="1">
      <alignment horizontal="center" vertical="center"/>
    </xf>
    <xf numFmtId="10" fontId="21" fillId="8" borderId="214" xfId="2" applyNumberFormat="1" applyFont="1" applyFill="1" applyBorder="1" applyAlignment="1">
      <alignment horizontal="center" vertical="center"/>
    </xf>
    <xf numFmtId="10" fontId="21" fillId="8" borderId="215" xfId="2" applyNumberFormat="1" applyFont="1" applyFill="1" applyBorder="1" applyAlignment="1">
      <alignment horizontal="center" vertical="center"/>
    </xf>
    <xf numFmtId="177" fontId="21" fillId="8" borderId="216" xfId="2" applyNumberFormat="1" applyFont="1" applyFill="1" applyBorder="1" applyAlignment="1">
      <alignment horizontal="center" vertical="center"/>
    </xf>
    <xf numFmtId="10" fontId="21" fillId="8" borderId="217" xfId="2" applyNumberFormat="1" applyFont="1" applyFill="1" applyBorder="1" applyAlignment="1">
      <alignment horizontal="center" vertical="center"/>
    </xf>
    <xf numFmtId="177" fontId="21" fillId="8" borderId="218" xfId="2" applyNumberFormat="1" applyFont="1" applyFill="1" applyBorder="1" applyAlignment="1">
      <alignment horizontal="center" vertical="center"/>
    </xf>
    <xf numFmtId="0" fontId="16" fillId="17" borderId="0" xfId="0" applyFont="1" applyFill="1" applyBorder="1" applyAlignment="1">
      <alignment horizontal="center" vertical="center" wrapText="1"/>
    </xf>
    <xf numFmtId="41" fontId="18" fillId="0" borderId="0" xfId="1" applyFont="1">
      <alignment vertical="center"/>
    </xf>
    <xf numFmtId="180" fontId="21" fillId="8" borderId="177" xfId="2" applyNumberFormat="1" applyFont="1" applyFill="1" applyBorder="1" applyAlignment="1">
      <alignment horizontal="center" vertical="center"/>
    </xf>
    <xf numFmtId="180" fontId="21" fillId="8" borderId="199" xfId="2" applyNumberFormat="1" applyFont="1" applyFill="1" applyBorder="1" applyAlignment="1">
      <alignment horizontal="center" vertical="center"/>
    </xf>
    <xf numFmtId="180" fontId="21" fillId="8" borderId="197" xfId="2" applyNumberFormat="1" applyFont="1" applyFill="1" applyBorder="1" applyAlignment="1">
      <alignment horizontal="center" vertical="center"/>
    </xf>
    <xf numFmtId="180" fontId="21" fillId="18" borderId="159" xfId="2" applyNumberFormat="1" applyFont="1" applyFill="1" applyBorder="1" applyAlignment="1">
      <alignment horizontal="center" vertical="center"/>
    </xf>
    <xf numFmtId="180" fontId="21" fillId="8" borderId="159" xfId="2" applyNumberFormat="1" applyFont="1" applyFill="1" applyBorder="1" applyAlignment="1">
      <alignment horizontal="center" vertical="center"/>
    </xf>
    <xf numFmtId="180" fontId="21" fillId="8" borderId="171" xfId="2" applyNumberFormat="1" applyFont="1" applyFill="1" applyBorder="1" applyAlignment="1">
      <alignment horizontal="center" vertical="center"/>
    </xf>
    <xf numFmtId="180" fontId="21" fillId="8" borderId="168" xfId="2" applyNumberFormat="1" applyFont="1" applyFill="1" applyBorder="1" applyAlignment="1">
      <alignment horizontal="center" vertical="center"/>
    </xf>
    <xf numFmtId="188" fontId="0" fillId="0" borderId="0" xfId="0" applyNumberFormat="1">
      <alignment vertical="center"/>
    </xf>
    <xf numFmtId="0" fontId="16" fillId="17" borderId="0" xfId="0" applyFont="1" applyFill="1" applyBorder="1" applyAlignment="1">
      <alignment horizontal="center" vertical="center" wrapText="1"/>
    </xf>
    <xf numFmtId="0" fontId="16" fillId="8" borderId="166" xfId="0" quotePrefix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25" fillId="3" borderId="158" xfId="0" applyFont="1" applyFill="1" applyBorder="1" applyAlignment="1">
      <alignment horizontal="center" vertical="center"/>
    </xf>
    <xf numFmtId="9" fontId="21" fillId="2" borderId="187" xfId="2" applyNumberFormat="1" applyFont="1" applyFill="1" applyBorder="1" applyAlignment="1">
      <alignment horizontal="center" vertical="center"/>
    </xf>
    <xf numFmtId="0" fontId="16" fillId="17" borderId="0" xfId="0" applyFont="1" applyFill="1" applyBorder="1" applyAlignment="1">
      <alignment horizontal="center" vertical="center" wrapText="1"/>
    </xf>
    <xf numFmtId="178" fontId="19" fillId="3" borderId="68" xfId="0" applyNumberFormat="1" applyFont="1" applyFill="1" applyBorder="1" applyAlignment="1">
      <alignment horizontal="center" vertical="center"/>
    </xf>
    <xf numFmtId="1" fontId="18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178" fontId="18" fillId="0" borderId="219" xfId="0" applyNumberFormat="1" applyFont="1" applyFill="1" applyBorder="1" applyAlignment="1">
      <alignment horizontal="center" vertical="center"/>
    </xf>
    <xf numFmtId="178" fontId="19" fillId="0" borderId="3" xfId="0" applyNumberFormat="1" applyFont="1" applyFill="1" applyBorder="1" applyAlignment="1">
      <alignment horizontal="center" vertical="center"/>
    </xf>
    <xf numFmtId="178" fontId="19" fillId="3" borderId="3" xfId="0" applyNumberFormat="1" applyFont="1" applyFill="1" applyBorder="1" applyAlignment="1">
      <alignment horizontal="center" vertical="center"/>
    </xf>
    <xf numFmtId="0" fontId="38" fillId="2" borderId="126" xfId="0" applyFont="1" applyFill="1" applyBorder="1" applyAlignment="1">
      <alignment horizontal="center" vertical="center"/>
    </xf>
    <xf numFmtId="0" fontId="38" fillId="2" borderId="126" xfId="0" applyFont="1" applyFill="1" applyBorder="1" applyAlignment="1">
      <alignment horizontal="center" vertical="center" wrapText="1"/>
    </xf>
    <xf numFmtId="0" fontId="39" fillId="9" borderId="15" xfId="0" applyFont="1" applyFill="1" applyBorder="1" applyAlignment="1">
      <alignment horizontal="center" vertical="center" wrapText="1"/>
    </xf>
    <xf numFmtId="179" fontId="40" fillId="2" borderId="128" xfId="0" applyNumberFormat="1" applyFont="1" applyFill="1" applyBorder="1" applyAlignment="1">
      <alignment horizontal="left" vertical="center"/>
    </xf>
    <xf numFmtId="0" fontId="41" fillId="2" borderId="128" xfId="0" applyFont="1" applyFill="1" applyBorder="1">
      <alignment vertical="center"/>
    </xf>
    <xf numFmtId="179" fontId="42" fillId="2" borderId="128" xfId="0" applyNumberFormat="1" applyFont="1" applyFill="1" applyBorder="1">
      <alignment vertical="center"/>
    </xf>
    <xf numFmtId="179" fontId="40" fillId="2" borderId="128" xfId="0" applyNumberFormat="1" applyFont="1" applyFill="1" applyBorder="1" applyAlignment="1">
      <alignment horizontal="centerContinuous" vertical="center"/>
    </xf>
    <xf numFmtId="181" fontId="40" fillId="2" borderId="128" xfId="0" applyNumberFormat="1" applyFont="1" applyFill="1" applyBorder="1" applyAlignment="1">
      <alignment horizontal="centerContinuous" vertical="center"/>
    </xf>
    <xf numFmtId="179" fontId="41" fillId="2" borderId="128" xfId="0" applyNumberFormat="1" applyFont="1" applyFill="1" applyBorder="1">
      <alignment vertical="center"/>
    </xf>
    <xf numFmtId="181" fontId="40" fillId="2" borderId="128" xfId="0" applyNumberFormat="1" applyFont="1" applyFill="1" applyBorder="1" applyAlignment="1">
      <alignment horizontal="center" vertical="center"/>
    </xf>
    <xf numFmtId="0" fontId="40" fillId="2" borderId="128" xfId="0" applyFont="1" applyFill="1" applyBorder="1" applyAlignment="1">
      <alignment horizontal="centerContinuous" vertical="center"/>
    </xf>
    <xf numFmtId="0" fontId="41" fillId="2" borderId="128" xfId="0" applyFont="1" applyFill="1" applyBorder="1" applyAlignment="1">
      <alignment horizontal="left" vertical="center"/>
    </xf>
    <xf numFmtId="9" fontId="40" fillId="2" borderId="128" xfId="0" applyNumberFormat="1" applyFont="1" applyFill="1" applyBorder="1" applyAlignment="1">
      <alignment horizontal="center" vertical="center"/>
    </xf>
    <xf numFmtId="0" fontId="41" fillId="2" borderId="128" xfId="0" applyFont="1" applyFill="1" applyBorder="1" applyAlignment="1">
      <alignment horizontal="center" vertical="center"/>
    </xf>
    <xf numFmtId="0" fontId="40" fillId="2" borderId="128" xfId="0" applyFont="1" applyFill="1" applyBorder="1">
      <alignment vertical="center"/>
    </xf>
    <xf numFmtId="0" fontId="43" fillId="2" borderId="128" xfId="0" applyFont="1" applyFill="1" applyBorder="1" applyAlignment="1">
      <alignment horizontal="centerContinuous" vertical="center"/>
    </xf>
    <xf numFmtId="0" fontId="43" fillId="2" borderId="128" xfId="0" applyFont="1" applyFill="1" applyBorder="1" applyAlignment="1">
      <alignment horizontal="right" vertical="center"/>
    </xf>
    <xf numFmtId="0" fontId="44" fillId="2" borderId="128" xfId="0" applyFont="1" applyFill="1" applyBorder="1" applyAlignment="1">
      <alignment horizontal="center" vertical="center"/>
    </xf>
    <xf numFmtId="0" fontId="46" fillId="2" borderId="128" xfId="0" applyFont="1" applyFill="1" applyBorder="1" applyAlignment="1">
      <alignment horizontal="center" vertical="center"/>
    </xf>
    <xf numFmtId="9" fontId="46" fillId="2" borderId="128" xfId="0" applyNumberFormat="1" applyFont="1" applyFill="1" applyBorder="1" applyAlignment="1">
      <alignment horizontal="center" vertical="center"/>
    </xf>
    <xf numFmtId="0" fontId="45" fillId="2" borderId="128" xfId="0" applyFont="1" applyFill="1" applyBorder="1" applyAlignment="1">
      <alignment horizontal="left" vertical="center"/>
    </xf>
    <xf numFmtId="0" fontId="40" fillId="2" borderId="10" xfId="0" applyFont="1" applyFill="1" applyBorder="1" applyAlignment="1">
      <alignment horizontal="center" vertical="center"/>
    </xf>
    <xf numFmtId="0" fontId="38" fillId="2" borderId="10" xfId="0" applyFont="1" applyFill="1" applyBorder="1" applyAlignment="1">
      <alignment horizontal="center" vertical="center"/>
    </xf>
    <xf numFmtId="0" fontId="39" fillId="9" borderId="129" xfId="0" applyFont="1" applyFill="1" applyBorder="1" applyAlignment="1">
      <alignment horizontal="center" vertical="center" wrapText="1"/>
    </xf>
    <xf numFmtId="0" fontId="47" fillId="2" borderId="130" xfId="0" applyFont="1" applyFill="1" applyBorder="1">
      <alignment vertical="center"/>
    </xf>
    <xf numFmtId="0" fontId="47" fillId="2" borderId="2" xfId="0" applyFont="1" applyFill="1" applyBorder="1">
      <alignment vertical="center"/>
    </xf>
    <xf numFmtId="179" fontId="47" fillId="2" borderId="2" xfId="0" applyNumberFormat="1" applyFont="1" applyFill="1" applyBorder="1">
      <alignment vertical="center"/>
    </xf>
    <xf numFmtId="0" fontId="43" fillId="2" borderId="2" xfId="0" applyFont="1" applyFill="1" applyBorder="1" applyAlignment="1">
      <alignment horizontal="center" vertical="center"/>
    </xf>
    <xf numFmtId="0" fontId="48" fillId="2" borderId="2" xfId="0" applyFont="1" applyFill="1" applyBorder="1">
      <alignment vertical="center"/>
    </xf>
    <xf numFmtId="0" fontId="49" fillId="2" borderId="2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3" fillId="2" borderId="2" xfId="0" applyFont="1" applyFill="1" applyBorder="1">
      <alignment vertical="center"/>
    </xf>
    <xf numFmtId="189" fontId="43" fillId="2" borderId="2" xfId="0" applyNumberFormat="1" applyFont="1" applyFill="1" applyBorder="1" applyAlignment="1">
      <alignment horizontal="center" vertical="center"/>
    </xf>
    <xf numFmtId="0" fontId="50" fillId="2" borderId="2" xfId="0" applyFont="1" applyFill="1" applyBorder="1" applyAlignment="1">
      <alignment horizontal="center" vertical="center"/>
    </xf>
    <xf numFmtId="182" fontId="43" fillId="2" borderId="2" xfId="0" applyNumberFormat="1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right" vertical="center"/>
    </xf>
    <xf numFmtId="0" fontId="46" fillId="2" borderId="39" xfId="0" applyFont="1" applyFill="1" applyBorder="1" applyAlignment="1">
      <alignment horizontal="center" vertical="center"/>
    </xf>
    <xf numFmtId="9" fontId="47" fillId="2" borderId="2" xfId="0" applyNumberFormat="1" applyFont="1" applyFill="1" applyBorder="1">
      <alignment vertical="center"/>
    </xf>
    <xf numFmtId="0" fontId="47" fillId="2" borderId="130" xfId="0" applyFont="1" applyFill="1" applyBorder="1" applyAlignment="1">
      <alignment horizontal="center" vertical="center"/>
    </xf>
    <xf numFmtId="0" fontId="38" fillId="2" borderId="18" xfId="0" applyFont="1" applyFill="1" applyBorder="1" applyAlignment="1">
      <alignment horizontal="center" vertical="center"/>
    </xf>
    <xf numFmtId="0" fontId="39" fillId="9" borderId="131" xfId="0" applyFont="1" applyFill="1" applyBorder="1" applyAlignment="1">
      <alignment horizontal="center" vertical="center" wrapText="1"/>
    </xf>
    <xf numFmtId="0" fontId="47" fillId="2" borderId="220" xfId="0" applyFont="1" applyFill="1" applyBorder="1" applyAlignment="1">
      <alignment horizontal="center" vertical="center"/>
    </xf>
    <xf numFmtId="0" fontId="43" fillId="2" borderId="37" xfId="0" applyFont="1" applyFill="1" applyBorder="1" applyAlignment="1">
      <alignment horizontal="center" wrapText="1"/>
    </xf>
    <xf numFmtId="179" fontId="47" fillId="2" borderId="133" xfId="0" applyNumberFormat="1" applyFont="1" applyFill="1" applyBorder="1" applyAlignment="1">
      <alignment horizontal="center" vertical="center" wrapText="1"/>
    </xf>
    <xf numFmtId="0" fontId="40" fillId="2" borderId="4" xfId="0" quotePrefix="1" applyFont="1" applyFill="1" applyBorder="1" applyAlignment="1">
      <alignment horizontal="center" wrapText="1"/>
    </xf>
    <xf numFmtId="0" fontId="40" fillId="2" borderId="34" xfId="0" quotePrefix="1" applyFont="1" applyFill="1" applyBorder="1" applyAlignment="1">
      <alignment horizontal="center" wrapText="1"/>
    </xf>
    <xf numFmtId="0" fontId="41" fillId="2" borderId="37" xfId="0" quotePrefix="1" applyFont="1" applyFill="1" applyBorder="1" applyAlignment="1">
      <alignment horizontal="center"/>
    </xf>
    <xf numFmtId="0" fontId="47" fillId="11" borderId="4" xfId="0" applyFont="1" applyFill="1" applyBorder="1" applyAlignment="1">
      <alignment horizontal="center" vertical="center"/>
    </xf>
    <xf numFmtId="0" fontId="47" fillId="11" borderId="35" xfId="0" applyFont="1" applyFill="1" applyBorder="1" applyAlignment="1">
      <alignment horizontal="center" vertical="center"/>
    </xf>
    <xf numFmtId="0" fontId="47" fillId="2" borderId="37" xfId="0" applyFont="1" applyFill="1" applyBorder="1" applyAlignment="1">
      <alignment horizontal="center" vertical="center"/>
    </xf>
    <xf numFmtId="179" fontId="47" fillId="2" borderId="37" xfId="0" applyNumberFormat="1" applyFont="1" applyFill="1" applyBorder="1" applyAlignment="1">
      <alignment horizontal="center" vertical="center" wrapText="1"/>
    </xf>
    <xf numFmtId="0" fontId="47" fillId="2" borderId="132" xfId="0" applyFont="1" applyFill="1" applyBorder="1" applyAlignment="1">
      <alignment horizontal="center" vertical="center" wrapText="1"/>
    </xf>
    <xf numFmtId="0" fontId="47" fillId="2" borderId="133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/>
    </xf>
    <xf numFmtId="0" fontId="40" fillId="2" borderId="34" xfId="0" applyFont="1" applyFill="1" applyBorder="1" applyAlignment="1">
      <alignment horizontal="center"/>
    </xf>
    <xf numFmtId="0" fontId="41" fillId="2" borderId="37" xfId="0" quotePrefix="1" applyFont="1" applyFill="1" applyBorder="1" applyAlignment="1">
      <alignment horizontal="center" wrapText="1"/>
    </xf>
    <xf numFmtId="0" fontId="47" fillId="2" borderId="134" xfId="0" applyFont="1" applyFill="1" applyBorder="1" applyAlignment="1">
      <alignment horizontal="center" vertical="center" wrapText="1"/>
    </xf>
    <xf numFmtId="0" fontId="47" fillId="2" borderId="34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horizontal="center" wrapText="1"/>
    </xf>
    <xf numFmtId="0" fontId="47" fillId="11" borderId="4" xfId="0" applyFont="1" applyFill="1" applyBorder="1" applyAlignment="1">
      <alignment horizontal="center" vertical="center" wrapText="1"/>
    </xf>
    <xf numFmtId="0" fontId="47" fillId="2" borderId="132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/>
    </xf>
    <xf numFmtId="0" fontId="52" fillId="2" borderId="34" xfId="0" applyFont="1" applyFill="1" applyBorder="1" applyAlignment="1">
      <alignment horizontal="center"/>
    </xf>
    <xf numFmtId="0" fontId="43" fillId="2" borderId="34" xfId="0" applyFont="1" applyFill="1" applyBorder="1" applyAlignment="1">
      <alignment horizontal="center"/>
    </xf>
    <xf numFmtId="0" fontId="43" fillId="2" borderId="34" xfId="0" applyFont="1" applyFill="1" applyBorder="1" applyAlignment="1">
      <alignment horizontal="center" wrapText="1"/>
    </xf>
    <xf numFmtId="0" fontId="47" fillId="2" borderId="37" xfId="0" applyFont="1" applyFill="1" applyBorder="1" applyAlignment="1">
      <alignment horizontal="center" vertical="center" wrapText="1"/>
    </xf>
    <xf numFmtId="0" fontId="40" fillId="2" borderId="37" xfId="0" applyFont="1" applyFill="1" applyBorder="1" applyAlignment="1">
      <alignment horizontal="center"/>
    </xf>
    <xf numFmtId="0" fontId="47" fillId="11" borderId="34" xfId="0" applyFont="1" applyFill="1" applyBorder="1" applyAlignment="1">
      <alignment horizontal="center" vertical="center"/>
    </xf>
    <xf numFmtId="0" fontId="47" fillId="2" borderId="220" xfId="0" applyFont="1" applyFill="1" applyBorder="1" applyAlignment="1">
      <alignment horizontal="center" vertical="center" wrapText="1"/>
    </xf>
    <xf numFmtId="0" fontId="54" fillId="2" borderId="222" xfId="0" applyFont="1" applyFill="1" applyBorder="1">
      <alignment vertical="center"/>
    </xf>
    <xf numFmtId="0" fontId="55" fillId="2" borderId="222" xfId="0" applyFont="1" applyFill="1" applyBorder="1">
      <alignment vertical="center"/>
    </xf>
    <xf numFmtId="0" fontId="55" fillId="2" borderId="222" xfId="0" applyFont="1" applyFill="1" applyBorder="1" applyAlignment="1">
      <alignment horizontal="center" vertical="center"/>
    </xf>
    <xf numFmtId="0" fontId="56" fillId="9" borderId="222" xfId="0" applyFont="1" applyFill="1" applyBorder="1" applyAlignment="1">
      <alignment horizontal="center" vertical="center" wrapText="1"/>
    </xf>
    <xf numFmtId="0" fontId="57" fillId="2" borderId="222" xfId="0" applyFont="1" applyFill="1" applyBorder="1" applyAlignment="1">
      <alignment horizontal="center" vertical="center"/>
    </xf>
    <xf numFmtId="0" fontId="57" fillId="11" borderId="221" xfId="0" applyFont="1" applyFill="1" applyBorder="1" applyAlignment="1">
      <alignment horizontal="center" vertical="center"/>
    </xf>
    <xf numFmtId="0" fontId="57" fillId="11" borderId="223" xfId="0" applyFont="1" applyFill="1" applyBorder="1" applyAlignment="1">
      <alignment horizontal="center" vertical="center"/>
    </xf>
    <xf numFmtId="0" fontId="58" fillId="2" borderId="222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shrinkToFit="1"/>
    </xf>
    <xf numFmtId="0" fontId="38" fillId="7" borderId="224" xfId="0" applyFont="1" applyFill="1" applyBorder="1" applyAlignment="1">
      <alignment horizontal="center" vertical="center" shrinkToFit="1"/>
    </xf>
    <xf numFmtId="0" fontId="38" fillId="7" borderId="160" xfId="0" applyFont="1" applyFill="1" applyBorder="1" applyAlignment="1">
      <alignment horizontal="center" vertical="center" shrinkToFit="1"/>
    </xf>
    <xf numFmtId="190" fontId="38" fillId="7" borderId="225" xfId="0" applyNumberFormat="1" applyFont="1" applyFill="1" applyBorder="1" applyAlignment="1">
      <alignment horizontal="center" vertical="center" shrinkToFit="1"/>
    </xf>
    <xf numFmtId="179" fontId="38" fillId="7" borderId="226" xfId="0" applyNumberFormat="1" applyFont="1" applyFill="1" applyBorder="1" applyAlignment="1">
      <alignment horizontal="center" vertical="center" shrinkToFit="1"/>
    </xf>
    <xf numFmtId="179" fontId="38" fillId="7" borderId="50" xfId="0" applyNumberFormat="1" applyFont="1" applyFill="1" applyBorder="1" applyAlignment="1">
      <alignment horizontal="center" vertical="center" shrinkToFit="1"/>
    </xf>
    <xf numFmtId="179" fontId="38" fillId="7" borderId="227" xfId="0" applyNumberFormat="1" applyFont="1" applyFill="1" applyBorder="1" applyAlignment="1">
      <alignment horizontal="center" vertical="center" shrinkToFit="1"/>
    </xf>
    <xf numFmtId="179" fontId="40" fillId="7" borderId="14" xfId="0" applyNumberFormat="1" applyFont="1" applyFill="1" applyBorder="1" applyAlignment="1">
      <alignment horizontal="center" vertical="center" shrinkToFit="1"/>
    </xf>
    <xf numFmtId="179" fontId="40" fillId="7" borderId="50" xfId="0" applyNumberFormat="1" applyFont="1" applyFill="1" applyBorder="1" applyAlignment="1">
      <alignment horizontal="center" vertical="center" shrinkToFit="1"/>
    </xf>
    <xf numFmtId="179" fontId="41" fillId="7" borderId="50" xfId="0" applyNumberFormat="1" applyFont="1" applyFill="1" applyBorder="1" applyAlignment="1">
      <alignment horizontal="center" vertical="center" shrinkToFit="1"/>
    </xf>
    <xf numFmtId="180" fontId="38" fillId="7" borderId="14" xfId="2" applyNumberFormat="1" applyFont="1" applyFill="1" applyBorder="1" applyAlignment="1">
      <alignment horizontal="center" vertical="center" shrinkToFit="1"/>
    </xf>
    <xf numFmtId="2" fontId="38" fillId="7" borderId="50" xfId="0" applyNumberFormat="1" applyFont="1" applyFill="1" applyBorder="1" applyAlignment="1">
      <alignment horizontal="center" vertical="center" shrinkToFit="1"/>
    </xf>
    <xf numFmtId="179" fontId="38" fillId="7" borderId="160" xfId="0" applyNumberFormat="1" applyFont="1" applyFill="1" applyBorder="1" applyAlignment="1">
      <alignment horizontal="center" vertical="center" shrinkToFit="1"/>
    </xf>
    <xf numFmtId="179" fontId="38" fillId="7" borderId="14" xfId="0" applyNumberFormat="1" applyFont="1" applyFill="1" applyBorder="1" applyAlignment="1">
      <alignment horizontal="center" vertical="center" shrinkToFit="1"/>
    </xf>
    <xf numFmtId="182" fontId="38" fillId="7" borderId="160" xfId="2" applyNumberFormat="1" applyFont="1" applyFill="1" applyBorder="1" applyAlignment="1">
      <alignment horizontal="center" vertical="center" shrinkToFit="1"/>
    </xf>
    <xf numFmtId="182" fontId="38" fillId="7" borderId="14" xfId="2" applyNumberFormat="1" applyFont="1" applyFill="1" applyBorder="1" applyAlignment="1">
      <alignment horizontal="center" vertical="center" shrinkToFit="1"/>
    </xf>
    <xf numFmtId="177" fontId="38" fillId="7" borderId="50" xfId="0" applyNumberFormat="1" applyFont="1" applyFill="1" applyBorder="1" applyAlignment="1">
      <alignment horizontal="center" vertical="center" shrinkToFit="1"/>
    </xf>
    <xf numFmtId="179" fontId="40" fillId="2" borderId="50" xfId="0" applyNumberFormat="1" applyFont="1" applyFill="1" applyBorder="1" applyAlignment="1">
      <alignment horizontal="center" vertical="center" shrinkToFit="1"/>
    </xf>
    <xf numFmtId="3" fontId="38" fillId="7" borderId="160" xfId="2" applyNumberFormat="1" applyFont="1" applyFill="1" applyBorder="1" applyAlignment="1">
      <alignment horizontal="center" vertical="center" shrinkToFit="1"/>
    </xf>
    <xf numFmtId="182" fontId="40" fillId="7" borderId="14" xfId="2" applyNumberFormat="1" applyFont="1" applyFill="1" applyBorder="1" applyAlignment="1">
      <alignment horizontal="center" vertical="center" shrinkToFit="1"/>
    </xf>
    <xf numFmtId="177" fontId="38" fillId="2" borderId="160" xfId="0" applyNumberFormat="1" applyFont="1" applyFill="1" applyBorder="1" applyAlignment="1">
      <alignment horizontal="center" vertical="center" shrinkToFit="1"/>
    </xf>
    <xf numFmtId="177" fontId="38" fillId="2" borderId="50" xfId="0" applyNumberFormat="1" applyFont="1" applyFill="1" applyBorder="1" applyAlignment="1">
      <alignment horizontal="center" vertical="center" shrinkToFit="1"/>
    </xf>
    <xf numFmtId="186" fontId="38" fillId="7" borderId="160" xfId="2" applyNumberFormat="1" applyFont="1" applyFill="1" applyBorder="1" applyAlignment="1">
      <alignment horizontal="center" vertical="center" shrinkToFit="1"/>
    </xf>
    <xf numFmtId="191" fontId="38" fillId="7" borderId="160" xfId="2" applyNumberFormat="1" applyFont="1" applyFill="1" applyBorder="1" applyAlignment="1">
      <alignment horizontal="center" vertical="center" shrinkToFit="1"/>
    </xf>
    <xf numFmtId="191" fontId="38" fillId="7" borderId="50" xfId="0" applyNumberFormat="1" applyFont="1" applyFill="1" applyBorder="1" applyAlignment="1">
      <alignment horizontal="center" vertical="center" shrinkToFit="1"/>
    </xf>
    <xf numFmtId="0" fontId="38" fillId="0" borderId="50" xfId="0" applyFont="1" applyBorder="1" applyAlignment="1">
      <alignment horizontal="center" vertical="center" shrinkToFit="1"/>
    </xf>
    <xf numFmtId="0" fontId="38" fillId="0" borderId="224" xfId="0" applyFont="1" applyBorder="1" applyAlignment="1">
      <alignment horizontal="center" vertical="center" shrinkToFit="1"/>
    </xf>
    <xf numFmtId="0" fontId="38" fillId="0" borderId="160" xfId="0" applyFont="1" applyBorder="1" applyAlignment="1">
      <alignment horizontal="center" vertical="center" shrinkToFit="1"/>
    </xf>
    <xf numFmtId="190" fontId="38" fillId="6" borderId="226" xfId="0" applyNumberFormat="1" applyFont="1" applyFill="1" applyBorder="1" applyAlignment="1">
      <alignment horizontal="center" vertical="center" shrinkToFit="1"/>
    </xf>
    <xf numFmtId="179" fontId="38" fillId="0" borderId="226" xfId="0" applyNumberFormat="1" applyFont="1" applyBorder="1" applyAlignment="1">
      <alignment horizontal="center" vertical="center" shrinkToFit="1"/>
    </xf>
    <xf numFmtId="179" fontId="38" fillId="0" borderId="50" xfId="0" applyNumberFormat="1" applyFont="1" applyBorder="1" applyAlignment="1">
      <alignment horizontal="center" vertical="center" shrinkToFit="1"/>
    </xf>
    <xf numFmtId="179" fontId="38" fillId="0" borderId="227" xfId="0" applyNumberFormat="1" applyFont="1" applyBorder="1" applyAlignment="1">
      <alignment horizontal="center" vertical="center" shrinkToFit="1"/>
    </xf>
    <xf numFmtId="179" fontId="40" fillId="0" borderId="14" xfId="0" applyNumberFormat="1" applyFont="1" applyBorder="1" applyAlignment="1">
      <alignment horizontal="center" vertical="center" shrinkToFit="1"/>
    </xf>
    <xf numFmtId="179" fontId="40" fillId="0" borderId="50" xfId="0" applyNumberFormat="1" applyFont="1" applyBorder="1" applyAlignment="1">
      <alignment horizontal="center" vertical="center" shrinkToFit="1"/>
    </xf>
    <xf numFmtId="179" fontId="41" fillId="0" borderId="50" xfId="0" applyNumberFormat="1" applyFont="1" applyBorder="1" applyAlignment="1">
      <alignment horizontal="center" vertical="center" shrinkToFit="1"/>
    </xf>
    <xf numFmtId="180" fontId="38" fillId="0" borderId="14" xfId="2" applyNumberFormat="1" applyFont="1" applyBorder="1" applyAlignment="1">
      <alignment horizontal="center" vertical="center" shrinkToFit="1"/>
    </xf>
    <xf numFmtId="2" fontId="38" fillId="0" borderId="50" xfId="0" applyNumberFormat="1" applyFont="1" applyBorder="1" applyAlignment="1">
      <alignment horizontal="center" vertical="center" shrinkToFit="1"/>
    </xf>
    <xf numFmtId="179" fontId="38" fillId="0" borderId="160" xfId="0" applyNumberFormat="1" applyFont="1" applyBorder="1" applyAlignment="1">
      <alignment horizontal="center" vertical="center" shrinkToFit="1"/>
    </xf>
    <xf numFmtId="179" fontId="38" fillId="0" borderId="14" xfId="0" applyNumberFormat="1" applyFont="1" applyBorder="1" applyAlignment="1">
      <alignment horizontal="center" vertical="center" shrinkToFit="1"/>
    </xf>
    <xf numFmtId="182" fontId="38" fillId="0" borderId="160" xfId="2" applyNumberFormat="1" applyFont="1" applyBorder="1" applyAlignment="1">
      <alignment horizontal="center" vertical="center" shrinkToFit="1"/>
    </xf>
    <xf numFmtId="182" fontId="38" fillId="0" borderId="14" xfId="2" applyNumberFormat="1" applyFont="1" applyBorder="1" applyAlignment="1">
      <alignment horizontal="center" vertical="center" shrinkToFit="1"/>
    </xf>
    <xf numFmtId="177" fontId="38" fillId="0" borderId="50" xfId="0" applyNumberFormat="1" applyFont="1" applyBorder="1" applyAlignment="1">
      <alignment horizontal="center" vertical="center" shrinkToFit="1"/>
    </xf>
    <xf numFmtId="3" fontId="38" fillId="0" borderId="160" xfId="2" applyNumberFormat="1" applyFont="1" applyBorder="1" applyAlignment="1">
      <alignment horizontal="center" vertical="center" shrinkToFit="1"/>
    </xf>
    <xf numFmtId="182" fontId="40" fillId="0" borderId="14" xfId="2" applyNumberFormat="1" applyFont="1" applyBorder="1" applyAlignment="1">
      <alignment horizontal="center" vertical="center" shrinkToFit="1"/>
    </xf>
    <xf numFmtId="182" fontId="40" fillId="0" borderId="50" xfId="0" applyNumberFormat="1" applyFont="1" applyBorder="1" applyAlignment="1">
      <alignment horizontal="center" vertical="center" shrinkToFit="1"/>
    </xf>
    <xf numFmtId="191" fontId="38" fillId="0" borderId="50" xfId="0" applyNumberFormat="1" applyFont="1" applyBorder="1" applyAlignment="1">
      <alignment horizontal="center" vertical="center" shrinkToFit="1"/>
    </xf>
    <xf numFmtId="0" fontId="38" fillId="0" borderId="228" xfId="0" applyFont="1" applyBorder="1" applyAlignment="1">
      <alignment horizontal="center" vertical="center" shrinkToFit="1"/>
    </xf>
    <xf numFmtId="0" fontId="38" fillId="0" borderId="229" xfId="0" applyFont="1" applyBorder="1" applyAlignment="1">
      <alignment horizontal="center" vertical="center" shrinkToFit="1"/>
    </xf>
    <xf numFmtId="0" fontId="38" fillId="0" borderId="230" xfId="0" applyFont="1" applyBorder="1" applyAlignment="1">
      <alignment horizontal="center" vertical="center" shrinkToFit="1"/>
    </xf>
    <xf numFmtId="190" fontId="38" fillId="6" borderId="231" xfId="0" applyNumberFormat="1" applyFont="1" applyFill="1" applyBorder="1" applyAlignment="1">
      <alignment horizontal="center" vertical="center" shrinkToFit="1"/>
    </xf>
    <xf numFmtId="179" fontId="38" fillId="0" borderId="231" xfId="0" applyNumberFormat="1" applyFont="1" applyBorder="1" applyAlignment="1">
      <alignment horizontal="center" vertical="center" shrinkToFit="1"/>
    </xf>
    <xf numFmtId="179" fontId="38" fillId="0" borderId="228" xfId="0" applyNumberFormat="1" applyFont="1" applyBorder="1" applyAlignment="1">
      <alignment horizontal="center" vertical="center" shrinkToFit="1"/>
    </xf>
    <xf numFmtId="179" fontId="38" fillId="0" borderId="232" xfId="0" applyNumberFormat="1" applyFont="1" applyBorder="1" applyAlignment="1">
      <alignment horizontal="center" vertical="center" shrinkToFit="1"/>
    </xf>
    <xf numFmtId="179" fontId="40" fillId="0" borderId="233" xfId="0" applyNumberFormat="1" applyFont="1" applyBorder="1" applyAlignment="1">
      <alignment horizontal="center" vertical="center" shrinkToFit="1"/>
    </xf>
    <xf numFmtId="179" fontId="40" fillId="0" borderId="228" xfId="0" applyNumberFormat="1" applyFont="1" applyBorder="1" applyAlignment="1">
      <alignment horizontal="center" vertical="center" shrinkToFit="1"/>
    </xf>
    <xf numFmtId="179" fontId="41" fillId="0" borderId="228" xfId="0" applyNumberFormat="1" applyFont="1" applyBorder="1" applyAlignment="1">
      <alignment horizontal="center" vertical="center" shrinkToFit="1"/>
    </xf>
    <xf numFmtId="180" fontId="38" fillId="0" borderId="233" xfId="2" applyNumberFormat="1" applyFont="1" applyBorder="1" applyAlignment="1">
      <alignment horizontal="center" vertical="center" shrinkToFit="1"/>
    </xf>
    <xf numFmtId="2" fontId="38" fillId="0" borderId="228" xfId="0" applyNumberFormat="1" applyFont="1" applyBorder="1" applyAlignment="1">
      <alignment horizontal="center" vertical="center" shrinkToFit="1"/>
    </xf>
    <xf numFmtId="179" fontId="38" fillId="0" borderId="230" xfId="0" applyNumberFormat="1" applyFont="1" applyBorder="1" applyAlignment="1">
      <alignment horizontal="center" vertical="center" shrinkToFit="1"/>
    </xf>
    <xf numFmtId="179" fontId="38" fillId="0" borderId="233" xfId="0" applyNumberFormat="1" applyFont="1" applyBorder="1" applyAlignment="1">
      <alignment horizontal="center" vertical="center" shrinkToFit="1"/>
    </xf>
    <xf numFmtId="182" fontId="38" fillId="0" borderId="230" xfId="2" applyNumberFormat="1" applyFont="1" applyBorder="1" applyAlignment="1">
      <alignment horizontal="center" vertical="center" shrinkToFit="1"/>
    </xf>
    <xf numFmtId="182" fontId="38" fillId="0" borderId="233" xfId="2" applyNumberFormat="1" applyFont="1" applyBorder="1" applyAlignment="1">
      <alignment horizontal="center" vertical="center" shrinkToFit="1"/>
    </xf>
    <xf numFmtId="177" fontId="38" fillId="0" borderId="228" xfId="0" applyNumberFormat="1" applyFont="1" applyBorder="1" applyAlignment="1">
      <alignment horizontal="center" vertical="center" shrinkToFit="1"/>
    </xf>
    <xf numFmtId="179" fontId="40" fillId="2" borderId="228" xfId="0" applyNumberFormat="1" applyFont="1" applyFill="1" applyBorder="1" applyAlignment="1">
      <alignment horizontal="center" vertical="center" shrinkToFit="1"/>
    </xf>
    <xf numFmtId="3" fontId="38" fillId="0" borderId="230" xfId="2" applyNumberFormat="1" applyFont="1" applyBorder="1" applyAlignment="1">
      <alignment horizontal="center" vertical="center" shrinkToFit="1"/>
    </xf>
    <xf numFmtId="182" fontId="40" fillId="0" borderId="233" xfId="2" applyNumberFormat="1" applyFont="1" applyBorder="1" applyAlignment="1">
      <alignment horizontal="center" vertical="center" shrinkToFit="1"/>
    </xf>
    <xf numFmtId="182" fontId="40" fillId="0" borderId="235" xfId="2" applyNumberFormat="1" applyFont="1" applyBorder="1" applyAlignment="1">
      <alignment horizontal="center" vertical="center" shrinkToFit="1"/>
    </xf>
    <xf numFmtId="182" fontId="40" fillId="0" borderId="228" xfId="0" applyNumberFormat="1" applyFont="1" applyBorder="1" applyAlignment="1">
      <alignment horizontal="center" vertical="center" shrinkToFit="1"/>
    </xf>
    <xf numFmtId="177" fontId="38" fillId="2" borderId="230" xfId="0" applyNumberFormat="1" applyFont="1" applyFill="1" applyBorder="1" applyAlignment="1">
      <alignment horizontal="center" vertical="center" shrinkToFit="1"/>
    </xf>
    <xf numFmtId="177" fontId="38" fillId="2" borderId="228" xfId="0" applyNumberFormat="1" applyFont="1" applyFill="1" applyBorder="1" applyAlignment="1">
      <alignment horizontal="center" vertical="center" shrinkToFit="1"/>
    </xf>
    <xf numFmtId="191" fontId="38" fillId="0" borderId="228" xfId="0" applyNumberFormat="1" applyFont="1" applyBorder="1" applyAlignment="1">
      <alignment horizontal="center" vertical="center" shrinkToFit="1"/>
    </xf>
    <xf numFmtId="181" fontId="40" fillId="2" borderId="228" xfId="0" applyNumberFormat="1" applyFont="1" applyFill="1" applyBorder="1" applyAlignment="1">
      <alignment horizontal="center" vertical="center" shrinkToFit="1"/>
    </xf>
    <xf numFmtId="179" fontId="51" fillId="0" borderId="50" xfId="0" applyNumberFormat="1" applyFont="1" applyBorder="1" applyAlignment="1">
      <alignment horizontal="center" vertical="center" shrinkToFit="1"/>
    </xf>
    <xf numFmtId="179" fontId="51" fillId="0" borderId="228" xfId="0" applyNumberFormat="1" applyFont="1" applyBorder="1" applyAlignment="1">
      <alignment horizontal="center" vertical="center" shrinkToFit="1"/>
    </xf>
    <xf numFmtId="180" fontId="38" fillId="2" borderId="14" xfId="2" applyNumberFormat="1" applyFont="1" applyFill="1" applyBorder="1" applyAlignment="1">
      <alignment horizontal="center" vertical="center" shrinkToFit="1"/>
    </xf>
    <xf numFmtId="180" fontId="38" fillId="2" borderId="233" xfId="2" applyNumberFormat="1" applyFont="1" applyFill="1" applyBorder="1" applyAlignment="1">
      <alignment horizontal="center" vertical="center" shrinkToFit="1"/>
    </xf>
    <xf numFmtId="41" fontId="31" fillId="0" borderId="0" xfId="0" applyNumberFormat="1" applyFont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57" fillId="2" borderId="221" xfId="0" applyFont="1" applyFill="1" applyBorder="1" applyAlignment="1">
      <alignment horizontal="center" vertical="center"/>
    </xf>
    <xf numFmtId="0" fontId="58" fillId="2" borderId="221" xfId="0" applyFont="1" applyFill="1" applyBorder="1" applyAlignment="1">
      <alignment horizontal="center" vertical="center" wrapText="1"/>
    </xf>
    <xf numFmtId="0" fontId="58" fillId="2" borderId="223" xfId="0" applyFont="1" applyFill="1" applyBorder="1" applyAlignment="1">
      <alignment horizontal="center" vertical="center" wrapText="1"/>
    </xf>
    <xf numFmtId="177" fontId="38" fillId="2" borderId="14" xfId="0" applyNumberFormat="1" applyFont="1" applyFill="1" applyBorder="1" applyAlignment="1">
      <alignment horizontal="center" vertical="center" shrinkToFit="1"/>
    </xf>
    <xf numFmtId="191" fontId="38" fillId="7" borderId="50" xfId="2" applyNumberFormat="1" applyFont="1" applyFill="1" applyBorder="1" applyAlignment="1">
      <alignment horizontal="center" vertical="center" shrinkToFit="1"/>
    </xf>
    <xf numFmtId="191" fontId="40" fillId="0" borderId="50" xfId="2" applyNumberFormat="1" applyFont="1" applyBorder="1" applyAlignment="1">
      <alignment horizontal="center" vertical="center" shrinkToFit="1"/>
    </xf>
    <xf numFmtId="177" fontId="38" fillId="2" borderId="233" xfId="0" applyNumberFormat="1" applyFont="1" applyFill="1" applyBorder="1" applyAlignment="1">
      <alignment horizontal="center" vertical="center" shrinkToFit="1"/>
    </xf>
    <xf numFmtId="191" fontId="40" fillId="0" borderId="230" xfId="2" applyNumberFormat="1" applyFont="1" applyBorder="1" applyAlignment="1">
      <alignment horizontal="center" vertical="center" shrinkToFit="1"/>
    </xf>
    <xf numFmtId="191" fontId="40" fillId="0" borderId="228" xfId="2" applyNumberFormat="1" applyFont="1" applyBorder="1" applyAlignment="1">
      <alignment horizontal="center" vertical="center" shrinkToFit="1"/>
    </xf>
    <xf numFmtId="191" fontId="40" fillId="0" borderId="235" xfId="2" applyNumberFormat="1" applyFont="1" applyBorder="1" applyAlignment="1">
      <alignment horizontal="center" vertical="center" shrinkToFit="1"/>
    </xf>
    <xf numFmtId="181" fontId="41" fillId="0" borderId="228" xfId="0" applyNumberFormat="1" applyFont="1" applyBorder="1" applyAlignment="1">
      <alignment horizontal="center" vertical="center" shrinkToFit="1"/>
    </xf>
    <xf numFmtId="191" fontId="40" fillId="0" borderId="160" xfId="2" applyNumberFormat="1" applyFont="1" applyBorder="1" applyAlignment="1">
      <alignment horizontal="center" vertical="center" shrinkToFit="1"/>
    </xf>
    <xf numFmtId="190" fontId="40" fillId="6" borderId="237" xfId="0" applyNumberFormat="1" applyFont="1" applyFill="1" applyBorder="1" applyAlignment="1">
      <alignment horizontal="center" vertical="center" shrinkToFit="1"/>
    </xf>
    <xf numFmtId="179" fontId="40" fillId="0" borderId="160" xfId="0" applyNumberFormat="1" applyFont="1" applyBorder="1" applyAlignment="1">
      <alignment horizontal="center" vertical="center" shrinkToFit="1"/>
    </xf>
    <xf numFmtId="179" fontId="40" fillId="0" borderId="227" xfId="0" applyNumberFormat="1" applyFont="1" applyBorder="1" applyAlignment="1">
      <alignment horizontal="center" vertical="center" shrinkToFit="1"/>
    </xf>
    <xf numFmtId="180" fontId="40" fillId="0" borderId="14" xfId="2" applyNumberFormat="1" applyFont="1" applyBorder="1" applyAlignment="1">
      <alignment horizontal="center" vertical="center" shrinkToFit="1"/>
    </xf>
    <xf numFmtId="182" fontId="40" fillId="0" borderId="160" xfId="2" applyNumberFormat="1" applyFont="1" applyBorder="1" applyAlignment="1">
      <alignment horizontal="center" vertical="center" shrinkToFit="1"/>
    </xf>
    <xf numFmtId="177" fontId="40" fillId="0" borderId="50" xfId="0" applyNumberFormat="1" applyFont="1" applyBorder="1" applyAlignment="1">
      <alignment horizontal="center" vertical="center" shrinkToFit="1"/>
    </xf>
    <xf numFmtId="3" fontId="40" fillId="0" borderId="160" xfId="2" applyNumberFormat="1" applyFont="1" applyBorder="1" applyAlignment="1">
      <alignment horizontal="center" vertical="center" shrinkToFit="1"/>
    </xf>
    <xf numFmtId="177" fontId="40" fillId="2" borderId="160" xfId="0" applyNumberFormat="1" applyFont="1" applyFill="1" applyBorder="1" applyAlignment="1">
      <alignment horizontal="center" vertical="center" shrinkToFit="1"/>
    </xf>
    <xf numFmtId="177" fontId="40" fillId="2" borderId="50" xfId="0" applyNumberFormat="1" applyFont="1" applyFill="1" applyBorder="1" applyAlignment="1">
      <alignment horizontal="center" vertical="center" shrinkToFit="1"/>
    </xf>
    <xf numFmtId="177" fontId="40" fillId="2" borderId="14" xfId="0" applyNumberFormat="1" applyFont="1" applyFill="1" applyBorder="1" applyAlignment="1">
      <alignment horizontal="center" vertical="center" shrinkToFit="1"/>
    </xf>
    <xf numFmtId="190" fontId="40" fillId="6" borderId="230" xfId="0" applyNumberFormat="1" applyFont="1" applyFill="1" applyBorder="1" applyAlignment="1">
      <alignment horizontal="center" vertical="center" shrinkToFit="1"/>
    </xf>
    <xf numFmtId="179" fontId="40" fillId="0" borderId="230" xfId="0" applyNumberFormat="1" applyFont="1" applyBorder="1" applyAlignment="1">
      <alignment horizontal="center" vertical="center" shrinkToFit="1"/>
    </xf>
    <xf numFmtId="179" fontId="40" fillId="0" borderId="232" xfId="0" applyNumberFormat="1" applyFont="1" applyBorder="1" applyAlignment="1">
      <alignment horizontal="center" vertical="center" shrinkToFit="1"/>
    </xf>
    <xf numFmtId="180" fontId="40" fillId="0" borderId="233" xfId="2" applyNumberFormat="1" applyFont="1" applyBorder="1" applyAlignment="1">
      <alignment horizontal="center" vertical="center" shrinkToFit="1"/>
    </xf>
    <xf numFmtId="182" fontId="40" fillId="0" borderId="230" xfId="2" applyNumberFormat="1" applyFont="1" applyBorder="1" applyAlignment="1">
      <alignment horizontal="center" vertical="center" shrinkToFit="1"/>
    </xf>
    <xf numFmtId="177" fontId="40" fillId="0" borderId="228" xfId="0" applyNumberFormat="1" applyFont="1" applyBorder="1" applyAlignment="1">
      <alignment horizontal="center" vertical="center" shrinkToFit="1"/>
    </xf>
    <xf numFmtId="3" fontId="40" fillId="0" borderId="230" xfId="2" applyNumberFormat="1" applyFont="1" applyBorder="1" applyAlignment="1">
      <alignment horizontal="center" vertical="center" shrinkToFit="1"/>
    </xf>
    <xf numFmtId="177" fontId="40" fillId="2" borderId="230" xfId="0" applyNumberFormat="1" applyFont="1" applyFill="1" applyBorder="1" applyAlignment="1">
      <alignment horizontal="center" vertical="center" shrinkToFit="1"/>
    </xf>
    <xf numFmtId="177" fontId="40" fillId="2" borderId="228" xfId="0" applyNumberFormat="1" applyFont="1" applyFill="1" applyBorder="1" applyAlignment="1">
      <alignment horizontal="center" vertical="center" shrinkToFit="1"/>
    </xf>
    <xf numFmtId="177" fontId="40" fillId="2" borderId="233" xfId="0" applyNumberFormat="1" applyFont="1" applyFill="1" applyBorder="1" applyAlignment="1">
      <alignment horizontal="center" vertical="center" shrinkToFit="1"/>
    </xf>
    <xf numFmtId="186" fontId="42" fillId="0" borderId="230" xfId="2" applyNumberFormat="1" applyFont="1" applyFill="1" applyBorder="1" applyAlignment="1">
      <alignment horizontal="center" vertical="center" shrinkToFit="1"/>
    </xf>
    <xf numFmtId="186" fontId="42" fillId="0" borderId="235" xfId="2" applyNumberFormat="1" applyFont="1" applyFill="1" applyBorder="1" applyAlignment="1">
      <alignment horizontal="center" vertical="center" shrinkToFit="1"/>
    </xf>
    <xf numFmtId="180" fontId="40" fillId="0" borderId="233" xfId="2" applyNumberFormat="1" applyFont="1" applyFill="1" applyBorder="1" applyAlignment="1">
      <alignment horizontal="center" vertical="center" shrinkToFit="1"/>
    </xf>
    <xf numFmtId="191" fontId="40" fillId="0" borderId="234" xfId="0" applyNumberFormat="1" applyFont="1" applyBorder="1" applyAlignment="1">
      <alignment horizontal="center" vertical="center" shrinkToFit="1"/>
    </xf>
    <xf numFmtId="181" fontId="61" fillId="0" borderId="233" xfId="0" applyNumberFormat="1" applyFont="1" applyBorder="1" applyAlignment="1">
      <alignment horizontal="center" vertical="center" shrinkToFit="1"/>
    </xf>
    <xf numFmtId="41" fontId="0" fillId="3" borderId="0" xfId="2" applyNumberFormat="1" applyFont="1" applyFill="1">
      <alignment vertical="center"/>
    </xf>
    <xf numFmtId="0" fontId="63" fillId="0" borderId="238" xfId="0" applyFont="1" applyBorder="1" applyAlignment="1">
      <alignment horizontal="center" vertical="center" wrapText="1"/>
    </xf>
    <xf numFmtId="0" fontId="63" fillId="0" borderId="239" xfId="0" applyFont="1" applyBorder="1" applyAlignment="1">
      <alignment horizontal="center" vertical="center" wrapText="1"/>
    </xf>
    <xf numFmtId="0" fontId="63" fillId="0" borderId="240" xfId="0" applyFont="1" applyBorder="1" applyAlignment="1">
      <alignment horizontal="center" vertical="center" wrapText="1"/>
    </xf>
    <xf numFmtId="0" fontId="63" fillId="0" borderId="241" xfId="0" applyFont="1" applyBorder="1" applyAlignment="1">
      <alignment horizontal="center" vertical="center" wrapText="1"/>
    </xf>
    <xf numFmtId="0" fontId="40" fillId="0" borderId="224" xfId="0" applyFont="1" applyBorder="1" applyAlignment="1">
      <alignment horizontal="center" vertical="center" shrinkToFit="1"/>
    </xf>
    <xf numFmtId="0" fontId="40" fillId="0" borderId="160" xfId="0" applyFont="1" applyBorder="1" applyAlignment="1">
      <alignment horizontal="center" vertical="center" shrinkToFit="1"/>
    </xf>
    <xf numFmtId="0" fontId="40" fillId="0" borderId="229" xfId="0" applyFont="1" applyBorder="1" applyAlignment="1">
      <alignment horizontal="center" vertical="center" shrinkToFit="1"/>
    </xf>
    <xf numFmtId="0" fontId="40" fillId="0" borderId="230" xfId="0" applyFont="1" applyBorder="1" applyAlignment="1">
      <alignment horizontal="center" vertical="center" shrinkToFit="1"/>
    </xf>
    <xf numFmtId="0" fontId="41" fillId="2" borderId="128" xfId="0" applyFont="1" applyFill="1" applyBorder="1" applyAlignment="1">
      <alignment horizontal="right" vertical="center"/>
    </xf>
    <xf numFmtId="179" fontId="64" fillId="2" borderId="128" xfId="0" applyNumberFormat="1" applyFont="1" applyFill="1" applyBorder="1" applyAlignment="1">
      <alignment horizontal="center" vertical="center"/>
    </xf>
    <xf numFmtId="0" fontId="64" fillId="2" borderId="128" xfId="0" applyFont="1" applyFill="1" applyBorder="1" applyAlignment="1">
      <alignment horizontal="center" vertical="center"/>
    </xf>
    <xf numFmtId="0" fontId="65" fillId="2" borderId="128" xfId="0" applyFont="1" applyFill="1" applyBorder="1" applyAlignment="1">
      <alignment horizontal="right" vertical="center"/>
    </xf>
    <xf numFmtId="182" fontId="40" fillId="2" borderId="228" xfId="0" applyNumberFormat="1" applyFont="1" applyFill="1" applyBorder="1" applyAlignment="1">
      <alignment horizontal="center" vertical="center" shrinkToFit="1"/>
    </xf>
    <xf numFmtId="178" fontId="40" fillId="2" borderId="160" xfId="2" applyNumberFormat="1" applyFont="1" applyFill="1" applyBorder="1" applyAlignment="1">
      <alignment horizontal="center" vertical="center" shrinkToFit="1"/>
    </xf>
    <xf numFmtId="178" fontId="40" fillId="2" borderId="230" xfId="2" applyNumberFormat="1" applyFont="1" applyFill="1" applyBorder="1" applyAlignment="1">
      <alignment horizontal="center" vertical="center" shrinkToFit="1"/>
    </xf>
    <xf numFmtId="178" fontId="38" fillId="2" borderId="236" xfId="2" applyNumberFormat="1" applyFont="1" applyFill="1" applyBorder="1" applyAlignment="1">
      <alignment horizontal="center" vertical="center" shrinkToFit="1"/>
    </xf>
    <xf numFmtId="179" fontId="62" fillId="7" borderId="50" xfId="0" applyNumberFormat="1" applyFont="1" applyFill="1" applyBorder="1" applyAlignment="1">
      <alignment horizontal="center" vertical="center" shrinkToFit="1"/>
    </xf>
    <xf numFmtId="3" fontId="38" fillId="7" borderId="14" xfId="2" applyNumberFormat="1" applyFont="1" applyFill="1" applyBorder="1" applyAlignment="1">
      <alignment horizontal="center" vertical="center" shrinkToFit="1"/>
    </xf>
    <xf numFmtId="180" fontId="38" fillId="5" borderId="14" xfId="2" applyNumberFormat="1" applyFont="1" applyFill="1" applyBorder="1" applyAlignment="1">
      <alignment horizontal="center" vertical="center" shrinkToFit="1"/>
    </xf>
    <xf numFmtId="177" fontId="38" fillId="5" borderId="50" xfId="0" applyNumberFormat="1" applyFont="1" applyFill="1" applyBorder="1" applyAlignment="1">
      <alignment horizontal="center" vertical="center" shrinkToFit="1"/>
    </xf>
    <xf numFmtId="9" fontId="38" fillId="7" borderId="14" xfId="2" applyFont="1" applyFill="1" applyBorder="1" applyAlignment="1">
      <alignment horizontal="center" vertical="center" shrinkToFit="1"/>
    </xf>
    <xf numFmtId="190" fontId="40" fillId="6" borderId="226" xfId="0" applyNumberFormat="1" applyFont="1" applyFill="1" applyBorder="1" applyAlignment="1">
      <alignment horizontal="center" vertical="center" shrinkToFit="1"/>
    </xf>
    <xf numFmtId="3" fontId="40" fillId="0" borderId="14" xfId="2" applyNumberFormat="1" applyFont="1" applyBorder="1" applyAlignment="1">
      <alignment horizontal="center" vertical="center" shrinkToFit="1"/>
    </xf>
    <xf numFmtId="182" fontId="38" fillId="2" borderId="160" xfId="2" applyNumberFormat="1" applyFont="1" applyFill="1" applyBorder="1" applyAlignment="1">
      <alignment horizontal="center" vertical="center" shrinkToFit="1"/>
    </xf>
    <xf numFmtId="186" fontId="38" fillId="0" borderId="160" xfId="2" applyNumberFormat="1" applyFont="1" applyBorder="1" applyAlignment="1">
      <alignment horizontal="center" vertical="center" shrinkToFit="1"/>
    </xf>
    <xf numFmtId="9" fontId="38" fillId="0" borderId="14" xfId="2" applyFont="1" applyBorder="1" applyAlignment="1">
      <alignment horizontal="center" vertical="center" shrinkToFit="1"/>
    </xf>
    <xf numFmtId="186" fontId="40" fillId="2" borderId="160" xfId="2" applyNumberFormat="1" applyFont="1" applyFill="1" applyBorder="1" applyAlignment="1">
      <alignment horizontal="center" vertical="center" shrinkToFit="1"/>
    </xf>
    <xf numFmtId="9" fontId="40" fillId="2" borderId="14" xfId="2" applyFont="1" applyFill="1" applyBorder="1" applyAlignment="1">
      <alignment horizontal="center" vertical="center" shrinkToFit="1"/>
    </xf>
    <xf numFmtId="190" fontId="40" fillId="6" borderId="231" xfId="0" applyNumberFormat="1" applyFont="1" applyFill="1" applyBorder="1" applyAlignment="1">
      <alignment horizontal="center" vertical="center" shrinkToFit="1"/>
    </xf>
    <xf numFmtId="3" fontId="40" fillId="0" borderId="233" xfId="2" applyNumberFormat="1" applyFont="1" applyBorder="1" applyAlignment="1">
      <alignment horizontal="center" vertical="center" shrinkToFit="1"/>
    </xf>
    <xf numFmtId="182" fontId="38" fillId="2" borderId="230" xfId="2" applyNumberFormat="1" applyFont="1" applyFill="1" applyBorder="1" applyAlignment="1">
      <alignment horizontal="center" vertical="center" shrinkToFit="1"/>
    </xf>
    <xf numFmtId="186" fontId="38" fillId="0" borderId="230" xfId="2" applyNumberFormat="1" applyFont="1" applyBorder="1" applyAlignment="1">
      <alignment horizontal="center" vertical="center" shrinkToFit="1"/>
    </xf>
    <xf numFmtId="9" fontId="38" fillId="0" borderId="233" xfId="2" applyFont="1" applyBorder="1" applyAlignment="1">
      <alignment horizontal="center" vertical="center" shrinkToFit="1"/>
    </xf>
    <xf numFmtId="186" fontId="40" fillId="2" borderId="230" xfId="2" applyNumberFormat="1" applyFont="1" applyFill="1" applyBorder="1" applyAlignment="1">
      <alignment horizontal="center" vertical="center" shrinkToFit="1"/>
    </xf>
    <xf numFmtId="9" fontId="40" fillId="2" borderId="233" xfId="2" applyFont="1" applyFill="1" applyBorder="1" applyAlignment="1">
      <alignment horizontal="center" vertical="center" shrinkToFit="1"/>
    </xf>
    <xf numFmtId="182" fontId="40" fillId="2" borderId="160" xfId="2" applyNumberFormat="1" applyFont="1" applyFill="1" applyBorder="1" applyAlignment="1">
      <alignment horizontal="center" vertical="center" shrinkToFit="1"/>
    </xf>
    <xf numFmtId="180" fontId="40" fillId="2" borderId="14" xfId="2" applyNumberFormat="1" applyFont="1" applyFill="1" applyBorder="1" applyAlignment="1">
      <alignment horizontal="center" vertical="center" shrinkToFit="1"/>
    </xf>
    <xf numFmtId="186" fontId="40" fillId="0" borderId="160" xfId="2" applyNumberFormat="1" applyFont="1" applyBorder="1" applyAlignment="1">
      <alignment horizontal="center" vertical="center" shrinkToFit="1"/>
    </xf>
    <xf numFmtId="9" fontId="40" fillId="0" borderId="14" xfId="2" applyFont="1" applyBorder="1" applyAlignment="1">
      <alignment horizontal="center" vertical="center" shrinkToFit="1"/>
    </xf>
    <xf numFmtId="191" fontId="40" fillId="0" borderId="50" xfId="0" applyNumberFormat="1" applyFont="1" applyBorder="1" applyAlignment="1">
      <alignment horizontal="center" vertical="center" shrinkToFit="1"/>
    </xf>
    <xf numFmtId="186" fontId="41" fillId="2" borderId="160" xfId="2" applyNumberFormat="1" applyFont="1" applyFill="1" applyBorder="1" applyAlignment="1">
      <alignment horizontal="center" vertical="center" shrinkToFit="1"/>
    </xf>
    <xf numFmtId="182" fontId="40" fillId="2" borderId="230" xfId="2" applyNumberFormat="1" applyFont="1" applyFill="1" applyBorder="1" applyAlignment="1">
      <alignment horizontal="center" vertical="center" shrinkToFit="1"/>
    </xf>
    <xf numFmtId="180" fontId="40" fillId="2" borderId="233" xfId="2" applyNumberFormat="1" applyFont="1" applyFill="1" applyBorder="1" applyAlignment="1">
      <alignment horizontal="center" vertical="center" shrinkToFit="1"/>
    </xf>
    <xf numFmtId="186" fontId="40" fillId="0" borderId="230" xfId="2" applyNumberFormat="1" applyFont="1" applyBorder="1" applyAlignment="1">
      <alignment horizontal="center" vertical="center" shrinkToFit="1"/>
    </xf>
    <xf numFmtId="191" fontId="40" fillId="0" borderId="228" xfId="0" applyNumberFormat="1" applyFont="1" applyBorder="1" applyAlignment="1">
      <alignment horizontal="center" vertical="center" shrinkToFit="1"/>
    </xf>
    <xf numFmtId="186" fontId="41" fillId="2" borderId="230" xfId="2" applyNumberFormat="1" applyFont="1" applyFill="1" applyBorder="1" applyAlignment="1">
      <alignment horizontal="center" vertical="center" shrinkToFit="1"/>
    </xf>
    <xf numFmtId="9" fontId="40" fillId="0" borderId="233" xfId="2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66" fillId="2" borderId="128" xfId="0" applyFont="1" applyFill="1" applyBorder="1" applyAlignment="1">
      <alignment horizontal="left" vertical="center"/>
    </xf>
    <xf numFmtId="0" fontId="40" fillId="2" borderId="41" xfId="0" applyFont="1" applyFill="1" applyBorder="1" applyAlignment="1">
      <alignment horizontal="center" vertical="center"/>
    </xf>
    <xf numFmtId="9" fontId="38" fillId="7" borderId="160" xfId="2" applyFont="1" applyFill="1" applyBorder="1" applyAlignment="1">
      <alignment horizontal="center" vertical="center" shrinkToFit="1"/>
    </xf>
    <xf numFmtId="192" fontId="38" fillId="7" borderId="160" xfId="2" applyNumberFormat="1" applyFont="1" applyFill="1" applyBorder="1" applyAlignment="1">
      <alignment horizontal="center" vertical="center" shrinkToFit="1"/>
    </xf>
    <xf numFmtId="9" fontId="38" fillId="0" borderId="160" xfId="2" applyFont="1" applyBorder="1" applyAlignment="1">
      <alignment horizontal="center" vertical="center" shrinkToFit="1"/>
    </xf>
    <xf numFmtId="192" fontId="38" fillId="0" borderId="160" xfId="2" applyNumberFormat="1" applyFont="1" applyBorder="1" applyAlignment="1">
      <alignment horizontal="center" vertical="center" shrinkToFit="1"/>
    </xf>
    <xf numFmtId="9" fontId="38" fillId="0" borderId="230" xfId="2" applyFont="1" applyBorder="1" applyAlignment="1">
      <alignment horizontal="center" vertical="center" shrinkToFit="1"/>
    </xf>
    <xf numFmtId="192" fontId="38" fillId="0" borderId="230" xfId="2" applyNumberFormat="1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9" fontId="40" fillId="0" borderId="160" xfId="2" applyFont="1" applyBorder="1" applyAlignment="1">
      <alignment horizontal="center" vertical="center" shrinkToFit="1"/>
    </xf>
    <xf numFmtId="192" fontId="40" fillId="0" borderId="160" xfId="2" applyNumberFormat="1" applyFont="1" applyBorder="1" applyAlignment="1">
      <alignment horizontal="center" vertical="center" shrinkToFit="1"/>
    </xf>
    <xf numFmtId="2" fontId="40" fillId="0" borderId="50" xfId="0" applyNumberFormat="1" applyFont="1" applyBorder="1" applyAlignment="1">
      <alignment horizontal="center" vertical="center" shrinkToFit="1"/>
    </xf>
    <xf numFmtId="0" fontId="40" fillId="0" borderId="228" xfId="0" applyFont="1" applyBorder="1" applyAlignment="1">
      <alignment horizontal="center" vertical="center" shrinkToFit="1"/>
    </xf>
    <xf numFmtId="9" fontId="40" fillId="0" borderId="230" xfId="2" applyFont="1" applyBorder="1" applyAlignment="1">
      <alignment horizontal="center" vertical="center" shrinkToFit="1"/>
    </xf>
    <xf numFmtId="177" fontId="40" fillId="0" borderId="234" xfId="0" applyNumberFormat="1" applyFont="1" applyBorder="1" applyAlignment="1">
      <alignment horizontal="center" vertical="center" shrinkToFit="1"/>
    </xf>
    <xf numFmtId="192" fontId="40" fillId="0" borderId="230" xfId="2" applyNumberFormat="1" applyFont="1" applyBorder="1" applyAlignment="1">
      <alignment horizontal="center" vertical="center" shrinkToFit="1"/>
    </xf>
    <xf numFmtId="178" fontId="40" fillId="0" borderId="235" xfId="2" applyNumberFormat="1" applyFont="1" applyBorder="1" applyAlignment="1">
      <alignment horizontal="center" vertical="center" shrinkToFit="1"/>
    </xf>
    <xf numFmtId="2" fontId="40" fillId="0" borderId="228" xfId="0" applyNumberFormat="1" applyFont="1" applyBorder="1" applyAlignment="1">
      <alignment horizontal="center" vertical="center" shrinkToFit="1"/>
    </xf>
    <xf numFmtId="193" fontId="40" fillId="0" borderId="230" xfId="2" applyNumberFormat="1" applyFont="1" applyBorder="1" applyAlignment="1">
      <alignment horizontal="center" vertical="center" shrinkToFit="1"/>
    </xf>
    <xf numFmtId="193" fontId="40" fillId="0" borderId="228" xfId="2" applyNumberFormat="1" applyFont="1" applyBorder="1" applyAlignment="1">
      <alignment horizontal="center" vertical="center" shrinkToFit="1"/>
    </xf>
    <xf numFmtId="3" fontId="38" fillId="2" borderId="160" xfId="2" applyNumberFormat="1" applyFont="1" applyFill="1" applyBorder="1" applyAlignment="1">
      <alignment horizontal="center" vertical="center" shrinkToFit="1"/>
    </xf>
    <xf numFmtId="3" fontId="40" fillId="2" borderId="160" xfId="2" applyNumberFormat="1" applyFont="1" applyFill="1" applyBorder="1" applyAlignment="1">
      <alignment horizontal="center" vertical="center" shrinkToFit="1"/>
    </xf>
    <xf numFmtId="3" fontId="40" fillId="2" borderId="230" xfId="2" applyNumberFormat="1" applyFont="1" applyFill="1" applyBorder="1" applyAlignment="1">
      <alignment horizontal="center" vertical="center" shrinkToFit="1"/>
    </xf>
    <xf numFmtId="0" fontId="26" fillId="10" borderId="0" xfId="0" applyFont="1" applyFill="1">
      <alignment vertical="center"/>
    </xf>
    <xf numFmtId="181" fontId="38" fillId="7" borderId="14" xfId="0" applyNumberFormat="1" applyFont="1" applyFill="1" applyBorder="1" applyAlignment="1">
      <alignment horizontal="center" vertical="center" shrinkToFit="1"/>
    </xf>
    <xf numFmtId="3" fontId="38" fillId="5" borderId="160" xfId="2" applyNumberFormat="1" applyFont="1" applyFill="1" applyBorder="1" applyAlignment="1">
      <alignment horizontal="center" vertical="center" shrinkToFit="1"/>
    </xf>
    <xf numFmtId="3" fontId="38" fillId="5" borderId="14" xfId="2" applyNumberFormat="1" applyFont="1" applyFill="1" applyBorder="1" applyAlignment="1">
      <alignment horizontal="center" vertical="center" shrinkToFit="1"/>
    </xf>
    <xf numFmtId="179" fontId="38" fillId="2" borderId="14" xfId="0" applyNumberFormat="1" applyFont="1" applyFill="1" applyBorder="1" applyAlignment="1">
      <alignment horizontal="center" vertical="center" shrinkToFit="1"/>
    </xf>
    <xf numFmtId="179" fontId="38" fillId="2" borderId="50" xfId="0" applyNumberFormat="1" applyFont="1" applyFill="1" applyBorder="1" applyAlignment="1">
      <alignment horizontal="center" vertical="center" shrinkToFit="1"/>
    </xf>
    <xf numFmtId="179" fontId="38" fillId="2" borderId="227" xfId="0" applyNumberFormat="1" applyFont="1" applyFill="1" applyBorder="1" applyAlignment="1">
      <alignment horizontal="center" vertical="center" shrinkToFit="1"/>
    </xf>
    <xf numFmtId="179" fontId="40" fillId="2" borderId="14" xfId="0" applyNumberFormat="1" applyFont="1" applyFill="1" applyBorder="1" applyAlignment="1">
      <alignment horizontal="center" vertical="center" shrinkToFit="1"/>
    </xf>
    <xf numFmtId="2" fontId="38" fillId="2" borderId="50" xfId="0" applyNumberFormat="1" applyFont="1" applyFill="1" applyBorder="1" applyAlignment="1">
      <alignment horizontal="center" vertical="center" shrinkToFit="1"/>
    </xf>
    <xf numFmtId="181" fontId="38" fillId="0" borderId="14" xfId="0" applyNumberFormat="1" applyFont="1" applyBorder="1" applyAlignment="1">
      <alignment horizontal="center" vertical="center" shrinkToFit="1"/>
    </xf>
    <xf numFmtId="3" fontId="38" fillId="2" borderId="14" xfId="2" applyNumberFormat="1" applyFont="1" applyFill="1" applyBorder="1" applyAlignment="1">
      <alignment horizontal="center" vertical="center" shrinkToFit="1"/>
    </xf>
    <xf numFmtId="191" fontId="38" fillId="2" borderId="160" xfId="2" applyNumberFormat="1" applyFont="1" applyFill="1" applyBorder="1" applyAlignment="1">
      <alignment horizontal="center" vertical="center" shrinkToFit="1"/>
    </xf>
    <xf numFmtId="191" fontId="38" fillId="2" borderId="14" xfId="2" applyNumberFormat="1" applyFont="1" applyFill="1" applyBorder="1" applyAlignment="1">
      <alignment horizontal="center" vertical="center" shrinkToFit="1"/>
    </xf>
    <xf numFmtId="179" fontId="38" fillId="2" borderId="228" xfId="0" applyNumberFormat="1" applyFont="1" applyFill="1" applyBorder="1" applyAlignment="1">
      <alignment horizontal="center" vertical="center" shrinkToFit="1"/>
    </xf>
    <xf numFmtId="179" fontId="38" fillId="2" borderId="232" xfId="0" applyNumberFormat="1" applyFont="1" applyFill="1" applyBorder="1" applyAlignment="1">
      <alignment horizontal="center" vertical="center" shrinkToFit="1"/>
    </xf>
    <xf numFmtId="179" fontId="40" fillId="2" borderId="233" xfId="0" applyNumberFormat="1" applyFont="1" applyFill="1" applyBorder="1" applyAlignment="1">
      <alignment horizontal="center" vertical="center" shrinkToFit="1"/>
    </xf>
    <xf numFmtId="2" fontId="38" fillId="2" borderId="228" xfId="0" applyNumberFormat="1" applyFont="1" applyFill="1" applyBorder="1" applyAlignment="1">
      <alignment horizontal="center" vertical="center" shrinkToFit="1"/>
    </xf>
    <xf numFmtId="181" fontId="38" fillId="0" borderId="233" xfId="0" applyNumberFormat="1" applyFont="1" applyBorder="1" applyAlignment="1">
      <alignment horizontal="center" vertical="center" shrinkToFit="1"/>
    </xf>
    <xf numFmtId="3" fontId="38" fillId="2" borderId="230" xfId="2" applyNumberFormat="1" applyFont="1" applyFill="1" applyBorder="1" applyAlignment="1">
      <alignment horizontal="center" vertical="center" shrinkToFit="1"/>
    </xf>
    <xf numFmtId="3" fontId="38" fillId="2" borderId="233" xfId="2" applyNumberFormat="1" applyFont="1" applyFill="1" applyBorder="1" applyAlignment="1">
      <alignment horizontal="center" vertical="center" shrinkToFit="1"/>
    </xf>
    <xf numFmtId="191" fontId="38" fillId="2" borderId="230" xfId="2" applyNumberFormat="1" applyFont="1" applyFill="1" applyBorder="1" applyAlignment="1">
      <alignment horizontal="center" vertical="center" shrinkToFit="1"/>
    </xf>
    <xf numFmtId="191" fontId="38" fillId="2" borderId="233" xfId="2" applyNumberFormat="1" applyFont="1" applyFill="1" applyBorder="1" applyAlignment="1">
      <alignment horizontal="center" vertical="center" shrinkToFit="1"/>
    </xf>
    <xf numFmtId="179" fontId="38" fillId="2" borderId="233" xfId="0" applyNumberFormat="1" applyFont="1" applyFill="1" applyBorder="1" applyAlignment="1">
      <alignment horizontal="center" vertical="center" shrinkToFit="1"/>
    </xf>
    <xf numFmtId="191" fontId="40" fillId="2" borderId="160" xfId="2" applyNumberFormat="1" applyFont="1" applyFill="1" applyBorder="1" applyAlignment="1">
      <alignment horizontal="center" vertical="center" shrinkToFit="1"/>
    </xf>
    <xf numFmtId="191" fontId="40" fillId="2" borderId="50" xfId="2" applyNumberFormat="1" applyFont="1" applyFill="1" applyBorder="1" applyAlignment="1">
      <alignment horizontal="center" vertical="center" shrinkToFit="1"/>
    </xf>
    <xf numFmtId="179" fontId="38" fillId="2" borderId="160" xfId="0" applyNumberFormat="1" applyFont="1" applyFill="1" applyBorder="1" applyAlignment="1">
      <alignment horizontal="center" vertical="center" shrinkToFit="1"/>
    </xf>
    <xf numFmtId="191" fontId="40" fillId="2" borderId="230" xfId="2" applyNumberFormat="1" applyFont="1" applyFill="1" applyBorder="1" applyAlignment="1">
      <alignment horizontal="center" vertical="center" shrinkToFit="1"/>
    </xf>
    <xf numFmtId="179" fontId="38" fillId="2" borderId="230" xfId="0" applyNumberFormat="1" applyFont="1" applyFill="1" applyBorder="1" applyAlignment="1">
      <alignment horizontal="center" vertical="center" shrinkToFit="1"/>
    </xf>
    <xf numFmtId="0" fontId="67" fillId="0" borderId="0" xfId="0" applyFont="1">
      <alignment vertical="center"/>
    </xf>
    <xf numFmtId="179" fontId="67" fillId="0" borderId="0" xfId="0" applyNumberFormat="1" applyFont="1">
      <alignment vertical="center"/>
    </xf>
    <xf numFmtId="177" fontId="67" fillId="0" borderId="0" xfId="0" applyNumberFormat="1" applyFont="1" applyAlignment="1">
      <alignment horizontal="center" vertical="center"/>
    </xf>
    <xf numFmtId="9" fontId="67" fillId="0" borderId="0" xfId="2" applyFont="1" applyAlignment="1">
      <alignment horizontal="center" vertical="center"/>
    </xf>
    <xf numFmtId="0" fontId="68" fillId="0" borderId="0" xfId="0" applyFont="1">
      <alignment vertical="center"/>
    </xf>
    <xf numFmtId="41" fontId="67" fillId="0" borderId="0" xfId="1" applyFont="1">
      <alignment vertical="center"/>
    </xf>
    <xf numFmtId="9" fontId="67" fillId="0" borderId="0" xfId="2" applyFont="1">
      <alignment vertical="center"/>
    </xf>
    <xf numFmtId="177" fontId="67" fillId="0" borderId="0" xfId="0" applyNumberFormat="1" applyFont="1">
      <alignment vertical="center"/>
    </xf>
    <xf numFmtId="177" fontId="67" fillId="0" borderId="0" xfId="1" applyNumberFormat="1" applyFont="1">
      <alignment vertical="center"/>
    </xf>
    <xf numFmtId="177" fontId="67" fillId="0" borderId="0" xfId="1" applyNumberFormat="1" applyFont="1" applyAlignment="1">
      <alignment horizontal="center" vertical="center"/>
    </xf>
    <xf numFmtId="0" fontId="43" fillId="0" borderId="0" xfId="0" applyFont="1">
      <alignment vertical="center"/>
    </xf>
    <xf numFmtId="3" fontId="43" fillId="2" borderId="2" xfId="0" applyNumberFormat="1" applyFont="1" applyFill="1" applyBorder="1" applyAlignment="1">
      <alignment horizontal="center" vertical="center"/>
    </xf>
    <xf numFmtId="0" fontId="54" fillId="2" borderId="243" xfId="0" applyFont="1" applyFill="1" applyBorder="1">
      <alignment vertical="center"/>
    </xf>
    <xf numFmtId="0" fontId="57" fillId="2" borderId="221" xfId="0" applyFont="1" applyFill="1" applyBorder="1" applyAlignment="1">
      <alignment horizontal="center" vertical="center" wrapText="1"/>
    </xf>
    <xf numFmtId="179" fontId="57" fillId="2" borderId="244" xfId="0" applyNumberFormat="1" applyFont="1" applyFill="1" applyBorder="1" applyAlignment="1">
      <alignment horizontal="center" vertical="center" wrapText="1"/>
    </xf>
    <xf numFmtId="0" fontId="57" fillId="2" borderId="221" xfId="0" applyFont="1" applyFill="1" applyBorder="1" applyAlignment="1">
      <alignment horizontal="center" wrapText="1"/>
    </xf>
    <xf numFmtId="0" fontId="57" fillId="2" borderId="221" xfId="0" applyFont="1" applyFill="1" applyBorder="1" applyAlignment="1">
      <alignment horizontal="center"/>
    </xf>
    <xf numFmtId="0" fontId="57" fillId="2" borderId="223" xfId="0" applyFont="1" applyFill="1" applyBorder="1" applyAlignment="1">
      <alignment horizontal="center"/>
    </xf>
    <xf numFmtId="0" fontId="57" fillId="2" borderId="222" xfId="0" applyFont="1" applyFill="1" applyBorder="1" applyAlignment="1">
      <alignment horizontal="center" vertical="center" wrapText="1"/>
    </xf>
    <xf numFmtId="0" fontId="57" fillId="2" borderId="223" xfId="0" applyFont="1" applyFill="1" applyBorder="1" applyAlignment="1">
      <alignment horizontal="center" vertical="center" wrapText="1"/>
    </xf>
    <xf numFmtId="0" fontId="57" fillId="11" borderId="223" xfId="0" applyFont="1" applyFill="1" applyBorder="1" applyAlignment="1">
      <alignment horizontal="center" vertical="center" wrapText="1"/>
    </xf>
    <xf numFmtId="0" fontId="57" fillId="2" borderId="223" xfId="0" applyFont="1" applyFill="1" applyBorder="1" applyAlignment="1">
      <alignment horizontal="center" vertical="center"/>
    </xf>
    <xf numFmtId="0" fontId="57" fillId="2" borderId="50" xfId="0" applyFont="1" applyFill="1" applyBorder="1" applyAlignment="1">
      <alignment horizontal="center" vertical="center"/>
    </xf>
    <xf numFmtId="0" fontId="57" fillId="11" borderId="50" xfId="0" applyFont="1" applyFill="1" applyBorder="1" applyAlignment="1">
      <alignment horizontal="center" vertical="center"/>
    </xf>
    <xf numFmtId="0" fontId="58" fillId="2" borderId="245" xfId="0" applyFont="1" applyFill="1" applyBorder="1" applyAlignment="1">
      <alignment horizontal="center" vertical="center" wrapText="1"/>
    </xf>
    <xf numFmtId="0" fontId="38" fillId="7" borderId="246" xfId="0" applyFont="1" applyFill="1" applyBorder="1" applyAlignment="1">
      <alignment horizontal="center" vertical="center" shrinkToFit="1"/>
    </xf>
    <xf numFmtId="0" fontId="38" fillId="7" borderId="247" xfId="0" applyFont="1" applyFill="1" applyBorder="1" applyAlignment="1">
      <alignment horizontal="center" vertical="center" shrinkToFit="1"/>
    </xf>
    <xf numFmtId="0" fontId="38" fillId="7" borderId="248" xfId="0" applyFont="1" applyFill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38" fillId="7" borderId="249" xfId="0" applyFont="1" applyFill="1" applyBorder="1" applyAlignment="1">
      <alignment horizontal="center" vertical="center" shrinkToFit="1"/>
    </xf>
    <xf numFmtId="0" fontId="38" fillId="7" borderId="250" xfId="0" applyFont="1" applyFill="1" applyBorder="1" applyAlignment="1">
      <alignment horizontal="center" vertical="center" shrinkToFit="1"/>
    </xf>
    <xf numFmtId="0" fontId="38" fillId="7" borderId="251" xfId="0" applyFont="1" applyFill="1" applyBorder="1" applyAlignment="1">
      <alignment horizontal="center" vertical="center" shrinkToFit="1"/>
    </xf>
    <xf numFmtId="179" fontId="38" fillId="7" borderId="252" xfId="0" applyNumberFormat="1" applyFont="1" applyFill="1" applyBorder="1" applyAlignment="1">
      <alignment horizontal="center" vertical="center" shrinkToFit="1"/>
    </xf>
    <xf numFmtId="179" fontId="38" fillId="7" borderId="250" xfId="0" applyNumberFormat="1" applyFont="1" applyFill="1" applyBorder="1" applyAlignment="1">
      <alignment horizontal="center" vertical="center" shrinkToFit="1"/>
    </xf>
    <xf numFmtId="179" fontId="40" fillId="7" borderId="254" xfId="0" applyNumberFormat="1" applyFont="1" applyFill="1" applyBorder="1" applyAlignment="1">
      <alignment horizontal="center" vertical="center" shrinkToFit="1"/>
    </xf>
    <xf numFmtId="179" fontId="40" fillId="7" borderId="250" xfId="0" applyNumberFormat="1" applyFont="1" applyFill="1" applyBorder="1" applyAlignment="1">
      <alignment horizontal="center" vertical="center" shrinkToFit="1"/>
    </xf>
    <xf numFmtId="179" fontId="40" fillId="5" borderId="250" xfId="0" applyNumberFormat="1" applyFont="1" applyFill="1" applyBorder="1" applyAlignment="1">
      <alignment horizontal="center" vertical="center" shrinkToFit="1"/>
    </xf>
    <xf numFmtId="179" fontId="41" fillId="7" borderId="250" xfId="0" applyNumberFormat="1" applyFont="1" applyFill="1" applyBorder="1" applyAlignment="1">
      <alignment horizontal="center" vertical="center" shrinkToFit="1"/>
    </xf>
    <xf numFmtId="180" fontId="38" fillId="7" borderId="254" xfId="2" applyNumberFormat="1" applyFont="1" applyFill="1" applyBorder="1" applyAlignment="1">
      <alignment horizontal="center" vertical="center" shrinkToFit="1"/>
    </xf>
    <xf numFmtId="2" fontId="38" fillId="7" borderId="250" xfId="0" applyNumberFormat="1" applyFont="1" applyFill="1" applyBorder="1" applyAlignment="1">
      <alignment horizontal="center" vertical="center" shrinkToFit="1"/>
    </xf>
    <xf numFmtId="179" fontId="38" fillId="7" borderId="253" xfId="0" applyNumberFormat="1" applyFont="1" applyFill="1" applyBorder="1" applyAlignment="1">
      <alignment horizontal="center" vertical="center" shrinkToFit="1"/>
    </xf>
    <xf numFmtId="179" fontId="38" fillId="7" borderId="251" xfId="0" applyNumberFormat="1" applyFont="1" applyFill="1" applyBorder="1" applyAlignment="1">
      <alignment horizontal="center" vertical="center" shrinkToFit="1"/>
    </xf>
    <xf numFmtId="181" fontId="38" fillId="7" borderId="254" xfId="0" applyNumberFormat="1" applyFont="1" applyFill="1" applyBorder="1" applyAlignment="1">
      <alignment horizontal="center" vertical="center" shrinkToFit="1"/>
    </xf>
    <xf numFmtId="180" fontId="38" fillId="19" borderId="254" xfId="2" applyNumberFormat="1" applyFont="1" applyFill="1" applyBorder="1" applyAlignment="1">
      <alignment horizontal="center" vertical="center" shrinkToFit="1"/>
    </xf>
    <xf numFmtId="177" fontId="38" fillId="7" borderId="250" xfId="0" applyNumberFormat="1" applyFont="1" applyFill="1" applyBorder="1" applyAlignment="1">
      <alignment horizontal="center" vertical="center" shrinkToFit="1"/>
    </xf>
    <xf numFmtId="3" fontId="38" fillId="7" borderId="251" xfId="2" applyNumberFormat="1" applyFont="1" applyFill="1" applyBorder="1" applyAlignment="1">
      <alignment horizontal="center" vertical="center" shrinkToFit="1"/>
    </xf>
    <xf numFmtId="3" fontId="38" fillId="7" borderId="254" xfId="2" applyNumberFormat="1" applyFont="1" applyFill="1" applyBorder="1" applyAlignment="1">
      <alignment horizontal="center" vertical="center" shrinkToFit="1"/>
    </xf>
    <xf numFmtId="3" fontId="38" fillId="7" borderId="250" xfId="2" applyNumberFormat="1" applyFont="1" applyFill="1" applyBorder="1" applyAlignment="1">
      <alignment horizontal="center" vertical="center" shrinkToFit="1"/>
    </xf>
    <xf numFmtId="182" fontId="38" fillId="7" borderId="254" xfId="2" applyNumberFormat="1" applyFont="1" applyFill="1" applyBorder="1" applyAlignment="1">
      <alignment horizontal="center" vertical="center" shrinkToFit="1"/>
    </xf>
    <xf numFmtId="3" fontId="38" fillId="2" borderId="251" xfId="2" applyNumberFormat="1" applyFont="1" applyFill="1" applyBorder="1" applyAlignment="1">
      <alignment horizontal="center" vertical="center" shrinkToFit="1"/>
    </xf>
    <xf numFmtId="179" fontId="38" fillId="7" borderId="254" xfId="0" applyNumberFormat="1" applyFont="1" applyFill="1" applyBorder="1" applyAlignment="1">
      <alignment horizontal="center" vertical="center" shrinkToFit="1"/>
    </xf>
    <xf numFmtId="0" fontId="16" fillId="14" borderId="159" xfId="0" applyFont="1" applyFill="1" applyBorder="1" applyAlignment="1">
      <alignment horizontal="center" vertical="center" wrapText="1"/>
    </xf>
    <xf numFmtId="184" fontId="69" fillId="0" borderId="0" xfId="0" applyNumberFormat="1" applyFont="1" applyAlignment="1">
      <alignment horizontal="left" vertical="center"/>
    </xf>
    <xf numFmtId="184" fontId="69" fillId="0" borderId="0" xfId="0" applyNumberFormat="1" applyFont="1" applyAlignment="1">
      <alignment horizontal="center" vertical="center"/>
    </xf>
    <xf numFmtId="0" fontId="38" fillId="0" borderId="255" xfId="0" applyFont="1" applyBorder="1" applyAlignment="1">
      <alignment horizontal="center" vertical="center" shrinkToFit="1"/>
    </xf>
    <xf numFmtId="0" fontId="38" fillId="0" borderId="256" xfId="0" applyFont="1" applyBorder="1" applyAlignment="1">
      <alignment horizontal="center" vertical="center" shrinkToFit="1"/>
    </xf>
    <xf numFmtId="0" fontId="40" fillId="0" borderId="257" xfId="0" applyFont="1" applyBorder="1" applyAlignment="1">
      <alignment horizontal="center" vertical="center" shrinkToFit="1"/>
    </xf>
    <xf numFmtId="0" fontId="40" fillId="0" borderId="258" xfId="0" applyFont="1" applyBorder="1" applyAlignment="1">
      <alignment horizontal="center" vertical="center" shrinkToFit="1"/>
    </xf>
    <xf numFmtId="0" fontId="40" fillId="0" borderId="242" xfId="0" applyFont="1" applyBorder="1" applyAlignment="1">
      <alignment horizontal="center" vertical="center" shrinkToFit="1"/>
    </xf>
    <xf numFmtId="0" fontId="38" fillId="0" borderId="259" xfId="0" applyFont="1" applyBorder="1" applyAlignment="1">
      <alignment horizontal="center" vertical="center" shrinkToFit="1"/>
    </xf>
    <xf numFmtId="0" fontId="40" fillId="0" borderId="260" xfId="0" applyFont="1" applyBorder="1" applyAlignment="1">
      <alignment horizontal="center" vertical="center" shrinkToFit="1"/>
    </xf>
    <xf numFmtId="0" fontId="40" fillId="0" borderId="261" xfId="0" applyFont="1" applyBorder="1" applyAlignment="1">
      <alignment horizontal="center" vertical="center" shrinkToFit="1"/>
    </xf>
    <xf numFmtId="190" fontId="40" fillId="6" borderId="261" xfId="0" applyNumberFormat="1" applyFont="1" applyFill="1" applyBorder="1" applyAlignment="1">
      <alignment horizontal="center" vertical="center" shrinkToFit="1"/>
    </xf>
    <xf numFmtId="179" fontId="40" fillId="0" borderId="261" xfId="0" applyNumberFormat="1" applyFont="1" applyBorder="1" applyAlignment="1">
      <alignment horizontal="center" vertical="center" shrinkToFit="1"/>
    </xf>
    <xf numFmtId="179" fontId="40" fillId="0" borderId="262" xfId="0" applyNumberFormat="1" applyFont="1" applyBorder="1" applyAlignment="1">
      <alignment horizontal="center" vertical="center" shrinkToFit="1"/>
    </xf>
    <xf numFmtId="179" fontId="40" fillId="0" borderId="263" xfId="0" applyNumberFormat="1" applyFont="1" applyBorder="1" applyAlignment="1">
      <alignment horizontal="center" vertical="center" shrinkToFit="1"/>
    </xf>
    <xf numFmtId="179" fontId="40" fillId="0" borderId="264" xfId="0" applyNumberFormat="1" applyFont="1" applyBorder="1" applyAlignment="1">
      <alignment horizontal="center" vertical="center" shrinkToFit="1"/>
    </xf>
    <xf numFmtId="179" fontId="40" fillId="2" borderId="262" xfId="0" applyNumberFormat="1" applyFont="1" applyFill="1" applyBorder="1" applyAlignment="1">
      <alignment horizontal="center" vertical="center" shrinkToFit="1"/>
    </xf>
    <xf numFmtId="179" fontId="41" fillId="0" borderId="262" xfId="0" applyNumberFormat="1" applyFont="1" applyBorder="1" applyAlignment="1">
      <alignment horizontal="center" vertical="center" shrinkToFit="1"/>
    </xf>
    <xf numFmtId="180" fontId="38" fillId="0" borderId="264" xfId="2" applyNumberFormat="1" applyFont="1" applyBorder="1" applyAlignment="1">
      <alignment horizontal="center" vertical="center" shrinkToFit="1"/>
    </xf>
    <xf numFmtId="2" fontId="38" fillId="0" borderId="262" xfId="0" applyNumberFormat="1" applyFont="1" applyBorder="1" applyAlignment="1">
      <alignment horizontal="center" vertical="center" shrinkToFit="1"/>
    </xf>
    <xf numFmtId="179" fontId="38" fillId="0" borderId="264" xfId="0" applyNumberFormat="1" applyFont="1" applyBorder="1" applyAlignment="1">
      <alignment horizontal="center" vertical="center" shrinkToFit="1"/>
    </xf>
    <xf numFmtId="180" fontId="40" fillId="0" borderId="264" xfId="2" applyNumberFormat="1" applyFont="1" applyBorder="1" applyAlignment="1">
      <alignment horizontal="center" vertical="center" shrinkToFit="1"/>
    </xf>
    <xf numFmtId="182" fontId="40" fillId="0" borderId="261" xfId="2" applyNumberFormat="1" applyFont="1" applyBorder="1" applyAlignment="1">
      <alignment horizontal="center" vertical="center" shrinkToFit="1"/>
    </xf>
    <xf numFmtId="182" fontId="38" fillId="0" borderId="264" xfId="2" applyNumberFormat="1" applyFont="1" applyBorder="1" applyAlignment="1">
      <alignment horizontal="center" vertical="center" shrinkToFit="1"/>
    </xf>
    <xf numFmtId="177" fontId="40" fillId="0" borderId="262" xfId="0" applyNumberFormat="1" applyFont="1" applyBorder="1" applyAlignment="1">
      <alignment horizontal="center" vertical="center" shrinkToFit="1"/>
    </xf>
    <xf numFmtId="179" fontId="51" fillId="0" borderId="262" xfId="0" applyNumberFormat="1" applyFont="1" applyBorder="1" applyAlignment="1">
      <alignment horizontal="center" vertical="center" shrinkToFit="1"/>
    </xf>
    <xf numFmtId="3" fontId="40" fillId="0" borderId="261" xfId="2" applyNumberFormat="1" applyFont="1" applyBorder="1" applyAlignment="1">
      <alignment horizontal="center" vertical="center" shrinkToFit="1"/>
    </xf>
    <xf numFmtId="182" fontId="40" fillId="0" borderId="264" xfId="2" applyNumberFormat="1" applyFont="1" applyBorder="1" applyAlignment="1">
      <alignment horizontal="center" vertical="center" shrinkToFit="1"/>
    </xf>
    <xf numFmtId="182" fontId="40" fillId="0" borderId="265" xfId="2" applyNumberFormat="1" applyFont="1" applyBorder="1" applyAlignment="1">
      <alignment horizontal="center" vertical="center" shrinkToFit="1"/>
    </xf>
    <xf numFmtId="178" fontId="40" fillId="2" borderId="261" xfId="2" applyNumberFormat="1" applyFont="1" applyFill="1" applyBorder="1" applyAlignment="1">
      <alignment horizontal="center" vertical="center" shrinkToFit="1"/>
    </xf>
    <xf numFmtId="178" fontId="38" fillId="2" borderId="266" xfId="2" applyNumberFormat="1" applyFont="1" applyFill="1" applyBorder="1" applyAlignment="1">
      <alignment horizontal="center" vertical="center" shrinkToFit="1"/>
    </xf>
    <xf numFmtId="182" fontId="40" fillId="2" borderId="262" xfId="0" applyNumberFormat="1" applyFont="1" applyFill="1" applyBorder="1" applyAlignment="1">
      <alignment horizontal="center" vertical="center" shrinkToFit="1"/>
    </xf>
    <xf numFmtId="180" fontId="40" fillId="2" borderId="264" xfId="2" applyNumberFormat="1" applyFont="1" applyFill="1" applyBorder="1" applyAlignment="1">
      <alignment horizontal="center" vertical="center" shrinkToFit="1"/>
    </xf>
    <xf numFmtId="177" fontId="40" fillId="2" borderId="262" xfId="0" applyNumberFormat="1" applyFont="1" applyFill="1" applyBorder="1" applyAlignment="1">
      <alignment horizontal="center" vertical="center" shrinkToFit="1"/>
    </xf>
    <xf numFmtId="9" fontId="40" fillId="0" borderId="261" xfId="2" applyFont="1" applyBorder="1" applyAlignment="1">
      <alignment horizontal="center" vertical="center" shrinkToFit="1"/>
    </xf>
    <xf numFmtId="180" fontId="40" fillId="0" borderId="264" xfId="2" applyNumberFormat="1" applyFont="1" applyFill="1" applyBorder="1" applyAlignment="1">
      <alignment horizontal="center" vertical="center" shrinkToFit="1"/>
    </xf>
    <xf numFmtId="177" fontId="40" fillId="0" borderId="267" xfId="0" applyNumberFormat="1" applyFont="1" applyBorder="1" applyAlignment="1">
      <alignment horizontal="center" vertical="center" shrinkToFit="1"/>
    </xf>
    <xf numFmtId="177" fontId="40" fillId="2" borderId="261" xfId="0" applyNumberFormat="1" applyFont="1" applyFill="1" applyBorder="1" applyAlignment="1">
      <alignment horizontal="center" vertical="center" shrinkToFit="1"/>
    </xf>
    <xf numFmtId="177" fontId="40" fillId="2" borderId="264" xfId="0" applyNumberFormat="1" applyFont="1" applyFill="1" applyBorder="1" applyAlignment="1">
      <alignment horizontal="center" vertical="center" shrinkToFit="1"/>
    </xf>
    <xf numFmtId="186" fontId="42" fillId="0" borderId="261" xfId="2" applyNumberFormat="1" applyFont="1" applyFill="1" applyBorder="1" applyAlignment="1">
      <alignment horizontal="center" vertical="center" shrinkToFit="1"/>
    </xf>
    <xf numFmtId="186" fontId="42" fillId="0" borderId="265" xfId="2" applyNumberFormat="1" applyFont="1" applyFill="1" applyBorder="1" applyAlignment="1">
      <alignment horizontal="center" vertical="center" shrinkToFit="1"/>
    </xf>
    <xf numFmtId="191" fontId="40" fillId="0" borderId="267" xfId="0" applyNumberFormat="1" applyFont="1" applyBorder="1" applyAlignment="1">
      <alignment horizontal="center" vertical="center" shrinkToFit="1"/>
    </xf>
    <xf numFmtId="191" fontId="40" fillId="0" borderId="261" xfId="2" applyNumberFormat="1" applyFont="1" applyBorder="1" applyAlignment="1">
      <alignment horizontal="center" vertical="center" shrinkToFit="1"/>
    </xf>
    <xf numFmtId="191" fontId="40" fillId="0" borderId="262" xfId="2" applyNumberFormat="1" applyFont="1" applyBorder="1" applyAlignment="1">
      <alignment horizontal="center" vertical="center" shrinkToFit="1"/>
    </xf>
    <xf numFmtId="191" fontId="40" fillId="0" borderId="265" xfId="2" applyNumberFormat="1" applyFont="1" applyBorder="1" applyAlignment="1">
      <alignment horizontal="center" vertical="center" shrinkToFit="1"/>
    </xf>
    <xf numFmtId="192" fontId="40" fillId="0" borderId="261" xfId="2" applyNumberFormat="1" applyFont="1" applyBorder="1" applyAlignment="1">
      <alignment horizontal="center" vertical="center" shrinkToFit="1"/>
    </xf>
    <xf numFmtId="178" fontId="40" fillId="0" borderId="265" xfId="2" applyNumberFormat="1" applyFont="1" applyBorder="1" applyAlignment="1">
      <alignment horizontal="center" vertical="center" shrinkToFit="1"/>
    </xf>
    <xf numFmtId="2" fontId="40" fillId="0" borderId="262" xfId="0" applyNumberFormat="1" applyFont="1" applyBorder="1" applyAlignment="1">
      <alignment horizontal="center" vertical="center" shrinkToFit="1"/>
    </xf>
    <xf numFmtId="181" fontId="61" fillId="0" borderId="264" xfId="0" applyNumberFormat="1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41" fontId="18" fillId="0" borderId="0" xfId="0" applyNumberFormat="1" applyFont="1">
      <alignment vertical="center"/>
    </xf>
    <xf numFmtId="10" fontId="24" fillId="8" borderId="268" xfId="2" applyNumberFormat="1" applyFont="1" applyFill="1" applyBorder="1" applyAlignment="1">
      <alignment horizontal="center" vertical="center"/>
    </xf>
    <xf numFmtId="10" fontId="24" fillId="8" borderId="269" xfId="2" applyNumberFormat="1" applyFont="1" applyFill="1" applyBorder="1" applyAlignment="1">
      <alignment horizontal="center" vertical="center"/>
    </xf>
    <xf numFmtId="179" fontId="24" fillId="8" borderId="269" xfId="1" applyNumberFormat="1" applyFont="1" applyFill="1" applyBorder="1" applyAlignment="1">
      <alignment horizontal="center" vertical="center"/>
    </xf>
    <xf numFmtId="10" fontId="24" fillId="8" borderId="270" xfId="2" applyNumberFormat="1" applyFont="1" applyFill="1" applyBorder="1" applyAlignment="1">
      <alignment horizontal="center" vertical="center"/>
    </xf>
    <xf numFmtId="0" fontId="70" fillId="0" borderId="0" xfId="0" applyFont="1">
      <alignment vertical="center"/>
    </xf>
    <xf numFmtId="0" fontId="21" fillId="0" borderId="272" xfId="0" applyFont="1" applyFill="1" applyBorder="1" applyAlignment="1">
      <alignment horizontal="center" vertical="center"/>
    </xf>
    <xf numFmtId="178" fontId="21" fillId="6" borderId="116" xfId="0" applyNumberFormat="1" applyFont="1" applyFill="1" applyBorder="1" applyAlignment="1">
      <alignment horizontal="center" vertical="center"/>
    </xf>
    <xf numFmtId="179" fontId="21" fillId="0" borderId="273" xfId="0" applyNumberFormat="1" applyFont="1" applyFill="1" applyBorder="1" applyAlignment="1">
      <alignment horizontal="center" vertical="center"/>
    </xf>
    <xf numFmtId="180" fontId="21" fillId="0" borderId="274" xfId="2" applyNumberFormat="1" applyFont="1" applyFill="1" applyBorder="1" applyAlignment="1">
      <alignment horizontal="center" vertical="center"/>
    </xf>
    <xf numFmtId="177" fontId="21" fillId="11" borderId="275" xfId="0" applyNumberFormat="1" applyFont="1" applyFill="1" applyBorder="1" applyAlignment="1">
      <alignment horizontal="center" vertical="center"/>
    </xf>
    <xf numFmtId="0" fontId="21" fillId="0" borderId="271" xfId="0" applyFont="1" applyFill="1" applyBorder="1" applyAlignment="1">
      <alignment horizontal="center" vertical="center"/>
    </xf>
    <xf numFmtId="178" fontId="21" fillId="6" borderId="276" xfId="0" applyNumberFormat="1" applyFont="1" applyFill="1" applyBorder="1" applyAlignment="1">
      <alignment horizontal="center" vertical="center"/>
    </xf>
    <xf numFmtId="179" fontId="21" fillId="0" borderId="277" xfId="0" applyNumberFormat="1" applyFont="1" applyFill="1" applyBorder="1" applyAlignment="1">
      <alignment horizontal="center" vertical="center"/>
    </xf>
    <xf numFmtId="180" fontId="21" fillId="0" borderId="278" xfId="2" applyNumberFormat="1" applyFont="1" applyFill="1" applyBorder="1" applyAlignment="1">
      <alignment horizontal="center" vertical="center"/>
    </xf>
    <xf numFmtId="177" fontId="21" fillId="11" borderId="279" xfId="0" applyNumberFormat="1" applyFont="1" applyFill="1" applyBorder="1" applyAlignment="1">
      <alignment horizontal="center" vertical="center"/>
    </xf>
    <xf numFmtId="179" fontId="21" fillId="0" borderId="274" xfId="0" applyNumberFormat="1" applyFont="1" applyFill="1" applyBorder="1" applyAlignment="1">
      <alignment horizontal="center" vertical="center"/>
    </xf>
    <xf numFmtId="0" fontId="21" fillId="0" borderId="280" xfId="0" applyFont="1" applyFill="1" applyBorder="1" applyAlignment="1">
      <alignment horizontal="center" vertical="center"/>
    </xf>
    <xf numFmtId="178" fontId="21" fillId="6" borderId="281" xfId="0" applyNumberFormat="1" applyFont="1" applyFill="1" applyBorder="1" applyAlignment="1">
      <alignment horizontal="center" vertical="center"/>
    </xf>
    <xf numFmtId="179" fontId="21" fillId="0" borderId="282" xfId="0" applyNumberFormat="1" applyFont="1" applyFill="1" applyBorder="1" applyAlignment="1">
      <alignment horizontal="center" vertical="center"/>
    </xf>
    <xf numFmtId="179" fontId="21" fillId="0" borderId="283" xfId="0" applyNumberFormat="1" applyFont="1" applyFill="1" applyBorder="1" applyAlignment="1">
      <alignment horizontal="center" vertical="center"/>
    </xf>
    <xf numFmtId="180" fontId="21" fillId="0" borderId="284" xfId="2" applyNumberFormat="1" applyFont="1" applyFill="1" applyBorder="1" applyAlignment="1">
      <alignment horizontal="center" vertical="center"/>
    </xf>
    <xf numFmtId="177" fontId="21" fillId="11" borderId="285" xfId="0" applyNumberFormat="1" applyFont="1" applyFill="1" applyBorder="1" applyAlignment="1">
      <alignment horizontal="center" vertical="center"/>
    </xf>
    <xf numFmtId="0" fontId="25" fillId="10" borderId="158" xfId="0" applyFont="1" applyFill="1" applyBorder="1" applyAlignment="1">
      <alignment horizontal="center" vertical="center"/>
    </xf>
    <xf numFmtId="41" fontId="24" fillId="10" borderId="187" xfId="1" applyFont="1" applyFill="1" applyBorder="1" applyAlignment="1">
      <alignment horizontal="center" vertical="center"/>
    </xf>
    <xf numFmtId="9" fontId="21" fillId="10" borderId="187" xfId="2" applyNumberFormat="1" applyFont="1" applyFill="1" applyBorder="1" applyAlignment="1">
      <alignment horizontal="center" vertical="center"/>
    </xf>
    <xf numFmtId="185" fontId="21" fillId="10" borderId="188" xfId="1" applyNumberFormat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9" fontId="21" fillId="0" borderId="274" xfId="2" applyNumberFormat="1" applyFont="1" applyFill="1" applyBorder="1" applyAlignment="1">
      <alignment horizontal="center" vertical="center"/>
    </xf>
    <xf numFmtId="9" fontId="21" fillId="0" borderId="154" xfId="2" applyNumberFormat="1" applyFont="1" applyFill="1" applyBorder="1" applyAlignment="1">
      <alignment horizontal="center" vertical="center"/>
    </xf>
    <xf numFmtId="9" fontId="21" fillId="0" borderId="284" xfId="2" applyNumberFormat="1" applyFont="1" applyFill="1" applyBorder="1" applyAlignment="1">
      <alignment horizontal="center" vertical="center"/>
    </xf>
    <xf numFmtId="180" fontId="21" fillId="3" borderId="137" xfId="2" applyNumberFormat="1" applyFont="1" applyFill="1" applyBorder="1" applyAlignment="1">
      <alignment horizontal="center" vertical="center"/>
    </xf>
    <xf numFmtId="179" fontId="21" fillId="0" borderId="137" xfId="0" applyNumberFormat="1" applyFont="1" applyFill="1" applyBorder="1" applyAlignment="1">
      <alignment horizontal="center" vertical="center"/>
    </xf>
    <xf numFmtId="179" fontId="21" fillId="0" borderId="136" xfId="0" applyNumberFormat="1" applyFont="1" applyFill="1" applyBorder="1" applyAlignment="1">
      <alignment horizontal="center" vertical="center"/>
    </xf>
    <xf numFmtId="0" fontId="66" fillId="2" borderId="15" xfId="0" applyFont="1" applyFill="1" applyBorder="1" applyAlignment="1">
      <alignment horizontal="left" vertical="center"/>
    </xf>
    <xf numFmtId="0" fontId="50" fillId="2" borderId="34" xfId="0" applyFont="1" applyFill="1" applyBorder="1" applyAlignment="1">
      <alignment horizontal="center" wrapText="1"/>
    </xf>
    <xf numFmtId="0" fontId="43" fillId="2" borderId="4" xfId="0" applyFont="1" applyFill="1" applyBorder="1" applyAlignment="1">
      <alignment horizontal="center" wrapText="1"/>
    </xf>
    <xf numFmtId="0" fontId="38" fillId="2" borderId="220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wrapText="1"/>
    </xf>
    <xf numFmtId="0" fontId="57" fillId="2" borderId="14" xfId="0" applyFont="1" applyFill="1" applyBorder="1" applyAlignment="1">
      <alignment horizontal="center" vertical="center"/>
    </xf>
    <xf numFmtId="180" fontId="38" fillId="2" borderId="160" xfId="2" applyNumberFormat="1" applyFont="1" applyFill="1" applyBorder="1" applyAlignment="1">
      <alignment horizontal="center" vertical="center" shrinkToFit="1"/>
    </xf>
    <xf numFmtId="180" fontId="38" fillId="2" borderId="50" xfId="2" applyNumberFormat="1" applyFont="1" applyFill="1" applyBorder="1" applyAlignment="1">
      <alignment horizontal="center" vertical="center" shrinkToFit="1"/>
    </xf>
    <xf numFmtId="182" fontId="40" fillId="7" borderId="50" xfId="2" applyNumberFormat="1" applyFont="1" applyFill="1" applyBorder="1" applyAlignment="1">
      <alignment horizontal="center" vertical="center" shrinkToFit="1"/>
    </xf>
    <xf numFmtId="178" fontId="38" fillId="7" borderId="14" xfId="2" applyNumberFormat="1" applyFont="1" applyFill="1" applyBorder="1" applyAlignment="1">
      <alignment horizontal="center" vertical="center" shrinkToFit="1"/>
    </xf>
    <xf numFmtId="191" fontId="38" fillId="2" borderId="50" xfId="0" applyNumberFormat="1" applyFont="1" applyFill="1" applyBorder="1" applyAlignment="1">
      <alignment horizontal="center" vertical="center" shrinkToFit="1"/>
    </xf>
    <xf numFmtId="178" fontId="38" fillId="7" borderId="160" xfId="2" applyNumberFormat="1" applyFont="1" applyFill="1" applyBorder="1" applyAlignment="1">
      <alignment horizontal="center" vertical="center" shrinkToFit="1"/>
    </xf>
    <xf numFmtId="191" fontId="38" fillId="7" borderId="14" xfId="0" applyNumberFormat="1" applyFont="1" applyFill="1" applyBorder="1" applyAlignment="1">
      <alignment horizontal="center" vertical="center" shrinkToFit="1"/>
    </xf>
    <xf numFmtId="181" fontId="59" fillId="7" borderId="286" xfId="0" applyNumberFormat="1" applyFont="1" applyFill="1" applyBorder="1" applyAlignment="1">
      <alignment horizontal="center" vertical="center" shrinkToFit="1"/>
    </xf>
    <xf numFmtId="182" fontId="40" fillId="0" borderId="50" xfId="2" applyNumberFormat="1" applyFont="1" applyBorder="1" applyAlignment="1">
      <alignment horizontal="center" vertical="center" shrinkToFit="1"/>
    </xf>
    <xf numFmtId="178" fontId="38" fillId="0" borderId="14" xfId="2" applyNumberFormat="1" applyFont="1" applyBorder="1" applyAlignment="1">
      <alignment horizontal="center" vertical="center" shrinkToFit="1"/>
    </xf>
    <xf numFmtId="182" fontId="40" fillId="0" borderId="14" xfId="0" applyNumberFormat="1" applyFont="1" applyBorder="1" applyAlignment="1">
      <alignment horizontal="center" vertical="center" shrinkToFit="1"/>
    </xf>
    <xf numFmtId="178" fontId="38" fillId="0" borderId="50" xfId="2" applyNumberFormat="1" applyFont="1" applyBorder="1" applyAlignment="1">
      <alignment horizontal="center" vertical="center" shrinkToFit="1"/>
    </xf>
    <xf numFmtId="191" fontId="38" fillId="0" borderId="14" xfId="0" applyNumberFormat="1" applyFont="1" applyBorder="1" applyAlignment="1">
      <alignment horizontal="center" vertical="center" shrinkToFit="1"/>
    </xf>
    <xf numFmtId="181" fontId="59" fillId="0" borderId="286" xfId="0" applyNumberFormat="1" applyFont="1" applyBorder="1" applyAlignment="1">
      <alignment horizontal="center" vertical="center" shrinkToFit="1"/>
    </xf>
    <xf numFmtId="180" fontId="38" fillId="2" borderId="230" xfId="2" applyNumberFormat="1" applyFont="1" applyFill="1" applyBorder="1" applyAlignment="1">
      <alignment horizontal="center" vertical="center" shrinkToFit="1"/>
    </xf>
    <xf numFmtId="180" fontId="38" fillId="2" borderId="228" xfId="2" applyNumberFormat="1" applyFont="1" applyFill="1" applyBorder="1" applyAlignment="1">
      <alignment horizontal="center" vertical="center" shrinkToFit="1"/>
    </xf>
    <xf numFmtId="182" fontId="40" fillId="0" borderId="228" xfId="2" applyNumberFormat="1" applyFont="1" applyBorder="1" applyAlignment="1">
      <alignment horizontal="center" vertical="center" shrinkToFit="1"/>
    </xf>
    <xf numFmtId="178" fontId="38" fillId="0" borderId="233" xfId="2" applyNumberFormat="1" applyFont="1" applyBorder="1" applyAlignment="1">
      <alignment horizontal="center" vertical="center" shrinkToFit="1"/>
    </xf>
    <xf numFmtId="182" fontId="40" fillId="0" borderId="233" xfId="0" applyNumberFormat="1" applyFont="1" applyBorder="1" applyAlignment="1">
      <alignment horizontal="center" vertical="center" shrinkToFit="1"/>
    </xf>
    <xf numFmtId="191" fontId="38" fillId="2" borderId="228" xfId="0" applyNumberFormat="1" applyFont="1" applyFill="1" applyBorder="1" applyAlignment="1">
      <alignment horizontal="center" vertical="center" shrinkToFit="1"/>
    </xf>
    <xf numFmtId="178" fontId="38" fillId="0" borderId="228" xfId="2" applyNumberFormat="1" applyFont="1" applyBorder="1" applyAlignment="1">
      <alignment horizontal="center" vertical="center" shrinkToFit="1"/>
    </xf>
    <xf numFmtId="191" fontId="38" fillId="0" borderId="233" xfId="0" applyNumberFormat="1" applyFont="1" applyBorder="1" applyAlignment="1">
      <alignment horizontal="center" vertical="center" shrinkToFit="1"/>
    </xf>
    <xf numFmtId="181" fontId="59" fillId="0" borderId="287" xfId="0" applyNumberFormat="1" applyFont="1" applyBorder="1" applyAlignment="1">
      <alignment horizontal="center" vertical="center" shrinkToFit="1"/>
    </xf>
    <xf numFmtId="180" fontId="40" fillId="2" borderId="160" xfId="2" applyNumberFormat="1" applyFont="1" applyFill="1" applyBorder="1" applyAlignment="1">
      <alignment horizontal="center" vertical="center" shrinkToFit="1"/>
    </xf>
    <xf numFmtId="180" fontId="40" fillId="2" borderId="50" xfId="2" applyNumberFormat="1" applyFont="1" applyFill="1" applyBorder="1" applyAlignment="1">
      <alignment horizontal="center" vertical="center" shrinkToFit="1"/>
    </xf>
    <xf numFmtId="191" fontId="40" fillId="2" borderId="14" xfId="2" applyNumberFormat="1" applyFont="1" applyFill="1" applyBorder="1" applyAlignment="1">
      <alignment horizontal="center" vertical="center" shrinkToFit="1"/>
    </xf>
    <xf numFmtId="191" fontId="40" fillId="2" borderId="50" xfId="0" applyNumberFormat="1" applyFont="1" applyFill="1" applyBorder="1" applyAlignment="1">
      <alignment horizontal="center" vertical="center" shrinkToFit="1"/>
    </xf>
    <xf numFmtId="178" fontId="40" fillId="0" borderId="50" xfId="2" applyNumberFormat="1" applyFont="1" applyBorder="1" applyAlignment="1">
      <alignment horizontal="center" vertical="center" shrinkToFit="1"/>
    </xf>
    <xf numFmtId="191" fontId="40" fillId="0" borderId="14" xfId="0" applyNumberFormat="1" applyFont="1" applyBorder="1" applyAlignment="1">
      <alignment horizontal="center" vertical="center" shrinkToFit="1"/>
    </xf>
    <xf numFmtId="181" fontId="61" fillId="0" borderId="286" xfId="0" applyNumberFormat="1" applyFont="1" applyBorder="1" applyAlignment="1">
      <alignment horizontal="center" vertical="center" shrinkToFit="1"/>
    </xf>
    <xf numFmtId="180" fontId="40" fillId="2" borderId="230" xfId="2" applyNumberFormat="1" applyFont="1" applyFill="1" applyBorder="1" applyAlignment="1">
      <alignment horizontal="center" vertical="center" shrinkToFit="1"/>
    </xf>
    <xf numFmtId="180" fontId="40" fillId="2" borderId="228" xfId="2" applyNumberFormat="1" applyFont="1" applyFill="1" applyBorder="1" applyAlignment="1">
      <alignment horizontal="center" vertical="center" shrinkToFit="1"/>
    </xf>
    <xf numFmtId="191" fontId="40" fillId="2" borderId="233" xfId="2" applyNumberFormat="1" applyFont="1" applyFill="1" applyBorder="1" applyAlignment="1">
      <alignment horizontal="center" vertical="center" shrinkToFit="1"/>
    </xf>
    <xf numFmtId="191" fontId="40" fillId="2" borderId="228" xfId="0" applyNumberFormat="1" applyFont="1" applyFill="1" applyBorder="1" applyAlignment="1">
      <alignment horizontal="center" vertical="center" shrinkToFit="1"/>
    </xf>
    <xf numFmtId="178" fontId="40" fillId="0" borderId="228" xfId="2" applyNumberFormat="1" applyFont="1" applyBorder="1" applyAlignment="1">
      <alignment horizontal="center" vertical="center" shrinkToFit="1"/>
    </xf>
    <xf numFmtId="191" fontId="40" fillId="0" borderId="233" xfId="0" applyNumberFormat="1" applyFont="1" applyBorder="1" applyAlignment="1">
      <alignment horizontal="center" vertical="center" shrinkToFit="1"/>
    </xf>
    <xf numFmtId="181" fontId="61" fillId="0" borderId="287" xfId="0" applyNumberFormat="1" applyFont="1" applyBorder="1" applyAlignment="1">
      <alignment horizontal="center" vertical="center" shrinkToFit="1"/>
    </xf>
    <xf numFmtId="177" fontId="40" fillId="2" borderId="223" xfId="0" applyNumberFormat="1" applyFont="1" applyFill="1" applyBorder="1" applyAlignment="1">
      <alignment horizontal="center" vertical="center" shrinkToFit="1"/>
    </xf>
    <xf numFmtId="177" fontId="40" fillId="2" borderId="222" xfId="0" applyNumberFormat="1" applyFont="1" applyFill="1" applyBorder="1" applyAlignment="1">
      <alignment horizontal="center" vertical="center" shrinkToFit="1"/>
    </xf>
    <xf numFmtId="177" fontId="40" fillId="2" borderId="221" xfId="0" applyNumberFormat="1" applyFont="1" applyFill="1" applyBorder="1" applyAlignment="1">
      <alignment horizontal="center" vertical="center" shrinkToFit="1"/>
    </xf>
    <xf numFmtId="0" fontId="26" fillId="3" borderId="0" xfId="0" applyFont="1" applyFill="1">
      <alignment vertical="center"/>
    </xf>
    <xf numFmtId="186" fontId="38" fillId="2" borderId="160" xfId="2" applyNumberFormat="1" applyFont="1" applyFill="1" applyBorder="1" applyAlignment="1">
      <alignment horizontal="center" vertical="center" shrinkToFit="1"/>
    </xf>
    <xf numFmtId="186" fontId="38" fillId="2" borderId="14" xfId="2" applyNumberFormat="1" applyFont="1" applyFill="1" applyBorder="1" applyAlignment="1">
      <alignment horizontal="center" vertical="center" shrinkToFit="1"/>
    </xf>
    <xf numFmtId="9" fontId="38" fillId="2" borderId="14" xfId="2" applyFont="1" applyFill="1" applyBorder="1" applyAlignment="1">
      <alignment horizontal="center" vertical="center" shrinkToFit="1"/>
    </xf>
    <xf numFmtId="3" fontId="38" fillId="7" borderId="50" xfId="2" applyNumberFormat="1" applyFont="1" applyFill="1" applyBorder="1" applyAlignment="1">
      <alignment horizontal="center" vertical="center" shrinkToFit="1"/>
    </xf>
    <xf numFmtId="182" fontId="38" fillId="2" borderId="14" xfId="2" applyNumberFormat="1" applyFont="1" applyFill="1" applyBorder="1" applyAlignment="1">
      <alignment horizontal="center" vertical="center" shrinkToFit="1"/>
    </xf>
    <xf numFmtId="3" fontId="40" fillId="0" borderId="50" xfId="2" applyNumberFormat="1" applyFont="1" applyBorder="1" applyAlignment="1">
      <alignment horizontal="center" vertical="center" shrinkToFit="1"/>
    </xf>
    <xf numFmtId="186" fontId="38" fillId="2" borderId="230" xfId="2" applyNumberFormat="1" applyFont="1" applyFill="1" applyBorder="1" applyAlignment="1">
      <alignment horizontal="center" vertical="center" shrinkToFit="1"/>
    </xf>
    <xf numFmtId="186" fontId="38" fillId="2" borderId="233" xfId="2" applyNumberFormat="1" applyFont="1" applyFill="1" applyBorder="1" applyAlignment="1">
      <alignment horizontal="center" vertical="center" shrinkToFit="1"/>
    </xf>
    <xf numFmtId="9" fontId="38" fillId="2" borderId="233" xfId="2" applyFont="1" applyFill="1" applyBorder="1" applyAlignment="1">
      <alignment horizontal="center" vertical="center" shrinkToFit="1"/>
    </xf>
    <xf numFmtId="3" fontId="40" fillId="0" borderId="228" xfId="2" applyNumberFormat="1" applyFont="1" applyBorder="1" applyAlignment="1">
      <alignment horizontal="center" vertical="center" shrinkToFit="1"/>
    </xf>
    <xf numFmtId="182" fontId="38" fillId="2" borderId="233" xfId="2" applyNumberFormat="1" applyFont="1" applyFill="1" applyBorder="1" applyAlignment="1">
      <alignment horizontal="center" vertical="center" shrinkToFit="1"/>
    </xf>
    <xf numFmtId="186" fontId="40" fillId="2" borderId="14" xfId="2" applyNumberFormat="1" applyFont="1" applyFill="1" applyBorder="1" applyAlignment="1">
      <alignment horizontal="center" vertical="center" shrinkToFit="1"/>
    </xf>
    <xf numFmtId="186" fontId="40" fillId="2" borderId="233" xfId="2" applyNumberFormat="1" applyFont="1" applyFill="1" applyBorder="1" applyAlignment="1">
      <alignment horizontal="center" vertical="center" shrinkToFit="1"/>
    </xf>
    <xf numFmtId="186" fontId="38" fillId="7" borderId="14" xfId="2" applyNumberFormat="1" applyFont="1" applyFill="1" applyBorder="1" applyAlignment="1">
      <alignment horizontal="center" vertical="center" shrinkToFit="1"/>
    </xf>
    <xf numFmtId="186" fontId="38" fillId="7" borderId="50" xfId="2" applyNumberFormat="1" applyFont="1" applyFill="1" applyBorder="1" applyAlignment="1">
      <alignment horizontal="center" vertical="center" shrinkToFit="1"/>
    </xf>
    <xf numFmtId="3" fontId="38" fillId="2" borderId="50" xfId="2" applyNumberFormat="1" applyFont="1" applyFill="1" applyBorder="1" applyAlignment="1">
      <alignment horizontal="center" vertical="center" shrinkToFit="1"/>
    </xf>
    <xf numFmtId="186" fontId="38" fillId="0" borderId="14" xfId="2" applyNumberFormat="1" applyFont="1" applyBorder="1" applyAlignment="1">
      <alignment horizontal="center" vertical="center" shrinkToFit="1"/>
    </xf>
    <xf numFmtId="186" fontId="38" fillId="0" borderId="50" xfId="2" applyNumberFormat="1" applyFont="1" applyBorder="1" applyAlignment="1">
      <alignment horizontal="center" vertical="center" shrinkToFit="1"/>
    </xf>
    <xf numFmtId="3" fontId="40" fillId="2" borderId="50" xfId="2" applyNumberFormat="1" applyFont="1" applyFill="1" applyBorder="1" applyAlignment="1">
      <alignment horizontal="center" vertical="center" shrinkToFit="1"/>
    </xf>
    <xf numFmtId="181" fontId="59" fillId="3" borderId="286" xfId="0" applyNumberFormat="1" applyFont="1" applyFill="1" applyBorder="1" applyAlignment="1">
      <alignment horizontal="center" vertical="center" shrinkToFit="1"/>
    </xf>
    <xf numFmtId="186" fontId="38" fillId="0" borderId="233" xfId="2" applyNumberFormat="1" applyFont="1" applyBorder="1" applyAlignment="1">
      <alignment horizontal="center" vertical="center" shrinkToFit="1"/>
    </xf>
    <xf numFmtId="186" fontId="38" fillId="0" borderId="228" xfId="2" applyNumberFormat="1" applyFont="1" applyBorder="1" applyAlignment="1">
      <alignment horizontal="center" vertical="center" shrinkToFit="1"/>
    </xf>
    <xf numFmtId="3" fontId="40" fillId="2" borderId="228" xfId="2" applyNumberFormat="1" applyFont="1" applyFill="1" applyBorder="1" applyAlignment="1">
      <alignment horizontal="center" vertical="center" shrinkToFit="1"/>
    </xf>
    <xf numFmtId="181" fontId="59" fillId="3" borderId="245" xfId="0" applyNumberFormat="1" applyFont="1" applyFill="1" applyBorder="1" applyAlignment="1">
      <alignment horizontal="center" vertical="center" shrinkToFit="1"/>
    </xf>
    <xf numFmtId="186" fontId="40" fillId="0" borderId="14" xfId="2" applyNumberFormat="1" applyFont="1" applyBorder="1" applyAlignment="1">
      <alignment horizontal="center" vertical="center" shrinkToFit="1"/>
    </xf>
    <xf numFmtId="186" fontId="40" fillId="0" borderId="50" xfId="2" applyNumberFormat="1" applyFont="1" applyBorder="1" applyAlignment="1">
      <alignment horizontal="center" vertical="center" shrinkToFit="1"/>
    </xf>
    <xf numFmtId="186" fontId="41" fillId="2" borderId="14" xfId="2" applyNumberFormat="1" applyFont="1" applyFill="1" applyBorder="1" applyAlignment="1">
      <alignment horizontal="center" vertical="center" shrinkToFit="1"/>
    </xf>
    <xf numFmtId="186" fontId="40" fillId="0" borderId="233" xfId="2" applyNumberFormat="1" applyFont="1" applyBorder="1" applyAlignment="1">
      <alignment horizontal="center" vertical="center" shrinkToFit="1"/>
    </xf>
    <xf numFmtId="186" fontId="40" fillId="0" borderId="228" xfId="2" applyNumberFormat="1" applyFont="1" applyBorder="1" applyAlignment="1">
      <alignment horizontal="center" vertical="center" shrinkToFit="1"/>
    </xf>
    <xf numFmtId="186" fontId="41" fillId="2" borderId="233" xfId="2" applyNumberFormat="1" applyFont="1" applyFill="1" applyBorder="1" applyAlignment="1">
      <alignment horizontal="center" vertical="center" shrinkToFit="1"/>
    </xf>
    <xf numFmtId="3" fontId="38" fillId="5" borderId="50" xfId="2" applyNumberFormat="1" applyFont="1" applyFill="1" applyBorder="1" applyAlignment="1">
      <alignment horizontal="center" vertical="center" shrinkToFit="1"/>
    </xf>
    <xf numFmtId="9" fontId="38" fillId="2" borderId="160" xfId="2" applyFont="1" applyFill="1" applyBorder="1" applyAlignment="1">
      <alignment horizontal="center" vertical="center" shrinkToFit="1"/>
    </xf>
    <xf numFmtId="3" fontId="38" fillId="2" borderId="228" xfId="2" applyNumberFormat="1" applyFont="1" applyFill="1" applyBorder="1" applyAlignment="1">
      <alignment horizontal="center" vertical="center" shrinkToFit="1"/>
    </xf>
    <xf numFmtId="9" fontId="38" fillId="2" borderId="230" xfId="2" applyFont="1" applyFill="1" applyBorder="1" applyAlignment="1">
      <alignment horizontal="center" vertical="center" shrinkToFit="1"/>
    </xf>
    <xf numFmtId="181" fontId="59" fillId="0" borderId="245" xfId="0" applyNumberFormat="1" applyFont="1" applyBorder="1" applyAlignment="1">
      <alignment horizontal="center" vertical="center" shrinkToFit="1"/>
    </xf>
    <xf numFmtId="190" fontId="38" fillId="7" borderId="226" xfId="0" applyNumberFormat="1" applyFont="1" applyFill="1" applyBorder="1" applyAlignment="1">
      <alignment horizontal="center" vertical="center" shrinkToFit="1"/>
    </xf>
    <xf numFmtId="179" fontId="41" fillId="7" borderId="14" xfId="0" applyNumberFormat="1" applyFont="1" applyFill="1" applyBorder="1" applyAlignment="1">
      <alignment horizontal="center" vertical="center" shrinkToFit="1"/>
    </xf>
    <xf numFmtId="191" fontId="38" fillId="2" borderId="14" xfId="0" applyNumberFormat="1" applyFont="1" applyFill="1" applyBorder="1" applyAlignment="1">
      <alignment horizontal="center" vertical="center" shrinkToFit="1"/>
    </xf>
    <xf numFmtId="190" fontId="38" fillId="7" borderId="252" xfId="0" applyNumberFormat="1" applyFont="1" applyFill="1" applyBorder="1" applyAlignment="1">
      <alignment horizontal="center" vertical="center" shrinkToFit="1"/>
    </xf>
    <xf numFmtId="179" fontId="40" fillId="2" borderId="250" xfId="0" applyNumberFormat="1" applyFont="1" applyFill="1" applyBorder="1" applyAlignment="1">
      <alignment horizontal="center" vertical="center" shrinkToFit="1"/>
    </xf>
    <xf numFmtId="186" fontId="60" fillId="7" borderId="251" xfId="2" applyNumberFormat="1" applyFont="1" applyFill="1" applyBorder="1" applyAlignment="1">
      <alignment horizontal="center" vertical="center" shrinkToFit="1"/>
    </xf>
    <xf numFmtId="191" fontId="60" fillId="7" borderId="254" xfId="2" applyNumberFormat="1" applyFont="1" applyFill="1" applyBorder="1" applyAlignment="1">
      <alignment horizontal="center" vertical="center" shrinkToFit="1"/>
    </xf>
    <xf numFmtId="179" fontId="38" fillId="2" borderId="251" xfId="0" applyNumberFormat="1" applyFont="1" applyFill="1" applyBorder="1" applyAlignment="1">
      <alignment horizontal="center" vertical="center" shrinkToFit="1"/>
    </xf>
    <xf numFmtId="179" fontId="38" fillId="2" borderId="253" xfId="0" applyNumberFormat="1" applyFont="1" applyFill="1" applyBorder="1" applyAlignment="1">
      <alignment horizontal="center" vertical="center" shrinkToFit="1"/>
    </xf>
    <xf numFmtId="179" fontId="40" fillId="2" borderId="254" xfId="0" applyNumberFormat="1" applyFont="1" applyFill="1" applyBorder="1" applyAlignment="1">
      <alignment horizontal="center" vertical="center" shrinkToFit="1"/>
    </xf>
    <xf numFmtId="180" fontId="38" fillId="2" borderId="254" xfId="2" applyNumberFormat="1" applyFont="1" applyFill="1" applyBorder="1" applyAlignment="1">
      <alignment horizontal="center" vertical="center" shrinkToFit="1"/>
    </xf>
    <xf numFmtId="2" fontId="38" fillId="2" borderId="250" xfId="0" applyNumberFormat="1" applyFont="1" applyFill="1" applyBorder="1" applyAlignment="1">
      <alignment horizontal="center" vertical="center" shrinkToFit="1"/>
    </xf>
    <xf numFmtId="182" fontId="38" fillId="7" borderId="251" xfId="2" applyNumberFormat="1" applyFont="1" applyFill="1" applyBorder="1" applyAlignment="1">
      <alignment horizontal="center" vertical="center" shrinkToFit="1"/>
    </xf>
    <xf numFmtId="3" fontId="40" fillId="7" borderId="254" xfId="2" applyNumberFormat="1" applyFont="1" applyFill="1" applyBorder="1" applyAlignment="1">
      <alignment horizontal="center" vertical="center" shrinkToFit="1"/>
    </xf>
    <xf numFmtId="3" fontId="40" fillId="7" borderId="250" xfId="2" applyNumberFormat="1" applyFont="1" applyFill="1" applyBorder="1" applyAlignment="1">
      <alignment horizontal="center" vertical="center" shrinkToFit="1"/>
    </xf>
    <xf numFmtId="179" fontId="38" fillId="2" borderId="254" xfId="0" applyNumberFormat="1" applyFont="1" applyFill="1" applyBorder="1" applyAlignment="1">
      <alignment horizontal="center" vertical="center" shrinkToFit="1"/>
    </xf>
    <xf numFmtId="177" fontId="38" fillId="2" borderId="250" xfId="0" applyNumberFormat="1" applyFont="1" applyFill="1" applyBorder="1" applyAlignment="1">
      <alignment horizontal="center" vertical="center" shrinkToFit="1"/>
    </xf>
    <xf numFmtId="182" fontId="60" fillId="7" borderId="251" xfId="2" applyNumberFormat="1" applyFont="1" applyFill="1" applyBorder="1" applyAlignment="1">
      <alignment horizontal="center" vertical="center" shrinkToFit="1"/>
    </xf>
    <xf numFmtId="177" fontId="38" fillId="2" borderId="251" xfId="0" applyNumberFormat="1" applyFont="1" applyFill="1" applyBorder="1" applyAlignment="1">
      <alignment horizontal="center" vertical="center" shrinkToFit="1"/>
    </xf>
    <xf numFmtId="177" fontId="38" fillId="2" borderId="254" xfId="0" applyNumberFormat="1" applyFont="1" applyFill="1" applyBorder="1" applyAlignment="1">
      <alignment horizontal="center" vertical="center" shrinkToFit="1"/>
    </xf>
    <xf numFmtId="191" fontId="40" fillId="2" borderId="251" xfId="2" applyNumberFormat="1" applyFont="1" applyFill="1" applyBorder="1" applyAlignment="1">
      <alignment horizontal="center" vertical="center" shrinkToFit="1"/>
    </xf>
    <xf numFmtId="191" fontId="40" fillId="2" borderId="250" xfId="2" applyNumberFormat="1" applyFont="1" applyFill="1" applyBorder="1" applyAlignment="1">
      <alignment horizontal="center" vertical="center" shrinkToFit="1"/>
    </xf>
    <xf numFmtId="191" fontId="38" fillId="2" borderId="254" xfId="0" applyNumberFormat="1" applyFont="1" applyFill="1" applyBorder="1" applyAlignment="1">
      <alignment horizontal="center" vertical="center" shrinkToFit="1"/>
    </xf>
    <xf numFmtId="0" fontId="53" fillId="0" borderId="0" xfId="0" applyFont="1" applyAlignment="1">
      <alignment horizontal="center" vertical="center"/>
    </xf>
    <xf numFmtId="0" fontId="53" fillId="10" borderId="0" xfId="0" applyFont="1" applyFill="1" applyAlignment="1">
      <alignment horizontal="center" vertical="center"/>
    </xf>
    <xf numFmtId="0" fontId="16" fillId="17" borderId="113" xfId="0" applyFont="1" applyFill="1" applyBorder="1" applyAlignment="1">
      <alignment vertical="center"/>
    </xf>
    <xf numFmtId="0" fontId="16" fillId="17" borderId="5" xfId="0" applyFont="1" applyFill="1" applyBorder="1" applyAlignment="1">
      <alignment vertical="center"/>
    </xf>
    <xf numFmtId="0" fontId="21" fillId="0" borderId="288" xfId="0" applyFont="1" applyFill="1" applyBorder="1" applyAlignment="1">
      <alignment horizontal="center" vertical="center"/>
    </xf>
    <xf numFmtId="178" fontId="21" fillId="6" borderId="289" xfId="0" applyNumberFormat="1" applyFont="1" applyFill="1" applyBorder="1" applyAlignment="1">
      <alignment horizontal="center" vertical="center"/>
    </xf>
    <xf numFmtId="179" fontId="21" fillId="0" borderId="147" xfId="0" applyNumberFormat="1" applyFont="1" applyFill="1" applyBorder="1" applyAlignment="1">
      <alignment horizontal="center" vertical="center"/>
    </xf>
    <xf numFmtId="179" fontId="21" fillId="0" borderId="148" xfId="0" applyNumberFormat="1" applyFont="1" applyFill="1" applyBorder="1" applyAlignment="1">
      <alignment horizontal="center" vertical="center"/>
    </xf>
    <xf numFmtId="180" fontId="21" fillId="0" borderId="156" xfId="2" applyNumberFormat="1" applyFont="1" applyFill="1" applyBorder="1" applyAlignment="1">
      <alignment horizontal="center" vertical="center"/>
    </xf>
    <xf numFmtId="177" fontId="21" fillId="11" borderId="290" xfId="0" applyNumberFormat="1" applyFont="1" applyFill="1" applyBorder="1" applyAlignment="1">
      <alignment horizontal="center" vertical="center"/>
    </xf>
    <xf numFmtId="0" fontId="10" fillId="17" borderId="8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0" fontId="10" fillId="17" borderId="0" xfId="0" applyFont="1" applyFill="1" applyBorder="1" applyAlignment="1">
      <alignment horizontal="center" vertical="center" wrapText="1"/>
    </xf>
    <xf numFmtId="0" fontId="10" fillId="17" borderId="1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" fontId="10" fillId="17" borderId="7" xfId="0" applyNumberFormat="1" applyFont="1" applyFill="1" applyBorder="1" applyAlignment="1">
      <alignment horizontal="center" vertical="center"/>
    </xf>
    <xf numFmtId="1" fontId="10" fillId="17" borderId="10" xfId="0" applyNumberFormat="1" applyFont="1" applyFill="1" applyBorder="1" applyAlignment="1">
      <alignment horizontal="center" vertical="center"/>
    </xf>
    <xf numFmtId="1" fontId="10" fillId="17" borderId="18" xfId="0" applyNumberFormat="1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176" fontId="16" fillId="17" borderId="51" xfId="0" applyNumberFormat="1" applyFont="1" applyFill="1" applyBorder="1" applyAlignment="1">
      <alignment horizontal="center" vertical="center" wrapText="1"/>
    </xf>
    <xf numFmtId="176" fontId="16" fillId="17" borderId="52" xfId="0" applyNumberFormat="1" applyFont="1" applyFill="1" applyBorder="1" applyAlignment="1">
      <alignment horizontal="center" vertical="center" wrapText="1"/>
    </xf>
    <xf numFmtId="176" fontId="16" fillId="17" borderId="55" xfId="0" applyNumberFormat="1" applyFont="1" applyFill="1" applyBorder="1" applyAlignment="1">
      <alignment horizontal="center" vertical="center" wrapText="1"/>
    </xf>
    <xf numFmtId="0" fontId="17" fillId="4" borderId="9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6" fillId="17" borderId="127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6" fillId="17" borderId="162" xfId="0" applyFont="1" applyFill="1" applyBorder="1" applyAlignment="1">
      <alignment horizontal="center" vertical="center" wrapText="1"/>
    </xf>
    <xf numFmtId="0" fontId="16" fillId="17" borderId="163" xfId="0" applyFont="1" applyFill="1" applyBorder="1" applyAlignment="1">
      <alignment horizontal="center" vertical="center" wrapText="1"/>
    </xf>
    <xf numFmtId="0" fontId="16" fillId="17" borderId="164" xfId="0" applyFont="1" applyFill="1" applyBorder="1" applyAlignment="1">
      <alignment horizontal="center" vertical="center" wrapText="1"/>
    </xf>
    <xf numFmtId="0" fontId="16" fillId="17" borderId="113" xfId="0" applyFont="1" applyFill="1" applyBorder="1" applyAlignment="1">
      <alignment horizontal="center" vertical="center"/>
    </xf>
    <xf numFmtId="0" fontId="16" fillId="5" borderId="130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4" fillId="2" borderId="167" xfId="0" applyFont="1" applyFill="1" applyBorder="1" applyAlignment="1">
      <alignment horizontal="center" vertical="center"/>
    </xf>
    <xf numFmtId="0" fontId="24" fillId="2" borderId="165" xfId="0" applyFont="1" applyFill="1" applyBorder="1" applyAlignment="1">
      <alignment horizontal="center" vertical="center"/>
    </xf>
    <xf numFmtId="0" fontId="32" fillId="13" borderId="168" xfId="0" applyFont="1" applyFill="1" applyBorder="1" applyAlignment="1">
      <alignment horizontal="center" vertical="center"/>
    </xf>
    <xf numFmtId="0" fontId="32" fillId="13" borderId="159" xfId="0" applyFont="1" applyFill="1" applyBorder="1" applyAlignment="1">
      <alignment horizontal="center" vertical="center"/>
    </xf>
    <xf numFmtId="0" fontId="16" fillId="10" borderId="168" xfId="0" applyFont="1" applyFill="1" applyBorder="1" applyAlignment="1">
      <alignment horizontal="center" vertical="center" wrapText="1"/>
    </xf>
    <xf numFmtId="0" fontId="16" fillId="10" borderId="175" xfId="0" quotePrefix="1" applyFont="1" applyFill="1" applyBorder="1" applyAlignment="1">
      <alignment horizontal="center" vertical="center" wrapText="1"/>
    </xf>
    <xf numFmtId="0" fontId="16" fillId="10" borderId="177" xfId="0" quotePrefix="1" applyFont="1" applyFill="1" applyBorder="1" applyAlignment="1">
      <alignment horizontal="center" vertical="center" wrapText="1"/>
    </xf>
    <xf numFmtId="0" fontId="16" fillId="14" borderId="159" xfId="0" applyFont="1" applyFill="1" applyBorder="1" applyAlignment="1">
      <alignment horizontal="center" vertical="center" wrapText="1"/>
    </xf>
    <xf numFmtId="0" fontId="16" fillId="10" borderId="159" xfId="0" applyFont="1" applyFill="1" applyBorder="1" applyAlignment="1">
      <alignment horizontal="center" vertical="center" wrapText="1"/>
    </xf>
    <xf numFmtId="0" fontId="16" fillId="10" borderId="166" xfId="0" applyFont="1" applyFill="1" applyBorder="1" applyAlignment="1">
      <alignment horizontal="center" vertical="center" wrapText="1"/>
    </xf>
    <xf numFmtId="0" fontId="16" fillId="10" borderId="169" xfId="0" applyFont="1" applyFill="1" applyBorder="1" applyAlignment="1">
      <alignment horizontal="center" vertical="center" wrapText="1"/>
    </xf>
    <xf numFmtId="0" fontId="16" fillId="10" borderId="173" xfId="0" quotePrefix="1" applyFont="1" applyFill="1" applyBorder="1" applyAlignment="1">
      <alignment horizontal="center" vertical="center" wrapText="1"/>
    </xf>
    <xf numFmtId="0" fontId="16" fillId="10" borderId="176" xfId="0" quotePrefix="1" applyFont="1" applyFill="1" applyBorder="1" applyAlignment="1">
      <alignment horizontal="center" vertical="center" wrapText="1"/>
    </xf>
    <xf numFmtId="0" fontId="16" fillId="10" borderId="174" xfId="0" quotePrefix="1" applyFont="1" applyFill="1" applyBorder="1" applyAlignment="1">
      <alignment horizontal="center" vertical="center" wrapText="1"/>
    </xf>
    <xf numFmtId="0" fontId="16" fillId="10" borderId="159" xfId="0" quotePrefix="1" applyFont="1" applyFill="1" applyBorder="1" applyAlignment="1">
      <alignment horizontal="center" vertical="center" wrapText="1"/>
    </xf>
    <xf numFmtId="0" fontId="16" fillId="15" borderId="169" xfId="0" applyFont="1" applyFill="1" applyBorder="1" applyAlignment="1">
      <alignment horizontal="center" vertical="center"/>
    </xf>
    <xf numFmtId="0" fontId="16" fillId="15" borderId="166" xfId="0" applyFont="1" applyFill="1" applyBorder="1" applyAlignment="1">
      <alignment horizontal="center" vertical="center"/>
    </xf>
    <xf numFmtId="0" fontId="16" fillId="15" borderId="128" xfId="0" applyFont="1" applyFill="1" applyBorder="1" applyAlignment="1">
      <alignment horizontal="center" vertical="center"/>
    </xf>
    <xf numFmtId="0" fontId="16" fillId="15" borderId="50" xfId="0" applyFont="1" applyFill="1" applyBorder="1" applyAlignment="1">
      <alignment horizontal="center" vertical="center"/>
    </xf>
    <xf numFmtId="0" fontId="16" fillId="14" borderId="168" xfId="0" applyFont="1" applyFill="1" applyBorder="1" applyAlignment="1">
      <alignment horizontal="center" vertical="center" wrapText="1"/>
    </xf>
    <xf numFmtId="9" fontId="16" fillId="15" borderId="168" xfId="2" applyFont="1" applyFill="1" applyBorder="1" applyAlignment="1">
      <alignment horizontal="center" vertical="center"/>
    </xf>
    <xf numFmtId="9" fontId="16" fillId="15" borderId="159" xfId="2" applyFont="1" applyFill="1" applyBorder="1" applyAlignment="1">
      <alignment horizontal="center" vertical="center"/>
    </xf>
    <xf numFmtId="0" fontId="16" fillId="10" borderId="209" xfId="0" quotePrefix="1" applyFont="1" applyFill="1" applyBorder="1" applyAlignment="1">
      <alignment horizontal="center" vertical="center" wrapText="1"/>
    </xf>
    <xf numFmtId="0" fontId="16" fillId="10" borderId="212" xfId="0" quotePrefix="1" applyFont="1" applyFill="1" applyBorder="1" applyAlignment="1">
      <alignment horizontal="center" vertical="center" wrapText="1"/>
    </xf>
    <xf numFmtId="0" fontId="16" fillId="10" borderId="210" xfId="0" quotePrefix="1" applyFont="1" applyFill="1" applyBorder="1" applyAlignment="1">
      <alignment horizontal="center" vertical="center" wrapText="1"/>
    </xf>
    <xf numFmtId="0" fontId="16" fillId="10" borderId="213" xfId="0" quotePrefix="1" applyFont="1" applyFill="1" applyBorder="1" applyAlignment="1">
      <alignment horizontal="center" vertical="center" wrapText="1"/>
    </xf>
    <xf numFmtId="0" fontId="16" fillId="10" borderId="208" xfId="0" quotePrefix="1" applyFont="1" applyFill="1" applyBorder="1" applyAlignment="1">
      <alignment horizontal="center" vertical="center" wrapText="1"/>
    </xf>
    <xf numFmtId="0" fontId="16" fillId="10" borderId="211" xfId="0" quotePrefix="1" applyFont="1" applyFill="1" applyBorder="1" applyAlignment="1">
      <alignment horizontal="center" vertical="center" wrapText="1"/>
    </xf>
    <xf numFmtId="0" fontId="16" fillId="14" borderId="166" xfId="0" applyFont="1" applyFill="1" applyBorder="1" applyAlignment="1">
      <alignment horizontal="center" vertical="center" wrapText="1"/>
    </xf>
    <xf numFmtId="0" fontId="16" fillId="2" borderId="135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186" fontId="18" fillId="0" borderId="135" xfId="0" applyNumberFormat="1" applyFont="1" applyBorder="1" applyAlignment="1">
      <alignment horizontal="center" vertical="center"/>
    </xf>
  </cellXfs>
  <cellStyles count="7">
    <cellStyle name="백분율" xfId="2" builtinId="5"/>
    <cellStyle name="쉼표 [0]" xfId="1" builtinId="6"/>
    <cellStyle name="쉼표 [0] 2" xfId="3" xr:uid="{00000000-0005-0000-0000-000002000000}"/>
    <cellStyle name="쉼표 [0] 3" xfId="6" xr:uid="{00000000-0005-0000-0000-000003000000}"/>
    <cellStyle name="표준" xfId="0" builtinId="0"/>
    <cellStyle name="표준 3" xfId="4" xr:uid="{00000000-0005-0000-0000-000005000000}"/>
    <cellStyle name="표준 7" xfId="5" xr:uid="{00000000-0005-0000-0000-000006000000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755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(&#44277;&#50976;)%20&#49548;&#47588;%20&#50976;&#49440;%20&#51221;&#52293;&#47588;&#52636;_1&#50900;_&#47560;&#44048;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_지사"/>
      <sheetName val="점별현황"/>
      <sheetName val="목표"/>
      <sheetName val="매출"/>
    </sheetNames>
    <sheetDataSet>
      <sheetData sheetId="0"/>
      <sheetData sheetId="1">
        <row r="3">
          <cell r="B3" t="str">
            <v>YC00008</v>
          </cell>
          <cell r="C3" t="str">
            <v>M&amp;S건대입구역직영점</v>
          </cell>
          <cell r="D3">
            <v>5099906.2941176435</v>
          </cell>
          <cell r="E3">
            <v>4250940</v>
          </cell>
        </row>
        <row r="4">
          <cell r="B4" t="str">
            <v>YC00167</v>
          </cell>
          <cell r="C4" t="str">
            <v>M&amp;S성대미디어직영점</v>
          </cell>
          <cell r="D4">
            <v>0</v>
          </cell>
          <cell r="E4">
            <v>0</v>
          </cell>
        </row>
        <row r="5">
          <cell r="B5" t="str">
            <v>YC00225</v>
          </cell>
          <cell r="C5" t="str">
            <v>M&amp;S금릉역직영점</v>
          </cell>
          <cell r="D5">
            <v>5677254.1764705852</v>
          </cell>
          <cell r="E5">
            <v>6162140</v>
          </cell>
        </row>
        <row r="6">
          <cell r="B6" t="str">
            <v>YC00288</v>
          </cell>
          <cell r="C6" t="str">
            <v>M&amp;S정릉직영점</v>
          </cell>
          <cell r="D6">
            <v>5051793.9705882315</v>
          </cell>
          <cell r="E6">
            <v>3510292</v>
          </cell>
        </row>
        <row r="7">
          <cell r="B7" t="str">
            <v>YC00298</v>
          </cell>
          <cell r="C7" t="str">
            <v>M&amp;S신용산역직영점</v>
          </cell>
          <cell r="D7">
            <v>7361185.4999999953</v>
          </cell>
          <cell r="E7">
            <v>7912284</v>
          </cell>
        </row>
        <row r="8">
          <cell r="B8" t="str">
            <v>YC00318</v>
          </cell>
          <cell r="C8" t="str">
            <v>M&amp;S연신내역직영점</v>
          </cell>
          <cell r="D8">
            <v>7361185.4999999953</v>
          </cell>
          <cell r="E8">
            <v>4642527</v>
          </cell>
        </row>
        <row r="9">
          <cell r="B9" t="str">
            <v>YC00364</v>
          </cell>
          <cell r="C9" t="str">
            <v>M&amp;S마두역직영점</v>
          </cell>
          <cell r="D9">
            <v>4089547.4999999981</v>
          </cell>
          <cell r="E9">
            <v>5925660</v>
          </cell>
        </row>
        <row r="10">
          <cell r="B10" t="str">
            <v>YC00406</v>
          </cell>
          <cell r="C10" t="str">
            <v>M&amp;S원흥역직영점</v>
          </cell>
          <cell r="D10">
            <v>3945210.5294117625</v>
          </cell>
          <cell r="E10">
            <v>2683450</v>
          </cell>
        </row>
        <row r="11">
          <cell r="B11" t="str">
            <v>YC00428</v>
          </cell>
          <cell r="C11" t="str">
            <v>M&amp;S구파발직영점</v>
          </cell>
          <cell r="D11">
            <v>6350826.7058823491</v>
          </cell>
          <cell r="E11">
            <v>10348220</v>
          </cell>
        </row>
        <row r="12">
          <cell r="B12" t="str">
            <v>YC00480</v>
          </cell>
          <cell r="C12" t="str">
            <v>M&amp;S홍대애드샵플러스직영점</v>
          </cell>
          <cell r="D12">
            <v>5051793.9705882315</v>
          </cell>
          <cell r="E12">
            <v>5156702</v>
          </cell>
        </row>
        <row r="13">
          <cell r="B13" t="str">
            <v>YC00484</v>
          </cell>
          <cell r="C13" t="str">
            <v>M&amp;S상암애드샵직영점</v>
          </cell>
          <cell r="D13">
            <v>4715007.70588235</v>
          </cell>
          <cell r="E13">
            <v>4808066</v>
          </cell>
        </row>
        <row r="14">
          <cell r="B14" t="str">
            <v>YC00500</v>
          </cell>
          <cell r="C14" t="str">
            <v>M&amp;S대화역직영점</v>
          </cell>
          <cell r="D14">
            <v>0</v>
          </cell>
          <cell r="E14">
            <v>-60362</v>
          </cell>
        </row>
        <row r="15">
          <cell r="B15" t="str">
            <v>YC00501</v>
          </cell>
          <cell r="C15" t="str">
            <v>M&amp;S신촌연세대직영점</v>
          </cell>
          <cell r="D15">
            <v>0</v>
          </cell>
          <cell r="E15">
            <v>0</v>
          </cell>
        </row>
        <row r="16">
          <cell r="B16" t="str">
            <v>YC00505</v>
          </cell>
          <cell r="C16" t="str">
            <v>M&amp;S광화문본점직영점</v>
          </cell>
          <cell r="D16">
            <v>0</v>
          </cell>
          <cell r="E16">
            <v>0</v>
          </cell>
        </row>
        <row r="17">
          <cell r="B17" t="str">
            <v>YC00517</v>
          </cell>
          <cell r="C17" t="str">
            <v>M&amp;S광화문중앙직영점</v>
          </cell>
          <cell r="D17">
            <v>6206489.7352941148</v>
          </cell>
          <cell r="E17">
            <v>2191640</v>
          </cell>
        </row>
        <row r="18">
          <cell r="B18" t="str">
            <v>YC00518</v>
          </cell>
          <cell r="C18" t="str">
            <v>M&amp;S독립문역직영점</v>
          </cell>
          <cell r="D18">
            <v>3897098.2058823504</v>
          </cell>
          <cell r="E18">
            <v>3440856</v>
          </cell>
        </row>
        <row r="19">
          <cell r="B19" t="str">
            <v>YC00521</v>
          </cell>
          <cell r="C19" t="str">
            <v>M&amp;S명지대사거리직영점</v>
          </cell>
          <cell r="D19">
            <v>6350826.7058823491</v>
          </cell>
          <cell r="E19">
            <v>9798277</v>
          </cell>
        </row>
        <row r="20">
          <cell r="B20" t="str">
            <v>YC00522</v>
          </cell>
          <cell r="C20" t="str">
            <v>M&amp;S문산직영점</v>
          </cell>
          <cell r="D20">
            <v>3945210.5294117625</v>
          </cell>
          <cell r="E20">
            <v>2528290</v>
          </cell>
        </row>
        <row r="21">
          <cell r="B21" t="str">
            <v>YC00525</v>
          </cell>
          <cell r="C21" t="str">
            <v>M&amp;S종로본점직영점</v>
          </cell>
          <cell r="D21">
            <v>0</v>
          </cell>
          <cell r="E21">
            <v>0</v>
          </cell>
        </row>
        <row r="22">
          <cell r="B22" t="str">
            <v>YC20174</v>
          </cell>
          <cell r="C22" t="str">
            <v>M&amp;S신당직영점</v>
          </cell>
          <cell r="D22">
            <v>6687612.9705882305</v>
          </cell>
          <cell r="E22">
            <v>9230825</v>
          </cell>
        </row>
        <row r="23">
          <cell r="B23" t="str">
            <v>YC20667</v>
          </cell>
          <cell r="C23" t="str">
            <v>M&amp;S화정역직영점</v>
          </cell>
          <cell r="D23">
            <v>7264960.8529411731</v>
          </cell>
          <cell r="E23">
            <v>7846763</v>
          </cell>
        </row>
        <row r="24">
          <cell r="B24" t="str">
            <v>YC20669</v>
          </cell>
          <cell r="C24" t="str">
            <v>M&amp;S을지로명동본점직영점</v>
          </cell>
          <cell r="D24">
            <v>6687612.9705882305</v>
          </cell>
          <cell r="E24">
            <v>8645426</v>
          </cell>
        </row>
        <row r="25">
          <cell r="B25" t="str">
            <v>YC20678</v>
          </cell>
          <cell r="C25" t="str">
            <v>M&amp;S신촌역직영점</v>
          </cell>
          <cell r="D25">
            <v>4715007.70588235</v>
          </cell>
          <cell r="E25">
            <v>4461900</v>
          </cell>
        </row>
        <row r="26">
          <cell r="B26" t="str">
            <v>YC20680</v>
          </cell>
          <cell r="C26" t="str">
            <v>M&amp;S응암역직영점</v>
          </cell>
          <cell r="D26">
            <v>5388580.2352941148</v>
          </cell>
          <cell r="E26">
            <v>4196100</v>
          </cell>
        </row>
        <row r="27">
          <cell r="B27" t="str">
            <v>YC20691</v>
          </cell>
          <cell r="C27" t="str">
            <v>M&amp;S일산직영점</v>
          </cell>
          <cell r="D27">
            <v>4570670.7352941148</v>
          </cell>
          <cell r="E27">
            <v>1982600</v>
          </cell>
        </row>
        <row r="28">
          <cell r="B28" t="str">
            <v>YC00417</v>
          </cell>
          <cell r="C28" t="str">
            <v>M&amp;S광화문역직영점</v>
          </cell>
          <cell r="D28">
            <v>0</v>
          </cell>
          <cell r="E28">
            <v>0</v>
          </cell>
        </row>
        <row r="29">
          <cell r="B29" t="str">
            <v>YC00576</v>
          </cell>
          <cell r="C29" t="str">
            <v>M&amp;S광화문온맞이직영점</v>
          </cell>
          <cell r="D29">
            <v>3752761.2352941157</v>
          </cell>
          <cell r="E29">
            <v>2961307</v>
          </cell>
        </row>
        <row r="30">
          <cell r="B30" t="str">
            <v>YC00494</v>
          </cell>
          <cell r="C30" t="str">
            <v>M&amp;S서울시청역직영점</v>
          </cell>
          <cell r="D30">
            <v>0</v>
          </cell>
          <cell r="E30">
            <v>0</v>
          </cell>
        </row>
        <row r="31">
          <cell r="B31" t="str">
            <v>YC00535</v>
          </cell>
          <cell r="C31" t="str">
            <v>M&amp;S대학로본점직영점</v>
          </cell>
          <cell r="D31">
            <v>0</v>
          </cell>
          <cell r="E31">
            <v>0</v>
          </cell>
        </row>
        <row r="32">
          <cell r="B32" t="str">
            <v>YC00537</v>
          </cell>
          <cell r="C32" t="str">
            <v>M&amp;S성신여대직영점</v>
          </cell>
          <cell r="D32">
            <v>4570670.7352941148</v>
          </cell>
          <cell r="E32">
            <v>4956921</v>
          </cell>
        </row>
        <row r="33">
          <cell r="B33" t="str">
            <v>YC00545</v>
          </cell>
          <cell r="C33" t="str">
            <v>M&amp;S한성대직영점</v>
          </cell>
          <cell r="D33">
            <v>5051793.9705882315</v>
          </cell>
          <cell r="E33">
            <v>4263937</v>
          </cell>
        </row>
        <row r="34">
          <cell r="B34" t="str">
            <v>YC00552</v>
          </cell>
          <cell r="C34" t="str">
            <v>M&amp;S지축역직영점</v>
          </cell>
          <cell r="D34">
            <v>3608424.2647058801</v>
          </cell>
          <cell r="E34">
            <v>1775970</v>
          </cell>
        </row>
        <row r="35">
          <cell r="B35" t="str">
            <v>YC00036</v>
          </cell>
          <cell r="C35" t="str">
            <v>M&amp;S삼양로직영점</v>
          </cell>
          <cell r="D35">
            <v>4907456.9999999972</v>
          </cell>
          <cell r="E35">
            <v>8635244</v>
          </cell>
        </row>
        <row r="36">
          <cell r="B36" t="str">
            <v>YC00085</v>
          </cell>
          <cell r="C36" t="str">
            <v>M&amp;S면목역직영점</v>
          </cell>
          <cell r="D36">
            <v>4763120.029411762</v>
          </cell>
          <cell r="E36">
            <v>2120129</v>
          </cell>
        </row>
        <row r="37">
          <cell r="B37" t="str">
            <v>YC00110</v>
          </cell>
          <cell r="C37" t="str">
            <v>M&amp;S석사직영점</v>
          </cell>
          <cell r="D37">
            <v>6639500.6470588213</v>
          </cell>
          <cell r="E37">
            <v>4485970</v>
          </cell>
        </row>
        <row r="38">
          <cell r="B38" t="str">
            <v>YC00147</v>
          </cell>
          <cell r="C38" t="str">
            <v>M&amp;S중계아울렛직영점</v>
          </cell>
          <cell r="D38">
            <v>6880062.2647058778</v>
          </cell>
          <cell r="E38">
            <v>5917751</v>
          </cell>
        </row>
        <row r="39">
          <cell r="B39" t="str">
            <v>YC00289</v>
          </cell>
          <cell r="C39" t="str">
            <v>M&amp;S구리리맥스직영점</v>
          </cell>
          <cell r="D39">
            <v>5581029.5294117611</v>
          </cell>
          <cell r="E39">
            <v>9477011</v>
          </cell>
        </row>
        <row r="40">
          <cell r="B40" t="str">
            <v>YC00297</v>
          </cell>
          <cell r="C40" t="str">
            <v>M&amp;S원주단구직영점</v>
          </cell>
          <cell r="D40">
            <v>5388580.2352941148</v>
          </cell>
          <cell r="E40">
            <v>6846939</v>
          </cell>
        </row>
        <row r="41">
          <cell r="B41" t="str">
            <v>YC00311</v>
          </cell>
          <cell r="C41" t="str">
            <v>M&amp;S노원역직영점</v>
          </cell>
          <cell r="D41">
            <v>0</v>
          </cell>
          <cell r="E41">
            <v>615170</v>
          </cell>
        </row>
        <row r="42">
          <cell r="B42" t="str">
            <v>YC00332</v>
          </cell>
          <cell r="C42" t="str">
            <v>M&amp;S상봉역직영점</v>
          </cell>
          <cell r="D42">
            <v>4763120.029411762</v>
          </cell>
          <cell r="E42">
            <v>5282297</v>
          </cell>
        </row>
        <row r="43">
          <cell r="B43" t="str">
            <v>YC00333</v>
          </cell>
          <cell r="C43" t="str">
            <v>M&amp;S강릉임당직영점</v>
          </cell>
          <cell r="D43">
            <v>4378221.4411764685</v>
          </cell>
          <cell r="E43">
            <v>3473121</v>
          </cell>
        </row>
        <row r="44">
          <cell r="B44" t="str">
            <v>YC00334</v>
          </cell>
          <cell r="C44" t="str">
            <v>M&amp;S옥정신도시직영점</v>
          </cell>
          <cell r="D44">
            <v>5581029.5294117611</v>
          </cell>
          <cell r="E44">
            <v>4990032</v>
          </cell>
        </row>
        <row r="45">
          <cell r="B45" t="str">
            <v>YC00409</v>
          </cell>
          <cell r="C45" t="str">
            <v>M&amp;S먹골역직영점</v>
          </cell>
          <cell r="D45">
            <v>6206489.7352941148</v>
          </cell>
          <cell r="E45">
            <v>1545677</v>
          </cell>
        </row>
        <row r="46">
          <cell r="B46" t="str">
            <v>YC00415</v>
          </cell>
          <cell r="C46" t="str">
            <v>M&amp;S전농직영점</v>
          </cell>
          <cell r="D46">
            <v>0</v>
          </cell>
          <cell r="E46">
            <v>0</v>
          </cell>
        </row>
        <row r="47">
          <cell r="B47" t="str">
            <v>YC00443</v>
          </cell>
          <cell r="C47" t="str">
            <v>M&amp;S도농로직영점</v>
          </cell>
          <cell r="D47">
            <v>6254602.0588235259</v>
          </cell>
          <cell r="E47">
            <v>10312522</v>
          </cell>
        </row>
        <row r="48">
          <cell r="B48" t="str">
            <v>YC00479</v>
          </cell>
          <cell r="C48" t="str">
            <v>M&amp;S온의직영점</v>
          </cell>
          <cell r="D48">
            <v>2742402.4411764685</v>
          </cell>
          <cell r="E48">
            <v>1868117</v>
          </cell>
        </row>
        <row r="49">
          <cell r="B49" t="str">
            <v>YC00482</v>
          </cell>
          <cell r="C49" t="str">
            <v>M&amp;S동해천곡직영점</v>
          </cell>
          <cell r="D49">
            <v>4859344.6764705852</v>
          </cell>
          <cell r="E49">
            <v>4421140</v>
          </cell>
        </row>
        <row r="50">
          <cell r="B50" t="str">
            <v>YC00508</v>
          </cell>
          <cell r="C50" t="str">
            <v>M&amp;S속초로데오직영점</v>
          </cell>
          <cell r="D50">
            <v>0</v>
          </cell>
          <cell r="E50">
            <v>0</v>
          </cell>
        </row>
        <row r="51">
          <cell r="B51" t="str">
            <v>YC00519</v>
          </cell>
          <cell r="C51" t="str">
            <v>M&amp;S 자양번영로직영점</v>
          </cell>
          <cell r="D51">
            <v>5581029.5294117611</v>
          </cell>
          <cell r="E51">
            <v>7724620</v>
          </cell>
        </row>
        <row r="52">
          <cell r="B52" t="str">
            <v>YC00523</v>
          </cell>
          <cell r="C52" t="str">
            <v xml:space="preserve">M&amp;S 금호동직영점 </v>
          </cell>
          <cell r="D52">
            <v>4089547.4999999981</v>
          </cell>
          <cell r="E52">
            <v>1477199</v>
          </cell>
        </row>
        <row r="53">
          <cell r="B53" t="str">
            <v>YC00524</v>
          </cell>
          <cell r="C53" t="str">
            <v>M&amp;S 구의직영점</v>
          </cell>
          <cell r="D53">
            <v>0</v>
          </cell>
          <cell r="E53">
            <v>0</v>
          </cell>
        </row>
        <row r="54">
          <cell r="B54" t="str">
            <v>YC00526</v>
          </cell>
          <cell r="C54" t="str">
            <v>M&amp;S상계역직영점</v>
          </cell>
          <cell r="D54">
            <v>5244243.2647058787</v>
          </cell>
          <cell r="E54">
            <v>3869378</v>
          </cell>
        </row>
        <row r="55">
          <cell r="B55" t="str">
            <v>YC00538</v>
          </cell>
          <cell r="C55" t="str">
            <v>M&amp;S외대역직영점</v>
          </cell>
          <cell r="D55">
            <v>5244243.2647058787</v>
          </cell>
          <cell r="E55">
            <v>5250090</v>
          </cell>
        </row>
        <row r="56">
          <cell r="B56" t="str">
            <v>YC20119</v>
          </cell>
          <cell r="C56" t="str">
            <v>M&amp;S의정부로데오직영점</v>
          </cell>
          <cell r="D56">
            <v>5388580.2352941148</v>
          </cell>
          <cell r="E56">
            <v>4447536</v>
          </cell>
        </row>
        <row r="57">
          <cell r="B57" t="str">
            <v>YC20148</v>
          </cell>
          <cell r="C57" t="str">
            <v>M&amp;S수유직영점</v>
          </cell>
          <cell r="D57">
            <v>9478127.7352941111</v>
          </cell>
          <cell r="E57">
            <v>6082573</v>
          </cell>
        </row>
        <row r="58">
          <cell r="B58" t="str">
            <v>YC20189</v>
          </cell>
          <cell r="C58" t="str">
            <v>M&amp;S후평직영점</v>
          </cell>
          <cell r="D58">
            <v>4570670.7352941148</v>
          </cell>
          <cell r="E58">
            <v>4169047</v>
          </cell>
        </row>
        <row r="59">
          <cell r="B59" t="str">
            <v>YC20685</v>
          </cell>
          <cell r="C59" t="str">
            <v>M&amp;S원주무실직영점</v>
          </cell>
          <cell r="D59">
            <v>5340467.9117647018</v>
          </cell>
          <cell r="E59">
            <v>4620763</v>
          </cell>
        </row>
        <row r="60">
          <cell r="B60" t="str">
            <v>YC20705</v>
          </cell>
          <cell r="C60" t="str">
            <v>M&amp;S홍천중앙직영점</v>
          </cell>
          <cell r="D60">
            <v>4570670.7352941148</v>
          </cell>
          <cell r="E60">
            <v>2180494</v>
          </cell>
        </row>
        <row r="61">
          <cell r="B61" t="str">
            <v>YC00267</v>
          </cell>
          <cell r="C61" t="str">
            <v>M&amp;S쌍문역직영점</v>
          </cell>
          <cell r="D61">
            <v>0</v>
          </cell>
          <cell r="E61">
            <v>0</v>
          </cell>
        </row>
        <row r="62">
          <cell r="B62" t="str">
            <v>YC20114</v>
          </cell>
          <cell r="C62" t="str">
            <v>M&amp;S청량리직영점</v>
          </cell>
          <cell r="D62">
            <v>0</v>
          </cell>
          <cell r="E62">
            <v>0</v>
          </cell>
        </row>
        <row r="63">
          <cell r="B63" t="str">
            <v>YC00543</v>
          </cell>
          <cell r="C63" t="str">
            <v>M&amp;S지행역직영점</v>
          </cell>
          <cell r="D63">
            <v>4570670.7352941148</v>
          </cell>
          <cell r="E63">
            <v>1367550</v>
          </cell>
        </row>
        <row r="64">
          <cell r="B64" t="str">
            <v>YC00584</v>
          </cell>
          <cell r="C64" t="str">
            <v>M&amp;S다산신도시직영점</v>
          </cell>
          <cell r="D64">
            <v>2790514.7647058805</v>
          </cell>
          <cell r="E64">
            <v>3049000</v>
          </cell>
        </row>
        <row r="65">
          <cell r="B65" t="str">
            <v>YC00588</v>
          </cell>
          <cell r="C65" t="str">
            <v>M&amp;S강릉유천직영점</v>
          </cell>
          <cell r="D65">
            <v>1443369.7058823518</v>
          </cell>
          <cell r="E65">
            <v>5489140</v>
          </cell>
        </row>
        <row r="66">
          <cell r="B66" t="str">
            <v>YC00152</v>
          </cell>
          <cell r="C66" t="str">
            <v>M&amp;S성내직영점</v>
          </cell>
          <cell r="D66">
            <v>0</v>
          </cell>
          <cell r="E66">
            <v>0</v>
          </cell>
        </row>
        <row r="67">
          <cell r="B67" t="str">
            <v>YC00285</v>
          </cell>
          <cell r="C67" t="str">
            <v>M&amp;S역삼직영점</v>
          </cell>
          <cell r="D67">
            <v>0</v>
          </cell>
          <cell r="E67">
            <v>0</v>
          </cell>
        </row>
        <row r="68">
          <cell r="B68" t="str">
            <v>YC00315</v>
          </cell>
          <cell r="C68" t="str">
            <v>M&amp;S하남신장직영점</v>
          </cell>
          <cell r="D68">
            <v>6928174.5882352889</v>
          </cell>
          <cell r="E68">
            <v>8286286</v>
          </cell>
        </row>
        <row r="69">
          <cell r="B69" t="str">
            <v>YC00365</v>
          </cell>
          <cell r="C69" t="str">
            <v>M&amp;S강남대로직영점</v>
          </cell>
          <cell r="D69">
            <v>4907456.9999999972</v>
          </cell>
          <cell r="E69">
            <v>4143828</v>
          </cell>
        </row>
        <row r="70">
          <cell r="B70" t="str">
            <v>YC00374</v>
          </cell>
          <cell r="C70" t="str">
            <v>M&amp;S과천직영점</v>
          </cell>
          <cell r="D70">
            <v>5099906.2941176435</v>
          </cell>
          <cell r="E70">
            <v>5783480</v>
          </cell>
        </row>
        <row r="71">
          <cell r="B71" t="str">
            <v>YC00401</v>
          </cell>
          <cell r="C71" t="str">
            <v>M&amp;S교대역직영점</v>
          </cell>
          <cell r="D71">
            <v>6880062.2647058778</v>
          </cell>
          <cell r="E71">
            <v>7999082</v>
          </cell>
        </row>
        <row r="72">
          <cell r="B72" t="str">
            <v>YC00414</v>
          </cell>
          <cell r="C72" t="str">
            <v>M&amp;S가로수길직영점</v>
          </cell>
          <cell r="D72">
            <v>0</v>
          </cell>
          <cell r="E72">
            <v>0</v>
          </cell>
        </row>
        <row r="73">
          <cell r="B73" t="str">
            <v>YC00423</v>
          </cell>
          <cell r="C73" t="str">
            <v>M&amp;S천호직영점</v>
          </cell>
          <cell r="D73">
            <v>9237566.1176470518</v>
          </cell>
          <cell r="E73">
            <v>6352886</v>
          </cell>
        </row>
        <row r="74">
          <cell r="B74" t="str">
            <v>YC00444</v>
          </cell>
          <cell r="C74" t="str">
            <v>M&amp;S신논현직영점</v>
          </cell>
          <cell r="D74">
            <v>5725366.4999999963</v>
          </cell>
          <cell r="E74">
            <v>7303341</v>
          </cell>
        </row>
        <row r="75">
          <cell r="B75" t="str">
            <v>YC00451</v>
          </cell>
          <cell r="C75" t="str">
            <v>M&amp;S양재시민의숲직영점</v>
          </cell>
          <cell r="D75">
            <v>6831949.9411764666</v>
          </cell>
          <cell r="E75">
            <v>13236710</v>
          </cell>
        </row>
        <row r="76">
          <cell r="B76" t="str">
            <v>YC00456</v>
          </cell>
          <cell r="C76" t="str">
            <v>M&amp;S선릉사거리직영점</v>
          </cell>
          <cell r="D76">
            <v>6543275.9999999963</v>
          </cell>
          <cell r="E76">
            <v>5633317</v>
          </cell>
        </row>
        <row r="77">
          <cell r="B77" t="str">
            <v>YC00485</v>
          </cell>
          <cell r="C77" t="str">
            <v>M&amp;S길동사거리직영점</v>
          </cell>
          <cell r="D77">
            <v>6928174.5882352889</v>
          </cell>
          <cell r="E77">
            <v>4554734</v>
          </cell>
        </row>
        <row r="78">
          <cell r="B78" t="str">
            <v>YC00503</v>
          </cell>
          <cell r="C78" t="str">
            <v>M&amp;S서초대로직영점</v>
          </cell>
          <cell r="D78">
            <v>0</v>
          </cell>
          <cell r="E78">
            <v>0</v>
          </cell>
        </row>
        <row r="79">
          <cell r="B79" t="str">
            <v>YC00530</v>
          </cell>
          <cell r="C79" t="str">
            <v>M&amp;S미사역직영점</v>
          </cell>
          <cell r="D79">
            <v>6928174.5882352889</v>
          </cell>
          <cell r="E79">
            <v>7225164</v>
          </cell>
        </row>
        <row r="80">
          <cell r="B80" t="str">
            <v>YC20644</v>
          </cell>
          <cell r="C80" t="str">
            <v>M&amp;S강남역직영점</v>
          </cell>
          <cell r="D80">
            <v>10777160.47058823</v>
          </cell>
          <cell r="E80">
            <v>13653449</v>
          </cell>
        </row>
        <row r="81">
          <cell r="B81" t="str">
            <v>YC20646</v>
          </cell>
          <cell r="C81" t="str">
            <v>M&amp;S선릉직영점</v>
          </cell>
          <cell r="D81">
            <v>0</v>
          </cell>
          <cell r="E81">
            <v>0</v>
          </cell>
        </row>
        <row r="82">
          <cell r="B82" t="str">
            <v>YC20651</v>
          </cell>
          <cell r="C82" t="str">
            <v>M&amp;S신천역직영점</v>
          </cell>
          <cell r="D82">
            <v>10199812.588235287</v>
          </cell>
          <cell r="E82">
            <v>9680706</v>
          </cell>
        </row>
        <row r="83">
          <cell r="B83" t="str">
            <v>YC20665</v>
          </cell>
          <cell r="C83" t="str">
            <v>M&amp;S삼전직영점</v>
          </cell>
          <cell r="D83">
            <v>9237566.1176470518</v>
          </cell>
          <cell r="E83">
            <v>4095971</v>
          </cell>
        </row>
        <row r="84">
          <cell r="B84" t="str">
            <v>YC00546</v>
          </cell>
          <cell r="C84" t="str">
            <v>M&amp;S선릉역직영점</v>
          </cell>
          <cell r="D84">
            <v>0</v>
          </cell>
          <cell r="E84">
            <v>0</v>
          </cell>
        </row>
        <row r="85">
          <cell r="B85" t="str">
            <v>YC00547</v>
          </cell>
          <cell r="C85" t="str">
            <v>M&amp;S사당직영점</v>
          </cell>
          <cell r="D85">
            <v>4426333.7647058796</v>
          </cell>
          <cell r="E85">
            <v>2275633</v>
          </cell>
        </row>
        <row r="86">
          <cell r="B86" t="str">
            <v>YC00555</v>
          </cell>
          <cell r="C86" t="str">
            <v>M&amp;S신사역직영점</v>
          </cell>
          <cell r="D86">
            <v>7457410.1470588185</v>
          </cell>
          <cell r="E86">
            <v>5338917</v>
          </cell>
        </row>
        <row r="87">
          <cell r="B87" t="str">
            <v>YC00560</v>
          </cell>
          <cell r="C87" t="str">
            <v>M&amp;S둔촌역직영점</v>
          </cell>
          <cell r="D87">
            <v>6783837.6176470546</v>
          </cell>
          <cell r="E87">
            <v>3691676</v>
          </cell>
        </row>
        <row r="88">
          <cell r="B88" t="str">
            <v>YC00586</v>
          </cell>
          <cell r="C88" t="str">
            <v>M&amp;S학동역직영점</v>
          </cell>
          <cell r="D88">
            <v>3608424.2647058801</v>
          </cell>
          <cell r="E88">
            <v>3280134</v>
          </cell>
        </row>
        <row r="89">
          <cell r="B89" t="str">
            <v>YC00024</v>
          </cell>
          <cell r="C89" t="str">
            <v>M&amp;S수지구청직영점</v>
          </cell>
          <cell r="D89">
            <v>5725366.4999999963</v>
          </cell>
          <cell r="E89">
            <v>7962932</v>
          </cell>
        </row>
        <row r="90">
          <cell r="B90" t="str">
            <v>YC00126</v>
          </cell>
          <cell r="C90" t="str">
            <v>M&amp;S안성중앙직영점</v>
          </cell>
          <cell r="D90">
            <v>6976286.9117647018</v>
          </cell>
          <cell r="E90">
            <v>13807243</v>
          </cell>
        </row>
        <row r="91">
          <cell r="B91" t="str">
            <v>YC00139</v>
          </cell>
          <cell r="C91" t="str">
            <v>M&amp;S동탄센트럴파크직영점</v>
          </cell>
          <cell r="D91">
            <v>6928174.5882352889</v>
          </cell>
          <cell r="E91">
            <v>5643550</v>
          </cell>
        </row>
        <row r="92">
          <cell r="B92" t="str">
            <v>YC00154</v>
          </cell>
          <cell r="C92" t="str">
            <v>M&amp;S영통구청직영점</v>
          </cell>
          <cell r="D92">
            <v>5051793.9705882315</v>
          </cell>
          <cell r="E92">
            <v>5998816</v>
          </cell>
        </row>
        <row r="93">
          <cell r="B93" t="str">
            <v>YC00174</v>
          </cell>
          <cell r="C93" t="str">
            <v>M&amp;S화서직영점</v>
          </cell>
          <cell r="D93">
            <v>5869703.4705882324</v>
          </cell>
          <cell r="E93">
            <v>6197580</v>
          </cell>
        </row>
        <row r="94">
          <cell r="B94" t="str">
            <v>YC00314</v>
          </cell>
          <cell r="C94" t="str">
            <v>M&amp;S서현역직영점</v>
          </cell>
          <cell r="D94">
            <v>7553634.7941176426</v>
          </cell>
          <cell r="E94">
            <v>8368294</v>
          </cell>
        </row>
        <row r="95">
          <cell r="B95" t="str">
            <v>YC00325</v>
          </cell>
          <cell r="C95" t="str">
            <v>M&amp;S보정직영점</v>
          </cell>
          <cell r="D95">
            <v>6062152.7647058787</v>
          </cell>
          <cell r="E95">
            <v>7236740</v>
          </cell>
        </row>
        <row r="96">
          <cell r="B96" t="str">
            <v>YC00353</v>
          </cell>
          <cell r="C96" t="str">
            <v>M&amp;S동탄나루마을직영점</v>
          </cell>
          <cell r="D96">
            <v>6254602.0588235259</v>
          </cell>
          <cell r="E96">
            <v>4533932</v>
          </cell>
        </row>
        <row r="97">
          <cell r="B97" t="str">
            <v>YC00381</v>
          </cell>
          <cell r="C97" t="str">
            <v>M&amp;S동탄호수공원직영점</v>
          </cell>
          <cell r="D97">
            <v>8948892.1764705833</v>
          </cell>
          <cell r="E97">
            <v>11424880</v>
          </cell>
        </row>
        <row r="98">
          <cell r="B98" t="str">
            <v>YC00407</v>
          </cell>
          <cell r="C98" t="str">
            <v>M&amp;S상현직영점</v>
          </cell>
          <cell r="D98">
            <v>5388580.2352941148</v>
          </cell>
          <cell r="E98">
            <v>5888762</v>
          </cell>
        </row>
        <row r="99">
          <cell r="B99" t="str">
            <v>YC00412</v>
          </cell>
          <cell r="C99" t="str">
            <v>M&amp;S영통역직영점</v>
          </cell>
          <cell r="D99">
            <v>4378221.4411764685</v>
          </cell>
          <cell r="E99">
            <v>2838664</v>
          </cell>
        </row>
        <row r="100">
          <cell r="B100" t="str">
            <v>YC00413</v>
          </cell>
          <cell r="C100" t="str">
            <v>M&amp;S수원매탄직영점</v>
          </cell>
          <cell r="D100">
            <v>4089547.4999999981</v>
          </cell>
          <cell r="E100">
            <v>5563537</v>
          </cell>
        </row>
        <row r="101">
          <cell r="B101" t="str">
            <v>YC00422</v>
          </cell>
          <cell r="C101" t="str">
            <v>M&amp;S광교상현역직영점</v>
          </cell>
          <cell r="D101">
            <v>6735725.2941176435</v>
          </cell>
          <cell r="E101">
            <v>5450280</v>
          </cell>
        </row>
        <row r="102">
          <cell r="B102" t="str">
            <v>YC00424</v>
          </cell>
          <cell r="C102" t="str">
            <v>M&amp;S수내역직영점</v>
          </cell>
          <cell r="D102">
            <v>7553634.7941176426</v>
          </cell>
          <cell r="E102">
            <v>9498785</v>
          </cell>
        </row>
        <row r="103">
          <cell r="B103" t="str">
            <v>YC00438</v>
          </cell>
          <cell r="C103" t="str">
            <v>M&amp;S동탄역직영점</v>
          </cell>
          <cell r="D103">
            <v>6928174.5882352889</v>
          </cell>
          <cell r="E103">
            <v>6885567</v>
          </cell>
        </row>
        <row r="104">
          <cell r="B104" t="str">
            <v>YC00441</v>
          </cell>
          <cell r="C104" t="str">
            <v>M&amp;S수진역직영점</v>
          </cell>
          <cell r="D104">
            <v>0</v>
          </cell>
          <cell r="E104">
            <v>0</v>
          </cell>
        </row>
        <row r="105">
          <cell r="B105" t="str">
            <v>YC00442</v>
          </cell>
          <cell r="C105" t="str">
            <v>M&amp;S수내푸른마을직영점</v>
          </cell>
          <cell r="D105">
            <v>6254602.0588235259</v>
          </cell>
          <cell r="E105">
            <v>6666723</v>
          </cell>
        </row>
        <row r="106">
          <cell r="B106" t="str">
            <v>YC00516</v>
          </cell>
          <cell r="C106" t="str">
            <v>M&amp;S성복역직영점</v>
          </cell>
          <cell r="D106">
            <v>5244243.2647058787</v>
          </cell>
          <cell r="E106">
            <v>4740169</v>
          </cell>
        </row>
        <row r="107">
          <cell r="B107" t="str">
            <v>YC00520</v>
          </cell>
          <cell r="C107" t="str">
            <v>M&amp;S정자역직영점</v>
          </cell>
          <cell r="D107">
            <v>6254602.0588235259</v>
          </cell>
          <cell r="E107">
            <v>10748763</v>
          </cell>
        </row>
        <row r="108">
          <cell r="B108" t="str">
            <v>YC20122</v>
          </cell>
          <cell r="C108" t="str">
            <v>M&amp;S인계직영점</v>
          </cell>
          <cell r="D108">
            <v>6543275.9999999963</v>
          </cell>
          <cell r="E108">
            <v>11948406</v>
          </cell>
        </row>
        <row r="109">
          <cell r="B109" t="str">
            <v>YC20127</v>
          </cell>
          <cell r="C109" t="str">
            <v>M&amp;S평택역직영점</v>
          </cell>
          <cell r="D109">
            <v>6254602.0588235259</v>
          </cell>
          <cell r="E109">
            <v>4539534</v>
          </cell>
        </row>
        <row r="110">
          <cell r="B110" t="str">
            <v>YC20130</v>
          </cell>
          <cell r="C110" t="str">
            <v>M&amp;S모란직영점</v>
          </cell>
          <cell r="D110">
            <v>6398939.0294117611</v>
          </cell>
          <cell r="E110">
            <v>2593022</v>
          </cell>
        </row>
        <row r="111">
          <cell r="B111" t="str">
            <v>YC20135</v>
          </cell>
          <cell r="C111" t="str">
            <v>M&amp;S오리직영점</v>
          </cell>
          <cell r="D111">
            <v>5917815.7941176444</v>
          </cell>
          <cell r="E111">
            <v>8250496</v>
          </cell>
        </row>
        <row r="112">
          <cell r="B112" t="str">
            <v>YC20239</v>
          </cell>
          <cell r="C112" t="str">
            <v>M&amp;S오산중앙직영점</v>
          </cell>
          <cell r="D112">
            <v>4618783.0588235259</v>
          </cell>
          <cell r="E112">
            <v>4901852</v>
          </cell>
        </row>
        <row r="113">
          <cell r="B113" t="str">
            <v>YC20605</v>
          </cell>
          <cell r="C113" t="str">
            <v>M&amp;S신영통직영점</v>
          </cell>
          <cell r="D113">
            <v>7697971.7647058778</v>
          </cell>
          <cell r="E113">
            <v>7967489</v>
          </cell>
        </row>
        <row r="114">
          <cell r="B114" t="str">
            <v>YC20725</v>
          </cell>
          <cell r="C114" t="str">
            <v>M&amp;S김량장직영점</v>
          </cell>
          <cell r="D114">
            <v>8419656.6176470537</v>
          </cell>
          <cell r="E114">
            <v>13732712</v>
          </cell>
        </row>
        <row r="115">
          <cell r="B115" t="str">
            <v>AA00264</v>
          </cell>
          <cell r="C115" t="str">
            <v>M&amp;S신길직영점</v>
          </cell>
          <cell r="D115">
            <v>7024399.2352941129</v>
          </cell>
          <cell r="E115">
            <v>7613930</v>
          </cell>
        </row>
        <row r="116">
          <cell r="B116" t="str">
            <v>AA00278</v>
          </cell>
          <cell r="C116" t="str">
            <v>M&amp;S영등포구청역직영점</v>
          </cell>
          <cell r="D116">
            <v>6543275.9999999963</v>
          </cell>
          <cell r="E116">
            <v>6025359</v>
          </cell>
        </row>
        <row r="117">
          <cell r="B117" t="str">
            <v>HA00191</v>
          </cell>
          <cell r="C117" t="str">
            <v>M&amp;S본오직영점</v>
          </cell>
          <cell r="D117">
            <v>6110265.0882352907</v>
          </cell>
          <cell r="E117">
            <v>3835999</v>
          </cell>
        </row>
        <row r="118">
          <cell r="B118" t="str">
            <v>YC00073</v>
          </cell>
          <cell r="C118" t="str">
            <v>M&amp;S이수역직영점</v>
          </cell>
          <cell r="D118">
            <v>8034758.0294117592</v>
          </cell>
          <cell r="E118">
            <v>9508252</v>
          </cell>
        </row>
        <row r="119">
          <cell r="B119" t="str">
            <v>YC00094</v>
          </cell>
          <cell r="C119" t="str">
            <v>M&amp;S하안직영점</v>
          </cell>
          <cell r="D119">
            <v>8179094.9999999963</v>
          </cell>
          <cell r="E119">
            <v>9973266</v>
          </cell>
        </row>
        <row r="120">
          <cell r="B120" t="str">
            <v>YC00354</v>
          </cell>
          <cell r="C120" t="str">
            <v>M&amp;S까치산역직영점</v>
          </cell>
          <cell r="D120">
            <v>9526240.058823524</v>
          </cell>
          <cell r="E120">
            <v>6556557</v>
          </cell>
        </row>
        <row r="121">
          <cell r="B121" t="str">
            <v>YC00359</v>
          </cell>
          <cell r="C121" t="str">
            <v>M&amp;S신정네거리역직영점</v>
          </cell>
          <cell r="D121">
            <v>8515881.2647058778</v>
          </cell>
          <cell r="E121">
            <v>11859127</v>
          </cell>
        </row>
        <row r="122">
          <cell r="B122" t="str">
            <v>YC00384</v>
          </cell>
          <cell r="C122" t="str">
            <v>M&amp;S가양역직영점</v>
          </cell>
          <cell r="D122">
            <v>6062152.7647058787</v>
          </cell>
          <cell r="E122">
            <v>4131574</v>
          </cell>
        </row>
        <row r="123">
          <cell r="B123" t="str">
            <v>YC00391</v>
          </cell>
          <cell r="C123" t="str">
            <v>M&amp;S우장산역직영점</v>
          </cell>
          <cell r="D123">
            <v>8515881.2647058778</v>
          </cell>
          <cell r="E123">
            <v>5564383</v>
          </cell>
        </row>
        <row r="124">
          <cell r="B124" t="str">
            <v>YC00400</v>
          </cell>
          <cell r="C124" t="str">
            <v>M&amp;S대림역직영점</v>
          </cell>
          <cell r="D124">
            <v>7216848.5294117602</v>
          </cell>
          <cell r="E124">
            <v>7183670</v>
          </cell>
        </row>
        <row r="125">
          <cell r="B125" t="str">
            <v>YC00408</v>
          </cell>
          <cell r="C125" t="str">
            <v>M&amp;S안산역직영점</v>
          </cell>
          <cell r="D125">
            <v>5773478.8235294083</v>
          </cell>
          <cell r="E125">
            <v>3132390</v>
          </cell>
        </row>
        <row r="126">
          <cell r="B126" t="str">
            <v>YC00420</v>
          </cell>
          <cell r="C126" t="str">
            <v>M&amp;S신길뉴타운직영점</v>
          </cell>
          <cell r="D126">
            <v>6062152.7647058787</v>
          </cell>
          <cell r="E126">
            <v>4084886</v>
          </cell>
        </row>
        <row r="127">
          <cell r="B127" t="str">
            <v>YC00436</v>
          </cell>
          <cell r="C127" t="str">
            <v>M&amp;S철산직영점</v>
          </cell>
          <cell r="D127">
            <v>4907456.9999999972</v>
          </cell>
          <cell r="E127">
            <v>5003887</v>
          </cell>
        </row>
        <row r="128">
          <cell r="B128" t="str">
            <v>YC00483</v>
          </cell>
          <cell r="C128" t="str">
            <v>M&amp;S마곡나루역직영점</v>
          </cell>
          <cell r="D128">
            <v>6880062.2647058778</v>
          </cell>
          <cell r="E128">
            <v>6009458</v>
          </cell>
        </row>
        <row r="129">
          <cell r="B129" t="str">
            <v>YC00502</v>
          </cell>
          <cell r="C129" t="str">
            <v>M&amp;S관악구청직영점</v>
          </cell>
          <cell r="D129">
            <v>0</v>
          </cell>
          <cell r="E129">
            <v>0</v>
          </cell>
        </row>
        <row r="130">
          <cell r="B130" t="str">
            <v>YC00504</v>
          </cell>
          <cell r="C130" t="str">
            <v>M&amp;S범계로데오직영점</v>
          </cell>
          <cell r="D130">
            <v>0</v>
          </cell>
          <cell r="E130">
            <v>0</v>
          </cell>
        </row>
        <row r="131">
          <cell r="B131" t="str">
            <v>YC20124</v>
          </cell>
          <cell r="C131" t="str">
            <v>M&amp;S당산직영점</v>
          </cell>
          <cell r="D131">
            <v>11498845.323529404</v>
          </cell>
          <cell r="E131">
            <v>18875560</v>
          </cell>
        </row>
        <row r="132">
          <cell r="B132" t="str">
            <v>YC20138</v>
          </cell>
          <cell r="C132" t="str">
            <v>M&amp;S안산중앙역직영점</v>
          </cell>
          <cell r="D132">
            <v>6928174.5882352889</v>
          </cell>
          <cell r="E132">
            <v>4934328</v>
          </cell>
        </row>
        <row r="133">
          <cell r="B133" t="str">
            <v>YC20155</v>
          </cell>
          <cell r="C133" t="str">
            <v>M&amp;S범계직영점</v>
          </cell>
          <cell r="D133">
            <v>5917815.7941176444</v>
          </cell>
          <cell r="E133">
            <v>6426140</v>
          </cell>
        </row>
        <row r="134">
          <cell r="B134" t="str">
            <v>YC20629</v>
          </cell>
          <cell r="C134" t="str">
            <v>M&amp;S목동역직영점</v>
          </cell>
          <cell r="D134">
            <v>8563993.588235287</v>
          </cell>
          <cell r="E134">
            <v>9491510</v>
          </cell>
        </row>
        <row r="135">
          <cell r="B135" t="str">
            <v>YC20630</v>
          </cell>
          <cell r="C135" t="str">
            <v>M&amp;S오목교직영점</v>
          </cell>
          <cell r="D135">
            <v>10921497.441176463</v>
          </cell>
          <cell r="E135">
            <v>17035173</v>
          </cell>
        </row>
        <row r="136">
          <cell r="B136" t="str">
            <v>YC20632</v>
          </cell>
          <cell r="C136" t="str">
            <v>M&amp;S서울대직영점</v>
          </cell>
          <cell r="D136">
            <v>6543275.9999999963</v>
          </cell>
          <cell r="E136">
            <v>6204184</v>
          </cell>
        </row>
        <row r="137">
          <cell r="B137" t="str">
            <v>YC20635</v>
          </cell>
          <cell r="C137" t="str">
            <v>M&amp;S광명직영점</v>
          </cell>
          <cell r="D137">
            <v>8034758.0294117592</v>
          </cell>
          <cell r="E137">
            <v>7897654</v>
          </cell>
        </row>
        <row r="138">
          <cell r="B138" t="str">
            <v>YC20638</v>
          </cell>
          <cell r="C138" t="str">
            <v>M&amp;S산본직영점</v>
          </cell>
          <cell r="D138">
            <v>11162059.058823522</v>
          </cell>
          <cell r="E138">
            <v>10292113</v>
          </cell>
        </row>
        <row r="139">
          <cell r="B139" t="str">
            <v>YC20663</v>
          </cell>
          <cell r="C139" t="str">
            <v>M&amp;S노량진직영점</v>
          </cell>
          <cell r="D139">
            <v>6206489.7352941148</v>
          </cell>
          <cell r="E139">
            <v>4259074</v>
          </cell>
        </row>
        <row r="140">
          <cell r="B140" t="str">
            <v>YC20666</v>
          </cell>
          <cell r="C140" t="str">
            <v>M&amp;S화곡역직영점</v>
          </cell>
          <cell r="D140">
            <v>10488486.529411757</v>
          </cell>
          <cell r="E140">
            <v>17613892</v>
          </cell>
        </row>
        <row r="141">
          <cell r="B141" t="str">
            <v>YC20677</v>
          </cell>
          <cell r="C141" t="str">
            <v>M&amp;S구로디지털직영점</v>
          </cell>
          <cell r="D141">
            <v>6687612.9705882305</v>
          </cell>
          <cell r="E141">
            <v>6493701</v>
          </cell>
        </row>
        <row r="142">
          <cell r="B142" t="str">
            <v>YC20679</v>
          </cell>
          <cell r="C142" t="str">
            <v>M&amp;S여의도역직영점</v>
          </cell>
          <cell r="D142">
            <v>7168736.2058823481</v>
          </cell>
          <cell r="E142">
            <v>4298150</v>
          </cell>
        </row>
        <row r="143">
          <cell r="B143" t="str">
            <v>YC20695</v>
          </cell>
          <cell r="C143" t="str">
            <v>M&amp;S신림직영점</v>
          </cell>
          <cell r="D143">
            <v>4907456.9999999972</v>
          </cell>
          <cell r="E143">
            <v>4835505</v>
          </cell>
        </row>
        <row r="144">
          <cell r="B144" t="str">
            <v>YC20697</v>
          </cell>
          <cell r="C144" t="str">
            <v>M&amp;S안양일번가직영점</v>
          </cell>
          <cell r="D144">
            <v>8371544.2941176416</v>
          </cell>
          <cell r="E144">
            <v>6348833</v>
          </cell>
        </row>
        <row r="145">
          <cell r="B145" t="str">
            <v>YC00540</v>
          </cell>
          <cell r="C145" t="str">
            <v>M&amp;S발산역직영점</v>
          </cell>
          <cell r="D145">
            <v>0</v>
          </cell>
          <cell r="E145">
            <v>0</v>
          </cell>
        </row>
        <row r="146">
          <cell r="B146" t="str">
            <v>YC00542</v>
          </cell>
          <cell r="C146" t="str">
            <v>M&amp;S당곡역직영점</v>
          </cell>
          <cell r="D146">
            <v>0</v>
          </cell>
          <cell r="E146">
            <v>0</v>
          </cell>
        </row>
        <row r="147">
          <cell r="B147" t="str">
            <v>YC00548</v>
          </cell>
          <cell r="C147" t="str">
            <v>M&amp;S시흥은행직영점</v>
          </cell>
          <cell r="D147">
            <v>0</v>
          </cell>
          <cell r="E147">
            <v>0</v>
          </cell>
        </row>
        <row r="148">
          <cell r="B148" t="str">
            <v>YC00568</v>
          </cell>
          <cell r="C148" t="str">
            <v>M&amp;S독산씨티렉스직영점</v>
          </cell>
          <cell r="D148">
            <v>4281996.7941176435</v>
          </cell>
          <cell r="E148">
            <v>3000960</v>
          </cell>
        </row>
        <row r="149">
          <cell r="B149" t="str">
            <v>YC00571</v>
          </cell>
          <cell r="C149" t="str">
            <v>M&amp;S안산선부직영점</v>
          </cell>
          <cell r="D149">
            <v>4618783.0588235259</v>
          </cell>
          <cell r="E149">
            <v>2872742</v>
          </cell>
        </row>
        <row r="150">
          <cell r="B150" t="str">
            <v>YC00030</v>
          </cell>
          <cell r="C150" t="str">
            <v>M&amp;S송내역직영점</v>
          </cell>
          <cell r="D150">
            <v>6880062.2647058778</v>
          </cell>
          <cell r="E150">
            <v>4678364</v>
          </cell>
        </row>
        <row r="151">
          <cell r="B151" t="str">
            <v>YC00033</v>
          </cell>
          <cell r="C151" t="str">
            <v>M&amp;S석바위직영점</v>
          </cell>
          <cell r="D151">
            <v>6254602.0588235259</v>
          </cell>
          <cell r="E151">
            <v>5203228</v>
          </cell>
        </row>
        <row r="152">
          <cell r="B152" t="str">
            <v>YC00061</v>
          </cell>
          <cell r="C152" t="str">
            <v>M&amp;S운양직영점</v>
          </cell>
          <cell r="D152">
            <v>10536598.85294117</v>
          </cell>
          <cell r="E152">
            <v>13274420</v>
          </cell>
        </row>
        <row r="153">
          <cell r="B153" t="str">
            <v>YC00067</v>
          </cell>
          <cell r="C153" t="str">
            <v>M&amp;S사우직영점</v>
          </cell>
          <cell r="D153">
            <v>8227207.3235294055</v>
          </cell>
          <cell r="E153">
            <v>9886220</v>
          </cell>
        </row>
        <row r="154">
          <cell r="B154" t="str">
            <v>YC00105</v>
          </cell>
          <cell r="C154" t="str">
            <v>M&amp;S청라커낼웨이직영점</v>
          </cell>
          <cell r="D154">
            <v>10344149.558823524</v>
          </cell>
          <cell r="E154">
            <v>14903133</v>
          </cell>
        </row>
        <row r="155">
          <cell r="B155" t="str">
            <v>YC00134</v>
          </cell>
          <cell r="C155" t="str">
            <v>M&amp;S역곡직영점</v>
          </cell>
          <cell r="D155">
            <v>7890421.058823525</v>
          </cell>
          <cell r="E155">
            <v>13945362</v>
          </cell>
        </row>
        <row r="156">
          <cell r="B156" t="str">
            <v>YC00140</v>
          </cell>
          <cell r="C156" t="str">
            <v>M&amp;S원종직영점</v>
          </cell>
          <cell r="D156">
            <v>7361185.4999999953</v>
          </cell>
          <cell r="E156">
            <v>12202870</v>
          </cell>
        </row>
        <row r="157">
          <cell r="B157" t="str">
            <v>YC00209</v>
          </cell>
          <cell r="C157" t="str">
            <v>M&amp;S옥련직영점</v>
          </cell>
          <cell r="D157">
            <v>6398939.0294117611</v>
          </cell>
          <cell r="E157">
            <v>5988626</v>
          </cell>
        </row>
        <row r="158">
          <cell r="B158" t="str">
            <v>YC00270</v>
          </cell>
          <cell r="C158" t="str">
            <v>M&amp;S가좌직영점</v>
          </cell>
          <cell r="D158">
            <v>5869703.4705882324</v>
          </cell>
          <cell r="E158">
            <v>5574088</v>
          </cell>
        </row>
        <row r="159">
          <cell r="B159" t="str">
            <v>YC00362</v>
          </cell>
          <cell r="C159" t="str">
            <v>M&amp;S인천논현직영점</v>
          </cell>
          <cell r="D159">
            <v>0</v>
          </cell>
          <cell r="E159">
            <v>0</v>
          </cell>
        </row>
        <row r="160">
          <cell r="B160" t="str">
            <v>YC00363</v>
          </cell>
          <cell r="C160" t="str">
            <v>M&amp;S구래직영점</v>
          </cell>
          <cell r="D160">
            <v>12028080.882352935</v>
          </cell>
          <cell r="E160">
            <v>12194632</v>
          </cell>
        </row>
        <row r="161">
          <cell r="B161" t="str">
            <v>YC00369</v>
          </cell>
          <cell r="C161" t="str">
            <v>M&amp;S부천역직영점</v>
          </cell>
          <cell r="D161">
            <v>7216848.5294117602</v>
          </cell>
          <cell r="E161">
            <v>11069267</v>
          </cell>
        </row>
        <row r="162">
          <cell r="B162" t="str">
            <v>YC00373</v>
          </cell>
          <cell r="C162" t="str">
            <v>M&amp;S모래내직영점</v>
          </cell>
          <cell r="D162">
            <v>8227207.3235294055</v>
          </cell>
          <cell r="E162">
            <v>2013697</v>
          </cell>
        </row>
        <row r="163">
          <cell r="B163" t="str">
            <v>YC00397</v>
          </cell>
          <cell r="C163" t="str">
            <v>M&amp;S서창직영점</v>
          </cell>
          <cell r="D163">
            <v>0</v>
          </cell>
          <cell r="E163">
            <v>0</v>
          </cell>
        </row>
        <row r="164">
          <cell r="B164" t="str">
            <v>YC00427</v>
          </cell>
          <cell r="C164" t="str">
            <v>M&amp;S석남역직영점</v>
          </cell>
          <cell r="D164">
            <v>6254602.0588235259</v>
          </cell>
          <cell r="E164">
            <v>635140</v>
          </cell>
        </row>
        <row r="165">
          <cell r="B165" t="str">
            <v>YC00529</v>
          </cell>
          <cell r="C165" t="str">
            <v>M&amp;S퀸즈파크옥길직영점</v>
          </cell>
          <cell r="D165">
            <v>7024399.2352941129</v>
          </cell>
          <cell r="E165">
            <v>5841027</v>
          </cell>
        </row>
        <row r="166">
          <cell r="B166" t="str">
            <v>YC20121</v>
          </cell>
          <cell r="C166" t="str">
            <v>M&amp;S부천상동직영점</v>
          </cell>
          <cell r="D166">
            <v>8371544.2941176416</v>
          </cell>
          <cell r="E166">
            <v>11033230</v>
          </cell>
        </row>
        <row r="167">
          <cell r="B167" t="str">
            <v>YC20126</v>
          </cell>
          <cell r="C167" t="str">
            <v>M&amp;S용현직영점</v>
          </cell>
          <cell r="D167">
            <v>3608424.2647058801</v>
          </cell>
          <cell r="E167">
            <v>10978523</v>
          </cell>
        </row>
        <row r="168">
          <cell r="B168" t="str">
            <v>YC20539</v>
          </cell>
          <cell r="C168" t="str">
            <v>M&amp;S부천남부역직영점</v>
          </cell>
          <cell r="D168">
            <v>0</v>
          </cell>
          <cell r="E168">
            <v>0</v>
          </cell>
        </row>
        <row r="169">
          <cell r="B169" t="str">
            <v>YC20610</v>
          </cell>
          <cell r="C169" t="str">
            <v>M&amp;S구월직영점</v>
          </cell>
          <cell r="D169">
            <v>6976286.9117647018</v>
          </cell>
          <cell r="E169">
            <v>2957854</v>
          </cell>
        </row>
        <row r="170">
          <cell r="B170" t="str">
            <v>YC20637</v>
          </cell>
          <cell r="C170" t="str">
            <v>M&amp;S송도직영점</v>
          </cell>
          <cell r="D170">
            <v>8900779.8529411703</v>
          </cell>
          <cell r="E170">
            <v>8589310</v>
          </cell>
        </row>
        <row r="171">
          <cell r="B171" t="str">
            <v>YC20700</v>
          </cell>
          <cell r="C171" t="str">
            <v>M&amp;S부평문화거리직영점</v>
          </cell>
          <cell r="D171">
            <v>11210171.382352933</v>
          </cell>
          <cell r="E171">
            <v>16763246</v>
          </cell>
        </row>
        <row r="172">
          <cell r="B172" t="str">
            <v>YC00549</v>
          </cell>
          <cell r="C172" t="str">
            <v>M&amp;S연수청학직영점</v>
          </cell>
          <cell r="D172">
            <v>5581029.5294117611</v>
          </cell>
          <cell r="E172">
            <v>11336187</v>
          </cell>
        </row>
        <row r="173">
          <cell r="B173" t="str">
            <v>YC00013</v>
          </cell>
          <cell r="C173" t="str">
            <v>M&amp;S정관로직영점</v>
          </cell>
          <cell r="D173">
            <v>11258283.705882346</v>
          </cell>
          <cell r="E173">
            <v>11653084</v>
          </cell>
        </row>
        <row r="174">
          <cell r="B174" t="str">
            <v>YC00059</v>
          </cell>
          <cell r="C174" t="str">
            <v>M&amp;S양산이마트직영점</v>
          </cell>
          <cell r="D174">
            <v>12557316.441176465</v>
          </cell>
          <cell r="E174">
            <v>9928224</v>
          </cell>
        </row>
        <row r="175">
          <cell r="B175" t="str">
            <v>YC00071</v>
          </cell>
          <cell r="C175" t="str">
            <v>M&amp;S진주중안직영점</v>
          </cell>
          <cell r="D175">
            <v>8323431.9705882305</v>
          </cell>
          <cell r="E175">
            <v>10002817</v>
          </cell>
        </row>
        <row r="176">
          <cell r="B176" t="str">
            <v>YC00104</v>
          </cell>
          <cell r="C176" t="str">
            <v>M&amp;S김해외동직영점</v>
          </cell>
          <cell r="D176">
            <v>12557316.441176465</v>
          </cell>
          <cell r="E176">
            <v>16506517</v>
          </cell>
        </row>
        <row r="177">
          <cell r="B177" t="str">
            <v>YC00118</v>
          </cell>
          <cell r="C177" t="str">
            <v>M&amp;S전하아이파크직영점</v>
          </cell>
          <cell r="D177">
            <v>9622464.7058823463</v>
          </cell>
          <cell r="E177">
            <v>7076137</v>
          </cell>
        </row>
        <row r="178">
          <cell r="B178" t="str">
            <v>YC00133</v>
          </cell>
          <cell r="C178" t="str">
            <v>M&amp;S반림직영점</v>
          </cell>
          <cell r="D178">
            <v>11258283.705882346</v>
          </cell>
          <cell r="E178">
            <v>8052725</v>
          </cell>
        </row>
        <row r="179">
          <cell r="B179" t="str">
            <v>YC00151</v>
          </cell>
          <cell r="C179" t="str">
            <v>M&amp;S삼계직영점</v>
          </cell>
          <cell r="D179">
            <v>9141341.4705882296</v>
          </cell>
          <cell r="E179">
            <v>1606060</v>
          </cell>
        </row>
        <row r="180">
          <cell r="B180" t="str">
            <v>YC00201</v>
          </cell>
          <cell r="C180" t="str">
            <v>M&amp;S진주혁신직영점</v>
          </cell>
          <cell r="D180">
            <v>7168736.2058823481</v>
          </cell>
          <cell r="E180">
            <v>2542301</v>
          </cell>
        </row>
        <row r="181">
          <cell r="B181" t="str">
            <v>YC00228</v>
          </cell>
          <cell r="C181" t="str">
            <v>M&amp;S고현직영점</v>
          </cell>
          <cell r="D181">
            <v>13038439.676470581</v>
          </cell>
          <cell r="E181">
            <v>11634513</v>
          </cell>
        </row>
        <row r="182">
          <cell r="B182" t="str">
            <v>YC00291</v>
          </cell>
          <cell r="C182" t="str">
            <v>M&amp;S삼산직영점</v>
          </cell>
          <cell r="D182">
            <v>8804555.2058823463</v>
          </cell>
          <cell r="E182">
            <v>10028946</v>
          </cell>
        </row>
        <row r="183">
          <cell r="B183" t="str">
            <v>YC00308</v>
          </cell>
          <cell r="C183" t="str">
            <v>M&amp;S구서역직영점</v>
          </cell>
          <cell r="D183">
            <v>12220530.176470581</v>
          </cell>
          <cell r="E183">
            <v>11306694</v>
          </cell>
        </row>
        <row r="184">
          <cell r="B184" t="str">
            <v>YC00327</v>
          </cell>
          <cell r="C184" t="str">
            <v>M&amp;S상남직영점</v>
          </cell>
          <cell r="D184">
            <v>0</v>
          </cell>
          <cell r="E184">
            <v>0</v>
          </cell>
        </row>
        <row r="185">
          <cell r="B185" t="str">
            <v>YC00379</v>
          </cell>
          <cell r="C185" t="str">
            <v>M&amp;S해운대역직영점</v>
          </cell>
          <cell r="D185">
            <v>8467768.9411764666</v>
          </cell>
          <cell r="E185">
            <v>2036707</v>
          </cell>
        </row>
        <row r="186">
          <cell r="B186" t="str">
            <v>YC00382</v>
          </cell>
          <cell r="C186" t="str">
            <v>M&amp;S광복로직영점</v>
          </cell>
          <cell r="D186">
            <v>0</v>
          </cell>
          <cell r="E186">
            <v>0</v>
          </cell>
        </row>
        <row r="187">
          <cell r="B187" t="str">
            <v>YC00426</v>
          </cell>
          <cell r="C187" t="str">
            <v>M&amp;S김해삼계직영점</v>
          </cell>
          <cell r="D187">
            <v>6687612.9705882305</v>
          </cell>
          <cell r="E187">
            <v>13992431</v>
          </cell>
        </row>
        <row r="188">
          <cell r="B188" t="str">
            <v>YC00445</v>
          </cell>
          <cell r="C188" t="str">
            <v>M&amp;S명지국제신도시직영점</v>
          </cell>
          <cell r="D188">
            <v>10440374.205882346</v>
          </cell>
          <cell r="E188">
            <v>18279900</v>
          </cell>
        </row>
        <row r="189">
          <cell r="B189" t="str">
            <v>YC00473</v>
          </cell>
          <cell r="C189" t="str">
            <v>M&amp;S화명역직영점</v>
          </cell>
          <cell r="D189">
            <v>10103587.941176463</v>
          </cell>
          <cell r="E189">
            <v>11102030</v>
          </cell>
        </row>
        <row r="190">
          <cell r="B190" t="str">
            <v>YC00478</v>
          </cell>
          <cell r="C190" t="str">
            <v>M&amp;S화봉직영점</v>
          </cell>
          <cell r="D190">
            <v>6350826.7058823491</v>
          </cell>
          <cell r="E190">
            <v>9191444</v>
          </cell>
        </row>
        <row r="191">
          <cell r="B191" t="str">
            <v>YC00492</v>
          </cell>
          <cell r="C191" t="str">
            <v>M&amp;S울산성남아케이드직영점</v>
          </cell>
          <cell r="D191">
            <v>7505522.4705882315</v>
          </cell>
          <cell r="E191">
            <v>6261093</v>
          </cell>
        </row>
        <row r="192">
          <cell r="B192" t="str">
            <v>YC00512</v>
          </cell>
          <cell r="C192" t="str">
            <v>M&amp;S장유직영점</v>
          </cell>
          <cell r="D192">
            <v>7168736.2058823481</v>
          </cell>
          <cell r="E192">
            <v>10130955</v>
          </cell>
        </row>
        <row r="193">
          <cell r="B193" t="str">
            <v>YC00515</v>
          </cell>
          <cell r="C193" t="str">
            <v>M&amp;S전포카페거리직영점</v>
          </cell>
          <cell r="D193">
            <v>5051793.9705882315</v>
          </cell>
          <cell r="E193">
            <v>2586426</v>
          </cell>
        </row>
        <row r="194">
          <cell r="B194" t="str">
            <v>YC00527</v>
          </cell>
          <cell r="C194" t="str">
            <v>M&amp;S서면중앙직영점</v>
          </cell>
          <cell r="D194">
            <v>0</v>
          </cell>
          <cell r="E194">
            <v>0</v>
          </cell>
        </row>
        <row r="195">
          <cell r="B195" t="str">
            <v>YC10001</v>
          </cell>
          <cell r="C195" t="str">
            <v>M&amp;S구영로직영점</v>
          </cell>
          <cell r="D195">
            <v>9285678.4411764648</v>
          </cell>
          <cell r="E195">
            <v>4877535</v>
          </cell>
        </row>
        <row r="196">
          <cell r="B196" t="str">
            <v>YC20214</v>
          </cell>
          <cell r="C196" t="str">
            <v>M&amp;S호계직영점</v>
          </cell>
          <cell r="D196">
            <v>11258283.705882346</v>
          </cell>
          <cell r="E196">
            <v>10282928</v>
          </cell>
        </row>
        <row r="197">
          <cell r="B197" t="str">
            <v>YC20216</v>
          </cell>
          <cell r="C197" t="str">
            <v>M&amp;S해운대장산역직영점</v>
          </cell>
          <cell r="D197">
            <v>16983650.205882341</v>
          </cell>
          <cell r="E197">
            <v>9540573</v>
          </cell>
        </row>
        <row r="198">
          <cell r="B198" t="str">
            <v>YC20217</v>
          </cell>
          <cell r="C198" t="str">
            <v>M&amp;S양산남부시장직영점</v>
          </cell>
          <cell r="D198">
            <v>9285678.4411764648</v>
          </cell>
          <cell r="E198">
            <v>15065402</v>
          </cell>
        </row>
        <row r="199">
          <cell r="B199" t="str">
            <v>YC20218</v>
          </cell>
          <cell r="C199" t="str">
            <v>M&amp;S반여직영점</v>
          </cell>
          <cell r="D199">
            <v>0</v>
          </cell>
          <cell r="E199">
            <v>0</v>
          </cell>
        </row>
        <row r="200">
          <cell r="B200" t="str">
            <v>YC20224</v>
          </cell>
          <cell r="C200" t="str">
            <v>M&amp;S창원중앙직영점</v>
          </cell>
          <cell r="D200">
            <v>0</v>
          </cell>
          <cell r="E200">
            <v>0</v>
          </cell>
        </row>
        <row r="201">
          <cell r="B201" t="str">
            <v>YC20226</v>
          </cell>
          <cell r="C201" t="str">
            <v>M&amp;S동대신직영점</v>
          </cell>
          <cell r="D201">
            <v>9622464.7058823463</v>
          </cell>
          <cell r="E201">
            <v>17937208</v>
          </cell>
        </row>
        <row r="202">
          <cell r="B202" t="str">
            <v>YC20255</v>
          </cell>
          <cell r="C202" t="str">
            <v>M&amp;S화정직영점</v>
          </cell>
          <cell r="D202">
            <v>7986645.7058823472</v>
          </cell>
          <cell r="E202">
            <v>2980711</v>
          </cell>
        </row>
        <row r="203">
          <cell r="B203" t="str">
            <v>YC00476</v>
          </cell>
          <cell r="C203" t="str">
            <v>M&amp;S김해내외중앙직영점</v>
          </cell>
          <cell r="D203">
            <v>0</v>
          </cell>
          <cell r="E203">
            <v>0</v>
          </cell>
        </row>
        <row r="204">
          <cell r="B204" t="str">
            <v>YC00541</v>
          </cell>
          <cell r="C204" t="str">
            <v>M&amp;S사직종합운동장직영점</v>
          </cell>
          <cell r="D204">
            <v>5532917.20588235</v>
          </cell>
          <cell r="E204">
            <v>6729851</v>
          </cell>
        </row>
        <row r="205">
          <cell r="B205" t="str">
            <v>YC00326</v>
          </cell>
          <cell r="C205" t="str">
            <v>M&amp;S하단역직영점</v>
          </cell>
          <cell r="D205">
            <v>0</v>
          </cell>
          <cell r="E205">
            <v>0</v>
          </cell>
        </row>
        <row r="206">
          <cell r="B206" t="str">
            <v>YC00550</v>
          </cell>
          <cell r="C206" t="str">
            <v>M&amp;S상남사거리직영점</v>
          </cell>
          <cell r="D206">
            <v>7168736.2058823481</v>
          </cell>
          <cell r="E206">
            <v>2288741</v>
          </cell>
        </row>
        <row r="207">
          <cell r="B207" t="str">
            <v>YC00558</v>
          </cell>
          <cell r="C207" t="str">
            <v>M&amp;S광복직영점</v>
          </cell>
          <cell r="D207">
            <v>7168736.2058823481</v>
          </cell>
          <cell r="E207">
            <v>4888762</v>
          </cell>
        </row>
        <row r="208">
          <cell r="B208" t="str">
            <v>DA00039</v>
          </cell>
          <cell r="C208" t="str">
            <v>M&amp;S대구은행역직영점</v>
          </cell>
          <cell r="D208">
            <v>7601747.1176470555</v>
          </cell>
          <cell r="E208">
            <v>6450637</v>
          </cell>
        </row>
        <row r="209">
          <cell r="B209" t="str">
            <v>YC00005</v>
          </cell>
          <cell r="C209" t="str">
            <v>M&amp;S동구청직영점</v>
          </cell>
          <cell r="D209">
            <v>3945210.5294117625</v>
          </cell>
          <cell r="E209">
            <v>2299877</v>
          </cell>
        </row>
        <row r="210">
          <cell r="B210" t="str">
            <v>YC00011</v>
          </cell>
          <cell r="C210" t="str">
            <v>M&amp;S안동옥동직영점</v>
          </cell>
          <cell r="D210">
            <v>4715007.70588235</v>
          </cell>
          <cell r="E210">
            <v>2123650</v>
          </cell>
        </row>
        <row r="211">
          <cell r="B211" t="str">
            <v>YC00060</v>
          </cell>
          <cell r="C211" t="str">
            <v>M&amp;S시네마직영점</v>
          </cell>
          <cell r="D211">
            <v>5436692.5588235259</v>
          </cell>
          <cell r="E211">
            <v>4857160</v>
          </cell>
        </row>
        <row r="212">
          <cell r="B212" t="str">
            <v>YC00102</v>
          </cell>
          <cell r="C212" t="str">
            <v>M&amp;S경주중앙직영점</v>
          </cell>
          <cell r="D212">
            <v>7553634.7941176426</v>
          </cell>
          <cell r="E212">
            <v>9518758</v>
          </cell>
        </row>
        <row r="213">
          <cell r="B213" t="str">
            <v>YC00123</v>
          </cell>
          <cell r="C213" t="str">
            <v>M&amp;S김천중앙직영점</v>
          </cell>
          <cell r="D213">
            <v>6350826.7058823491</v>
          </cell>
          <cell r="E213">
            <v>9200827</v>
          </cell>
        </row>
        <row r="214">
          <cell r="B214" t="str">
            <v>YC00146</v>
          </cell>
          <cell r="C214" t="str">
            <v>M&amp;S안동홈플러스직영점</v>
          </cell>
          <cell r="D214">
            <v>5725366.4999999963</v>
          </cell>
          <cell r="E214">
            <v>5327290</v>
          </cell>
        </row>
        <row r="215">
          <cell r="B215" t="str">
            <v>YC00162</v>
          </cell>
          <cell r="C215" t="str">
            <v>M&amp;S성서계명대직영점</v>
          </cell>
          <cell r="D215">
            <v>3752761.2352941157</v>
          </cell>
          <cell r="E215">
            <v>965580</v>
          </cell>
        </row>
        <row r="216">
          <cell r="B216" t="str">
            <v>YC00164</v>
          </cell>
          <cell r="C216" t="str">
            <v>M&amp;S황금직영점</v>
          </cell>
          <cell r="D216">
            <v>5244243.2647058787</v>
          </cell>
          <cell r="E216">
            <v>3251110</v>
          </cell>
        </row>
        <row r="217">
          <cell r="B217" t="str">
            <v>YC00196</v>
          </cell>
          <cell r="C217" t="str">
            <v>M&amp;S포항효자직영점</v>
          </cell>
          <cell r="D217">
            <v>5917815.7941176444</v>
          </cell>
          <cell r="E217">
            <v>6813339</v>
          </cell>
        </row>
        <row r="218">
          <cell r="B218" t="str">
            <v>YC00224</v>
          </cell>
          <cell r="C218" t="str">
            <v>M&amp;S경주황성직영점</v>
          </cell>
          <cell r="D218">
            <v>6591388.3235294083</v>
          </cell>
          <cell r="E218">
            <v>7840728</v>
          </cell>
        </row>
        <row r="219">
          <cell r="B219" t="str">
            <v>YC00272</v>
          </cell>
          <cell r="C219" t="str">
            <v>M&amp;S구미진평직영점</v>
          </cell>
          <cell r="D219">
            <v>4715007.70588235</v>
          </cell>
          <cell r="E219">
            <v>3848640</v>
          </cell>
        </row>
        <row r="220">
          <cell r="B220" t="str">
            <v>YC00317</v>
          </cell>
          <cell r="C220" t="str">
            <v>M&amp;S구미옥계직영점</v>
          </cell>
          <cell r="D220">
            <v>4233884.4705882333</v>
          </cell>
          <cell r="E220">
            <v>4125450</v>
          </cell>
        </row>
        <row r="221">
          <cell r="B221" t="str">
            <v>YC00376</v>
          </cell>
          <cell r="C221" t="str">
            <v>M&amp;S율하직영점</v>
          </cell>
          <cell r="D221">
            <v>6158377.4117647018</v>
          </cell>
          <cell r="E221">
            <v>3325468</v>
          </cell>
        </row>
        <row r="222">
          <cell r="B222" t="str">
            <v>YC00463</v>
          </cell>
          <cell r="C222" t="str">
            <v>M&amp;S신월성직영점</v>
          </cell>
          <cell r="D222">
            <v>7409297.8235294074</v>
          </cell>
          <cell r="E222">
            <v>11070567</v>
          </cell>
        </row>
        <row r="223">
          <cell r="B223" t="str">
            <v>YC00471</v>
          </cell>
          <cell r="C223" t="str">
            <v>M&amp;S대실역직영점</v>
          </cell>
          <cell r="D223">
            <v>0</v>
          </cell>
          <cell r="E223">
            <v>0</v>
          </cell>
        </row>
        <row r="224">
          <cell r="B224" t="str">
            <v>YC00477</v>
          </cell>
          <cell r="C224" t="str">
            <v>M&amp;S오천문덕직영점</v>
          </cell>
          <cell r="D224">
            <v>5436692.5588235259</v>
          </cell>
          <cell r="E224">
            <v>5995287</v>
          </cell>
        </row>
        <row r="225">
          <cell r="B225" t="str">
            <v>YC00487</v>
          </cell>
          <cell r="C225" t="str">
            <v>M&amp;S동성로애드샵직영점</v>
          </cell>
          <cell r="D225">
            <v>0</v>
          </cell>
          <cell r="E225">
            <v>0</v>
          </cell>
        </row>
        <row r="226">
          <cell r="B226" t="str">
            <v>YC00499</v>
          </cell>
          <cell r="C226" t="str">
            <v>M&amp;S도원직영점</v>
          </cell>
          <cell r="D226">
            <v>0</v>
          </cell>
          <cell r="E226">
            <v>0</v>
          </cell>
        </row>
        <row r="227">
          <cell r="B227" t="str">
            <v>YC20316</v>
          </cell>
          <cell r="C227" t="str">
            <v>M&amp;S칠곡운암직영점</v>
          </cell>
          <cell r="D227">
            <v>4715007.70588235</v>
          </cell>
          <cell r="E227">
            <v>4004100</v>
          </cell>
        </row>
        <row r="228">
          <cell r="B228" t="str">
            <v>YC20322</v>
          </cell>
          <cell r="C228" t="str">
            <v>M&amp;S김천역직영점</v>
          </cell>
          <cell r="D228">
            <v>5388580.2352941148</v>
          </cell>
          <cell r="E228">
            <v>2982960</v>
          </cell>
        </row>
        <row r="229">
          <cell r="B229" t="str">
            <v>YC20329</v>
          </cell>
          <cell r="C229" t="str">
            <v>M&amp;S시지직영점</v>
          </cell>
          <cell r="D229">
            <v>9670577.0294117574</v>
          </cell>
          <cell r="E229">
            <v>14527436</v>
          </cell>
        </row>
        <row r="230">
          <cell r="B230" t="str">
            <v>YC20331</v>
          </cell>
          <cell r="C230" t="str">
            <v>M&amp;S안동직영점</v>
          </cell>
          <cell r="D230">
            <v>7024399.2352941129</v>
          </cell>
          <cell r="E230">
            <v>7592294</v>
          </cell>
        </row>
        <row r="231">
          <cell r="B231" t="str">
            <v>YC20335</v>
          </cell>
          <cell r="C231" t="str">
            <v>M&amp;S안동중앙직영점</v>
          </cell>
          <cell r="D231">
            <v>3752761.2352941157</v>
          </cell>
          <cell r="E231">
            <v>1460490</v>
          </cell>
        </row>
        <row r="232">
          <cell r="B232" t="str">
            <v>YC20339</v>
          </cell>
          <cell r="C232" t="str">
            <v>M&amp;S죽전직영점</v>
          </cell>
          <cell r="D232">
            <v>7072511.5588235259</v>
          </cell>
          <cell r="E232">
            <v>6430670</v>
          </cell>
        </row>
        <row r="233">
          <cell r="B233" t="str">
            <v>YC20340</v>
          </cell>
          <cell r="C233" t="str">
            <v>M&amp;S지산직영점</v>
          </cell>
          <cell r="D233">
            <v>9381903.088235287</v>
          </cell>
          <cell r="E233">
            <v>17833541</v>
          </cell>
        </row>
        <row r="234">
          <cell r="B234" t="str">
            <v>YC20342</v>
          </cell>
          <cell r="C234" t="str">
            <v>M&amp;S영남대직영점</v>
          </cell>
          <cell r="D234">
            <v>4859344.6764705852</v>
          </cell>
          <cell r="E234">
            <v>4316922</v>
          </cell>
        </row>
        <row r="235">
          <cell r="B235" t="str">
            <v>YC20343</v>
          </cell>
          <cell r="C235" t="str">
            <v>M&amp;S상인롯데직영점</v>
          </cell>
          <cell r="D235">
            <v>4715007.70588235</v>
          </cell>
          <cell r="E235">
            <v>2686968</v>
          </cell>
        </row>
        <row r="236">
          <cell r="B236" t="str">
            <v>YC20345</v>
          </cell>
          <cell r="C236" t="str">
            <v>M&amp;S동성로직영점</v>
          </cell>
          <cell r="D236">
            <v>9045116.8235294055</v>
          </cell>
          <cell r="E236">
            <v>9559911</v>
          </cell>
        </row>
        <row r="237">
          <cell r="B237" t="str">
            <v>YC20346</v>
          </cell>
          <cell r="C237" t="str">
            <v>M&amp;S구미역직영점</v>
          </cell>
          <cell r="D237">
            <v>6014040.4411764666</v>
          </cell>
          <cell r="E237">
            <v>3660704</v>
          </cell>
        </row>
        <row r="238">
          <cell r="B238" t="str">
            <v>YC20347</v>
          </cell>
          <cell r="C238" t="str">
            <v>M&amp;S동천직영점</v>
          </cell>
          <cell r="D238">
            <v>9766801.6764705814</v>
          </cell>
          <cell r="E238">
            <v>14592200</v>
          </cell>
        </row>
        <row r="239">
          <cell r="B239" t="str">
            <v>YC20355</v>
          </cell>
          <cell r="C239" t="str">
            <v>M&amp;S구미인동직영점</v>
          </cell>
          <cell r="D239">
            <v>5725366.4999999963</v>
          </cell>
          <cell r="E239">
            <v>5503250</v>
          </cell>
        </row>
        <row r="240">
          <cell r="B240" t="str">
            <v>YC00047</v>
          </cell>
          <cell r="C240" t="str">
            <v>M&amp;S문화직영점</v>
          </cell>
          <cell r="D240">
            <v>6687612.9705882305</v>
          </cell>
          <cell r="E240">
            <v>4873574</v>
          </cell>
        </row>
        <row r="241">
          <cell r="B241" t="str">
            <v>YC00062</v>
          </cell>
          <cell r="C241" t="str">
            <v>M&amp;S세종중앙직영점</v>
          </cell>
          <cell r="D241">
            <v>6206489.7352941148</v>
          </cell>
          <cell r="E241">
            <v>6166727</v>
          </cell>
        </row>
        <row r="242">
          <cell r="B242" t="str">
            <v>YC00063</v>
          </cell>
          <cell r="C242" t="str">
            <v>M&amp;S관평직영점</v>
          </cell>
          <cell r="D242">
            <v>6206489.7352941148</v>
          </cell>
          <cell r="E242">
            <v>7084885</v>
          </cell>
        </row>
        <row r="243">
          <cell r="B243" t="str">
            <v>YC00090</v>
          </cell>
          <cell r="C243" t="str">
            <v>M&amp;S청주중앙직영점</v>
          </cell>
          <cell r="D243">
            <v>5388580.2352941148</v>
          </cell>
          <cell r="E243">
            <v>2853500</v>
          </cell>
        </row>
        <row r="244">
          <cell r="B244" t="str">
            <v>YC00113</v>
          </cell>
          <cell r="C244" t="str">
            <v>M&amp;S세종첫마을직영점</v>
          </cell>
          <cell r="D244">
            <v>6206489.7352941148</v>
          </cell>
          <cell r="E244">
            <v>6342007</v>
          </cell>
        </row>
        <row r="245">
          <cell r="B245" t="str">
            <v>YC00137</v>
          </cell>
          <cell r="C245" t="str">
            <v>M&amp;S대천중앙로직영점</v>
          </cell>
          <cell r="D245">
            <v>5388580.2352941148</v>
          </cell>
          <cell r="E245">
            <v>3798569</v>
          </cell>
        </row>
        <row r="246">
          <cell r="B246" t="str">
            <v>YC00183</v>
          </cell>
          <cell r="C246" t="str">
            <v>M&amp;S문정로직영점</v>
          </cell>
          <cell r="D246">
            <v>5388580.2352941148</v>
          </cell>
          <cell r="E246">
            <v>2333295</v>
          </cell>
        </row>
        <row r="247">
          <cell r="B247" t="str">
            <v>YC00274</v>
          </cell>
          <cell r="C247" t="str">
            <v>M&amp;S공주대직영점</v>
          </cell>
          <cell r="D247">
            <v>5388580.2352941148</v>
          </cell>
          <cell r="E247">
            <v>4767868</v>
          </cell>
        </row>
        <row r="248">
          <cell r="B248" t="str">
            <v>YC00305</v>
          </cell>
          <cell r="C248" t="str">
            <v>M&amp;S불당직영점</v>
          </cell>
          <cell r="D248">
            <v>5388580.2352941148</v>
          </cell>
          <cell r="E248">
            <v>4757884</v>
          </cell>
        </row>
        <row r="249">
          <cell r="B249" t="str">
            <v>YC00356</v>
          </cell>
          <cell r="C249" t="str">
            <v>M&amp;S서산중앙직영점</v>
          </cell>
          <cell r="D249">
            <v>5869703.4705882324</v>
          </cell>
          <cell r="E249">
            <v>5955180</v>
          </cell>
        </row>
        <row r="250">
          <cell r="B250" t="str">
            <v>YC00360</v>
          </cell>
          <cell r="C250" t="str">
            <v>M&amp;S청수직영점</v>
          </cell>
          <cell r="D250">
            <v>5388580.2352941148</v>
          </cell>
          <cell r="E250">
            <v>4770190</v>
          </cell>
        </row>
        <row r="251">
          <cell r="B251" t="str">
            <v>YC00366</v>
          </cell>
          <cell r="C251" t="str">
            <v>M&amp;S관저중로직영점</v>
          </cell>
          <cell r="D251">
            <v>6206489.7352941148</v>
          </cell>
          <cell r="E251">
            <v>3777175</v>
          </cell>
        </row>
        <row r="252">
          <cell r="B252" t="str">
            <v>YC00410</v>
          </cell>
          <cell r="C252" t="str">
            <v>M&amp;S온양온천직영점</v>
          </cell>
          <cell r="D252">
            <v>4570670.7352941148</v>
          </cell>
          <cell r="E252">
            <v>2000730</v>
          </cell>
        </row>
        <row r="253">
          <cell r="B253" t="str">
            <v>YC00440</v>
          </cell>
          <cell r="C253" t="str">
            <v>M&amp;S송촌직영점</v>
          </cell>
          <cell r="D253">
            <v>4570670.7352941148</v>
          </cell>
          <cell r="E253">
            <v>3556295</v>
          </cell>
        </row>
        <row r="254">
          <cell r="B254" t="str">
            <v>YC00474</v>
          </cell>
          <cell r="C254" t="str">
            <v>M&amp;S테크노직영점</v>
          </cell>
          <cell r="D254">
            <v>4570670.7352941148</v>
          </cell>
          <cell r="E254">
            <v>8319653</v>
          </cell>
        </row>
        <row r="255">
          <cell r="B255" t="str">
            <v>YC00534</v>
          </cell>
          <cell r="C255" t="str">
            <v>M&amp;S충주연수직영점</v>
          </cell>
          <cell r="D255">
            <v>0</v>
          </cell>
          <cell r="E255">
            <v>-58500</v>
          </cell>
        </row>
        <row r="256">
          <cell r="B256" t="str">
            <v>YC20508</v>
          </cell>
          <cell r="C256" t="str">
            <v>M&amp;S유성직영점</v>
          </cell>
          <cell r="D256">
            <v>8467768.9411764666</v>
          </cell>
          <cell r="E256">
            <v>8210253</v>
          </cell>
        </row>
        <row r="257">
          <cell r="B257" t="str">
            <v>YC20509</v>
          </cell>
          <cell r="C257" t="str">
            <v>M&amp;S노은직영점</v>
          </cell>
          <cell r="D257">
            <v>6687612.9705882305</v>
          </cell>
          <cell r="E257">
            <v>4280203</v>
          </cell>
        </row>
        <row r="258">
          <cell r="B258" t="str">
            <v>YC20511</v>
          </cell>
          <cell r="C258" t="str">
            <v>M&amp;S관저직영점</v>
          </cell>
          <cell r="D258">
            <v>0</v>
          </cell>
          <cell r="E258">
            <v>0</v>
          </cell>
        </row>
        <row r="259">
          <cell r="B259" t="str">
            <v>YC20515</v>
          </cell>
          <cell r="C259" t="str">
            <v>M&amp;S충주충인직영점</v>
          </cell>
          <cell r="D259">
            <v>5388580.2352941148</v>
          </cell>
          <cell r="E259">
            <v>3981058</v>
          </cell>
        </row>
        <row r="260">
          <cell r="B260" t="str">
            <v>YC20516</v>
          </cell>
          <cell r="C260" t="str">
            <v>M&amp;S가경직영점</v>
          </cell>
          <cell r="D260">
            <v>4570670.7352941148</v>
          </cell>
          <cell r="E260">
            <v>2415656</v>
          </cell>
        </row>
        <row r="261">
          <cell r="B261" t="str">
            <v>YC20517</v>
          </cell>
          <cell r="C261" t="str">
            <v>M&amp;S서산동부시장직영점</v>
          </cell>
          <cell r="D261">
            <v>0</v>
          </cell>
          <cell r="E261">
            <v>0</v>
          </cell>
        </row>
        <row r="262">
          <cell r="B262" t="str">
            <v>YC20521</v>
          </cell>
          <cell r="C262" t="str">
            <v>M&amp;S중문직영점</v>
          </cell>
          <cell r="D262">
            <v>3752761.2352941157</v>
          </cell>
          <cell r="E262">
            <v>4442597</v>
          </cell>
        </row>
        <row r="263">
          <cell r="B263" t="str">
            <v>YC20528</v>
          </cell>
          <cell r="C263" t="str">
            <v>M&amp;S신부직영점</v>
          </cell>
          <cell r="D263">
            <v>0</v>
          </cell>
          <cell r="E263">
            <v>0</v>
          </cell>
        </row>
        <row r="264">
          <cell r="B264" t="str">
            <v>YC20529</v>
          </cell>
          <cell r="C264" t="str">
            <v>M&amp;S은행직영점</v>
          </cell>
          <cell r="D264">
            <v>5388580.2352941148</v>
          </cell>
          <cell r="E264">
            <v>3890488</v>
          </cell>
        </row>
        <row r="265">
          <cell r="B265" t="str">
            <v>YC20534</v>
          </cell>
          <cell r="C265" t="str">
            <v>M&amp;S가오직영점</v>
          </cell>
          <cell r="D265">
            <v>8323431.9705882305</v>
          </cell>
          <cell r="E265">
            <v>7624400</v>
          </cell>
        </row>
        <row r="266">
          <cell r="B266" t="str">
            <v>YC20535</v>
          </cell>
          <cell r="C266" t="str">
            <v>M&amp;S대천직영점</v>
          </cell>
          <cell r="D266">
            <v>7505522.4705882315</v>
          </cell>
          <cell r="E266">
            <v>4293017</v>
          </cell>
        </row>
        <row r="267">
          <cell r="B267" t="str">
            <v>YC20538</v>
          </cell>
          <cell r="C267" t="str">
            <v>M&amp;S당진중앙직영점</v>
          </cell>
          <cell r="D267">
            <v>5388580.2352941148</v>
          </cell>
          <cell r="E267">
            <v>1032477</v>
          </cell>
        </row>
        <row r="268">
          <cell r="B268" t="str">
            <v>YC20543</v>
          </cell>
          <cell r="C268" t="str">
            <v>M&amp;S둔산타임월드직영점</v>
          </cell>
          <cell r="D268">
            <v>4570670.7352941148</v>
          </cell>
          <cell r="E268">
            <v>3229542</v>
          </cell>
        </row>
        <row r="269">
          <cell r="B269" t="str">
            <v>YC00551</v>
          </cell>
          <cell r="C269" t="str">
            <v>M&amp;S서산동문직영점</v>
          </cell>
          <cell r="D269">
            <v>3752761.2352941157</v>
          </cell>
          <cell r="E269">
            <v>985250</v>
          </cell>
        </row>
        <row r="270">
          <cell r="B270" t="str">
            <v>YC00556</v>
          </cell>
          <cell r="C270" t="str">
            <v>M&amp;S만남로직영점</v>
          </cell>
          <cell r="D270">
            <v>4570670.7352941148</v>
          </cell>
          <cell r="E270">
            <v>3399258</v>
          </cell>
        </row>
        <row r="271">
          <cell r="B271" t="str">
            <v>LA00055</v>
          </cell>
          <cell r="C271" t="str">
            <v>M&amp;S여수충무직영점</v>
          </cell>
          <cell r="D271">
            <v>4041435.1764705861</v>
          </cell>
          <cell r="E271">
            <v>4389000</v>
          </cell>
        </row>
        <row r="272">
          <cell r="B272" t="str">
            <v>MA00029</v>
          </cell>
          <cell r="C272" t="str">
            <v>M&amp;S전북대직영점</v>
          </cell>
          <cell r="D272">
            <v>0</v>
          </cell>
          <cell r="E272">
            <v>-15600</v>
          </cell>
        </row>
        <row r="273">
          <cell r="B273" t="str">
            <v>YC00077</v>
          </cell>
          <cell r="C273" t="str">
            <v>M&amp;S목포역직영점</v>
          </cell>
          <cell r="D273">
            <v>5436692.5588235259</v>
          </cell>
          <cell r="E273">
            <v>4548170</v>
          </cell>
        </row>
        <row r="274">
          <cell r="B274" t="str">
            <v>YC00099</v>
          </cell>
          <cell r="C274" t="str">
            <v>M&amp;S용해직영점</v>
          </cell>
          <cell r="D274">
            <v>5725366.4999999963</v>
          </cell>
          <cell r="E274">
            <v>7076214</v>
          </cell>
        </row>
        <row r="275">
          <cell r="B275" t="str">
            <v>YC00145</v>
          </cell>
          <cell r="C275" t="str">
            <v>M&amp;S동광양직영점</v>
          </cell>
          <cell r="D275">
            <v>11402620.676470581</v>
          </cell>
          <cell r="E275">
            <v>6607507</v>
          </cell>
        </row>
        <row r="276">
          <cell r="B276" t="str">
            <v>YC00157</v>
          </cell>
          <cell r="C276" t="str">
            <v>M&amp;S연동직영점</v>
          </cell>
          <cell r="D276">
            <v>5965928.1176470555</v>
          </cell>
          <cell r="E276">
            <v>3138780</v>
          </cell>
        </row>
        <row r="277">
          <cell r="B277" t="str">
            <v>YC00175</v>
          </cell>
          <cell r="C277" t="str">
            <v>M&amp;S인후직영점</v>
          </cell>
          <cell r="D277">
            <v>4041435.1764705861</v>
          </cell>
          <cell r="E277">
            <v>3012928</v>
          </cell>
        </row>
        <row r="278">
          <cell r="B278" t="str">
            <v>YC00204</v>
          </cell>
          <cell r="C278" t="str">
            <v>M&amp;S노형직영점</v>
          </cell>
          <cell r="D278">
            <v>6254602.0588235259</v>
          </cell>
          <cell r="E278">
            <v>4757961</v>
          </cell>
        </row>
        <row r="279">
          <cell r="B279" t="str">
            <v>YC00263</v>
          </cell>
          <cell r="C279" t="str">
            <v>M&amp;S봉선중앙직영점</v>
          </cell>
          <cell r="D279">
            <v>3897098.2058823504</v>
          </cell>
          <cell r="E279">
            <v>7317146</v>
          </cell>
        </row>
        <row r="280">
          <cell r="B280" t="str">
            <v>YC00299</v>
          </cell>
          <cell r="C280" t="str">
            <v>M&amp;S학동직영점</v>
          </cell>
          <cell r="D280">
            <v>4041435.1764705861</v>
          </cell>
          <cell r="E280">
            <v>3291231</v>
          </cell>
        </row>
        <row r="281">
          <cell r="B281" t="str">
            <v>YC00330</v>
          </cell>
          <cell r="C281" t="str">
            <v>M&amp;S광산직영점</v>
          </cell>
          <cell r="D281">
            <v>1635818.9999999991</v>
          </cell>
          <cell r="E281">
            <v>4615590</v>
          </cell>
        </row>
        <row r="282">
          <cell r="B282" t="str">
            <v>YC00331</v>
          </cell>
          <cell r="C282" t="str">
            <v>M&amp;S남악직영점</v>
          </cell>
          <cell r="D282">
            <v>5629141.8529411731</v>
          </cell>
          <cell r="E282">
            <v>4023147</v>
          </cell>
        </row>
        <row r="283">
          <cell r="B283" t="str">
            <v>YC00399</v>
          </cell>
          <cell r="C283" t="str">
            <v>M&amp;S신대직영점</v>
          </cell>
          <cell r="D283">
            <v>4907456.9999999972</v>
          </cell>
          <cell r="E283">
            <v>7581490</v>
          </cell>
        </row>
        <row r="284">
          <cell r="B284" t="str">
            <v>YC00411</v>
          </cell>
          <cell r="C284" t="str">
            <v>M&amp;S노형드림직영점</v>
          </cell>
          <cell r="D284">
            <v>8708330.558823524</v>
          </cell>
          <cell r="E284">
            <v>6001987</v>
          </cell>
        </row>
        <row r="285">
          <cell r="B285" t="str">
            <v>YC00421</v>
          </cell>
          <cell r="C285" t="str">
            <v>M&amp;S조례직영점</v>
          </cell>
          <cell r="D285">
            <v>5340467.9117647018</v>
          </cell>
          <cell r="E285">
            <v>5781490</v>
          </cell>
        </row>
        <row r="286">
          <cell r="B286" t="str">
            <v>YC00425</v>
          </cell>
          <cell r="C286" t="str">
            <v>M&amp;S전주혁신직영점</v>
          </cell>
          <cell r="D286">
            <v>0</v>
          </cell>
          <cell r="E286">
            <v>200000</v>
          </cell>
        </row>
        <row r="287">
          <cell r="B287" t="str">
            <v>YC00429</v>
          </cell>
          <cell r="C287" t="str">
            <v>M&amp;S금호직영점</v>
          </cell>
          <cell r="D287">
            <v>0</v>
          </cell>
          <cell r="E287">
            <v>0</v>
          </cell>
        </row>
        <row r="288">
          <cell r="B288" t="str">
            <v>YC00490</v>
          </cell>
          <cell r="C288" t="str">
            <v>M&amp;S백운광장직영점</v>
          </cell>
          <cell r="D288">
            <v>3752761.2352941157</v>
          </cell>
          <cell r="E288">
            <v>2314610</v>
          </cell>
        </row>
        <row r="289">
          <cell r="B289" t="str">
            <v>YC00513</v>
          </cell>
          <cell r="C289" t="str">
            <v>M&amp;S광주양산점</v>
          </cell>
          <cell r="D289">
            <v>3608424.2647058801</v>
          </cell>
          <cell r="E289">
            <v>8572660</v>
          </cell>
        </row>
        <row r="290">
          <cell r="B290" t="str">
            <v>YC00533</v>
          </cell>
          <cell r="C290" t="str">
            <v>M&amp;S부송직영점</v>
          </cell>
          <cell r="D290">
            <v>0</v>
          </cell>
          <cell r="E290">
            <v>0</v>
          </cell>
        </row>
        <row r="291">
          <cell r="B291" t="str">
            <v>YC20409</v>
          </cell>
          <cell r="C291" t="str">
            <v>M&amp;S나운직영점</v>
          </cell>
          <cell r="D291">
            <v>3079188.7058823509</v>
          </cell>
          <cell r="E291">
            <v>5940237</v>
          </cell>
        </row>
        <row r="292">
          <cell r="B292" t="str">
            <v>YC20412</v>
          </cell>
          <cell r="C292" t="str">
            <v>M&amp;S목포상동직영점</v>
          </cell>
          <cell r="D292">
            <v>6206489.7352941148</v>
          </cell>
          <cell r="E292">
            <v>5553978</v>
          </cell>
        </row>
        <row r="293">
          <cell r="B293" t="str">
            <v>YC20414</v>
          </cell>
          <cell r="C293" t="str">
            <v>M&amp;S상무직영점</v>
          </cell>
          <cell r="D293">
            <v>3897098.2058823504</v>
          </cell>
          <cell r="E293">
            <v>1930004</v>
          </cell>
        </row>
        <row r="294">
          <cell r="B294" t="str">
            <v>YC20415</v>
          </cell>
          <cell r="C294" t="str">
            <v>M&amp;S순천연향직영점</v>
          </cell>
          <cell r="D294">
            <v>9093229.1470588166</v>
          </cell>
          <cell r="E294">
            <v>9269980</v>
          </cell>
        </row>
        <row r="295">
          <cell r="B295" t="str">
            <v>YC20416</v>
          </cell>
          <cell r="C295" t="str">
            <v>M&amp;S충장직영점</v>
          </cell>
          <cell r="D295">
            <v>7457410.1470588185</v>
          </cell>
          <cell r="E295">
            <v>8607666</v>
          </cell>
        </row>
        <row r="296">
          <cell r="B296" t="str">
            <v>YC20421</v>
          </cell>
          <cell r="C296" t="str">
            <v>M&amp;S평화직영점</v>
          </cell>
          <cell r="D296">
            <v>6014040.4411764666</v>
          </cell>
          <cell r="E296">
            <v>6109610</v>
          </cell>
        </row>
        <row r="297">
          <cell r="B297" t="str">
            <v>YC20425</v>
          </cell>
          <cell r="C297" t="str">
            <v>M&amp;S영등직영점</v>
          </cell>
          <cell r="D297">
            <v>3897098.2058823504</v>
          </cell>
          <cell r="E297">
            <v>3730247</v>
          </cell>
        </row>
        <row r="298">
          <cell r="B298" t="str">
            <v>YC20426</v>
          </cell>
          <cell r="C298" t="str">
            <v>M&amp;S제주중앙직영점</v>
          </cell>
          <cell r="D298">
            <v>0</v>
          </cell>
          <cell r="E298">
            <v>0</v>
          </cell>
        </row>
        <row r="299">
          <cell r="B299" t="str">
            <v>YC20429</v>
          </cell>
          <cell r="C299" t="str">
            <v>M&amp;S수송직영점</v>
          </cell>
          <cell r="D299">
            <v>5677254.1764705852</v>
          </cell>
          <cell r="E299">
            <v>4626850</v>
          </cell>
        </row>
        <row r="300">
          <cell r="B300" t="str">
            <v>YC00544</v>
          </cell>
          <cell r="C300" t="str">
            <v>M&amp;S선운직영점</v>
          </cell>
          <cell r="D300">
            <v>3464087.2941176444</v>
          </cell>
          <cell r="E300">
            <v>2473054</v>
          </cell>
        </row>
        <row r="301">
          <cell r="B301" t="str">
            <v>YC00049</v>
          </cell>
          <cell r="C301" t="str">
            <v>M&amp;S연향직영점</v>
          </cell>
          <cell r="D301">
            <v>0</v>
          </cell>
          <cell r="E301">
            <v>0</v>
          </cell>
        </row>
        <row r="302">
          <cell r="B302" t="str">
            <v>YC00581</v>
          </cell>
          <cell r="C302" t="str">
            <v>M&amp;S서귀시청직영점</v>
          </cell>
          <cell r="D302">
            <v>2886739.4117647037</v>
          </cell>
          <cell r="E302">
            <v>2284840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B2:S19"/>
  <sheetViews>
    <sheetView showGridLines="0" zoomScaleNormal="100" workbookViewId="0">
      <selection activeCell="F27" sqref="F27"/>
    </sheetView>
  </sheetViews>
  <sheetFormatPr defaultRowHeight="17" outlineLevelCol="1"/>
  <cols>
    <col min="1" max="1" width="2.08203125" customWidth="1"/>
    <col min="2" max="2" width="10.6640625" customWidth="1"/>
    <col min="3" max="3" width="12.08203125" bestFit="1" customWidth="1"/>
    <col min="4" max="4" width="10.6640625" bestFit="1" customWidth="1"/>
    <col min="5" max="5" width="13.33203125" bestFit="1" customWidth="1"/>
    <col min="6" max="6" width="10.75" bestFit="1" customWidth="1"/>
    <col min="16" max="19" width="8.6640625" customWidth="1" outlineLevel="1"/>
  </cols>
  <sheetData>
    <row r="2" spans="2:14" ht="21.5">
      <c r="B2" s="1" t="s">
        <v>1080</v>
      </c>
      <c r="C2" s="2"/>
      <c r="D2" s="2"/>
      <c r="H2" s="3"/>
      <c r="I2" s="3"/>
      <c r="J2" s="3"/>
      <c r="L2" s="3"/>
      <c r="M2" s="3"/>
    </row>
    <row r="3" spans="2:14" ht="21.5">
      <c r="B3" s="1"/>
      <c r="C3" s="2"/>
      <c r="D3" s="2"/>
      <c r="H3" s="3"/>
      <c r="I3" s="3"/>
      <c r="J3" s="3"/>
      <c r="L3" s="3"/>
      <c r="M3" s="3"/>
    </row>
    <row r="4" spans="2:14" ht="24">
      <c r="B4" s="968" t="s">
        <v>0</v>
      </c>
      <c r="C4" s="4" t="s">
        <v>1084</v>
      </c>
      <c r="D4" s="4" t="s">
        <v>628</v>
      </c>
      <c r="E4" s="4" t="s">
        <v>596</v>
      </c>
      <c r="F4" s="814" t="s">
        <v>1085</v>
      </c>
      <c r="G4" s="4" t="s">
        <v>600</v>
      </c>
      <c r="H4" s="4" t="s">
        <v>573</v>
      </c>
      <c r="I4" s="4" t="s">
        <v>597</v>
      </c>
      <c r="J4" s="4" t="s">
        <v>630</v>
      </c>
      <c r="K4" s="814" t="s">
        <v>1086</v>
      </c>
      <c r="L4" s="415" t="s">
        <v>1088</v>
      </c>
      <c r="M4" s="814" t="s">
        <v>1087</v>
      </c>
    </row>
    <row r="5" spans="2:14">
      <c r="B5" s="969"/>
      <c r="C5" s="6" t="s">
        <v>1082</v>
      </c>
      <c r="D5" s="6" t="s">
        <v>1081</v>
      </c>
      <c r="E5" s="6" t="s">
        <v>1081</v>
      </c>
      <c r="F5" s="6" t="s">
        <v>1081</v>
      </c>
      <c r="G5" s="6" t="s">
        <v>1081</v>
      </c>
      <c r="H5" s="6" t="s">
        <v>1081</v>
      </c>
      <c r="I5" s="6" t="s">
        <v>1081</v>
      </c>
      <c r="J5" s="6" t="s">
        <v>1081</v>
      </c>
      <c r="K5" s="6" t="s">
        <v>1081</v>
      </c>
      <c r="L5" s="6" t="s">
        <v>1081</v>
      </c>
      <c r="M5" s="6" t="s">
        <v>1081</v>
      </c>
    </row>
    <row r="6" spans="2:14">
      <c r="B6" s="969" t="s">
        <v>2</v>
      </c>
      <c r="C6" s="7" t="s">
        <v>3</v>
      </c>
      <c r="D6" s="7" t="s">
        <v>618</v>
      </c>
      <c r="E6" s="7" t="s">
        <v>1089</v>
      </c>
      <c r="F6" s="8"/>
      <c r="G6" s="8"/>
      <c r="H6" s="8"/>
      <c r="I6" s="8"/>
      <c r="J6" s="8"/>
      <c r="K6" s="8"/>
      <c r="L6" s="8"/>
    </row>
    <row r="7" spans="2:14">
      <c r="B7" s="970"/>
      <c r="C7" s="6" t="s">
        <v>1081</v>
      </c>
      <c r="D7" s="6" t="s">
        <v>1081</v>
      </c>
      <c r="E7" s="6" t="s">
        <v>1081</v>
      </c>
      <c r="F7" s="8"/>
      <c r="G7" s="8"/>
      <c r="H7" s="8"/>
      <c r="I7" s="8"/>
      <c r="J7" s="8"/>
      <c r="K7" s="8"/>
      <c r="L7" s="8"/>
    </row>
    <row r="8" spans="2:14" ht="29.5" customHeight="1">
      <c r="B8" s="9" t="s">
        <v>1083</v>
      </c>
      <c r="C8" s="2"/>
      <c r="D8" s="2"/>
      <c r="F8" s="10"/>
      <c r="H8" s="3"/>
      <c r="I8" s="3"/>
      <c r="J8" s="3"/>
      <c r="L8" s="3"/>
      <c r="M8" s="3"/>
    </row>
    <row r="9" spans="2:14" ht="17.5" thickBot="1">
      <c r="B9" s="11"/>
      <c r="C9" s="12"/>
      <c r="D9" s="12"/>
      <c r="E9" s="12"/>
      <c r="F9" s="11"/>
      <c r="G9" s="12"/>
      <c r="H9" s="12"/>
      <c r="I9" s="12"/>
      <c r="J9" s="12"/>
      <c r="K9" s="12"/>
      <c r="L9" s="12"/>
      <c r="M9" s="12"/>
      <c r="N9" s="12"/>
    </row>
    <row r="10" spans="2:14" ht="18" thickTop="1">
      <c r="B10" s="971" t="s">
        <v>5</v>
      </c>
      <c r="C10" s="974" t="s">
        <v>6</v>
      </c>
      <c r="D10" s="977" t="s">
        <v>7</v>
      </c>
      <c r="E10" s="965" t="s">
        <v>8</v>
      </c>
      <c r="F10" s="966"/>
      <c r="G10" s="966"/>
      <c r="H10" s="965" t="s">
        <v>9</v>
      </c>
      <c r="I10" s="966"/>
      <c r="J10" s="967"/>
      <c r="K10" s="965" t="s">
        <v>629</v>
      </c>
      <c r="L10" s="966"/>
      <c r="M10" s="966"/>
    </row>
    <row r="11" spans="2:14" ht="18" customHeight="1">
      <c r="B11" s="972"/>
      <c r="C11" s="975"/>
      <c r="D11" s="978"/>
      <c r="E11" s="227"/>
      <c r="F11" s="13" t="s">
        <v>10</v>
      </c>
      <c r="G11" s="14" t="s">
        <v>11</v>
      </c>
      <c r="H11" s="227"/>
      <c r="I11" s="13" t="s">
        <v>10</v>
      </c>
      <c r="J11" s="14" t="s">
        <v>11</v>
      </c>
      <c r="K11" s="227"/>
      <c r="L11" s="13" t="s">
        <v>10</v>
      </c>
      <c r="M11" s="15" t="s">
        <v>615</v>
      </c>
    </row>
    <row r="12" spans="2:14" ht="17.5">
      <c r="B12" s="973"/>
      <c r="C12" s="976"/>
      <c r="D12" s="979"/>
      <c r="E12" s="228">
        <f t="shared" ref="E12:E17" si="0">SUM(F12:G12)</f>
        <v>90</v>
      </c>
      <c r="F12" s="16">
        <v>75</v>
      </c>
      <c r="G12" s="17">
        <v>15</v>
      </c>
      <c r="H12" s="228">
        <f>SUM(I12:J12)</f>
        <v>90</v>
      </c>
      <c r="I12" s="16">
        <v>85</v>
      </c>
      <c r="J12" s="17">
        <v>5</v>
      </c>
      <c r="K12" s="228">
        <f t="shared" ref="K12" si="1">SUM(L12:M12)</f>
        <v>90</v>
      </c>
      <c r="L12" s="16">
        <v>70</v>
      </c>
      <c r="M12" s="18">
        <v>20</v>
      </c>
    </row>
    <row r="13" spans="2:14" ht="17.5">
      <c r="B13" s="19" t="s">
        <v>12</v>
      </c>
      <c r="C13" s="20">
        <f ca="1">(E13)*0.6+(H13)*0.3+(K13)*0.1</f>
        <v>80.023936641980853</v>
      </c>
      <c r="D13" s="21">
        <f ca="1">RANK(C13,$C$13:$C$17)</f>
        <v>4</v>
      </c>
      <c r="E13" s="22">
        <f ca="1">SUM(F13:G13)</f>
        <v>77.463602047191984</v>
      </c>
      <c r="F13" s="23">
        <f>'1Q 소매'!E12</f>
        <v>61.888038685883686</v>
      </c>
      <c r="G13" s="24">
        <f ca="1">'1Q 소매'!O12</f>
        <v>15.575563361308298</v>
      </c>
      <c r="H13" s="22">
        <f>I13+J13</f>
        <v>91.939675618843438</v>
      </c>
      <c r="I13" s="23">
        <f>'1Q 도매'!E12</f>
        <v>86.544941411122849</v>
      </c>
      <c r="J13" s="23">
        <f>'1Q 도매'!N12</f>
        <v>5.3947342077205889</v>
      </c>
      <c r="K13" s="22">
        <f>L13+M13</f>
        <v>59.638727280126368</v>
      </c>
      <c r="L13" s="23">
        <f>'1Q 소상공인'!E25</f>
        <v>40.225496080126369</v>
      </c>
      <c r="M13" s="25">
        <f>'1Q 소상공인'!K25</f>
        <v>19.413231199999998</v>
      </c>
    </row>
    <row r="14" spans="2:14" ht="17.5">
      <c r="B14" s="26" t="s">
        <v>13</v>
      </c>
      <c r="C14" s="20">
        <f t="shared" ref="C14:C17" ca="1" si="2">(E14)*0.6+(H14)*0.3+(K14)*0.1</f>
        <v>79.830811469985449</v>
      </c>
      <c r="D14" s="27">
        <f ca="1">RANK(C14,$C$13:$C$17)</f>
        <v>5</v>
      </c>
      <c r="E14" s="28">
        <f t="shared" ca="1" si="0"/>
        <v>77.747519007808791</v>
      </c>
      <c r="F14" s="29">
        <f>'1Q 소매'!E13</f>
        <v>62.384392149590134</v>
      </c>
      <c r="G14" s="24">
        <f ca="1">'1Q 소매'!O13</f>
        <v>15.363126858218662</v>
      </c>
      <c r="H14" s="28">
        <f t="shared" ref="H14:H17" si="3">I14+J14</f>
        <v>94.272647593678272</v>
      </c>
      <c r="I14" s="23">
        <f>'1Q 도매'!E13</f>
        <v>89.269736850880221</v>
      </c>
      <c r="J14" s="23">
        <f>'1Q 도매'!N13</f>
        <v>5.0029107427980577</v>
      </c>
      <c r="K14" s="28">
        <f t="shared" ref="K14:K17" si="4">L14+M14</f>
        <v>49.005057871966883</v>
      </c>
      <c r="L14" s="23">
        <f>'1Q 소상공인'!E26</f>
        <v>29.577320711966884</v>
      </c>
      <c r="M14" s="25">
        <f>'1Q 소상공인'!K26</f>
        <v>19.42773716</v>
      </c>
    </row>
    <row r="15" spans="2:14" ht="17.5">
      <c r="B15" s="336" t="s">
        <v>536</v>
      </c>
      <c r="C15" s="20">
        <f t="shared" ca="1" si="2"/>
        <v>83.292675978226868</v>
      </c>
      <c r="D15" s="27">
        <f ca="1">RANK(C15,$C$13:$C$17)</f>
        <v>1</v>
      </c>
      <c r="E15" s="337">
        <f t="shared" ca="1" si="0"/>
        <v>78.584923227569774</v>
      </c>
      <c r="F15" s="338">
        <f>'1Q 소매'!E14</f>
        <v>62.875428577767458</v>
      </c>
      <c r="G15" s="339">
        <f ca="1">'1Q 소매'!O14</f>
        <v>15.709494649802311</v>
      </c>
      <c r="H15" s="28">
        <f t="shared" si="3"/>
        <v>96.488207129905817</v>
      </c>
      <c r="I15" s="23">
        <f>'1Q 도매'!E14</f>
        <v>91.21969523484799</v>
      </c>
      <c r="J15" s="23">
        <f>'1Q 도매'!N14</f>
        <v>5.2685118950578342</v>
      </c>
      <c r="K15" s="337">
        <f t="shared" si="4"/>
        <v>71.952599027132649</v>
      </c>
      <c r="L15" s="340">
        <f>'1Q 소상공인'!E27</f>
        <v>52.454038647132649</v>
      </c>
      <c r="M15" s="341">
        <f>'1Q 소상공인'!K27</f>
        <v>19.498560380000001</v>
      </c>
    </row>
    <row r="16" spans="2:14" ht="17.5">
      <c r="B16" s="26" t="s">
        <v>14</v>
      </c>
      <c r="C16" s="20">
        <f t="shared" ca="1" si="2"/>
        <v>82.30466025504937</v>
      </c>
      <c r="D16" s="27">
        <f ca="1">RANK(C16,$C$13:$C$17)</f>
        <v>2</v>
      </c>
      <c r="E16" s="28">
        <f t="shared" ca="1" si="0"/>
        <v>79.248740763481308</v>
      </c>
      <c r="F16" s="29">
        <f>'1Q 소매'!E15</f>
        <v>63.803702181963217</v>
      </c>
      <c r="G16" s="24">
        <f ca="1">'1Q 소매'!O15</f>
        <v>15.445038581518087</v>
      </c>
      <c r="H16" s="28">
        <f t="shared" si="3"/>
        <v>96.108379725305284</v>
      </c>
      <c r="I16" s="23">
        <f>'1Q 도매'!E15</f>
        <v>90.108379725305284</v>
      </c>
      <c r="J16" s="23">
        <f>'1Q 도매'!N15</f>
        <v>6</v>
      </c>
      <c r="K16" s="28">
        <f t="shared" si="4"/>
        <v>59.22901879369001</v>
      </c>
      <c r="L16" s="23">
        <f>'1Q 소상공인'!E28</f>
        <v>40.551190013690011</v>
      </c>
      <c r="M16" s="25">
        <f>'1Q 소상공인'!K28</f>
        <v>18.677828779999999</v>
      </c>
    </row>
    <row r="17" spans="2:13" ht="17.5">
      <c r="B17" s="30" t="s">
        <v>15</v>
      </c>
      <c r="C17" s="20">
        <f t="shared" ca="1" si="2"/>
        <v>80.276515342441812</v>
      </c>
      <c r="D17" s="31">
        <f ca="1">RANK(C17,$C$13:$C$17)</f>
        <v>3</v>
      </c>
      <c r="E17" s="32">
        <f t="shared" ca="1" si="0"/>
        <v>78.515545660779594</v>
      </c>
      <c r="F17" s="33">
        <f>'1Q 소매'!E16</f>
        <v>63.167012937745049</v>
      </c>
      <c r="G17" s="24">
        <f ca="1">'1Q 소매'!O16</f>
        <v>15.348532723034545</v>
      </c>
      <c r="H17" s="32">
        <f t="shared" si="3"/>
        <v>88.346642417542625</v>
      </c>
      <c r="I17" s="23">
        <f>'1Q 도매'!E16</f>
        <v>82.346642417542625</v>
      </c>
      <c r="J17" s="23">
        <f>'1Q 도매'!N16</f>
        <v>6</v>
      </c>
      <c r="K17" s="32">
        <f t="shared" si="4"/>
        <v>66.631952207112718</v>
      </c>
      <c r="L17" s="23">
        <f>'1Q 소상공인'!E29</f>
        <v>45.853512707112714</v>
      </c>
      <c r="M17" s="25">
        <f>'1Q 소상공인'!K29</f>
        <v>20.778439500000001</v>
      </c>
    </row>
    <row r="18" spans="2:13">
      <c r="B18" s="34" t="s">
        <v>16</v>
      </c>
      <c r="C18" s="35">
        <f ca="1">AVERAGE(C13:C17)</f>
        <v>81.145719937536882</v>
      </c>
      <c r="D18" s="36" t="s">
        <v>17</v>
      </c>
      <c r="E18" s="37">
        <f t="shared" ref="E18:J18" ca="1" si="5">AVERAGE(E13:E17)</f>
        <v>78.312066141366287</v>
      </c>
      <c r="F18" s="38">
        <f>AVERAGE(F13:F17)</f>
        <v>62.823714906589906</v>
      </c>
      <c r="G18" s="39">
        <f t="shared" ca="1" si="5"/>
        <v>15.488351234776383</v>
      </c>
      <c r="H18" s="37">
        <f t="shared" si="5"/>
        <v>93.431110497055087</v>
      </c>
      <c r="I18" s="38">
        <f t="shared" ref="I18" si="6">AVERAGE(I13:I17)</f>
        <v>87.897879127939788</v>
      </c>
      <c r="J18" s="38">
        <f t="shared" si="5"/>
        <v>5.5332313691152963</v>
      </c>
      <c r="K18" s="37">
        <f>AVERAGE(K13:K17)</f>
        <v>61.291471036005724</v>
      </c>
      <c r="L18" s="38">
        <f t="shared" ref="L18:M18" si="7">AVERAGE(L13:L17)</f>
        <v>41.732311632005725</v>
      </c>
      <c r="M18" s="40">
        <f t="shared" si="7"/>
        <v>19.559159403999999</v>
      </c>
    </row>
    <row r="19" spans="2:13" ht="17.5" thickBot="1">
      <c r="B19" s="41" t="s">
        <v>18</v>
      </c>
      <c r="C19" s="42">
        <f ca="1">MAX(C13:C17)-MIN(C13:C17)</f>
        <v>3.461864508241419</v>
      </c>
      <c r="D19" s="43" t="s">
        <v>17</v>
      </c>
      <c r="E19" s="44">
        <f ca="1">MAX(E13:E17)-MIN(E13:E17)</f>
        <v>1.7851387162893246</v>
      </c>
      <c r="F19" s="45">
        <f t="shared" ref="F19:M19" si="8">MAX(F13:F17)-MIN(F13:F17)</f>
        <v>1.9156634960795316</v>
      </c>
      <c r="G19" s="46">
        <f t="shared" ca="1" si="8"/>
        <v>0.36096192676776617</v>
      </c>
      <c r="H19" s="44">
        <f t="shared" si="8"/>
        <v>8.1415647123631913</v>
      </c>
      <c r="I19" s="45">
        <f t="shared" ref="I19" si="9">MAX(I13:I17)-MIN(I13:I17)</f>
        <v>8.8730528173053642</v>
      </c>
      <c r="J19" s="45">
        <f t="shared" si="8"/>
        <v>0.9970892572019423</v>
      </c>
      <c r="K19" s="44">
        <f t="shared" si="8"/>
        <v>22.947541155165766</v>
      </c>
      <c r="L19" s="45">
        <f t="shared" si="8"/>
        <v>22.876717935165765</v>
      </c>
      <c r="M19" s="47">
        <f t="shared" si="8"/>
        <v>2.1006107200000024</v>
      </c>
    </row>
  </sheetData>
  <mergeCells count="8">
    <mergeCell ref="K10:M10"/>
    <mergeCell ref="E10:G10"/>
    <mergeCell ref="H10:J10"/>
    <mergeCell ref="B4:B5"/>
    <mergeCell ref="B6:B7"/>
    <mergeCell ref="B10:B12"/>
    <mergeCell ref="C10:C12"/>
    <mergeCell ref="D10:D12"/>
  </mergeCells>
  <phoneticPr fontId="1" type="noConversion"/>
  <conditionalFormatting sqref="C7:E7">
    <cfRule type="cellIs" dxfId="50" priority="11" operator="equal">
      <formula>"미반영"</formula>
    </cfRule>
  </conditionalFormatting>
  <conditionalFormatting sqref="C5:G5">
    <cfRule type="cellIs" dxfId="49" priority="12" operator="equal">
      <formula>"미반영"</formula>
    </cfRule>
  </conditionalFormatting>
  <conditionalFormatting sqref="H5">
    <cfRule type="cellIs" dxfId="48" priority="10" operator="equal">
      <formula>"미반영"</formula>
    </cfRule>
  </conditionalFormatting>
  <conditionalFormatting sqref="J5">
    <cfRule type="cellIs" dxfId="47" priority="9" operator="equal">
      <formula>"미반영"</formula>
    </cfRule>
  </conditionalFormatting>
  <conditionalFormatting sqref="K5">
    <cfRule type="cellIs" dxfId="46" priority="6" operator="equal">
      <formula>"미반영"</formula>
    </cfRule>
  </conditionalFormatting>
  <conditionalFormatting sqref="L5">
    <cfRule type="cellIs" dxfId="45" priority="5" operator="equal">
      <formula>"미반영"</formula>
    </cfRule>
  </conditionalFormatting>
  <conditionalFormatting sqref="I5">
    <cfRule type="cellIs" dxfId="44" priority="2" operator="equal">
      <formula>"미반영"</formula>
    </cfRule>
  </conditionalFormatting>
  <conditionalFormatting sqref="M5">
    <cfRule type="cellIs" dxfId="43" priority="1" operator="equal">
      <formula>"미반영"</formula>
    </cfRule>
  </conditionalFormatting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2:V31"/>
  <sheetViews>
    <sheetView showGridLines="0" zoomScale="85" zoomScaleNormal="85" workbookViewId="0">
      <selection activeCell="F38" sqref="F38"/>
    </sheetView>
  </sheetViews>
  <sheetFormatPr defaultRowHeight="17"/>
  <cols>
    <col min="1" max="1" width="4.5" customWidth="1"/>
    <col min="2" max="2" width="12.4140625" customWidth="1"/>
    <col min="3" max="3" width="13.1640625" bestFit="1" customWidth="1"/>
    <col min="4" max="4" width="10.6640625" bestFit="1" customWidth="1"/>
    <col min="5" max="5" width="12" bestFit="1" customWidth="1"/>
    <col min="6" max="6" width="7.58203125" customWidth="1"/>
    <col min="7" max="7" width="12.4140625" customWidth="1"/>
    <col min="8" max="8" width="9.6640625" bestFit="1" customWidth="1"/>
    <col min="9" max="9" width="11.75" bestFit="1" customWidth="1"/>
    <col min="10" max="14" width="10.33203125" customWidth="1"/>
    <col min="15" max="15" width="9" bestFit="1" customWidth="1"/>
    <col min="16" max="17" width="7.58203125" customWidth="1"/>
    <col min="20" max="22" width="8.6640625" hidden="1" customWidth="1"/>
  </cols>
  <sheetData>
    <row r="2" spans="2:22" ht="21.5">
      <c r="B2" s="1" t="s">
        <v>1090</v>
      </c>
      <c r="C2" s="2"/>
    </row>
    <row r="3" spans="2:22" ht="21.5">
      <c r="B3" s="1"/>
      <c r="C3" s="2"/>
    </row>
    <row r="4" spans="2:22">
      <c r="B4" s="968" t="s">
        <v>0</v>
      </c>
      <c r="C4" s="4" t="s">
        <v>570</v>
      </c>
      <c r="D4" s="4" t="s">
        <v>628</v>
      </c>
      <c r="E4" s="4" t="s">
        <v>596</v>
      </c>
      <c r="F4" s="4" t="s">
        <v>1093</v>
      </c>
      <c r="G4" s="4" t="s">
        <v>600</v>
      </c>
      <c r="H4" s="4" t="s">
        <v>573</v>
      </c>
      <c r="I4" s="4" t="s">
        <v>597</v>
      </c>
      <c r="J4" s="4" t="s">
        <v>1092</v>
      </c>
      <c r="K4" s="415" t="s">
        <v>1094</v>
      </c>
    </row>
    <row r="5" spans="2:22">
      <c r="B5" s="969"/>
      <c r="C5" s="6" t="s">
        <v>1082</v>
      </c>
      <c r="D5" s="6" t="s">
        <v>1081</v>
      </c>
      <c r="E5" s="6" t="s">
        <v>1081</v>
      </c>
      <c r="F5" s="6" t="s">
        <v>1081</v>
      </c>
      <c r="G5" s="6" t="s">
        <v>1081</v>
      </c>
      <c r="H5" s="6" t="s">
        <v>1081</v>
      </c>
      <c r="I5" s="6" t="s">
        <v>1081</v>
      </c>
      <c r="J5" s="6" t="s">
        <v>1081</v>
      </c>
      <c r="K5" s="6" t="s">
        <v>1081</v>
      </c>
    </row>
    <row r="6" spans="2:22">
      <c r="B6" s="969" t="s">
        <v>2</v>
      </c>
      <c r="C6" s="7" t="s">
        <v>3</v>
      </c>
      <c r="D6" s="7" t="s">
        <v>618</v>
      </c>
      <c r="E6" s="8"/>
      <c r="F6" s="8"/>
      <c r="G6" s="8"/>
      <c r="H6" s="8"/>
      <c r="I6" s="8"/>
      <c r="J6" s="8"/>
    </row>
    <row r="7" spans="2:22">
      <c r="B7" s="970"/>
      <c r="C7" s="6" t="s">
        <v>1081</v>
      </c>
      <c r="D7" s="6" t="s">
        <v>1081</v>
      </c>
      <c r="E7" s="8"/>
      <c r="F7" s="8"/>
      <c r="G7" s="8"/>
      <c r="H7" s="8"/>
      <c r="I7" s="8"/>
      <c r="J7" s="8"/>
    </row>
    <row r="8" spans="2:22" ht="17.5" thickBot="1">
      <c r="B8" s="2"/>
      <c r="C8" s="2"/>
      <c r="T8" s="345">
        <f ca="1">SUM(O12:O16)</f>
        <v>77.441756173881913</v>
      </c>
      <c r="U8">
        <f ca="1">SUM('(이익) 소매'!G7:G11)</f>
        <v>77.441756173881913</v>
      </c>
      <c r="V8" t="b">
        <f ca="1">T8=U8</f>
        <v>1</v>
      </c>
    </row>
    <row r="9" spans="2:22" ht="17.5" thickTop="1">
      <c r="B9" s="981" t="s">
        <v>20</v>
      </c>
      <c r="C9" s="984" t="s">
        <v>6</v>
      </c>
      <c r="D9" s="987" t="s">
        <v>7</v>
      </c>
      <c r="E9" s="980" t="s">
        <v>10</v>
      </c>
      <c r="F9" s="980"/>
      <c r="G9" s="980"/>
      <c r="H9" s="980"/>
      <c r="I9" s="980"/>
      <c r="J9" s="980"/>
      <c r="K9" s="980"/>
      <c r="L9" s="980"/>
      <c r="M9" s="980"/>
      <c r="N9" s="980"/>
      <c r="O9" s="980" t="s">
        <v>11</v>
      </c>
      <c r="P9" s="980"/>
      <c r="Q9" s="980"/>
      <c r="T9" s="345">
        <f ca="1">SUM(O19:O28)</f>
        <v>154.82445387812169</v>
      </c>
      <c r="U9">
        <f ca="1">SUM('(이익) 소매'!G12:G21)</f>
        <v>154.82445387812169</v>
      </c>
      <c r="V9" t="b">
        <f ca="1">T9=U9</f>
        <v>1</v>
      </c>
    </row>
    <row r="10" spans="2:22" ht="30">
      <c r="B10" s="982"/>
      <c r="C10" s="985"/>
      <c r="D10" s="988"/>
      <c r="E10" s="412"/>
      <c r="F10" s="50" t="s">
        <v>21</v>
      </c>
      <c r="G10" s="51" t="s">
        <v>628</v>
      </c>
      <c r="H10" s="51" t="s">
        <v>596</v>
      </c>
      <c r="I10" s="51" t="s">
        <v>1093</v>
      </c>
      <c r="J10" s="51" t="s">
        <v>1091</v>
      </c>
      <c r="K10" s="51" t="s">
        <v>600</v>
      </c>
      <c r="L10" s="51" t="s">
        <v>573</v>
      </c>
      <c r="M10" s="51" t="s">
        <v>1044</v>
      </c>
      <c r="N10" s="51" t="s">
        <v>1077</v>
      </c>
      <c r="O10" s="412"/>
      <c r="P10" s="50" t="s">
        <v>23</v>
      </c>
      <c r="Q10" s="52" t="s">
        <v>24</v>
      </c>
    </row>
    <row r="11" spans="2:22">
      <c r="B11" s="983"/>
      <c r="C11" s="986"/>
      <c r="D11" s="989"/>
      <c r="E11" s="229">
        <f t="shared" ref="E11:E16" si="0">SUM(F11:N11)</f>
        <v>75</v>
      </c>
      <c r="F11" s="53">
        <v>15</v>
      </c>
      <c r="G11" s="54">
        <v>10</v>
      </c>
      <c r="H11" s="54">
        <v>15</v>
      </c>
      <c r="I11" s="54">
        <v>10</v>
      </c>
      <c r="J11" s="54">
        <v>7</v>
      </c>
      <c r="K11" s="54">
        <v>5</v>
      </c>
      <c r="L11" s="54">
        <v>5</v>
      </c>
      <c r="M11" s="54">
        <v>5</v>
      </c>
      <c r="N11" s="54">
        <v>3</v>
      </c>
      <c r="O11" s="229">
        <f t="shared" ref="O11:O16" si="1">SUM(P11:Q11)</f>
        <v>15</v>
      </c>
      <c r="P11" s="53">
        <v>10</v>
      </c>
      <c r="Q11" s="55">
        <v>5</v>
      </c>
    </row>
    <row r="12" spans="2:22">
      <c r="B12" s="56" t="s">
        <v>12</v>
      </c>
      <c r="C12" s="57">
        <f ca="1">SUM(E12,O12)</f>
        <v>77.463602047191984</v>
      </c>
      <c r="D12" s="58">
        <f ca="1">RANK(C12,$C$12:$C$16)</f>
        <v>5</v>
      </c>
      <c r="E12" s="59">
        <f t="shared" si="0"/>
        <v>61.888038685883686</v>
      </c>
      <c r="F12" s="68">
        <f>VLOOKUP($B12,'(영업)소매'!$F$7:$CZ$274,12,0)</f>
        <v>14.299561403508772</v>
      </c>
      <c r="G12" s="68">
        <f>VLOOKUP($B12,'(영업)소매'!$F$7:$CZ$274,23,0)</f>
        <v>6.4937106918238996</v>
      </c>
      <c r="H12" s="68">
        <f>VLOOKUP($B12,'(영업)소매'!$F$7:$CZ$274,42,0)</f>
        <v>13.947769927962208</v>
      </c>
      <c r="I12" s="68">
        <f>VLOOKUP($B12,'(영업)소매'!$F$7:$CZ$274,51,0)</f>
        <v>8.8477366255144023</v>
      </c>
      <c r="J12" s="68">
        <f>VLOOKUP($B12,'(영업)소매'!$F$7:$CZ$274,57,0)</f>
        <v>6.0775112780060594</v>
      </c>
      <c r="K12" s="68">
        <f>VLOOKUP($B12,'(영업)소매'!$F$7:$CZ$274,67,0)</f>
        <v>1.3298969072164948</v>
      </c>
      <c r="L12" s="68">
        <f>VLOOKUP($B12,'(영업)소매'!$F$7:$CZ$274,95,0)</f>
        <v>3.041851851851852</v>
      </c>
      <c r="M12" s="68">
        <f>VLOOKUP($B12,'(영업)소매'!$F$7:$CZ$274,73,0)</f>
        <v>5</v>
      </c>
      <c r="N12" s="68">
        <f>VLOOKUP($B12,'(영업)소매'!$F$7:$CZ$274,91,0)</f>
        <v>2.8499999999999996</v>
      </c>
      <c r="O12" s="60">
        <f t="shared" ca="1" si="1"/>
        <v>15.575563361308298</v>
      </c>
      <c r="P12" s="61">
        <f ca="1">VLOOKUP($B12,'(이익) 소매'!$F$7:$S$21,10,0)</f>
        <v>9.5755633613082978</v>
      </c>
      <c r="Q12" s="114">
        <f ca="1">VLOOKUP($B12,'(이익) 소매'!$F$7:$S$21,14,0)</f>
        <v>6</v>
      </c>
    </row>
    <row r="13" spans="2:22">
      <c r="B13" s="62" t="s">
        <v>13</v>
      </c>
      <c r="C13" s="63">
        <f ca="1">SUM(E13,O13)</f>
        <v>77.747519007808791</v>
      </c>
      <c r="D13" s="64">
        <f ca="1">RANK(C13,$C$12:$C$16)</f>
        <v>4</v>
      </c>
      <c r="E13" s="65">
        <f t="shared" si="0"/>
        <v>62.384392149590134</v>
      </c>
      <c r="F13" s="68">
        <f>VLOOKUP($B13,'(영업)소매'!$F$7:$CZ$274,12,0)</f>
        <v>13.664549653579677</v>
      </c>
      <c r="G13" s="68">
        <f>VLOOKUP($B13,'(영업)소매'!$F$7:$CZ$274,23,0)</f>
        <v>5.435483870967742</v>
      </c>
      <c r="H13" s="68">
        <f>VLOOKUP($B13,'(영업)소매'!$F$7:$CZ$274,42,0)</f>
        <v>14.468224299065419</v>
      </c>
      <c r="I13" s="68">
        <f>VLOOKUP($B13,'(영업)소매'!$F$7:$CZ$274,51,0)</f>
        <v>8.3034482758620687</v>
      </c>
      <c r="J13" s="68">
        <f>VLOOKUP($B13,'(영업)소매'!$F$7:$CZ$274,57,0)</f>
        <v>5.6532228466520289</v>
      </c>
      <c r="K13" s="68">
        <f>VLOOKUP($B13,'(영업)소매'!$F$7:$CZ$274,67,0)</f>
        <v>3.7261904761904758</v>
      </c>
      <c r="L13" s="68">
        <f>VLOOKUP($B13,'(영업)소매'!$F$7:$CZ$274,95,0)</f>
        <v>3.2832727272727276</v>
      </c>
      <c r="M13" s="68">
        <f>VLOOKUP($B13,'(영업)소매'!$F$7:$CZ$274,73,0)</f>
        <v>5</v>
      </c>
      <c r="N13" s="68">
        <f>VLOOKUP($B13,'(영업)소매'!$F$7:$CZ$274,91,0)</f>
        <v>2.8499999999999996</v>
      </c>
      <c r="O13" s="66">
        <f t="shared" ca="1" si="1"/>
        <v>15.363126858218662</v>
      </c>
      <c r="P13" s="67">
        <f ca="1">VLOOKUP($B13,'(이익) 소매'!$F$7:$S$21,10,0)</f>
        <v>9.3631268582186618</v>
      </c>
      <c r="Q13" s="117">
        <f ca="1">VLOOKUP($B13,'(이익) 소매'!$F$7:$S$21,14,0)</f>
        <v>6</v>
      </c>
    </row>
    <row r="14" spans="2:22">
      <c r="B14" s="62" t="s">
        <v>536</v>
      </c>
      <c r="C14" s="63">
        <f ca="1">SUM(E14,O14)</f>
        <v>78.584923227569774</v>
      </c>
      <c r="D14" s="64">
        <f ca="1">RANK(C14,$C$12:$C$16)</f>
        <v>2</v>
      </c>
      <c r="E14" s="65">
        <f t="shared" si="0"/>
        <v>62.875428577767458</v>
      </c>
      <c r="F14" s="68">
        <f>VLOOKUP($B14,'(영업)소매'!$F$7:$CZ$274,12,0)</f>
        <v>13.490054869684499</v>
      </c>
      <c r="G14" s="68">
        <f>VLOOKUP($B14,'(영업)소매'!$F$7:$CZ$274,23,0)</f>
        <v>5.8322237017310252</v>
      </c>
      <c r="H14" s="68">
        <f>VLOOKUP($B14,'(영업)소매'!$F$7:$CZ$274,42,0)</f>
        <v>13.740941457123272</v>
      </c>
      <c r="I14" s="68">
        <f>VLOOKUP($B14,'(영업)소매'!$F$7:$CZ$274,51,0)</f>
        <v>8.4352331606217614</v>
      </c>
      <c r="J14" s="68">
        <f>VLOOKUP($B14,'(영업)소매'!$F$7:$CZ$274,57,0)</f>
        <v>5.9133390249705347</v>
      </c>
      <c r="K14" s="68">
        <f>VLOOKUP($B14,'(영업)소매'!$F$7:$CZ$274,67,0)</f>
        <v>0.86363636363636365</v>
      </c>
      <c r="L14" s="68">
        <f>VLOOKUP($B14,'(영업)소매'!$F$7:$CZ$274,95,0)</f>
        <v>6</v>
      </c>
      <c r="M14" s="68">
        <f>VLOOKUP($B14,'(영업)소매'!$F$7:$CZ$274,73,0)</f>
        <v>5</v>
      </c>
      <c r="N14" s="68">
        <f>VLOOKUP($B14,'(영업)소매'!$F$7:$CZ$274,91,0)</f>
        <v>3.5999999999999996</v>
      </c>
      <c r="O14" s="66">
        <f t="shared" ca="1" si="1"/>
        <v>15.709494649802311</v>
      </c>
      <c r="P14" s="67">
        <f ca="1">VLOOKUP($B14,'(이익) 소매'!$F$7:$S$21,10,0)</f>
        <v>9.7094946498023109</v>
      </c>
      <c r="Q14" s="117">
        <f ca="1">VLOOKUP($B14,'(이익) 소매'!$F$7:$S$21,14,0)</f>
        <v>6</v>
      </c>
    </row>
    <row r="15" spans="2:22">
      <c r="B15" s="62" t="s">
        <v>14</v>
      </c>
      <c r="C15" s="63">
        <f ca="1">SUM(E15,O15)</f>
        <v>79.248740763481308</v>
      </c>
      <c r="D15" s="64">
        <f ca="1">RANK(C15,$C$12:$C$16)</f>
        <v>1</v>
      </c>
      <c r="E15" s="65">
        <f t="shared" si="0"/>
        <v>63.803702181963217</v>
      </c>
      <c r="F15" s="68">
        <f>VLOOKUP($B15,'(영업)소매'!$F$7:$CZ$274,12,0)</f>
        <v>13.542219049561494</v>
      </c>
      <c r="G15" s="68">
        <f>VLOOKUP($B15,'(영업)소매'!$F$7:$CZ$274,23,0)</f>
        <v>8.1413612565445028</v>
      </c>
      <c r="H15" s="68">
        <f>VLOOKUP($B15,'(영업)소매'!$F$7:$CZ$274,42,0)</f>
        <v>11.51461038961039</v>
      </c>
      <c r="I15" s="68">
        <f>VLOOKUP($B15,'(영업)소매'!$F$7:$CZ$274,51,0)</f>
        <v>8.5165326184092933</v>
      </c>
      <c r="J15" s="68">
        <f>VLOOKUP($B15,'(영업)소매'!$F$7:$CZ$274,57,0)</f>
        <v>5.7854746725667487</v>
      </c>
      <c r="K15" s="68">
        <f>VLOOKUP($B15,'(영업)소매'!$F$7:$CZ$274,67,0)</f>
        <v>4.192982456140351</v>
      </c>
      <c r="L15" s="68">
        <f>VLOOKUP($B15,'(영업)소매'!$F$7:$CZ$274,95,0)</f>
        <v>4.4105217391304343</v>
      </c>
      <c r="M15" s="68">
        <f>VLOOKUP($B15,'(영업)소매'!$F$7:$CZ$274,73,0)</f>
        <v>5</v>
      </c>
      <c r="N15" s="68">
        <f>VLOOKUP($B15,'(영업)소매'!$F$7:$CZ$274,91,0)</f>
        <v>2.7</v>
      </c>
      <c r="O15" s="66">
        <f t="shared" ca="1" si="1"/>
        <v>15.445038581518087</v>
      </c>
      <c r="P15" s="67">
        <f ca="1">VLOOKUP($B15,'(이익) 소매'!$F$7:$S$21,10,0)</f>
        <v>9.4450385815180873</v>
      </c>
      <c r="Q15" s="117">
        <f ca="1">VLOOKUP($B15,'(이익) 소매'!$F$7:$S$21,14,0)</f>
        <v>6</v>
      </c>
    </row>
    <row r="16" spans="2:22">
      <c r="B16" s="69" t="s">
        <v>15</v>
      </c>
      <c r="C16" s="70">
        <f ca="1">SUM(E16,O16)</f>
        <v>78.515545660779594</v>
      </c>
      <c r="D16" s="71">
        <f ca="1">RANK(C16,$C$12:$C$16)</f>
        <v>3</v>
      </c>
      <c r="E16" s="72">
        <f t="shared" si="0"/>
        <v>63.167012937745049</v>
      </c>
      <c r="F16" s="68">
        <f>VLOOKUP($B16,'(영업)소매'!$F$7:$CZ$274,12,0)</f>
        <v>15.030085959885387</v>
      </c>
      <c r="G16" s="68">
        <f>VLOOKUP($B16,'(영업)소매'!$F$7:$CZ$274,23,0)</f>
        <v>6.8998410174880762</v>
      </c>
      <c r="H16" s="68">
        <f>VLOOKUP($B16,'(영업)소매'!$F$7:$CZ$274,42,0)</f>
        <v>13.572108364622444</v>
      </c>
      <c r="I16" s="68">
        <f>VLOOKUP($B16,'(영업)소매'!$F$7:$CZ$274,51,0)</f>
        <v>8.5614849187935036</v>
      </c>
      <c r="J16" s="68">
        <f>VLOOKUP($B16,'(영업)소매'!$F$7:$CZ$274,57,0)</f>
        <v>5.7709107504412369</v>
      </c>
      <c r="K16" s="68">
        <f>VLOOKUP($B16,'(영업)소매'!$F$7:$CZ$274,67,0)</f>
        <v>1.3867924528301887</v>
      </c>
      <c r="L16" s="68">
        <f>VLOOKUP($B16,'(영업)소매'!$F$7:$CZ$274,95,0)</f>
        <v>4.2457894736842112</v>
      </c>
      <c r="M16" s="68">
        <f>VLOOKUP($B16,'(영업)소매'!$F$7:$CZ$274,73,0)</f>
        <v>5</v>
      </c>
      <c r="N16" s="68">
        <f>VLOOKUP($B16,'(영업)소매'!$F$7:$CZ$274,91,0)</f>
        <v>2.7</v>
      </c>
      <c r="O16" s="73">
        <f t="shared" ca="1" si="1"/>
        <v>15.348532723034545</v>
      </c>
      <c r="P16" s="74">
        <f ca="1">VLOOKUP($B16,'(이익) 소매'!$F$7:$S$21,10,0)</f>
        <v>9.3485327230345447</v>
      </c>
      <c r="Q16" s="121">
        <f ca="1">VLOOKUP($B16,'(이익) 소매'!$F$7:$S$21,14,0)</f>
        <v>6</v>
      </c>
    </row>
    <row r="17" spans="2:17">
      <c r="B17" s="75" t="s">
        <v>25</v>
      </c>
      <c r="C17" s="76">
        <f t="shared" ref="C17:Q17" ca="1" si="2">AVERAGE(C12:C16)</f>
        <v>78.312066141366287</v>
      </c>
      <c r="D17" s="77" t="s">
        <v>17</v>
      </c>
      <c r="E17" s="78">
        <f t="shared" si="2"/>
        <v>62.823714906589906</v>
      </c>
      <c r="F17" s="79">
        <f t="shared" si="2"/>
        <v>14.005294187243965</v>
      </c>
      <c r="G17" s="80">
        <f t="shared" si="2"/>
        <v>6.560524107711049</v>
      </c>
      <c r="H17" s="80">
        <f t="shared" si="2"/>
        <v>13.448730887676746</v>
      </c>
      <c r="I17" s="80">
        <f t="shared" si="2"/>
        <v>8.5328871198402059</v>
      </c>
      <c r="J17" s="80">
        <f t="shared" ref="J17:M17" si="3">AVERAGE(J12:J16)</f>
        <v>5.8400917145273228</v>
      </c>
      <c r="K17" s="80">
        <f t="shared" si="3"/>
        <v>2.2998997312027747</v>
      </c>
      <c r="L17" s="80">
        <f t="shared" ref="L17" si="4">AVERAGE(L12:L16)</f>
        <v>4.1962871583878449</v>
      </c>
      <c r="M17" s="80">
        <f t="shared" si="3"/>
        <v>5</v>
      </c>
      <c r="N17" s="80">
        <f>AVERAGE(N12:N16)</f>
        <v>2.94</v>
      </c>
      <c r="O17" s="81">
        <f ca="1">AVERAGE(O12:O16)</f>
        <v>15.488351234776383</v>
      </c>
      <c r="P17" s="82">
        <f t="shared" ca="1" si="2"/>
        <v>9.4883512347763812</v>
      </c>
      <c r="Q17" s="83">
        <f t="shared" ca="1" si="2"/>
        <v>6</v>
      </c>
    </row>
    <row r="18" spans="2:17" ht="17.5" thickBot="1">
      <c r="B18" s="84" t="s">
        <v>18</v>
      </c>
      <c r="C18" s="85">
        <f t="shared" ref="C18:Q18" ca="1" si="5">MAX(C12:C16)-MIN(C12:C16)</f>
        <v>1.7851387162893246</v>
      </c>
      <c r="D18" s="86" t="s">
        <v>17</v>
      </c>
      <c r="E18" s="87">
        <f t="shared" si="5"/>
        <v>1.9156634960795316</v>
      </c>
      <c r="F18" s="88">
        <f t="shared" si="5"/>
        <v>1.5400310902008876</v>
      </c>
      <c r="G18" s="89">
        <f t="shared" si="5"/>
        <v>2.7058773855767608</v>
      </c>
      <c r="H18" s="89">
        <f t="shared" si="5"/>
        <v>2.9536139094550293</v>
      </c>
      <c r="I18" s="89">
        <f t="shared" si="5"/>
        <v>0.54428834965233364</v>
      </c>
      <c r="J18" s="89">
        <f t="shared" ref="J18:M18" si="6">MAX(J12:J16)-MIN(J12:J16)</f>
        <v>0.42428843135403049</v>
      </c>
      <c r="K18" s="89">
        <f t="shared" si="6"/>
        <v>3.3293460925039873</v>
      </c>
      <c r="L18" s="89">
        <f t="shared" ref="L18" si="7">MAX(L12:L16)-MIN(L12:L16)</f>
        <v>2.958148148148148</v>
      </c>
      <c r="M18" s="89">
        <f t="shared" si="6"/>
        <v>0</v>
      </c>
      <c r="N18" s="89">
        <f t="shared" si="5"/>
        <v>0.89999999999999947</v>
      </c>
      <c r="O18" s="90">
        <f t="shared" ca="1" si="5"/>
        <v>0.36096192676776617</v>
      </c>
      <c r="P18" s="91">
        <f t="shared" ca="1" si="5"/>
        <v>0.36096192676776617</v>
      </c>
      <c r="Q18" s="92">
        <f t="shared" ca="1" si="5"/>
        <v>0</v>
      </c>
    </row>
    <row r="19" spans="2:17">
      <c r="B19" s="93" t="s">
        <v>537</v>
      </c>
      <c r="C19" s="94">
        <f t="shared" ref="C19:C28" ca="1" si="8">SUM(E19,O19)</f>
        <v>76.846073071812782</v>
      </c>
      <c r="D19" s="95">
        <f t="shared" ref="D19:D28" ca="1" si="9">RANK(C19,$C$19:$C$28)</f>
        <v>6</v>
      </c>
      <c r="E19" s="59">
        <f t="shared" ref="E19:E28" si="10">SUM(F19:N19)</f>
        <v>61.145538872894882</v>
      </c>
      <c r="F19" s="68">
        <f>VLOOKUP($B19,'(영업)소매'!$F$7:$CZ$274,12,0)</f>
        <v>14.384638022366097</v>
      </c>
      <c r="G19" s="68">
        <f>VLOOKUP($B19,'(영업)소매'!$F$7:$CZ$274,23,0)</f>
        <v>6.6253869969040249</v>
      </c>
      <c r="H19" s="68">
        <f>VLOOKUP($B19,'(영업)소매'!$F$7:$CZ$274,42,0)</f>
        <v>14.498170045045045</v>
      </c>
      <c r="I19" s="68">
        <f>VLOOKUP($B19,'(영업)소매'!$F$7:$CZ$274,51,0)</f>
        <v>9.2877492877492873</v>
      </c>
      <c r="J19" s="68">
        <f>VLOOKUP($B19,'(영업)소매'!$F$7:$CZ$274,57,0)</f>
        <v>6.0264180502421922</v>
      </c>
      <c r="K19" s="68">
        <f>VLOOKUP($B19,'(영업)소매'!$F$7:$CZ$274,67,0)</f>
        <v>0</v>
      </c>
      <c r="L19" s="68">
        <f>VLOOKUP($B19,'(영업)소매'!$F$7:$CZ$274,95,0)</f>
        <v>2.6231764705882354</v>
      </c>
      <c r="M19" s="68">
        <f>VLOOKUP($B19,'(영업)소매'!$F$7:$CZ$274,73,0)</f>
        <v>5</v>
      </c>
      <c r="N19" s="68">
        <f>VLOOKUP($B19,'(영업)소매'!$F$7:$CZ$274,91,0)</f>
        <v>2.7</v>
      </c>
      <c r="O19" s="59">
        <f t="shared" ref="O19:O28" ca="1" si="11">SUM(P19:Q19)</f>
        <v>15.700534198917897</v>
      </c>
      <c r="P19" s="61">
        <f ca="1">VLOOKUP($B19,'(이익) 소매'!$F$7:$S$21,10,0)</f>
        <v>9.7005341989178966</v>
      </c>
      <c r="Q19" s="413">
        <f ca="1">VLOOKUP($B19,'(이익) 소매'!$F$7:$S$21,14,0)</f>
        <v>6</v>
      </c>
    </row>
    <row r="20" spans="2:17">
      <c r="B20" s="62" t="s">
        <v>538</v>
      </c>
      <c r="C20" s="96">
        <f t="shared" ca="1" si="8"/>
        <v>77.912807988099829</v>
      </c>
      <c r="D20" s="97">
        <f t="shared" ca="1" si="9"/>
        <v>5</v>
      </c>
      <c r="E20" s="65">
        <f t="shared" si="10"/>
        <v>62.408130124183728</v>
      </c>
      <c r="F20" s="68">
        <f>VLOOKUP($B20,'(영업)소매'!$F$7:$CZ$274,12,0)</f>
        <v>14.215572341661824</v>
      </c>
      <c r="G20" s="68">
        <f>VLOOKUP($B20,'(영업)소매'!$F$7:$CZ$274,23,0)</f>
        <v>6.3578274760383389</v>
      </c>
      <c r="H20" s="68">
        <f>VLOOKUP($B20,'(영업)소매'!$F$7:$CZ$274,42,0)</f>
        <v>13.496552604698673</v>
      </c>
      <c r="I20" s="68">
        <f>VLOOKUP($B20,'(영업)소매'!$F$7:$CZ$274,51,0)</f>
        <v>8.43915343915344</v>
      </c>
      <c r="J20" s="68">
        <f>VLOOKUP($B20,'(영업)소매'!$F$7:$CZ$274,57,0)</f>
        <v>6.1289013868144595</v>
      </c>
      <c r="K20" s="68">
        <f>VLOOKUP($B20,'(영업)소매'!$F$7:$CZ$274,67,0)</f>
        <v>2.5294117647058822</v>
      </c>
      <c r="L20" s="68">
        <f>VLOOKUP($B20,'(영업)소매'!$F$7:$CZ$274,95,0)</f>
        <v>3.3907111111111115</v>
      </c>
      <c r="M20" s="68">
        <f>VLOOKUP($B20,'(영업)소매'!$F$7:$CZ$274,73,0)</f>
        <v>5</v>
      </c>
      <c r="N20" s="68">
        <f>VLOOKUP($B20,'(영업)소매'!$F$7:$CZ$274,91,0)</f>
        <v>2.8499999999999996</v>
      </c>
      <c r="O20" s="65">
        <f t="shared" ca="1" si="11"/>
        <v>15.504677863916106</v>
      </c>
      <c r="P20" s="378">
        <f ca="1">VLOOKUP($B20,'(이익) 소매'!$F$7:$S$21,10,0)</f>
        <v>9.5046778639161058</v>
      </c>
      <c r="Q20" s="413">
        <f ca="1">VLOOKUP($B20,'(이익) 소매'!$F$7:$S$21,14,0)</f>
        <v>6</v>
      </c>
    </row>
    <row r="21" spans="2:17">
      <c r="B21" s="62" t="s">
        <v>26</v>
      </c>
      <c r="C21" s="96">
        <f t="shared" ca="1" si="8"/>
        <v>70.658266739792666</v>
      </c>
      <c r="D21" s="97">
        <f t="shared" ca="1" si="9"/>
        <v>10</v>
      </c>
      <c r="E21" s="65">
        <f t="shared" si="10"/>
        <v>55.862007242200775</v>
      </c>
      <c r="F21" s="68">
        <f>VLOOKUP($B21,'(영업)소매'!$F$7:$CZ$274,12,0)</f>
        <v>12.678957406230133</v>
      </c>
      <c r="G21" s="68">
        <f>VLOOKUP($B21,'(영업)소매'!$F$7:$CZ$274,23,0)</f>
        <v>4.9477351916376309</v>
      </c>
      <c r="H21" s="68">
        <f>VLOOKUP($B21,'(영업)소매'!$F$7:$CZ$274,42,0)</f>
        <v>12.258787906383754</v>
      </c>
      <c r="I21" s="68">
        <f>VLOOKUP($B21,'(영업)소매'!$F$7:$CZ$274,51,0)</f>
        <v>7.2523961661341847</v>
      </c>
      <c r="J21" s="68">
        <f>VLOOKUP($B21,'(영업)소매'!$F$7:$CZ$274,57,0)</f>
        <v>5.5570090031876251</v>
      </c>
      <c r="K21" s="68">
        <f>VLOOKUP($B21,'(영업)소매'!$F$7:$CZ$274,67,0)</f>
        <v>2.9705882352941178</v>
      </c>
      <c r="L21" s="68">
        <f>VLOOKUP($B21,'(영업)소매'!$F$7:$CZ$274,95,0)</f>
        <v>2.4965333333333337</v>
      </c>
      <c r="M21" s="68">
        <f>VLOOKUP($B21,'(영업)소매'!$F$7:$CZ$274,73,0)</f>
        <v>5</v>
      </c>
      <c r="N21" s="68">
        <f>VLOOKUP($B21,'(영업)소매'!$F$7:$CZ$274,91,0)</f>
        <v>2.7</v>
      </c>
      <c r="O21" s="65">
        <f t="shared" ca="1" si="11"/>
        <v>14.796259497591896</v>
      </c>
      <c r="P21" s="378">
        <f ca="1">VLOOKUP($B21,'(이익) 소매'!$F$7:$S$21,10,0)</f>
        <v>8.7962594975918957</v>
      </c>
      <c r="Q21" s="413">
        <f ca="1">VLOOKUP($B21,'(이익) 소매'!$F$7:$S$21,14,0)</f>
        <v>6</v>
      </c>
    </row>
    <row r="22" spans="2:17">
      <c r="B22" s="62" t="s">
        <v>27</v>
      </c>
      <c r="C22" s="96">
        <f t="shared" ca="1" si="8"/>
        <v>84.705546844468529</v>
      </c>
      <c r="D22" s="97">
        <f t="shared" ca="1" si="9"/>
        <v>1</v>
      </c>
      <c r="E22" s="65">
        <f t="shared" si="10"/>
        <v>68.833249226438639</v>
      </c>
      <c r="F22" s="68">
        <f>VLOOKUP($B22,'(영업)소매'!$F$7:$CZ$274,12,0)</f>
        <v>14.484399788471707</v>
      </c>
      <c r="G22" s="68">
        <f>VLOOKUP($B22,'(영업)소매'!$F$7:$CZ$274,23,0)</f>
        <v>5.8558558558558556</v>
      </c>
      <c r="H22" s="68">
        <f>VLOOKUP($B22,'(영업)소매'!$F$7:$CZ$274,42,0)</f>
        <v>16.152516838000711</v>
      </c>
      <c r="I22" s="68">
        <f>VLOOKUP($B22,'(영업)소매'!$F$7:$CZ$274,51,0)</f>
        <v>9.1019417475728162</v>
      </c>
      <c r="J22" s="68">
        <f>VLOOKUP($B22,'(영업)소매'!$F$7:$CZ$274,57,0)</f>
        <v>5.7293921393946832</v>
      </c>
      <c r="K22" s="68">
        <f>VLOOKUP($B22,'(영업)소매'!$F$7:$CZ$274,67,0)</f>
        <v>4.24</v>
      </c>
      <c r="L22" s="68">
        <f>VLOOKUP($B22,'(영업)소매'!$F$7:$CZ$274,95,0)</f>
        <v>5.2691428571428576</v>
      </c>
      <c r="M22" s="68">
        <f>VLOOKUP($B22,'(영업)소매'!$F$7:$CZ$274,73,0)</f>
        <v>5</v>
      </c>
      <c r="N22" s="68">
        <f>VLOOKUP($B22,'(영업)소매'!$F$7:$CZ$274,91,0)</f>
        <v>3</v>
      </c>
      <c r="O22" s="65">
        <f t="shared" ref="O22" ca="1" si="12">SUM(P22:Q22)</f>
        <v>15.872297618029892</v>
      </c>
      <c r="P22" s="378">
        <f ca="1">VLOOKUP($B22,'(이익) 소매'!$F$7:$S$21,10,0)</f>
        <v>9.8722976180298918</v>
      </c>
      <c r="Q22" s="413">
        <f ca="1">VLOOKUP($B22,'(이익) 소매'!$F$7:$S$21,14,0)</f>
        <v>6</v>
      </c>
    </row>
    <row r="23" spans="2:17">
      <c r="B23" s="62" t="s">
        <v>539</v>
      </c>
      <c r="C23" s="96">
        <f t="shared" ca="1" si="8"/>
        <v>76.17376957746329</v>
      </c>
      <c r="D23" s="97">
        <f t="shared" ca="1" si="9"/>
        <v>8</v>
      </c>
      <c r="E23" s="65">
        <f t="shared" si="10"/>
        <v>60.694786525334777</v>
      </c>
      <c r="F23" s="68">
        <f>VLOOKUP($B23,'(영업)소매'!$F$7:$CZ$274,12,0)</f>
        <v>13.22543135783946</v>
      </c>
      <c r="G23" s="68">
        <f>VLOOKUP($B23,'(영업)소매'!$F$7:$CZ$274,23,0)</f>
        <v>5.4621848739495791</v>
      </c>
      <c r="H23" s="68">
        <f>VLOOKUP($B23,'(영업)소매'!$F$7:$CZ$274,42,0)</f>
        <v>13.248765554019355</v>
      </c>
      <c r="I23" s="68">
        <f>VLOOKUP($B23,'(영업)소매'!$F$7:$CZ$274,51,0)</f>
        <v>7.6764199655765921</v>
      </c>
      <c r="J23" s="68">
        <f>VLOOKUP($B23,'(영업)소매'!$F$7:$CZ$274,57,0)</f>
        <v>5.8463915536108111</v>
      </c>
      <c r="K23" s="68">
        <f>VLOOKUP($B23,'(영업)소매'!$F$7:$CZ$274,67,0)</f>
        <v>0.63559322033898302</v>
      </c>
      <c r="L23" s="68">
        <f>VLOOKUP($B23,'(영업)소매'!$F$7:$CZ$274,95,0)</f>
        <v>6</v>
      </c>
      <c r="M23" s="68">
        <f>VLOOKUP($B23,'(영업)소매'!$F$7:$CZ$274,73,0)</f>
        <v>5</v>
      </c>
      <c r="N23" s="68">
        <f>VLOOKUP($B23,'(영업)소매'!$F$7:$CZ$274,91,0)</f>
        <v>3.5999999999999996</v>
      </c>
      <c r="O23" s="65">
        <f t="shared" ca="1" si="11"/>
        <v>15.478983052128513</v>
      </c>
      <c r="P23" s="378">
        <f ca="1">VLOOKUP($B23,'(이익) 소매'!$F$7:$S$21,10,0)</f>
        <v>9.4789830521285126</v>
      </c>
      <c r="Q23" s="413">
        <f ca="1">VLOOKUP($B23,'(이익) 소매'!$F$7:$S$21,14,0)</f>
        <v>6</v>
      </c>
    </row>
    <row r="24" spans="2:17">
      <c r="B24" s="62" t="s">
        <v>28</v>
      </c>
      <c r="C24" s="96">
        <f t="shared" ca="1" si="8"/>
        <v>81.332169812263672</v>
      </c>
      <c r="D24" s="97">
        <f t="shared" ca="1" si="9"/>
        <v>3</v>
      </c>
      <c r="E24" s="65">
        <f t="shared" si="10"/>
        <v>65.468166029161807</v>
      </c>
      <c r="F24" s="68">
        <f>VLOOKUP($B24,'(영업)소매'!$F$7:$CZ$274,12,0)</f>
        <v>13.903103044496488</v>
      </c>
      <c r="G24" s="68">
        <f>VLOOKUP($B24,'(영업)소매'!$F$7:$CZ$274,23,0)</f>
        <v>6.4727272727272727</v>
      </c>
      <c r="H24" s="68">
        <f>VLOOKUP($B24,'(영업)소매'!$F$7:$CZ$274,42,0)</f>
        <v>14.447378768020968</v>
      </c>
      <c r="I24" s="68">
        <f>VLOOKUP($B24,'(영업)소매'!$F$7:$CZ$274,51,0)</f>
        <v>9.5833333333333339</v>
      </c>
      <c r="J24" s="68">
        <f>VLOOKUP($B24,'(영업)소매'!$F$7:$CZ$274,57,0)</f>
        <v>6.0116236105837499</v>
      </c>
      <c r="K24" s="68">
        <f>VLOOKUP($B24,'(영업)소매'!$F$7:$CZ$274,67,0)</f>
        <v>1.2</v>
      </c>
      <c r="L24" s="68">
        <f>VLOOKUP($B24,'(영업)소매'!$F$7:$CZ$274,95,0)</f>
        <v>6</v>
      </c>
      <c r="M24" s="68">
        <f>VLOOKUP($B24,'(영업)소매'!$F$7:$CZ$274,73,0)</f>
        <v>5</v>
      </c>
      <c r="N24" s="68">
        <f>VLOOKUP($B24,'(영업)소매'!$F$7:$CZ$274,91,0)</f>
        <v>2.8499999999999996</v>
      </c>
      <c r="O24" s="65">
        <f t="shared" ca="1" si="11"/>
        <v>15.864003783101866</v>
      </c>
      <c r="P24" s="378">
        <f ca="1">VLOOKUP($B24,'(이익) 소매'!$F$7:$S$21,10,0)</f>
        <v>9.8640037831018663</v>
      </c>
      <c r="Q24" s="413">
        <f ca="1">VLOOKUP($B24,'(이익) 소매'!$F$7:$S$21,14,0)</f>
        <v>6</v>
      </c>
    </row>
    <row r="25" spans="2:17">
      <c r="B25" s="62" t="s">
        <v>29</v>
      </c>
      <c r="C25" s="96">
        <f t="shared" ca="1" si="8"/>
        <v>81.105620999419102</v>
      </c>
      <c r="D25" s="97">
        <f t="shared" ca="1" si="9"/>
        <v>4</v>
      </c>
      <c r="E25" s="65">
        <f t="shared" si="10"/>
        <v>65.296870386779631</v>
      </c>
      <c r="F25" s="68">
        <f>VLOOKUP($B25,'(영업)소매'!$F$7:$CZ$274,12,0)</f>
        <v>13.023763147643164</v>
      </c>
      <c r="G25" s="68">
        <f>VLOOKUP($B25,'(영업)소매'!$F$7:$CZ$274,23,0)</f>
        <v>6.8973747016706444</v>
      </c>
      <c r="H25" s="68">
        <f>VLOOKUP($B25,'(영업)소매'!$F$7:$CZ$274,42,0)</f>
        <v>10.358691880638446</v>
      </c>
      <c r="I25" s="68">
        <f>VLOOKUP($B25,'(영업)소매'!$F$7:$CZ$274,51,0)</f>
        <v>9.363166953528399</v>
      </c>
      <c r="J25" s="68">
        <f>VLOOKUP($B25,'(영업)소매'!$F$7:$CZ$274,57,0)</f>
        <v>6.122762592187871</v>
      </c>
      <c r="K25" s="68">
        <f>VLOOKUP($B25,'(영업)소매'!$F$7:$CZ$274,67,0)</f>
        <v>6</v>
      </c>
      <c r="L25" s="68">
        <f>VLOOKUP($B25,'(영업)소매'!$F$7:$CZ$274,95,0)</f>
        <v>5.6811111111111119</v>
      </c>
      <c r="M25" s="68">
        <f>VLOOKUP($B25,'(영업)소매'!$F$7:$CZ$274,73,0)</f>
        <v>5</v>
      </c>
      <c r="N25" s="68">
        <f>VLOOKUP($B25,'(영업)소매'!$F$7:$CZ$274,91,0)</f>
        <v>2.8499999999999996</v>
      </c>
      <c r="O25" s="65">
        <f t="shared" ca="1" si="11"/>
        <v>15.808750612639473</v>
      </c>
      <c r="P25" s="378">
        <f ca="1">VLOOKUP($B25,'(이익) 소매'!$F$7:$S$21,10,0)</f>
        <v>9.8087506126394732</v>
      </c>
      <c r="Q25" s="413">
        <f ca="1">VLOOKUP($B25,'(이익) 소매'!$F$7:$S$21,14,0)</f>
        <v>6</v>
      </c>
    </row>
    <row r="26" spans="2:17">
      <c r="B26" s="62" t="s">
        <v>30</v>
      </c>
      <c r="C26" s="96">
        <f t="shared" ca="1" si="8"/>
        <v>76.242282995962924</v>
      </c>
      <c r="D26" s="97">
        <f t="shared" ca="1" si="9"/>
        <v>7</v>
      </c>
      <c r="E26" s="65">
        <f t="shared" si="10"/>
        <v>61.24741548809299</v>
      </c>
      <c r="F26" s="68">
        <f>VLOOKUP($B26,'(영업)소매'!$F$7:$CZ$274,12,0)</f>
        <v>13.953339041095891</v>
      </c>
      <c r="G26" s="68">
        <f>VLOOKUP($B26,'(영업)소매'!$F$7:$CZ$274,23,0)</f>
        <v>9.6521739130434785</v>
      </c>
      <c r="H26" s="68">
        <f>VLOOKUP($B26,'(영업)소매'!$F$7:$CZ$274,42,0)</f>
        <v>13.164873417721518</v>
      </c>
      <c r="I26" s="68">
        <f>VLOOKUP($B26,'(영업)소매'!$F$7:$CZ$274,51,0)</f>
        <v>7.6022304832713754</v>
      </c>
      <c r="J26" s="68">
        <f>VLOOKUP($B26,'(영업)소매'!$F$7:$CZ$274,57,0)</f>
        <v>5.4491779433055552</v>
      </c>
      <c r="K26" s="68">
        <f>VLOOKUP($B26,'(영업)소매'!$F$7:$CZ$274,67,0)</f>
        <v>0.25862068965517243</v>
      </c>
      <c r="L26" s="68">
        <f>VLOOKUP($B26,'(영업)소매'!$F$7:$CZ$274,95,0)</f>
        <v>3.6169999999999995</v>
      </c>
      <c r="M26" s="68">
        <f>VLOOKUP($B26,'(영업)소매'!$F$7:$CZ$274,73,0)</f>
        <v>5</v>
      </c>
      <c r="N26" s="68">
        <f>VLOOKUP($B26,'(영업)소매'!$F$7:$CZ$274,91,0)</f>
        <v>2.5499999999999998</v>
      </c>
      <c r="O26" s="372">
        <f t="shared" ca="1" si="11"/>
        <v>14.994867507869937</v>
      </c>
      <c r="P26" s="67">
        <f ca="1">VLOOKUP($B26,'(이익) 소매'!$F$7:$S$21,10,0)</f>
        <v>8.9948675078699374</v>
      </c>
      <c r="Q26" s="117">
        <f ca="1">VLOOKUP($B26,'(이익) 소매'!$F$7:$S$21,14,0)</f>
        <v>6</v>
      </c>
    </row>
    <row r="27" spans="2:17">
      <c r="B27" s="62" t="s">
        <v>31</v>
      </c>
      <c r="C27" s="96">
        <f t="shared" ca="1" si="8"/>
        <v>75.273103475273075</v>
      </c>
      <c r="D27" s="97">
        <f t="shared" ca="1" si="9"/>
        <v>9</v>
      </c>
      <c r="E27" s="65">
        <f t="shared" si="10"/>
        <v>60.352047764131406</v>
      </c>
      <c r="F27" s="68">
        <f>VLOOKUP($B27,'(영업)소매'!$F$7:$CZ$274,12,0)</f>
        <v>14.131538461538462</v>
      </c>
      <c r="G27" s="68">
        <f>VLOOKUP($B27,'(영업)소매'!$F$7:$CZ$274,23,0)</f>
        <v>6.1230769230769235</v>
      </c>
      <c r="H27" s="68">
        <f>VLOOKUP($B27,'(영업)소매'!$F$7:$CZ$274,42,0)</f>
        <v>14.134641581400981</v>
      </c>
      <c r="I27" s="68">
        <f>VLOOKUP($B27,'(영업)소매'!$F$7:$CZ$274,51,0)</f>
        <v>8.5382830626450108</v>
      </c>
      <c r="J27" s="68">
        <f>VLOOKUP($B27,'(영업)소매'!$F$7:$CZ$274,57,0)</f>
        <v>5.8767938989920516</v>
      </c>
      <c r="K27" s="68">
        <f>VLOOKUP($B27,'(영업)소매'!$F$7:$CZ$274,67,0)</f>
        <v>0.20754716981132076</v>
      </c>
      <c r="L27" s="68">
        <f>VLOOKUP($B27,'(영업)소매'!$F$7:$CZ$274,95,0)</f>
        <v>3.6401666666666666</v>
      </c>
      <c r="M27" s="68">
        <f>VLOOKUP($B27,'(영업)소매'!$F$7:$CZ$274,73,0)</f>
        <v>5</v>
      </c>
      <c r="N27" s="68">
        <f>VLOOKUP($B27,'(영업)소매'!$F$7:$CZ$274,91,0)</f>
        <v>2.7</v>
      </c>
      <c r="O27" s="65">
        <f t="shared" ca="1" si="11"/>
        <v>14.921055711141666</v>
      </c>
      <c r="P27" s="67">
        <f ca="1">VLOOKUP($B27,'(이익) 소매'!$F$7:$S$21,10,0)</f>
        <v>8.9210557111416655</v>
      </c>
      <c r="Q27" s="117">
        <f ca="1">VLOOKUP($B27,'(이익) 소매'!$F$7:$S$21,14,0)</f>
        <v>6</v>
      </c>
    </row>
    <row r="28" spans="2:17">
      <c r="B28" s="99" t="s">
        <v>32</v>
      </c>
      <c r="C28" s="100">
        <f t="shared" ca="1" si="8"/>
        <v>82.450150222468338</v>
      </c>
      <c r="D28" s="101">
        <f t="shared" ca="1" si="9"/>
        <v>2</v>
      </c>
      <c r="E28" s="72">
        <f t="shared" si="10"/>
        <v>66.567126189683876</v>
      </c>
      <c r="F28" s="68">
        <f>VLOOKUP($B28,'(영업)소매'!$F$7:$CZ$274,12,0)</f>
        <v>15.957649550026467</v>
      </c>
      <c r="G28" s="68">
        <f>VLOOKUP($B28,'(영업)소매'!$F$7:$CZ$274,23,0)</f>
        <v>7.7302631578947363</v>
      </c>
      <c r="H28" s="68">
        <f>VLOOKUP($B28,'(영업)소매'!$F$7:$CZ$274,42,0)</f>
        <v>12.920702179176756</v>
      </c>
      <c r="I28" s="68">
        <f>VLOOKUP($B28,'(영업)소매'!$F$7:$CZ$274,51,0)</f>
        <v>8.5846867749419946</v>
      </c>
      <c r="J28" s="68">
        <f>VLOOKUP($B28,'(영업)소매'!$F$7:$CZ$274,57,0)</f>
        <v>5.6737867917948712</v>
      </c>
      <c r="K28" s="68">
        <f>VLOOKUP($B28,'(영업)소매'!$F$7:$CZ$274,67,0)</f>
        <v>2.5660377358490565</v>
      </c>
      <c r="L28" s="68">
        <f>VLOOKUP($B28,'(영업)소매'!$F$7:$CZ$274,95,0)</f>
        <v>5.2840000000000007</v>
      </c>
      <c r="M28" s="68">
        <f>VLOOKUP($B28,'(영업)소매'!$F$7:$CZ$274,73,0)</f>
        <v>5</v>
      </c>
      <c r="N28" s="68">
        <f>VLOOKUP($B28,'(영업)소매'!$F$7:$CZ$274,91,0)</f>
        <v>2.8499999999999996</v>
      </c>
      <c r="O28" s="72">
        <f t="shared" ca="1" si="11"/>
        <v>15.883024032784459</v>
      </c>
      <c r="P28" s="74">
        <f ca="1">VLOOKUP($B28,'(이익) 소매'!$F$7:$S$21,10,0)</f>
        <v>9.8830240327844585</v>
      </c>
      <c r="Q28" s="121">
        <f ca="1">VLOOKUP($B28,'(이익) 소매'!$F$7:$S$21,14,0)</f>
        <v>6</v>
      </c>
    </row>
    <row r="29" spans="2:17">
      <c r="B29" s="75" t="s">
        <v>33</v>
      </c>
      <c r="C29" s="76">
        <f ca="1">AVERAGE(C19:C28)</f>
        <v>78.269979172702421</v>
      </c>
      <c r="D29" s="77" t="s">
        <v>17</v>
      </c>
      <c r="E29" s="78">
        <f t="shared" ref="E29:Q29" si="13">AVERAGE(E19:E28)</f>
        <v>62.78753378489025</v>
      </c>
      <c r="F29" s="79">
        <f t="shared" si="13"/>
        <v>13.995839216136968</v>
      </c>
      <c r="G29" s="80">
        <f t="shared" si="13"/>
        <v>6.612460636279847</v>
      </c>
      <c r="H29" s="80">
        <f t="shared" si="13"/>
        <v>13.468108077510621</v>
      </c>
      <c r="I29" s="80">
        <f t="shared" si="13"/>
        <v>8.5429361213906425</v>
      </c>
      <c r="J29" s="80">
        <f t="shared" si="13"/>
        <v>5.8422256970113864</v>
      </c>
      <c r="K29" s="80">
        <f t="shared" si="13"/>
        <v>2.0607798815654528</v>
      </c>
      <c r="L29" s="80">
        <f t="shared" si="13"/>
        <v>4.4001841549953316</v>
      </c>
      <c r="M29" s="80">
        <f t="shared" si="13"/>
        <v>5</v>
      </c>
      <c r="N29" s="80">
        <f t="shared" si="13"/>
        <v>2.8649999999999998</v>
      </c>
      <c r="O29" s="373">
        <f t="shared" ca="1" si="13"/>
        <v>15.482445387812168</v>
      </c>
      <c r="P29" s="82">
        <f t="shared" ca="1" si="13"/>
        <v>9.4824453878121702</v>
      </c>
      <c r="Q29" s="83">
        <f t="shared" ca="1" si="13"/>
        <v>6</v>
      </c>
    </row>
    <row r="30" spans="2:17" ht="17.5" thickBot="1">
      <c r="B30" s="102" t="s">
        <v>34</v>
      </c>
      <c r="C30" s="103">
        <f ca="1">MAX(C19:C28)-MIN(C19:C28)</f>
        <v>14.047280104675863</v>
      </c>
      <c r="D30" s="104" t="s">
        <v>17</v>
      </c>
      <c r="E30" s="105">
        <f t="shared" ref="E30:Q30" si="14">MAX(E19:E28)-MIN(E19:E28)</f>
        <v>12.971241984237864</v>
      </c>
      <c r="F30" s="106">
        <f t="shared" si="14"/>
        <v>3.2786921437963343</v>
      </c>
      <c r="G30" s="107">
        <f t="shared" si="14"/>
        <v>4.7044387214058476</v>
      </c>
      <c r="H30" s="107">
        <f t="shared" si="14"/>
        <v>5.7938249573622649</v>
      </c>
      <c r="I30" s="107">
        <f t="shared" si="14"/>
        <v>2.3309371671991492</v>
      </c>
      <c r="J30" s="107">
        <f t="shared" si="14"/>
        <v>0.67972344350890435</v>
      </c>
      <c r="K30" s="107">
        <f t="shared" si="14"/>
        <v>6</v>
      </c>
      <c r="L30" s="107">
        <f t="shared" si="14"/>
        <v>3.5034666666666663</v>
      </c>
      <c r="M30" s="107">
        <f t="shared" si="14"/>
        <v>0</v>
      </c>
      <c r="N30" s="107">
        <f t="shared" si="14"/>
        <v>1.0499999999999998</v>
      </c>
      <c r="O30" s="374">
        <f t="shared" ca="1" si="14"/>
        <v>1.0867645351925628</v>
      </c>
      <c r="P30" s="109">
        <f t="shared" ca="1" si="14"/>
        <v>1.0867645351925628</v>
      </c>
      <c r="Q30" s="110">
        <f t="shared" ca="1" si="14"/>
        <v>0</v>
      </c>
    </row>
    <row r="31" spans="2:17"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  <c r="K31">
        <v>10</v>
      </c>
      <c r="L31">
        <v>11</v>
      </c>
      <c r="M31">
        <v>12</v>
      </c>
      <c r="N31">
        <v>13</v>
      </c>
      <c r="O31">
        <v>14</v>
      </c>
      <c r="P31">
        <v>15</v>
      </c>
      <c r="Q31">
        <v>16</v>
      </c>
    </row>
  </sheetData>
  <mergeCells count="7">
    <mergeCell ref="O9:Q9"/>
    <mergeCell ref="B4:B5"/>
    <mergeCell ref="B6:B7"/>
    <mergeCell ref="B9:B11"/>
    <mergeCell ref="C9:C11"/>
    <mergeCell ref="D9:D11"/>
    <mergeCell ref="E9:N9"/>
  </mergeCells>
  <phoneticPr fontId="1" type="noConversion"/>
  <conditionalFormatting sqref="H5">
    <cfRule type="cellIs" dxfId="42" priority="6" operator="equal">
      <formula>"미반영"</formula>
    </cfRule>
  </conditionalFormatting>
  <conditionalFormatting sqref="I5">
    <cfRule type="cellIs" dxfId="41" priority="5" operator="equal">
      <formula>"미반영"</formula>
    </cfRule>
  </conditionalFormatting>
  <conditionalFormatting sqref="J5">
    <cfRule type="cellIs" dxfId="40" priority="4" operator="equal">
      <formula>"미반영"</formula>
    </cfRule>
  </conditionalFormatting>
  <conditionalFormatting sqref="C7:D7">
    <cfRule type="cellIs" dxfId="39" priority="7" operator="equal">
      <formula>"미반영"</formula>
    </cfRule>
  </conditionalFormatting>
  <conditionalFormatting sqref="C5:G5">
    <cfRule type="cellIs" dxfId="38" priority="8" operator="equal">
      <formula>"미반영"</formula>
    </cfRule>
  </conditionalFormatting>
  <conditionalFormatting sqref="K5">
    <cfRule type="cellIs" dxfId="37" priority="1" operator="equal">
      <formula>"미반영"</formula>
    </cfRule>
  </conditionalFormatting>
  <pageMargins left="0.7" right="0.7" top="0.75" bottom="0.75" header="0.3" footer="0.3"/>
  <pageSetup paperSize="9" scale="7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2:O28"/>
  <sheetViews>
    <sheetView showGridLines="0" zoomScaleNormal="100" workbookViewId="0">
      <selection activeCell="E19" sqref="E19:E25"/>
    </sheetView>
  </sheetViews>
  <sheetFormatPr defaultRowHeight="17"/>
  <cols>
    <col min="1" max="1" width="4.4140625" customWidth="1"/>
    <col min="2" max="2" width="12.4140625" customWidth="1"/>
    <col min="3" max="3" width="13.1640625" bestFit="1" customWidth="1"/>
    <col min="4" max="4" width="11.33203125" bestFit="1" customWidth="1"/>
    <col min="5" max="5" width="12" bestFit="1" customWidth="1"/>
    <col min="6" max="6" width="7.58203125" customWidth="1"/>
    <col min="7" max="7" width="11.25" bestFit="1" customWidth="1"/>
    <col min="8" max="8" width="12" customWidth="1"/>
    <col min="9" max="9" width="7.6640625" customWidth="1"/>
    <col min="10" max="11" width="13.08203125" customWidth="1"/>
    <col min="12" max="13" width="7.6640625" customWidth="1"/>
    <col min="14" max="14" width="9" bestFit="1" customWidth="1"/>
    <col min="15" max="15" width="7.58203125" customWidth="1"/>
  </cols>
  <sheetData>
    <row r="2" spans="2:15" ht="21.5">
      <c r="B2" s="1" t="s">
        <v>1095</v>
      </c>
      <c r="C2" s="2"/>
    </row>
    <row r="3" spans="2:15" ht="21.5">
      <c r="B3" s="1"/>
      <c r="C3" s="2"/>
    </row>
    <row r="4" spans="2:15">
      <c r="B4" s="968" t="s">
        <v>0</v>
      </c>
      <c r="C4" s="4" t="s">
        <v>1084</v>
      </c>
      <c r="D4" s="4" t="s">
        <v>628</v>
      </c>
      <c r="E4" s="4" t="s">
        <v>596</v>
      </c>
      <c r="F4" s="4" t="s">
        <v>1093</v>
      </c>
      <c r="G4" s="4" t="s">
        <v>573</v>
      </c>
      <c r="H4" s="4" t="s">
        <v>1092</v>
      </c>
      <c r="I4" s="415" t="s">
        <v>630</v>
      </c>
      <c r="J4" s="662" t="s">
        <v>1017</v>
      </c>
    </row>
    <row r="5" spans="2:15">
      <c r="B5" s="969"/>
      <c r="C5" s="6" t="s">
        <v>1082</v>
      </c>
      <c r="D5" s="6" t="s">
        <v>1081</v>
      </c>
      <c r="E5" s="6" t="s">
        <v>1081</v>
      </c>
      <c r="F5" s="6" t="s">
        <v>1081</v>
      </c>
      <c r="G5" s="6" t="s">
        <v>1081</v>
      </c>
      <c r="H5" s="6" t="s">
        <v>1081</v>
      </c>
      <c r="I5" s="6" t="s">
        <v>1081</v>
      </c>
      <c r="J5" s="6" t="s">
        <v>1081</v>
      </c>
    </row>
    <row r="6" spans="2:15">
      <c r="B6" s="969" t="s">
        <v>2</v>
      </c>
      <c r="C6" s="7" t="s">
        <v>1098</v>
      </c>
      <c r="D6" s="8"/>
      <c r="E6" s="8"/>
      <c r="F6" s="8"/>
      <c r="G6" s="8"/>
      <c r="H6" s="8"/>
      <c r="I6" s="8"/>
    </row>
    <row r="7" spans="2:15">
      <c r="B7" s="970"/>
      <c r="C7" s="6" t="s">
        <v>1081</v>
      </c>
      <c r="D7" s="8"/>
      <c r="E7" s="8"/>
      <c r="F7" s="8"/>
      <c r="G7" s="8"/>
      <c r="H7" s="8"/>
      <c r="I7" s="8"/>
    </row>
    <row r="8" spans="2:15" ht="17.5" thickBot="1">
      <c r="B8" s="2"/>
      <c r="C8" s="2"/>
    </row>
    <row r="9" spans="2:15">
      <c r="B9" s="981" t="s">
        <v>20</v>
      </c>
      <c r="C9" s="990" t="s">
        <v>6</v>
      </c>
      <c r="D9" s="987" t="s">
        <v>7</v>
      </c>
      <c r="E9" s="980" t="s">
        <v>10</v>
      </c>
      <c r="F9" s="980"/>
      <c r="G9" s="980"/>
      <c r="H9" s="980"/>
      <c r="I9" s="980"/>
      <c r="J9" s="980"/>
      <c r="K9" s="980"/>
      <c r="L9" s="980"/>
      <c r="M9" s="980"/>
      <c r="N9" s="980" t="s">
        <v>11</v>
      </c>
      <c r="O9" s="980"/>
    </row>
    <row r="10" spans="2:15" ht="30">
      <c r="B10" s="982"/>
      <c r="C10" s="985"/>
      <c r="D10" s="988"/>
      <c r="E10" s="416"/>
      <c r="F10" s="50" t="s">
        <v>21</v>
      </c>
      <c r="G10" s="51" t="s">
        <v>631</v>
      </c>
      <c r="H10" s="51" t="s">
        <v>596</v>
      </c>
      <c r="I10" s="51" t="s">
        <v>1093</v>
      </c>
      <c r="J10" s="51" t="s">
        <v>573</v>
      </c>
      <c r="K10" s="51" t="s">
        <v>1044</v>
      </c>
      <c r="L10" s="51" t="s">
        <v>1096</v>
      </c>
      <c r="M10" s="52" t="s">
        <v>630</v>
      </c>
      <c r="N10" s="815"/>
      <c r="O10" s="52" t="s">
        <v>1097</v>
      </c>
    </row>
    <row r="11" spans="2:15">
      <c r="B11" s="983"/>
      <c r="C11" s="986"/>
      <c r="D11" s="989"/>
      <c r="E11" s="229">
        <f t="shared" ref="E11:E16" si="0">SUM(F11:M11)</f>
        <v>85</v>
      </c>
      <c r="F11" s="53">
        <v>20</v>
      </c>
      <c r="G11" s="54">
        <v>10</v>
      </c>
      <c r="H11" s="54">
        <v>20</v>
      </c>
      <c r="I11" s="54">
        <v>10</v>
      </c>
      <c r="J11" s="54">
        <v>5</v>
      </c>
      <c r="K11" s="54">
        <v>5</v>
      </c>
      <c r="L11" s="54">
        <v>7</v>
      </c>
      <c r="M11" s="55">
        <v>8</v>
      </c>
      <c r="N11" s="229">
        <f t="shared" ref="N11:N16" si="1">SUM(O11:O11)</f>
        <v>5</v>
      </c>
      <c r="O11" s="55">
        <v>5</v>
      </c>
    </row>
    <row r="12" spans="2:15">
      <c r="B12" s="56" t="s">
        <v>12</v>
      </c>
      <c r="C12" s="111">
        <f>E12+N12</f>
        <v>91.939675618843438</v>
      </c>
      <c r="D12" s="112">
        <f>RANK(C12,$C$12:$C$16)</f>
        <v>4</v>
      </c>
      <c r="E12" s="375">
        <f>SUM(F12:M12)</f>
        <v>86.544941411122849</v>
      </c>
      <c r="F12" s="68">
        <f>VLOOKUP($B12,'(영업)도매'!$F$7:$CZ$60,12,0)</f>
        <v>24</v>
      </c>
      <c r="G12" s="68">
        <f>VLOOKUP($B12,'(영업)도매'!$F$7:$CZ$60,23,0)</f>
        <v>12</v>
      </c>
      <c r="H12" s="68">
        <f>VLOOKUP($B12,'(영업)도매'!$F$7:$CZ$60,42,0)</f>
        <v>16.514531593936152</v>
      </c>
      <c r="I12" s="68">
        <f>VLOOKUP($B12,'(영업)도매'!$F$7:$CZ$60,51,0)</f>
        <v>12</v>
      </c>
      <c r="J12" s="68">
        <f>VLOOKUP($B12,'(영업)도매'!$F$7:$CZ$60,95,0)</f>
        <v>3.1835714285714287</v>
      </c>
      <c r="K12" s="68">
        <f>VLOOKUP($B12,'(영업)도매'!$F$7:$CZ$60,73,0)</f>
        <v>5</v>
      </c>
      <c r="L12" s="68">
        <f>VLOOKUP($B12,'(영업)도매'!$F$7:$CZ$60,57,0)</f>
        <v>5.4379498448455381</v>
      </c>
      <c r="M12" s="68">
        <f>VLOOKUP($B12,'(영업)도매'!$F$7:$CZ$60,83,0)</f>
        <v>8.4088885437697378</v>
      </c>
      <c r="N12" s="60">
        <f t="shared" si="1"/>
        <v>5.3947342077205889</v>
      </c>
      <c r="O12" s="114">
        <f>VLOOKUP($B12,'(이익) 도매'!$B$8:$G$19,2,0)</f>
        <v>5.3947342077205889</v>
      </c>
    </row>
    <row r="13" spans="2:15">
      <c r="B13" s="62" t="s">
        <v>13</v>
      </c>
      <c r="C13" s="115">
        <f t="shared" ref="C13:C16" si="2">E13+N13</f>
        <v>94.272647593678272</v>
      </c>
      <c r="D13" s="116">
        <f>RANK(C13,$C$12:$C$16)</f>
        <v>3</v>
      </c>
      <c r="E13" s="376">
        <f t="shared" si="0"/>
        <v>89.269736850880221</v>
      </c>
      <c r="F13" s="68">
        <f>VLOOKUP($B13,'(영업)도매'!$F$7:$CZ$60,12,0)</f>
        <v>24</v>
      </c>
      <c r="G13" s="68">
        <f>VLOOKUP($B13,'(영업)도매'!$F$7:$CZ$60,23,0)</f>
        <v>12</v>
      </c>
      <c r="H13" s="68">
        <f>VLOOKUP($B13,'(영업)도매'!$F$7:$CZ$60,42,0)</f>
        <v>18.434693378019617</v>
      </c>
      <c r="I13" s="68">
        <f>VLOOKUP($B13,'(영업)도매'!$F$7:$CZ$60,51,0)</f>
        <v>12</v>
      </c>
      <c r="J13" s="68">
        <f>VLOOKUP($B13,'(영업)도매'!$F$7:$CZ$60,95,0)</f>
        <v>3.2510399999999997</v>
      </c>
      <c r="K13" s="68">
        <f>VLOOKUP($B13,'(영업)도매'!$F$7:$CZ$60,73,0)</f>
        <v>5</v>
      </c>
      <c r="L13" s="68">
        <f>VLOOKUP($B13,'(영업)도매'!$F$7:$CZ$60,57,0)</f>
        <v>5.7455872074780352</v>
      </c>
      <c r="M13" s="117">
        <f>VLOOKUP($B13,'(영업)도매'!$F$7:$CZ$60,83,0)</f>
        <v>8.8384162653825573</v>
      </c>
      <c r="N13" s="66">
        <f t="shared" si="1"/>
        <v>5.0029107427980577</v>
      </c>
      <c r="O13" s="117">
        <f>VLOOKUP($B13,'(이익) 도매'!$B$8:$G$19,2,0)</f>
        <v>5.0029107427980577</v>
      </c>
    </row>
    <row r="14" spans="2:15">
      <c r="B14" s="342" t="s">
        <v>548</v>
      </c>
      <c r="C14" s="115">
        <f t="shared" si="2"/>
        <v>96.488207129905817</v>
      </c>
      <c r="D14" s="116">
        <f>RANK(C14,$C$12:$C$16)</f>
        <v>1</v>
      </c>
      <c r="E14" s="377">
        <f t="shared" si="0"/>
        <v>91.21969523484799</v>
      </c>
      <c r="F14" s="343">
        <f>VLOOKUP($B14,'(영업)도매'!$F$7:$CZ$60,12,0)</f>
        <v>24</v>
      </c>
      <c r="G14" s="343">
        <f>VLOOKUP($B14,'(영업)도매'!$F$7:$CZ$60,23,0)</f>
        <v>12</v>
      </c>
      <c r="H14" s="343">
        <f>VLOOKUP($B14,'(영업)도매'!$F$7:$CZ$60,42,0)</f>
        <v>20.546964902186421</v>
      </c>
      <c r="I14" s="343">
        <f>VLOOKUP($B14,'(영업)도매'!$F$7:$CZ$60,51,0)</f>
        <v>12</v>
      </c>
      <c r="J14" s="343">
        <f>VLOOKUP($B14,'(영업)도매'!$F$7:$CZ$60,95,0)</f>
        <v>3.2510999999999997</v>
      </c>
      <c r="K14" s="343">
        <f>VLOOKUP($B14,'(영업)도매'!$F$7:$CZ$60,73,0)</f>
        <v>5</v>
      </c>
      <c r="L14" s="343">
        <f>VLOOKUP($B14,'(영업)도매'!$F$7:$CZ$60,57,0)</f>
        <v>5.3926955154914697</v>
      </c>
      <c r="M14" s="413">
        <f>VLOOKUP($B14,'(영업)도매'!$F$7:$CZ$60,83,0)</f>
        <v>9.0289348171701107</v>
      </c>
      <c r="N14" s="66">
        <f t="shared" si="1"/>
        <v>5.2685118950578342</v>
      </c>
      <c r="O14" s="117">
        <f>VLOOKUP($B14,'(이익) 도매'!$B$8:$G$19,2,0)</f>
        <v>5.2685118950578342</v>
      </c>
    </row>
    <row r="15" spans="2:15">
      <c r="B15" s="62" t="s">
        <v>14</v>
      </c>
      <c r="C15" s="115">
        <f t="shared" si="2"/>
        <v>96.108379725305284</v>
      </c>
      <c r="D15" s="116">
        <f>RANK(C15,$C$12:$C$16)</f>
        <v>2</v>
      </c>
      <c r="E15" s="376">
        <f t="shared" si="0"/>
        <v>90.108379725305284</v>
      </c>
      <c r="F15" s="68">
        <f>VLOOKUP($B15,'(영업)도매'!$F$7:$CZ$60,12,0)</f>
        <v>24</v>
      </c>
      <c r="G15" s="68">
        <f>VLOOKUP($B15,'(영업)도매'!$F$7:$CZ$60,23,0)</f>
        <v>12</v>
      </c>
      <c r="H15" s="68">
        <f>VLOOKUP($B15,'(영업)도매'!$F$7:$CZ$60,42,0)</f>
        <v>18.11967511817446</v>
      </c>
      <c r="I15" s="68">
        <f>VLOOKUP($B15,'(영업)도매'!$F$7:$CZ$60,51,0)</f>
        <v>12</v>
      </c>
      <c r="J15" s="68">
        <f>VLOOKUP($B15,'(영업)도매'!$F$7:$CZ$60,95,0)</f>
        <v>4.9988571428571431</v>
      </c>
      <c r="K15" s="68">
        <f>VLOOKUP($B15,'(영업)도매'!$F$7:$CZ$60,73,0)</f>
        <v>5</v>
      </c>
      <c r="L15" s="68">
        <f>VLOOKUP($B15,'(영업)도매'!$F$7:$CZ$60,57,0)</f>
        <v>5.256359827000626</v>
      </c>
      <c r="M15" s="117">
        <f>VLOOKUP($B15,'(영업)도매'!$F$7:$CZ$60,83,0)</f>
        <v>8.7334876372730523</v>
      </c>
      <c r="N15" s="66">
        <f t="shared" si="1"/>
        <v>6</v>
      </c>
      <c r="O15" s="117">
        <f>VLOOKUP($B15,'(이익) 도매'!$B$8:$G$19,2,0)</f>
        <v>6</v>
      </c>
    </row>
    <row r="16" spans="2:15">
      <c r="B16" s="69" t="s">
        <v>15</v>
      </c>
      <c r="C16" s="118">
        <f t="shared" si="2"/>
        <v>88.346642417542625</v>
      </c>
      <c r="D16" s="119">
        <f>RANK(C16,$C$12:$C$16)</f>
        <v>5</v>
      </c>
      <c r="E16" s="120">
        <f t="shared" si="0"/>
        <v>82.346642417542625</v>
      </c>
      <c r="F16" s="68">
        <f>VLOOKUP($B16,'(영업)도매'!$F$7:$CZ$60,12,0)</f>
        <v>22.938591385331783</v>
      </c>
      <c r="G16" s="68">
        <f>VLOOKUP($B16,'(영업)도매'!$F$7:$CZ$60,23,0)</f>
        <v>9.7414880201765452</v>
      </c>
      <c r="H16" s="68">
        <f>VLOOKUP($B16,'(영업)도매'!$F$7:$CZ$60,42,0)</f>
        <v>14.850422869923815</v>
      </c>
      <c r="I16" s="68">
        <f>VLOOKUP($B16,'(영업)도매'!$F$7:$CZ$60,51,0)</f>
        <v>11.320450885668276</v>
      </c>
      <c r="J16" s="68">
        <f>VLOOKUP($B16,'(영업)도매'!$F$7:$CZ$60,95,0)</f>
        <v>5.0030000000000001</v>
      </c>
      <c r="K16" s="68">
        <f>VLOOKUP($B16,'(영업)도매'!$F$7:$CZ$60,73,0)</f>
        <v>5</v>
      </c>
      <c r="L16" s="68">
        <f>VLOOKUP($B16,'(영업)도매'!$F$7:$CZ$60,57,0)</f>
        <v>5.2596236807632621</v>
      </c>
      <c r="M16" s="117">
        <f>VLOOKUP($B16,'(영업)도매'!$F$7:$CZ$60,83,0)</f>
        <v>8.2330655756789568</v>
      </c>
      <c r="N16" s="73">
        <f t="shared" si="1"/>
        <v>6</v>
      </c>
      <c r="O16" s="121">
        <f>VLOOKUP($B16,'(이익) 도매'!$B$8:$G$19,2,0)</f>
        <v>6</v>
      </c>
    </row>
    <row r="17" spans="2:15">
      <c r="B17" s="75" t="s">
        <v>25</v>
      </c>
      <c r="C17" s="122">
        <f>AVERAGE(C12:C16)</f>
        <v>93.431110497055087</v>
      </c>
      <c r="D17" s="123" t="s">
        <v>17</v>
      </c>
      <c r="E17" s="78">
        <f>AVERAGE(E12:E16)</f>
        <v>87.897879127939788</v>
      </c>
      <c r="F17" s="124">
        <f t="shared" ref="F17:M17" si="3">AVERAGE(F12:F16)</f>
        <v>23.787718277066357</v>
      </c>
      <c r="G17" s="125">
        <f t="shared" si="3"/>
        <v>11.548297604035309</v>
      </c>
      <c r="H17" s="125">
        <f t="shared" si="3"/>
        <v>17.693257572448093</v>
      </c>
      <c r="I17" s="125">
        <f t="shared" si="3"/>
        <v>11.864090177133656</v>
      </c>
      <c r="J17" s="125">
        <f t="shared" ref="J17:L17" si="4">AVERAGE(J12:J16)</f>
        <v>3.9375137142857142</v>
      </c>
      <c r="K17" s="125">
        <f t="shared" ref="K17" si="5">AVERAGE(K12:K16)</f>
        <v>5</v>
      </c>
      <c r="L17" s="125">
        <f t="shared" si="4"/>
        <v>5.4184432151157855</v>
      </c>
      <c r="M17" s="83">
        <f t="shared" si="3"/>
        <v>8.6485585678548826</v>
      </c>
      <c r="N17" s="81">
        <f>AVERAGE(N12:N16)</f>
        <v>5.5332313691152963</v>
      </c>
      <c r="O17" s="83">
        <f t="shared" ref="O17" si="6">AVERAGE(O12:O16)</f>
        <v>5.5332313691152963</v>
      </c>
    </row>
    <row r="18" spans="2:15" ht="17.5" thickBot="1">
      <c r="B18" s="84" t="s">
        <v>18</v>
      </c>
      <c r="C18" s="126">
        <f>MAX(C12:C16)-MIN(C12:C16)</f>
        <v>8.1415647123631913</v>
      </c>
      <c r="D18" s="127"/>
      <c r="E18" s="87">
        <f>MAX(E12:E16)-MIN(E12:E16)</f>
        <v>8.8730528173053642</v>
      </c>
      <c r="F18" s="128">
        <f t="shared" ref="F18:M18" si="7">MAX(F12:F16)-MIN(F12:F16)</f>
        <v>1.0614086146682169</v>
      </c>
      <c r="G18" s="129">
        <f t="shared" si="7"/>
        <v>2.2585119798234548</v>
      </c>
      <c r="H18" s="129">
        <f t="shared" si="7"/>
        <v>5.6965420322626059</v>
      </c>
      <c r="I18" s="129">
        <f t="shared" si="7"/>
        <v>0.67954911433172427</v>
      </c>
      <c r="J18" s="129">
        <f t="shared" ref="J18:L18" si="8">MAX(J12:J16)-MIN(J12:J16)</f>
        <v>1.8194285714285714</v>
      </c>
      <c r="K18" s="129">
        <f t="shared" ref="K18" si="9">MAX(K12:K16)-MIN(K12:K16)</f>
        <v>0</v>
      </c>
      <c r="L18" s="129">
        <f t="shared" si="8"/>
        <v>0.48922738047740921</v>
      </c>
      <c r="M18" s="92">
        <f t="shared" si="7"/>
        <v>0.7958692414911539</v>
      </c>
      <c r="N18" s="90">
        <f t="shared" ref="N18:O18" si="10">MAX(N12:N16)-MIN(N12:N16)</f>
        <v>0.9970892572019423</v>
      </c>
      <c r="O18" s="92">
        <f t="shared" si="10"/>
        <v>0.9970892572019423</v>
      </c>
    </row>
    <row r="19" spans="2:15">
      <c r="B19" s="93" t="s">
        <v>35</v>
      </c>
      <c r="C19" s="130">
        <f t="shared" ref="C19:C25" si="11">E19+N19</f>
        <v>91.939675618843438</v>
      </c>
      <c r="D19" s="131">
        <f t="shared" ref="D19:D25" si="12">RANK(C19,$C$19:$C$25)</f>
        <v>4</v>
      </c>
      <c r="E19" s="132">
        <f t="shared" ref="E19:E25" si="13">SUM(F19:M19)</f>
        <v>86.544941411122849</v>
      </c>
      <c r="F19" s="134">
        <f>VLOOKUP($B19,'(영업)도매'!$F$7:$CZ$60,12,0)</f>
        <v>24</v>
      </c>
      <c r="G19" s="134">
        <f>VLOOKUP($B19,'(영업)도매'!$F$7:$CZ$60,23,0)</f>
        <v>12</v>
      </c>
      <c r="H19" s="134">
        <f>VLOOKUP($B19,'(영업)도매'!$F$7:$CZ$60,42,0)</f>
        <v>16.514531593936152</v>
      </c>
      <c r="I19" s="134">
        <f>VLOOKUP($B19,'(영업)도매'!$F$7:$CZ$60,51,0)</f>
        <v>12</v>
      </c>
      <c r="J19" s="134">
        <f>VLOOKUP($B19,'(영업)도매'!$F$7:$CZ$60,95,0)</f>
        <v>3.1835714285714287</v>
      </c>
      <c r="K19" s="134">
        <f>VLOOKUP($B19,'(영업)도매'!$F$7:$CZ$60,73,0)</f>
        <v>5</v>
      </c>
      <c r="L19" s="134">
        <f>VLOOKUP($B19,'(영업)도매'!$F$7:$CZ$60,57,0)</f>
        <v>5.4379498448455381</v>
      </c>
      <c r="M19" s="418">
        <f>VLOOKUP($B19,'(영업)도매'!$F$7:$CZ$60,83,0)</f>
        <v>8.4088885437697378</v>
      </c>
      <c r="N19" s="59">
        <f t="shared" ref="N19:N25" si="14">SUM(O19:O19)</f>
        <v>5.3947342077205889</v>
      </c>
      <c r="O19" s="413">
        <f>VLOOKUP($B19,'(이익) 도매'!$B$8:$G$19,2,0)</f>
        <v>5.3947342077205889</v>
      </c>
    </row>
    <row r="20" spans="2:15">
      <c r="B20" s="62" t="s">
        <v>550</v>
      </c>
      <c r="C20" s="115">
        <f t="shared" si="11"/>
        <v>94.272647593678272</v>
      </c>
      <c r="D20" s="116">
        <f t="shared" si="12"/>
        <v>3</v>
      </c>
      <c r="E20" s="133">
        <f t="shared" si="13"/>
        <v>89.269736850880221</v>
      </c>
      <c r="F20" s="134">
        <f>VLOOKUP($B20,'(영업)도매'!$F$7:$CZ$60,12,0)</f>
        <v>24</v>
      </c>
      <c r="G20" s="134">
        <f>VLOOKUP($B20,'(영업)도매'!$F$7:$CZ$60,23,0)</f>
        <v>12</v>
      </c>
      <c r="H20" s="134">
        <f>VLOOKUP($B20,'(영업)도매'!$F$7:$CZ$60,42,0)</f>
        <v>18.434693378019617</v>
      </c>
      <c r="I20" s="134">
        <f>VLOOKUP($B20,'(영업)도매'!$F$7:$CZ$60,51,0)</f>
        <v>12</v>
      </c>
      <c r="J20" s="134">
        <f>VLOOKUP($B20,'(영업)도매'!$F$7:$CZ$60,95,0)</f>
        <v>3.2510399999999997</v>
      </c>
      <c r="K20" s="134">
        <f>VLOOKUP($B20,'(영업)도매'!$F$7:$CZ$60,73,0)</f>
        <v>5</v>
      </c>
      <c r="L20" s="134">
        <f>VLOOKUP($B20,'(영업)도매'!$F$7:$CZ$60,57,0)</f>
        <v>5.7455872074780352</v>
      </c>
      <c r="M20" s="418">
        <f>VLOOKUP($B20,'(영업)도매'!$F$7:$CZ$60,83,0)</f>
        <v>8.8384162653825573</v>
      </c>
      <c r="N20" s="65">
        <f t="shared" si="14"/>
        <v>5.0029107427980577</v>
      </c>
      <c r="O20" s="413">
        <f>VLOOKUP($B20,'(이익) 도매'!$B$8:$G$19,2,0)</f>
        <v>5.0029107427980577</v>
      </c>
    </row>
    <row r="21" spans="2:15">
      <c r="B21" s="342" t="s">
        <v>551</v>
      </c>
      <c r="C21" s="115">
        <f t="shared" si="11"/>
        <v>96.488207129905817</v>
      </c>
      <c r="D21" s="116">
        <f t="shared" si="12"/>
        <v>2</v>
      </c>
      <c r="E21" s="133">
        <f t="shared" si="13"/>
        <v>91.21969523484799</v>
      </c>
      <c r="F21" s="344">
        <f>VLOOKUP($B21,'(영업)도매'!$F$7:$CZ$60,12,0)</f>
        <v>24</v>
      </c>
      <c r="G21" s="344">
        <f>VLOOKUP($B21,'(영업)도매'!$F$7:$CZ$60,23,0)</f>
        <v>12</v>
      </c>
      <c r="H21" s="344">
        <f>VLOOKUP($B21,'(영업)도매'!$F$7:$CZ$60,42,0)</f>
        <v>20.546964902186421</v>
      </c>
      <c r="I21" s="344">
        <f>VLOOKUP($B21,'(영업)도매'!$F$7:$CZ$60,51,0)</f>
        <v>12</v>
      </c>
      <c r="J21" s="344">
        <f>VLOOKUP($B21,'(영업)도매'!$F$7:$CZ$60,95,0)</f>
        <v>3.2510999999999997</v>
      </c>
      <c r="K21" s="344">
        <f>VLOOKUP($B21,'(영업)도매'!$F$7:$CZ$60,73,0)</f>
        <v>5</v>
      </c>
      <c r="L21" s="344">
        <f>VLOOKUP($B21,'(영업)도매'!$F$7:$CZ$60,57,0)</f>
        <v>5.3926955154914697</v>
      </c>
      <c r="M21" s="419">
        <f>VLOOKUP($B21,'(영업)도매'!$F$7:$CZ$60,83,0)</f>
        <v>9.0289348171701107</v>
      </c>
      <c r="N21" s="65">
        <f t="shared" si="14"/>
        <v>5.2685118950578342</v>
      </c>
      <c r="O21" s="413">
        <f>VLOOKUP($B21,'(이익) 도매'!$B$8:$G$19,2,0)</f>
        <v>5.2685118950578342</v>
      </c>
    </row>
    <row r="22" spans="2:15">
      <c r="B22" s="62" t="s">
        <v>36</v>
      </c>
      <c r="C22" s="115">
        <f t="shared" si="11"/>
        <v>91.195432269846521</v>
      </c>
      <c r="D22" s="116">
        <f t="shared" si="12"/>
        <v>5</v>
      </c>
      <c r="E22" s="133">
        <f t="shared" si="13"/>
        <v>85.259288250973469</v>
      </c>
      <c r="F22" s="134">
        <f>VLOOKUP($B22,'(영업)도매'!$F$7:$CZ$60,12,0)</f>
        <v>24</v>
      </c>
      <c r="G22" s="134">
        <f>VLOOKUP($B22,'(영업)도매'!$F$7:$CZ$60,23,0)</f>
        <v>10.935430463576159</v>
      </c>
      <c r="H22" s="134">
        <f>VLOOKUP($B22,'(영업)도매'!$F$7:$CZ$60,42,0)</f>
        <v>15.36175983725893</v>
      </c>
      <c r="I22" s="134">
        <f>VLOOKUP($B22,'(영업)도매'!$F$7:$CZ$60,51,0)</f>
        <v>12</v>
      </c>
      <c r="J22" s="134">
        <f>VLOOKUP($B22,'(영업)도매'!$F$7:$CZ$60,95,0)</f>
        <v>4.6875</v>
      </c>
      <c r="K22" s="134">
        <f>VLOOKUP($B22,'(영업)도매'!$F$7:$CZ$60,73,0)</f>
        <v>5</v>
      </c>
      <c r="L22" s="134">
        <f>VLOOKUP($B22,'(영업)도매'!$F$7:$CZ$60,57,0)</f>
        <v>5.0247859013987126</v>
      </c>
      <c r="M22" s="418">
        <f>VLOOKUP($B22,'(영업)도매'!$F$7:$CZ$60,83,0)</f>
        <v>8.2498120487396633</v>
      </c>
      <c r="N22" s="65">
        <f t="shared" si="14"/>
        <v>5.9361440188730477</v>
      </c>
      <c r="O22" s="413">
        <f>VLOOKUP($B22,'(이익) 도매'!$B$8:$G$19,2,0)</f>
        <v>5.9361440188730477</v>
      </c>
    </row>
    <row r="23" spans="2:15">
      <c r="B23" s="62" t="s">
        <v>37</v>
      </c>
      <c r="C23" s="115">
        <f t="shared" si="11"/>
        <v>102.81751098810929</v>
      </c>
      <c r="D23" s="116">
        <f t="shared" si="12"/>
        <v>1</v>
      </c>
      <c r="E23" s="133">
        <f t="shared" si="13"/>
        <v>96.817510988109291</v>
      </c>
      <c r="F23" s="134">
        <f>VLOOKUP($B23,'(영업)도매'!$F$7:$CZ$60,12,0)</f>
        <v>24</v>
      </c>
      <c r="G23" s="134">
        <f>VLOOKUP($B23,'(영업)도매'!$F$7:$CZ$60,23,0)</f>
        <v>12</v>
      </c>
      <c r="H23" s="134">
        <f>VLOOKUP($B23,'(영업)도매'!$F$7:$CZ$60,42,0)</f>
        <v>23.44736842105263</v>
      </c>
      <c r="I23" s="134">
        <f>VLOOKUP($B23,'(영업)도매'!$F$7:$CZ$60,51,0)</f>
        <v>12</v>
      </c>
      <c r="J23" s="134">
        <f>VLOOKUP($B23,'(영업)도매'!$F$7:$CZ$60,95,0)</f>
        <v>5.6781818181818178</v>
      </c>
      <c r="K23" s="134">
        <f>VLOOKUP($B23,'(영업)도매'!$F$7:$CZ$60,73,0)</f>
        <v>4.757085020242914</v>
      </c>
      <c r="L23" s="134">
        <f>VLOOKUP($B23,'(영업)도매'!$F$7:$CZ$60,57,0)</f>
        <v>5.5791027345027828</v>
      </c>
      <c r="M23" s="418">
        <f>VLOOKUP($B23,'(영업)도매'!$F$7:$CZ$60,83,0)</f>
        <v>9.3557729941291576</v>
      </c>
      <c r="N23" s="65">
        <f t="shared" si="14"/>
        <v>6</v>
      </c>
      <c r="O23" s="413">
        <f>VLOOKUP($B23,'(이익) 도매'!$B$8:$G$19,2,0)</f>
        <v>6</v>
      </c>
    </row>
    <row r="24" spans="2:15">
      <c r="B24" s="62" t="s">
        <v>38</v>
      </c>
      <c r="C24" s="115">
        <f t="shared" si="11"/>
        <v>88.321482596078482</v>
      </c>
      <c r="D24" s="116">
        <f t="shared" si="12"/>
        <v>6</v>
      </c>
      <c r="E24" s="133">
        <f t="shared" si="13"/>
        <v>82.925435113665856</v>
      </c>
      <c r="F24" s="134">
        <f>VLOOKUP($B24,'(영업)도매'!$F$7:$CZ$60,12,0)</f>
        <v>22.722874251497004</v>
      </c>
      <c r="G24" s="134">
        <f>VLOOKUP($B24,'(영업)도매'!$F$7:$CZ$60,23,0)</f>
        <v>9.4324324324324333</v>
      </c>
      <c r="H24" s="134">
        <f>VLOOKUP($B24,'(영업)도매'!$F$7:$CZ$60,42,0)</f>
        <v>15.00685903500473</v>
      </c>
      <c r="I24" s="134">
        <f>VLOOKUP($B24,'(영업)도매'!$F$7:$CZ$60,51,0)</f>
        <v>11.070460704607045</v>
      </c>
      <c r="J24" s="134">
        <f>VLOOKUP($B24,'(영업)도매'!$F$7:$CZ$60,95,0)</f>
        <v>6</v>
      </c>
      <c r="K24" s="134">
        <f>VLOOKUP($B24,'(영업)도매'!$F$7:$CZ$60,73,0)</f>
        <v>5</v>
      </c>
      <c r="L24" s="134">
        <f>VLOOKUP($B24,'(영업)도매'!$F$7:$CZ$60,57,0)</f>
        <v>5.5793899244743459</v>
      </c>
      <c r="M24" s="418">
        <f>VLOOKUP($B24,'(영업)도매'!$F$7:$CZ$60,83,0)</f>
        <v>8.1134187656503158</v>
      </c>
      <c r="N24" s="65">
        <f t="shared" si="14"/>
        <v>5.3960474824126203</v>
      </c>
      <c r="O24" s="413">
        <f>VLOOKUP($B24,'(이익) 도매'!$B$8:$G$19,2,0)</f>
        <v>5.3960474824126203</v>
      </c>
    </row>
    <row r="25" spans="2:15">
      <c r="B25" s="62" t="s">
        <v>39</v>
      </c>
      <c r="C25" s="115">
        <f t="shared" si="11"/>
        <v>87.854570310178843</v>
      </c>
      <c r="D25" s="116">
        <f t="shared" si="12"/>
        <v>7</v>
      </c>
      <c r="E25" s="133">
        <f t="shared" si="13"/>
        <v>81.854570310178843</v>
      </c>
      <c r="F25" s="134">
        <f>VLOOKUP($B25,'(영업)도매'!$F$7:$CZ$60,12,0)</f>
        <v>23.272525027808676</v>
      </c>
      <c r="G25" s="134">
        <f>VLOOKUP($B25,'(영업)도매'!$F$7:$CZ$60,23,0)</f>
        <v>10.173978819969742</v>
      </c>
      <c r="H25" s="134">
        <f>VLOOKUP($B25,'(영업)도매'!$F$7:$CZ$60,42,0)</f>
        <v>14.570454545454545</v>
      </c>
      <c r="I25" s="134">
        <f>VLOOKUP($B25,'(영업)도매'!$F$7:$CZ$60,51,0)</f>
        <v>11.686507936507937</v>
      </c>
      <c r="J25" s="134">
        <f>VLOOKUP($B25,'(영업)도매'!$F$7:$CZ$60,95,0)</f>
        <v>3.9470769230769234</v>
      </c>
      <c r="K25" s="134">
        <f>VLOOKUP($B25,'(영업)도매'!$F$7:$CZ$60,73,0)</f>
        <v>5</v>
      </c>
      <c r="L25" s="134">
        <f>VLOOKUP($B25,'(영업)도매'!$F$7:$CZ$60,57,0)</f>
        <v>4.7641803140660031</v>
      </c>
      <c r="M25" s="418">
        <f>VLOOKUP($B25,'(영업)도매'!$F$7:$CZ$60,83,0)</f>
        <v>8.4398467432950195</v>
      </c>
      <c r="N25" s="65">
        <f t="shared" si="14"/>
        <v>6</v>
      </c>
      <c r="O25" s="413">
        <f>VLOOKUP($B25,'(이익) 도매'!$B$8:$G$19,2,0)</f>
        <v>6</v>
      </c>
    </row>
    <row r="26" spans="2:15">
      <c r="B26" s="75" t="s">
        <v>33</v>
      </c>
      <c r="C26" s="122">
        <f>AVERAGE(C19:C25)</f>
        <v>93.269932358091523</v>
      </c>
      <c r="D26" s="123" t="s">
        <v>17</v>
      </c>
      <c r="E26" s="78">
        <f t="shared" ref="E26:M26" si="15">AVERAGE(E19:E25)</f>
        <v>87.698739737111211</v>
      </c>
      <c r="F26" s="124">
        <f t="shared" si="15"/>
        <v>23.71362846847224</v>
      </c>
      <c r="G26" s="125">
        <f t="shared" si="15"/>
        <v>11.220263102282619</v>
      </c>
      <c r="H26" s="125">
        <f t="shared" si="15"/>
        <v>17.697518816130433</v>
      </c>
      <c r="I26" s="125">
        <f t="shared" si="15"/>
        <v>11.822424091587854</v>
      </c>
      <c r="J26" s="125">
        <f t="shared" si="15"/>
        <v>4.2854957385471675</v>
      </c>
      <c r="K26" s="125">
        <f t="shared" si="15"/>
        <v>4.9652978600347017</v>
      </c>
      <c r="L26" s="125">
        <f t="shared" si="15"/>
        <v>5.3605273488938403</v>
      </c>
      <c r="M26" s="83">
        <f t="shared" si="15"/>
        <v>8.6335843111623678</v>
      </c>
      <c r="N26" s="373">
        <f>AVERAGE(N19:N25)</f>
        <v>5.5711926209803071</v>
      </c>
      <c r="O26" s="83">
        <f>AVERAGE(O19:O25)</f>
        <v>5.5711926209803071</v>
      </c>
    </row>
    <row r="27" spans="2:15" ht="17.5" thickBot="1">
      <c r="B27" s="84" t="s">
        <v>34</v>
      </c>
      <c r="C27" s="126">
        <f>MAX(C19:C25)-MIN(C19:C25)</f>
        <v>14.962940677930447</v>
      </c>
      <c r="D27" s="127" t="s">
        <v>17</v>
      </c>
      <c r="E27" s="87">
        <f t="shared" ref="E27:M27" si="16">MAX(E19:E25)-MIN(E19:E25)</f>
        <v>14.962940677930447</v>
      </c>
      <c r="F27" s="128">
        <f t="shared" si="16"/>
        <v>1.2771257485029963</v>
      </c>
      <c r="G27" s="129">
        <f t="shared" si="16"/>
        <v>2.5675675675675667</v>
      </c>
      <c r="H27" s="129">
        <f t="shared" si="16"/>
        <v>8.8769138755980848</v>
      </c>
      <c r="I27" s="129">
        <f t="shared" si="16"/>
        <v>0.92953929539295466</v>
      </c>
      <c r="J27" s="129">
        <f t="shared" si="16"/>
        <v>2.8164285714285713</v>
      </c>
      <c r="K27" s="129">
        <f t="shared" si="16"/>
        <v>0.24291497975708598</v>
      </c>
      <c r="L27" s="129">
        <f t="shared" si="16"/>
        <v>0.98140689341203213</v>
      </c>
      <c r="M27" s="92">
        <f t="shared" si="16"/>
        <v>1.2423542284788418</v>
      </c>
      <c r="N27" s="374">
        <f>MAX(N19:N25)-MIN(N19:N25)</f>
        <v>0.9970892572019423</v>
      </c>
      <c r="O27" s="110">
        <f>MAX(O19:O25)-MIN(O19:O25)</f>
        <v>0.9970892572019423</v>
      </c>
    </row>
    <row r="28" spans="2:15"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  <c r="N28">
        <v>13</v>
      </c>
      <c r="O28">
        <v>15</v>
      </c>
    </row>
  </sheetData>
  <mergeCells count="7">
    <mergeCell ref="N9:O9"/>
    <mergeCell ref="B6:B7"/>
    <mergeCell ref="B4:B5"/>
    <mergeCell ref="B9:B11"/>
    <mergeCell ref="C9:C11"/>
    <mergeCell ref="D9:D11"/>
    <mergeCell ref="E9:M9"/>
  </mergeCells>
  <phoneticPr fontId="1" type="noConversion"/>
  <conditionalFormatting sqref="I5">
    <cfRule type="cellIs" dxfId="36" priority="3" operator="equal">
      <formula>"미반영"</formula>
    </cfRule>
  </conditionalFormatting>
  <conditionalFormatting sqref="G5">
    <cfRule type="cellIs" dxfId="35" priority="6" operator="equal">
      <formula>"미반영"</formula>
    </cfRule>
  </conditionalFormatting>
  <conditionalFormatting sqref="H5">
    <cfRule type="cellIs" dxfId="34" priority="4" operator="equal">
      <formula>"미반영"</formula>
    </cfRule>
  </conditionalFormatting>
  <conditionalFormatting sqref="C5:F5">
    <cfRule type="cellIs" dxfId="33" priority="7" operator="equal">
      <formula>"미반영"</formula>
    </cfRule>
  </conditionalFormatting>
  <conditionalFormatting sqref="J5">
    <cfRule type="cellIs" dxfId="32" priority="2" operator="equal">
      <formula>"미반영"</formula>
    </cfRule>
  </conditionalFormatting>
  <conditionalFormatting sqref="C7">
    <cfRule type="cellIs" dxfId="31" priority="1" operator="equal">
      <formula>"미반영"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2:L31"/>
  <sheetViews>
    <sheetView showGridLines="0" zoomScale="115" zoomScaleNormal="115" workbookViewId="0">
      <selection activeCell="I25" sqref="I25:I29"/>
    </sheetView>
  </sheetViews>
  <sheetFormatPr defaultRowHeight="17"/>
  <cols>
    <col min="1" max="1" width="4.1640625" customWidth="1"/>
    <col min="2" max="2" width="12.4140625" customWidth="1"/>
    <col min="3" max="3" width="13.1640625" bestFit="1" customWidth="1"/>
    <col min="4" max="4" width="7.58203125" customWidth="1"/>
    <col min="5" max="5" width="12" bestFit="1" customWidth="1"/>
    <col min="6" max="6" width="11.25" bestFit="1" customWidth="1"/>
    <col min="7" max="7" width="6.83203125" bestFit="1" customWidth="1"/>
    <col min="8" max="8" width="10.4140625" customWidth="1"/>
    <col min="9" max="9" width="8" bestFit="1" customWidth="1"/>
    <col min="10" max="10" width="6.75" bestFit="1" customWidth="1"/>
    <col min="11" max="11" width="7.58203125" customWidth="1"/>
    <col min="12" max="12" width="8" bestFit="1" customWidth="1"/>
  </cols>
  <sheetData>
    <row r="2" spans="2:9" ht="21.5">
      <c r="B2" s="1" t="s">
        <v>1099</v>
      </c>
      <c r="C2" s="2"/>
    </row>
    <row r="3" spans="2:9" ht="21.5">
      <c r="B3" s="1"/>
      <c r="C3" s="2"/>
    </row>
    <row r="4" spans="2:9" ht="24">
      <c r="B4" s="991" t="s">
        <v>0</v>
      </c>
      <c r="C4" s="4" t="s">
        <v>1084</v>
      </c>
      <c r="D4" s="814" t="s">
        <v>1100</v>
      </c>
      <c r="E4" s="814" t="s">
        <v>1085</v>
      </c>
      <c r="F4" s="4" t="s">
        <v>1044</v>
      </c>
      <c r="G4" s="4" t="s">
        <v>573</v>
      </c>
    </row>
    <row r="5" spans="2:9">
      <c r="B5" s="992"/>
      <c r="C5" s="135" t="s">
        <v>1082</v>
      </c>
      <c r="D5" s="135" t="s">
        <v>1081</v>
      </c>
      <c r="E5" s="135" t="s">
        <v>1081</v>
      </c>
      <c r="F5" s="135" t="s">
        <v>1081</v>
      </c>
      <c r="G5" s="135" t="s">
        <v>1081</v>
      </c>
      <c r="H5" s="5"/>
    </row>
    <row r="6" spans="2:9">
      <c r="B6" s="991" t="s">
        <v>2</v>
      </c>
      <c r="C6" s="4" t="s">
        <v>545</v>
      </c>
      <c r="D6" s="234"/>
      <c r="E6" s="48"/>
      <c r="F6" s="48"/>
      <c r="G6" s="48"/>
      <c r="H6" s="48"/>
      <c r="I6" s="8"/>
    </row>
    <row r="7" spans="2:9">
      <c r="B7" s="992"/>
      <c r="C7" s="135" t="s">
        <v>1081</v>
      </c>
      <c r="D7" s="49"/>
      <c r="E7" s="49"/>
      <c r="F7" s="49"/>
      <c r="G7" s="49"/>
      <c r="H7" s="49"/>
      <c r="I7" s="8"/>
    </row>
    <row r="8" spans="2:9">
      <c r="B8" s="2"/>
      <c r="C8" s="2"/>
    </row>
    <row r="9" spans="2:9" hidden="1">
      <c r="B9" s="93" t="s">
        <v>542</v>
      </c>
      <c r="C9" s="94" t="e">
        <f t="shared" ref="C9:C18" si="0">SUM(E9,F9)</f>
        <v>#REF!</v>
      </c>
      <c r="D9" s="95" t="e">
        <f t="shared" ref="D9:D18" si="1">RANK(C9,$C$9:$C$18)</f>
        <v>#REF!</v>
      </c>
      <c r="E9" s="59" t="e">
        <f>(#REF!*2/3)+(#REF!*1/3)</f>
        <v>#REF!</v>
      </c>
      <c r="F9" s="60" t="e">
        <f>SUM(G9:G9)</f>
        <v>#N/A</v>
      </c>
      <c r="G9" s="113" t="e">
        <f>VLOOKUP($B9,'(이익) 도매'!$B$8:$G$19,10,0)</f>
        <v>#N/A</v>
      </c>
    </row>
    <row r="10" spans="2:9" hidden="1">
      <c r="B10" s="62" t="s">
        <v>543</v>
      </c>
      <c r="C10" s="96" t="e">
        <f t="shared" si="0"/>
        <v>#REF!</v>
      </c>
      <c r="D10" s="97" t="e">
        <f t="shared" si="1"/>
        <v>#REF!</v>
      </c>
      <c r="E10" s="65" t="e">
        <f>(#REF!*2/3)+(#REF!*1/3)</f>
        <v>#REF!</v>
      </c>
      <c r="F10" s="66" t="e">
        <f t="shared" ref="F10:F18" si="2">SUM(G10:G10)</f>
        <v>#N/A</v>
      </c>
      <c r="G10" s="331" t="e">
        <f>VLOOKUP($B10,'(이익) 도매'!$B$8:$G$19,10,0)</f>
        <v>#N/A</v>
      </c>
    </row>
    <row r="11" spans="2:9" hidden="1">
      <c r="B11" s="62" t="s">
        <v>26</v>
      </c>
      <c r="C11" s="96" t="e">
        <f t="shared" si="0"/>
        <v>#REF!</v>
      </c>
      <c r="D11" s="97" t="e">
        <f t="shared" si="1"/>
        <v>#REF!</v>
      </c>
      <c r="E11" s="65" t="e">
        <f>(#REF!*2/3)+(#REF!*1/3)</f>
        <v>#REF!</v>
      </c>
      <c r="F11" s="66" t="e">
        <f t="shared" si="2"/>
        <v>#N/A</v>
      </c>
      <c r="G11" s="331" t="e">
        <f>VLOOKUP($B11,'(이익) 도매'!$B$8:$G$19,10,0)</f>
        <v>#N/A</v>
      </c>
    </row>
    <row r="12" spans="2:9" hidden="1">
      <c r="B12" s="62" t="s">
        <v>544</v>
      </c>
      <c r="C12" s="96" t="e">
        <f t="shared" si="0"/>
        <v>#REF!</v>
      </c>
      <c r="D12" s="97" t="e">
        <f t="shared" si="1"/>
        <v>#REF!</v>
      </c>
      <c r="E12" s="65" t="e">
        <f>(#REF!*2/3)+(#REF!*1/3)</f>
        <v>#REF!</v>
      </c>
      <c r="F12" s="66" t="e">
        <f t="shared" si="2"/>
        <v>#N/A</v>
      </c>
      <c r="G12" s="331" t="e">
        <f>VLOOKUP($B12,'(이익) 도매'!$B$8:$G$19,10,0)</f>
        <v>#N/A</v>
      </c>
    </row>
    <row r="13" spans="2:9" hidden="1">
      <c r="B13" s="62" t="s">
        <v>27</v>
      </c>
      <c r="C13" s="96" t="e">
        <f t="shared" si="0"/>
        <v>#REF!</v>
      </c>
      <c r="D13" s="97" t="e">
        <f t="shared" si="1"/>
        <v>#REF!</v>
      </c>
      <c r="E13" s="65" t="e">
        <f>(#REF!*2/3)+(#REF!*1/3)</f>
        <v>#REF!</v>
      </c>
      <c r="F13" s="66" t="e">
        <f t="shared" si="2"/>
        <v>#N/A</v>
      </c>
      <c r="G13" s="331" t="e">
        <f>VLOOKUP($B13,'(이익) 도매'!$B$8:$G$19,10,0)</f>
        <v>#N/A</v>
      </c>
    </row>
    <row r="14" spans="2:9" hidden="1">
      <c r="B14" s="62" t="s">
        <v>28</v>
      </c>
      <c r="C14" s="96" t="e">
        <f t="shared" si="0"/>
        <v>#REF!</v>
      </c>
      <c r="D14" s="97" t="e">
        <f t="shared" si="1"/>
        <v>#REF!</v>
      </c>
      <c r="E14" s="65" t="e">
        <f>(#REF!*2/3)+(#REF!*1/3)</f>
        <v>#REF!</v>
      </c>
      <c r="F14" s="66" t="e">
        <f t="shared" si="2"/>
        <v>#N/A</v>
      </c>
      <c r="G14" s="331" t="e">
        <f>VLOOKUP($B14,'(이익) 도매'!$B$8:$G$19,10,0)</f>
        <v>#N/A</v>
      </c>
    </row>
    <row r="15" spans="2:9" hidden="1">
      <c r="B15" s="62" t="s">
        <v>29</v>
      </c>
      <c r="C15" s="96" t="e">
        <f t="shared" si="0"/>
        <v>#REF!</v>
      </c>
      <c r="D15" s="97" t="e">
        <f t="shared" si="1"/>
        <v>#REF!</v>
      </c>
      <c r="E15" s="65" t="e">
        <f>(#REF!*2/3)+(#REF!*1/3)</f>
        <v>#REF!</v>
      </c>
      <c r="F15" s="66" t="e">
        <f t="shared" si="2"/>
        <v>#N/A</v>
      </c>
      <c r="G15" s="331" t="e">
        <f>VLOOKUP($B15,'(이익) 도매'!$B$8:$G$19,10,0)</f>
        <v>#N/A</v>
      </c>
    </row>
    <row r="16" spans="2:9" hidden="1">
      <c r="B16" s="62" t="s">
        <v>30</v>
      </c>
      <c r="C16" s="96" t="e">
        <f t="shared" si="0"/>
        <v>#REF!</v>
      </c>
      <c r="D16" s="97" t="e">
        <f t="shared" si="1"/>
        <v>#REF!</v>
      </c>
      <c r="E16" s="65" t="e">
        <f>(#REF!*2/3)+(#REF!*1/3)</f>
        <v>#REF!</v>
      </c>
      <c r="F16" s="98" t="e">
        <f t="shared" si="2"/>
        <v>#N/A</v>
      </c>
      <c r="G16" s="331" t="e">
        <f>VLOOKUP($B16,'(이익) 도매'!$B$8:$G$19,10,0)</f>
        <v>#N/A</v>
      </c>
    </row>
    <row r="17" spans="2:12" hidden="1">
      <c r="B17" s="62" t="s">
        <v>31</v>
      </c>
      <c r="C17" s="96" t="e">
        <f t="shared" si="0"/>
        <v>#REF!</v>
      </c>
      <c r="D17" s="97" t="e">
        <f t="shared" si="1"/>
        <v>#REF!</v>
      </c>
      <c r="E17" s="65" t="e">
        <f>(#REF!*2/3)+(#REF!*1/3)</f>
        <v>#REF!</v>
      </c>
      <c r="F17" s="66" t="e">
        <f t="shared" si="2"/>
        <v>#N/A</v>
      </c>
      <c r="G17" s="331" t="e">
        <f>VLOOKUP($B17,'(이익) 도매'!$B$8:$G$19,10,0)</f>
        <v>#N/A</v>
      </c>
    </row>
    <row r="18" spans="2:12" hidden="1">
      <c r="B18" s="99" t="s">
        <v>32</v>
      </c>
      <c r="C18" s="100" t="e">
        <f t="shared" si="0"/>
        <v>#REF!</v>
      </c>
      <c r="D18" s="101" t="e">
        <f t="shared" si="1"/>
        <v>#REF!</v>
      </c>
      <c r="E18" s="72" t="e">
        <f>(#REF!*2/3)+(#REF!*1/3)</f>
        <v>#REF!</v>
      </c>
      <c r="F18" s="73" t="e">
        <f t="shared" si="2"/>
        <v>#N/A</v>
      </c>
      <c r="G18" s="332" t="e">
        <f>VLOOKUP($B18,'(이익) 도매'!$B$8:$G$19,10,0)</f>
        <v>#N/A</v>
      </c>
    </row>
    <row r="19" spans="2:12" hidden="1">
      <c r="B19" s="75" t="s">
        <v>33</v>
      </c>
      <c r="C19" s="76" t="e">
        <f t="shared" ref="C19" si="3">AVERAGE(C9:C18)</f>
        <v>#REF!</v>
      </c>
      <c r="D19" s="77" t="s">
        <v>17</v>
      </c>
      <c r="E19" s="78" t="e">
        <f t="shared" ref="E19:G19" si="4">AVERAGE(E9:E18)</f>
        <v>#REF!</v>
      </c>
      <c r="F19" s="81" t="e">
        <f t="shared" si="4"/>
        <v>#N/A</v>
      </c>
      <c r="G19" s="333" t="e">
        <f t="shared" si="4"/>
        <v>#N/A</v>
      </c>
    </row>
    <row r="20" spans="2:12" ht="17.5" hidden="1" thickBot="1">
      <c r="B20" s="102" t="s">
        <v>34</v>
      </c>
      <c r="C20" s="103" t="e">
        <f t="shared" ref="C20" si="5">MAX(C9:C18)-MIN(C9:C18)</f>
        <v>#REF!</v>
      </c>
      <c r="D20" s="104" t="s">
        <v>17</v>
      </c>
      <c r="E20" s="105" t="e">
        <f t="shared" ref="E20" si="6">MAX(E9:E18)-MIN(E9:E18)</f>
        <v>#REF!</v>
      </c>
      <c r="F20" s="108" t="e">
        <f t="shared" ref="F20:G20" si="7">MAX(F9:F18)-MIN(F9:F18)</f>
        <v>#N/A</v>
      </c>
      <c r="G20" s="335" t="e">
        <f t="shared" si="7"/>
        <v>#N/A</v>
      </c>
    </row>
    <row r="21" spans="2:12" ht="17.5" thickBot="1"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K21">
        <v>12</v>
      </c>
      <c r="L21">
        <v>13</v>
      </c>
    </row>
    <row r="22" spans="2:12" ht="17.5" thickTop="1">
      <c r="B22" s="981" t="s">
        <v>20</v>
      </c>
      <c r="C22" s="984" t="s">
        <v>627</v>
      </c>
      <c r="D22" s="987" t="s">
        <v>7</v>
      </c>
      <c r="E22" s="980" t="s">
        <v>10</v>
      </c>
      <c r="F22" s="980"/>
      <c r="G22" s="980"/>
      <c r="H22" s="980"/>
      <c r="I22" s="980"/>
      <c r="J22" s="980"/>
      <c r="K22" s="980" t="s">
        <v>11</v>
      </c>
      <c r="L22" s="980"/>
    </row>
    <row r="23" spans="2:12" ht="30">
      <c r="B23" s="982"/>
      <c r="C23" s="985"/>
      <c r="D23" s="988"/>
      <c r="E23" s="397"/>
      <c r="F23" s="50" t="s">
        <v>1084</v>
      </c>
      <c r="G23" s="51" t="s">
        <v>22</v>
      </c>
      <c r="H23" s="51" t="s">
        <v>1093</v>
      </c>
      <c r="I23" s="51" t="s">
        <v>599</v>
      </c>
      <c r="J23" s="51" t="s">
        <v>573</v>
      </c>
      <c r="K23" s="407"/>
      <c r="L23" s="329" t="s">
        <v>545</v>
      </c>
    </row>
    <row r="24" spans="2:12">
      <c r="B24" s="983"/>
      <c r="C24" s="986"/>
      <c r="D24" s="989"/>
      <c r="E24" s="229">
        <f t="shared" ref="E24:E29" si="8">SUM(F24:J24)</f>
        <v>70</v>
      </c>
      <c r="F24" s="53">
        <v>20</v>
      </c>
      <c r="G24" s="54">
        <v>20</v>
      </c>
      <c r="H24" s="54">
        <v>7</v>
      </c>
      <c r="I24" s="54">
        <v>20</v>
      </c>
      <c r="J24" s="54">
        <v>3</v>
      </c>
      <c r="K24" s="229">
        <f>SUM(L24:L24)</f>
        <v>20</v>
      </c>
      <c r="L24" s="330">
        <v>20</v>
      </c>
    </row>
    <row r="25" spans="2:12">
      <c r="B25" s="56" t="s">
        <v>12</v>
      </c>
      <c r="C25" s="57">
        <f>SUM(E25,K25)</f>
        <v>59.638727280126368</v>
      </c>
      <c r="D25" s="58">
        <f>RANK(C25,$C$25:$C$29)</f>
        <v>3</v>
      </c>
      <c r="E25" s="59">
        <f t="shared" si="8"/>
        <v>40.225496080126369</v>
      </c>
      <c r="F25" s="67">
        <f>VLOOKUP($B25,'(영업)소상공인'!$F$7:$CZ$11,12,0)</f>
        <v>14.615384615384615</v>
      </c>
      <c r="G25" s="67">
        <f>VLOOKUP($B25,'(영업)소상공인'!$F$7:$CZ$11,42,0)</f>
        <v>8.8791132962435864</v>
      </c>
      <c r="H25" s="67">
        <f>VLOOKUP($B25,'(영업)소상공인'!$F$7:$CZ$11,51,0)</f>
        <v>3.2958333333333338</v>
      </c>
      <c r="I25" s="67">
        <f>VLOOKUP($B25,'(영업)소상공인'!$F$7:$CZ$11,67,0)</f>
        <v>9.835164835164834</v>
      </c>
      <c r="J25" s="67">
        <f>VLOOKUP($B25,'(영업)소상공인'!$F$7:$CZ$11,95,0)</f>
        <v>3.5999999999999996</v>
      </c>
      <c r="K25" s="60">
        <f t="shared" ref="K25:K29" si="9">SUM(L25:L25)</f>
        <v>19.413231199999998</v>
      </c>
      <c r="L25" s="113">
        <f>VLOOKUP($B25,'(이익)소상공인'!$C$7:$H$11,6,0)</f>
        <v>19.413231199999998</v>
      </c>
    </row>
    <row r="26" spans="2:12">
      <c r="B26" s="62" t="s">
        <v>13</v>
      </c>
      <c r="C26" s="63">
        <f>SUM(E26,K26)</f>
        <v>49.005057871966883</v>
      </c>
      <c r="D26" s="64">
        <f t="shared" ref="D26:D29" si="10">RANK(C26,$C$25:$C$29)</f>
        <v>5</v>
      </c>
      <c r="E26" s="65">
        <f t="shared" si="8"/>
        <v>29.577320711966884</v>
      </c>
      <c r="F26" s="67">
        <f>VLOOKUP($B26,'(영업)소상공인'!$F$7:$CZ$11,12,0)</f>
        <v>5.8620689655172411</v>
      </c>
      <c r="G26" s="67">
        <f>VLOOKUP($B26,'(영업)소상공인'!$F$7:$CZ$11,42,0)</f>
        <v>8.6036238394728954</v>
      </c>
      <c r="H26" s="67">
        <f>VLOOKUP($B26,'(영업)소상공인'!$F$7:$CZ$11,51,0)</f>
        <v>1.4000000000000001</v>
      </c>
      <c r="I26" s="67">
        <f>VLOOKUP($B26,'(영업)소상공인'!$F$7:$CZ$11,67,0)</f>
        <v>10.111627906976743</v>
      </c>
      <c r="J26" s="67">
        <f>VLOOKUP($B26,'(영업)소상공인'!$F$7:$CZ$11,95,0)</f>
        <v>3.5999999999999996</v>
      </c>
      <c r="K26" s="66">
        <f t="shared" si="9"/>
        <v>19.42773716</v>
      </c>
      <c r="L26" s="331">
        <f>VLOOKUP($B26,'(이익)소상공인'!$C$7:$H$11,6,0)</f>
        <v>19.42773716</v>
      </c>
    </row>
    <row r="27" spans="2:12">
      <c r="B27" s="62" t="s">
        <v>536</v>
      </c>
      <c r="C27" s="63">
        <f>SUM(E27,K27)</f>
        <v>71.952599027132649</v>
      </c>
      <c r="D27" s="64">
        <f t="shared" si="10"/>
        <v>1</v>
      </c>
      <c r="E27" s="65">
        <f t="shared" si="8"/>
        <v>52.454038647132649</v>
      </c>
      <c r="F27" s="67">
        <f>VLOOKUP($B27,'(영업)소상공인'!$F$7:$CZ$11,12,0)</f>
        <v>11.081081081081081</v>
      </c>
      <c r="G27" s="67">
        <f>VLOOKUP($B27,'(영업)소상공인'!$F$7:$CZ$11,42,0)</f>
        <v>11.558237281142826</v>
      </c>
      <c r="H27" s="67">
        <f>VLOOKUP($B27,'(영업)소상공인'!$F$7:$CZ$11,51,0)</f>
        <v>3.347826086956522</v>
      </c>
      <c r="I27" s="67">
        <f>VLOOKUP($B27,'(영업)소상공인'!$F$7:$CZ$11,67,0)</f>
        <v>22.866894197952217</v>
      </c>
      <c r="J27" s="67">
        <f>VLOOKUP($B27,'(영업)소상공인'!$F$7:$CZ$11,95,0)</f>
        <v>3.5999999999999996</v>
      </c>
      <c r="K27" s="66">
        <f t="shared" si="9"/>
        <v>19.498560380000001</v>
      </c>
      <c r="L27" s="331">
        <f>VLOOKUP($B27,'(이익)소상공인'!$C$7:$H$11,6,0)</f>
        <v>19.498560380000001</v>
      </c>
    </row>
    <row r="28" spans="2:12">
      <c r="B28" s="62" t="s">
        <v>549</v>
      </c>
      <c r="C28" s="63">
        <f>SUM(E28,K28)</f>
        <v>59.22901879369001</v>
      </c>
      <c r="D28" s="64">
        <f t="shared" si="10"/>
        <v>4</v>
      </c>
      <c r="E28" s="65">
        <f t="shared" si="8"/>
        <v>40.551190013690011</v>
      </c>
      <c r="F28" s="67">
        <f>VLOOKUP($B28,'(영업)소상공인'!$F$7:$CZ$11,12,0)</f>
        <v>7.5757575757575761</v>
      </c>
      <c r="G28" s="67">
        <f>VLOOKUP($B28,'(영업)소상공인'!$F$7:$CZ$11,42,0)</f>
        <v>10.380621693121693</v>
      </c>
      <c r="H28" s="67">
        <f>VLOOKUP($B28,'(영업)소상공인'!$F$7:$CZ$11,51,0)</f>
        <v>2.5277777777777777</v>
      </c>
      <c r="I28" s="67">
        <f>VLOOKUP($B28,'(영업)소상공인'!$F$7:$CZ$11,67,0)</f>
        <v>16.467032967032967</v>
      </c>
      <c r="J28" s="67">
        <f>VLOOKUP($B28,'(영업)소상공인'!$F$7:$CZ$11,95,0)</f>
        <v>3.5999999999999996</v>
      </c>
      <c r="K28" s="66">
        <f t="shared" si="9"/>
        <v>18.677828779999999</v>
      </c>
      <c r="L28" s="331">
        <f>VLOOKUP($B28,'(이익)소상공인'!$C$7:$H$11,6,0)</f>
        <v>18.677828779999999</v>
      </c>
    </row>
    <row r="29" spans="2:12">
      <c r="B29" s="69" t="s">
        <v>15</v>
      </c>
      <c r="C29" s="70">
        <f>SUM(E29,K29)</f>
        <v>66.631952207112718</v>
      </c>
      <c r="D29" s="71">
        <f t="shared" si="10"/>
        <v>2</v>
      </c>
      <c r="E29" s="72">
        <f t="shared" si="8"/>
        <v>45.853512707112714</v>
      </c>
      <c r="F29" s="67">
        <f>VLOOKUP($B29,'(영업)소상공인'!$F$7:$CZ$11,12,0)</f>
        <v>12.575757575757576</v>
      </c>
      <c r="G29" s="67">
        <f>VLOOKUP($B29,'(영업)소상공인'!$F$7:$CZ$11,42,0)</f>
        <v>13.886217948717949</v>
      </c>
      <c r="H29" s="67">
        <f>VLOOKUP($B29,'(영업)소상공인'!$F$7:$CZ$11,51,0)</f>
        <v>5.5432432432432437</v>
      </c>
      <c r="I29" s="67">
        <f>VLOOKUP($B29,'(영업)소상공인'!$F$7:$CZ$11,67,0)</f>
        <v>11.439393939393941</v>
      </c>
      <c r="J29" s="67">
        <f>VLOOKUP($B29,'(영업)소상공인'!$F$7:$CZ$11,95,0)</f>
        <v>2.4089</v>
      </c>
      <c r="K29" s="73">
        <f t="shared" si="9"/>
        <v>20.778439500000001</v>
      </c>
      <c r="L29" s="332">
        <f>VLOOKUP($B29,'(이익)소상공인'!$C$7:$H$11,6,0)</f>
        <v>20.778439500000001</v>
      </c>
    </row>
    <row r="30" spans="2:12">
      <c r="B30" s="75" t="s">
        <v>25</v>
      </c>
      <c r="C30" s="76">
        <f t="shared" ref="C30" si="11">AVERAGE(C25:C29)</f>
        <v>61.291471036005724</v>
      </c>
      <c r="D30" s="77" t="s">
        <v>17</v>
      </c>
      <c r="E30" s="78">
        <f t="shared" ref="E30:J30" si="12">AVERAGE(E25:E29)</f>
        <v>41.732311632005725</v>
      </c>
      <c r="F30" s="79">
        <f t="shared" si="12"/>
        <v>10.342009962699617</v>
      </c>
      <c r="G30" s="80">
        <f t="shared" si="12"/>
        <v>10.66156281173979</v>
      </c>
      <c r="H30" s="80">
        <f t="shared" si="12"/>
        <v>3.2229360882621756</v>
      </c>
      <c r="I30" s="80">
        <f t="shared" si="12"/>
        <v>14.144022769304138</v>
      </c>
      <c r="J30" s="80">
        <f t="shared" si="12"/>
        <v>3.3617799999999995</v>
      </c>
      <c r="K30" s="81">
        <f t="shared" ref="K30:L30" si="13">AVERAGE(K25:K29)</f>
        <v>19.559159403999999</v>
      </c>
      <c r="L30" s="333">
        <f t="shared" si="13"/>
        <v>19.559159403999999</v>
      </c>
    </row>
    <row r="31" spans="2:12" ht="17.5" thickBot="1">
      <c r="B31" s="84" t="s">
        <v>18</v>
      </c>
      <c r="C31" s="85">
        <f t="shared" ref="C31" si="14">MAX(C25:C29)-MIN(C25:C29)</f>
        <v>22.947541155165766</v>
      </c>
      <c r="D31" s="86" t="s">
        <v>17</v>
      </c>
      <c r="E31" s="87">
        <f t="shared" ref="E31:J31" si="15">MAX(E25:E29)-MIN(E25:E29)</f>
        <v>22.876717935165765</v>
      </c>
      <c r="F31" s="88">
        <f t="shared" si="15"/>
        <v>8.7533156498673748</v>
      </c>
      <c r="G31" s="89">
        <f t="shared" si="15"/>
        <v>5.2825941092450535</v>
      </c>
      <c r="H31" s="89">
        <f t="shared" si="15"/>
        <v>4.1432432432432433</v>
      </c>
      <c r="I31" s="89">
        <f t="shared" si="15"/>
        <v>13.031729362787383</v>
      </c>
      <c r="J31" s="89">
        <f t="shared" si="15"/>
        <v>1.1910999999999996</v>
      </c>
      <c r="K31" s="90">
        <f t="shared" ref="K31:L31" si="16">MAX(K25:K29)-MIN(K25:K29)</f>
        <v>2.1006107200000024</v>
      </c>
      <c r="L31" s="334">
        <f t="shared" si="16"/>
        <v>2.1006107200000024</v>
      </c>
    </row>
  </sheetData>
  <mergeCells count="7">
    <mergeCell ref="K22:L22"/>
    <mergeCell ref="B4:B5"/>
    <mergeCell ref="B6:B7"/>
    <mergeCell ref="B22:B24"/>
    <mergeCell ref="C22:C24"/>
    <mergeCell ref="D22:D24"/>
    <mergeCell ref="E22:J22"/>
  </mergeCells>
  <phoneticPr fontId="1" type="noConversion"/>
  <conditionalFormatting sqref="D7:F7 H7">
    <cfRule type="cellIs" dxfId="30" priority="6" operator="equal">
      <formula>"미반영"</formula>
    </cfRule>
  </conditionalFormatting>
  <conditionalFormatting sqref="G7">
    <cfRule type="cellIs" dxfId="29" priority="5" operator="equal">
      <formula>"미반영"</formula>
    </cfRule>
  </conditionalFormatting>
  <conditionalFormatting sqref="C5:F5">
    <cfRule type="cellIs" dxfId="28" priority="4" operator="equal">
      <formula>"미반영"</formula>
    </cfRule>
  </conditionalFormatting>
  <conditionalFormatting sqref="C7">
    <cfRule type="cellIs" dxfId="27" priority="3" operator="equal">
      <formula>"미반영"</formula>
    </cfRule>
  </conditionalFormatting>
  <conditionalFormatting sqref="G5">
    <cfRule type="cellIs" dxfId="26" priority="2" operator="equal">
      <formula>"미반영"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2:M23"/>
  <sheetViews>
    <sheetView showGridLines="0" workbookViewId="0">
      <selection activeCell="D27" sqref="D27"/>
    </sheetView>
  </sheetViews>
  <sheetFormatPr defaultRowHeight="17"/>
  <cols>
    <col min="1" max="1" width="4.6640625" customWidth="1"/>
    <col min="2" max="2" width="8.33203125" customWidth="1"/>
    <col min="3" max="3" width="8.5" bestFit="1" customWidth="1"/>
    <col min="4" max="4" width="8.1640625" bestFit="1" customWidth="1"/>
    <col min="5" max="5" width="9.1640625" bestFit="1" customWidth="1"/>
    <col min="6" max="6" width="16.08203125" customWidth="1"/>
    <col min="7" max="7" width="17.08203125" customWidth="1"/>
    <col min="8" max="8" width="8.83203125" bestFit="1" customWidth="1"/>
    <col min="9" max="9" width="11.08203125" customWidth="1"/>
    <col min="10" max="10" width="8.58203125" customWidth="1"/>
    <col min="11" max="11" width="10.9140625" customWidth="1"/>
  </cols>
  <sheetData>
    <row r="2" spans="2:11" ht="21.5">
      <c r="B2" s="1" t="s">
        <v>1101</v>
      </c>
      <c r="C2" s="2"/>
    </row>
    <row r="3" spans="2:11" ht="21.5">
      <c r="B3" s="1"/>
      <c r="C3" s="2"/>
    </row>
    <row r="4" spans="2:11">
      <c r="B4" s="991" t="s">
        <v>0</v>
      </c>
      <c r="C4" s="4" t="s">
        <v>1084</v>
      </c>
      <c r="D4" s="4" t="s">
        <v>595</v>
      </c>
      <c r="E4" s="4" t="s">
        <v>596</v>
      </c>
      <c r="F4" s="4" t="s">
        <v>1093</v>
      </c>
      <c r="G4" s="4" t="s">
        <v>1094</v>
      </c>
    </row>
    <row r="5" spans="2:11">
      <c r="B5" s="992"/>
      <c r="C5" s="135" t="s">
        <v>1082</v>
      </c>
      <c r="D5" s="135" t="s">
        <v>1081</v>
      </c>
      <c r="E5" s="135" t="s">
        <v>1081</v>
      </c>
      <c r="F5" s="135" t="s">
        <v>1081</v>
      </c>
      <c r="G5" s="135" t="s">
        <v>1081</v>
      </c>
    </row>
    <row r="6" spans="2:11" ht="17.5" thickBot="1">
      <c r="B6" s="2"/>
      <c r="C6" s="2"/>
    </row>
    <row r="7" spans="2:11" ht="17.399999999999999" customHeight="1" thickTop="1">
      <c r="B7" s="981" t="s">
        <v>5</v>
      </c>
      <c r="C7" s="984" t="s">
        <v>6</v>
      </c>
      <c r="D7" s="957" t="s">
        <v>10</v>
      </c>
      <c r="E7" s="958"/>
      <c r="F7" s="958"/>
      <c r="G7" s="958"/>
      <c r="H7" s="958"/>
      <c r="I7" s="958"/>
      <c r="J7" s="993" t="s">
        <v>11</v>
      </c>
      <c r="K7" s="980"/>
    </row>
    <row r="8" spans="2:11" ht="30">
      <c r="B8" s="982"/>
      <c r="C8" s="985"/>
      <c r="D8" s="230"/>
      <c r="E8" s="50" t="s">
        <v>1084</v>
      </c>
      <c r="F8" s="51" t="s">
        <v>595</v>
      </c>
      <c r="G8" s="51" t="s">
        <v>596</v>
      </c>
      <c r="H8" s="51" t="s">
        <v>1093</v>
      </c>
      <c r="I8" s="136" t="s">
        <v>1094</v>
      </c>
      <c r="J8" s="231"/>
      <c r="K8" s="52" t="s">
        <v>572</v>
      </c>
    </row>
    <row r="9" spans="2:11" ht="17.399999999999999" customHeight="1">
      <c r="B9" s="982"/>
      <c r="C9" s="994"/>
      <c r="D9" s="232">
        <f>SUM(E9:I9)</f>
        <v>80</v>
      </c>
      <c r="E9" s="53">
        <v>45</v>
      </c>
      <c r="F9" s="54">
        <v>10</v>
      </c>
      <c r="G9" s="54">
        <v>18</v>
      </c>
      <c r="H9" s="54">
        <v>5</v>
      </c>
      <c r="I9" s="54">
        <v>2</v>
      </c>
      <c r="J9" s="233">
        <v>10</v>
      </c>
      <c r="K9" s="55">
        <v>10</v>
      </c>
    </row>
    <row r="10" spans="2:11" ht="17.5" thickBot="1">
      <c r="B10" s="138" t="s">
        <v>1064</v>
      </c>
      <c r="C10" s="139">
        <f>D10</f>
        <v>54.192999999999998</v>
      </c>
      <c r="D10" s="140">
        <f>SUM(E10:I10)</f>
        <v>54.192999999999998</v>
      </c>
      <c r="E10" s="141">
        <f>VLOOKUP($B10,'(영업)디지털 B2B'!$F$11:$DK$11,12,0)</f>
        <v>38.951999999999998</v>
      </c>
      <c r="F10" s="141">
        <f>VLOOKUP($B10,'(영업)디지털 B2B'!$F$11:$DK$11,23,0)</f>
        <v>12</v>
      </c>
      <c r="G10" s="141">
        <f>VLOOKUP($B10,'(영업)디지털 B2B'!$F$11:$DK$11,42,0)</f>
        <v>2.8560000000000003</v>
      </c>
      <c r="H10" s="141">
        <f>VLOOKUP($B10,'(영업)디지털 B2B'!$F$11:$DK$11,51,0)</f>
        <v>0.38500000000000001</v>
      </c>
      <c r="I10" s="141"/>
      <c r="J10" s="142">
        <f>SUM(K10:K10)</f>
        <v>7.5</v>
      </c>
      <c r="K10" s="143">
        <f>'(이익)디지털 B2B'!H6</f>
        <v>7.5</v>
      </c>
    </row>
    <row r="11" spans="2:11">
      <c r="B11" s="144"/>
      <c r="C11" s="145"/>
      <c r="D11" s="146"/>
      <c r="E11" s="147"/>
      <c r="F11" s="147"/>
      <c r="G11" s="147"/>
      <c r="H11" s="147"/>
      <c r="I11" s="147"/>
      <c r="J11" s="147"/>
      <c r="K11" s="147"/>
    </row>
    <row r="12" spans="2:11" ht="21.5" hidden="1">
      <c r="B12" s="1" t="s">
        <v>1068</v>
      </c>
      <c r="C12" s="2"/>
    </row>
    <row r="13" spans="2:11" ht="21.5" hidden="1">
      <c r="B13" s="1"/>
      <c r="C13" s="2"/>
    </row>
    <row r="14" spans="2:11" hidden="1">
      <c r="B14" s="991" t="s">
        <v>0</v>
      </c>
      <c r="C14" s="4" t="s">
        <v>570</v>
      </c>
      <c r="D14" s="4" t="s">
        <v>571</v>
      </c>
      <c r="E14" s="4" t="s">
        <v>569</v>
      </c>
      <c r="F14" s="4" t="s">
        <v>594</v>
      </c>
      <c r="G14" s="4" t="s">
        <v>600</v>
      </c>
      <c r="H14" s="4" t="s">
        <v>573</v>
      </c>
      <c r="I14" s="48"/>
    </row>
    <row r="15" spans="2:11" hidden="1">
      <c r="B15" s="992"/>
      <c r="C15" s="135" t="s">
        <v>1067</v>
      </c>
      <c r="D15" s="135" t="s">
        <v>1067</v>
      </c>
      <c r="E15" s="135" t="s">
        <v>1067</v>
      </c>
      <c r="F15" s="135" t="s">
        <v>1067</v>
      </c>
      <c r="G15" s="135" t="s">
        <v>1067</v>
      </c>
      <c r="H15" s="135" t="s">
        <v>1067</v>
      </c>
      <c r="I15" s="49"/>
    </row>
    <row r="16" spans="2:11" hidden="1">
      <c r="B16" s="991" t="s">
        <v>2</v>
      </c>
      <c r="C16" s="4" t="s">
        <v>545</v>
      </c>
      <c r="D16" s="234"/>
      <c r="E16" s="48"/>
      <c r="F16" s="48"/>
      <c r="G16" s="48"/>
      <c r="H16" s="48"/>
    </row>
    <row r="17" spans="2:13" hidden="1">
      <c r="B17" s="992"/>
      <c r="C17" s="135" t="s">
        <v>1067</v>
      </c>
      <c r="D17" s="49"/>
      <c r="E17" s="49"/>
      <c r="F17" s="49"/>
      <c r="G17" s="49"/>
      <c r="H17" s="49"/>
    </row>
    <row r="18" spans="2:13" ht="17.5" hidden="1" thickBot="1">
      <c r="B18" s="2"/>
      <c r="C18" s="2"/>
    </row>
    <row r="19" spans="2:13" hidden="1">
      <c r="B19" s="995" t="s">
        <v>5</v>
      </c>
      <c r="C19" s="990" t="s">
        <v>6</v>
      </c>
      <c r="D19" s="998" t="s">
        <v>10</v>
      </c>
      <c r="E19" s="980"/>
      <c r="F19" s="980"/>
      <c r="G19" s="980"/>
      <c r="H19" s="980"/>
      <c r="I19" s="980"/>
      <c r="J19" s="980"/>
      <c r="K19" s="980"/>
      <c r="L19" s="993" t="s">
        <v>11</v>
      </c>
      <c r="M19" s="980"/>
    </row>
    <row r="20" spans="2:13" ht="45" hidden="1">
      <c r="B20" s="996"/>
      <c r="C20" s="985"/>
      <c r="D20" s="230"/>
      <c r="E20" s="50" t="s">
        <v>21</v>
      </c>
      <c r="F20" s="51" t="s">
        <v>1065</v>
      </c>
      <c r="G20" s="51" t="s">
        <v>596</v>
      </c>
      <c r="H20" s="136" t="s">
        <v>600</v>
      </c>
      <c r="I20" s="136" t="s">
        <v>573</v>
      </c>
      <c r="J20" s="136" t="s">
        <v>598</v>
      </c>
      <c r="K20" s="52" t="s">
        <v>1066</v>
      </c>
      <c r="L20" s="231"/>
      <c r="M20" s="52" t="s">
        <v>572</v>
      </c>
    </row>
    <row r="21" spans="2:13" hidden="1">
      <c r="B21" s="997"/>
      <c r="C21" s="994"/>
      <c r="D21" s="232">
        <f>SUM(E21:K21)</f>
        <v>55</v>
      </c>
      <c r="E21" s="53">
        <v>25</v>
      </c>
      <c r="F21" s="54">
        <v>5</v>
      </c>
      <c r="G21" s="54">
        <v>5</v>
      </c>
      <c r="H21" s="54">
        <v>5</v>
      </c>
      <c r="I21" s="137">
        <v>2</v>
      </c>
      <c r="J21" s="54">
        <v>3</v>
      </c>
      <c r="K21" s="55">
        <v>10</v>
      </c>
      <c r="L21" s="233">
        <v>35</v>
      </c>
      <c r="M21" s="55">
        <v>35</v>
      </c>
    </row>
    <row r="22" spans="2:13" ht="17.5" hidden="1" thickBot="1">
      <c r="B22" s="138" t="s">
        <v>41</v>
      </c>
      <c r="C22" s="139">
        <f>D22</f>
        <v>42.594481796325319</v>
      </c>
      <c r="D22" s="140">
        <f>SUM(E22:K22)-I22</f>
        <v>42.594481796325319</v>
      </c>
      <c r="E22" s="141">
        <v>12.4125</v>
      </c>
      <c r="F22" s="141">
        <v>3.9068965517241376</v>
      </c>
      <c r="G22" s="141">
        <v>6</v>
      </c>
      <c r="H22" s="141">
        <v>0</v>
      </c>
      <c r="I22" s="141">
        <v>2.4</v>
      </c>
      <c r="J22" s="141">
        <v>2.895085244601189</v>
      </c>
      <c r="K22" s="417">
        <v>17.38</v>
      </c>
      <c r="L22" s="142">
        <f>SUM(M22:M22)</f>
        <v>0</v>
      </c>
      <c r="M22" s="143">
        <f>'(이익)디지털 B2B'!O16</f>
        <v>0</v>
      </c>
    </row>
    <row r="23" spans="2:13" hidden="1"/>
  </sheetData>
  <mergeCells count="10">
    <mergeCell ref="L19:M19"/>
    <mergeCell ref="B4:B5"/>
    <mergeCell ref="B7:B9"/>
    <mergeCell ref="C7:C9"/>
    <mergeCell ref="B14:B15"/>
    <mergeCell ref="B16:B17"/>
    <mergeCell ref="B19:B21"/>
    <mergeCell ref="C19:C21"/>
    <mergeCell ref="D19:K19"/>
    <mergeCell ref="J7:K7"/>
  </mergeCells>
  <phoneticPr fontId="1" type="noConversion"/>
  <conditionalFormatting sqref="I15">
    <cfRule type="cellIs" dxfId="25" priority="27" operator="equal">
      <formula>"미반영"</formula>
    </cfRule>
  </conditionalFormatting>
  <conditionalFormatting sqref="C5:F5">
    <cfRule type="cellIs" dxfId="24" priority="8" operator="equal">
      <formula>"미반영"</formula>
    </cfRule>
  </conditionalFormatting>
  <conditionalFormatting sqref="C17">
    <cfRule type="cellIs" dxfId="23" priority="2" operator="equal">
      <formula>"미반영"</formula>
    </cfRule>
  </conditionalFormatting>
  <conditionalFormatting sqref="G5">
    <cfRule type="cellIs" dxfId="22" priority="6" operator="equal">
      <formula>"미반영"</formula>
    </cfRule>
  </conditionalFormatting>
  <conditionalFormatting sqref="D17:F17 H17">
    <cfRule type="cellIs" dxfId="21" priority="5" operator="equal">
      <formula>"미반영"</formula>
    </cfRule>
  </conditionalFormatting>
  <conditionalFormatting sqref="G17">
    <cfRule type="cellIs" dxfId="20" priority="4" operator="equal">
      <formula>"미반영"</formula>
    </cfRule>
  </conditionalFormatting>
  <conditionalFormatting sqref="C15:G15">
    <cfRule type="cellIs" dxfId="19" priority="3" operator="equal">
      <formula>"미반영"</formula>
    </cfRule>
  </conditionalFormatting>
  <conditionalFormatting sqref="H15">
    <cfRule type="cellIs" dxfId="18" priority="1" operator="equal">
      <formula>"미반영"</formula>
    </cfRule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L276"/>
  <sheetViews>
    <sheetView showGridLines="0" topLeftCell="BL1" zoomScale="70" zoomScaleNormal="70" workbookViewId="0">
      <selection activeCell="A2" sqref="A2:XFD5"/>
    </sheetView>
  </sheetViews>
  <sheetFormatPr defaultColWidth="8.6640625" defaultRowHeight="17"/>
  <cols>
    <col min="1" max="2" width="8.6640625" style="226"/>
    <col min="3" max="4" width="8.6640625" style="224"/>
    <col min="5" max="5" width="8.6640625" style="225"/>
    <col min="6" max="16384" width="8.6640625" style="224"/>
  </cols>
  <sheetData>
    <row r="1" spans="1:116">
      <c r="F1" s="224">
        <v>1</v>
      </c>
      <c r="G1" s="224">
        <v>2</v>
      </c>
      <c r="H1" s="224">
        <v>3</v>
      </c>
      <c r="I1" s="224">
        <v>4</v>
      </c>
      <c r="J1" s="224">
        <v>5</v>
      </c>
      <c r="K1" s="224">
        <v>6</v>
      </c>
      <c r="L1" s="224">
        <v>7</v>
      </c>
      <c r="M1" s="224">
        <v>8</v>
      </c>
      <c r="N1" s="224">
        <v>9</v>
      </c>
      <c r="O1" s="224">
        <v>10</v>
      </c>
      <c r="P1" s="224">
        <v>11</v>
      </c>
      <c r="Q1" s="686">
        <v>12</v>
      </c>
      <c r="R1" s="896">
        <v>13</v>
      </c>
      <c r="S1" s="896">
        <v>14</v>
      </c>
      <c r="T1" s="896">
        <v>15</v>
      </c>
      <c r="U1" s="896">
        <v>16</v>
      </c>
      <c r="V1" s="896">
        <v>17</v>
      </c>
      <c r="W1" s="896">
        <v>18</v>
      </c>
      <c r="X1" s="896">
        <v>19</v>
      </c>
      <c r="Y1" s="896">
        <v>20</v>
      </c>
      <c r="Z1" s="896">
        <v>21</v>
      </c>
      <c r="AA1" s="896">
        <v>22</v>
      </c>
      <c r="AB1" s="686">
        <v>23</v>
      </c>
      <c r="AC1" s="896">
        <v>24</v>
      </c>
      <c r="AD1" s="896">
        <v>25</v>
      </c>
      <c r="AE1" s="896">
        <v>26</v>
      </c>
      <c r="AF1" s="896">
        <v>27</v>
      </c>
      <c r="AG1" s="896">
        <v>28</v>
      </c>
      <c r="AH1" s="896">
        <v>29</v>
      </c>
      <c r="AI1" s="896">
        <v>30</v>
      </c>
      <c r="AJ1" s="896">
        <v>31</v>
      </c>
      <c r="AK1" s="896">
        <v>32</v>
      </c>
      <c r="AL1" s="896">
        <v>33</v>
      </c>
      <c r="AM1" s="896">
        <v>34</v>
      </c>
      <c r="AN1" s="896">
        <v>35</v>
      </c>
      <c r="AO1" s="896">
        <v>36</v>
      </c>
      <c r="AP1" s="896">
        <v>37</v>
      </c>
      <c r="AQ1" s="896">
        <v>38</v>
      </c>
      <c r="AR1" s="896">
        <v>39</v>
      </c>
      <c r="AS1" s="896">
        <v>40</v>
      </c>
      <c r="AT1" s="896">
        <v>41</v>
      </c>
      <c r="AU1" s="686">
        <v>42</v>
      </c>
      <c r="AV1" s="896">
        <v>43</v>
      </c>
      <c r="AW1" s="896">
        <v>44</v>
      </c>
      <c r="AX1" s="896">
        <v>45</v>
      </c>
      <c r="AY1" s="896">
        <v>46</v>
      </c>
      <c r="AZ1" s="896">
        <v>47</v>
      </c>
      <c r="BA1" s="896">
        <v>48</v>
      </c>
      <c r="BB1" s="896">
        <v>49</v>
      </c>
      <c r="BC1" s="896">
        <v>50</v>
      </c>
      <c r="BD1" s="686">
        <v>51</v>
      </c>
      <c r="BE1" s="896">
        <v>52</v>
      </c>
      <c r="BF1" s="896">
        <v>53</v>
      </c>
      <c r="BG1" s="896">
        <v>54</v>
      </c>
      <c r="BH1" s="896">
        <v>55</v>
      </c>
      <c r="BI1" s="896">
        <v>56</v>
      </c>
      <c r="BJ1" s="686">
        <v>57</v>
      </c>
      <c r="BK1" s="896">
        <v>58</v>
      </c>
      <c r="BL1" s="896">
        <v>59</v>
      </c>
      <c r="BM1" s="896">
        <v>60</v>
      </c>
      <c r="BN1" s="896">
        <v>61</v>
      </c>
      <c r="BO1" s="896">
        <v>62</v>
      </c>
      <c r="BP1" s="896">
        <v>63</v>
      </c>
      <c r="BQ1" s="896">
        <v>64</v>
      </c>
      <c r="BR1" s="896">
        <v>65</v>
      </c>
      <c r="BS1" s="896">
        <v>66</v>
      </c>
      <c r="BT1" s="686">
        <v>67</v>
      </c>
      <c r="BU1" s="896">
        <v>68</v>
      </c>
      <c r="BV1" s="896">
        <v>69</v>
      </c>
      <c r="BW1" s="896">
        <v>70</v>
      </c>
      <c r="BX1" s="896">
        <v>71</v>
      </c>
      <c r="BY1" s="896">
        <v>72</v>
      </c>
      <c r="BZ1" s="686">
        <v>73</v>
      </c>
      <c r="CA1" s="896">
        <v>74</v>
      </c>
      <c r="CB1" s="896">
        <v>75</v>
      </c>
      <c r="CC1" s="896">
        <v>76</v>
      </c>
      <c r="CD1" s="896">
        <v>77</v>
      </c>
      <c r="CE1" s="896">
        <v>78</v>
      </c>
      <c r="CF1" s="896">
        <v>79</v>
      </c>
      <c r="CG1" s="896">
        <v>80</v>
      </c>
      <c r="CH1" s="896">
        <v>81</v>
      </c>
      <c r="CI1" s="896">
        <v>82</v>
      </c>
      <c r="CJ1" s="896">
        <v>83</v>
      </c>
      <c r="CK1" s="896">
        <v>84</v>
      </c>
      <c r="CL1" s="896">
        <v>85</v>
      </c>
      <c r="CM1" s="896">
        <v>86</v>
      </c>
      <c r="CN1" s="896">
        <v>87</v>
      </c>
      <c r="CO1" s="896">
        <v>88</v>
      </c>
      <c r="CP1" s="896">
        <v>89</v>
      </c>
      <c r="CQ1" s="896">
        <v>90</v>
      </c>
      <c r="CR1" s="686">
        <v>91</v>
      </c>
      <c r="CS1" s="896">
        <v>92</v>
      </c>
      <c r="CT1" s="896">
        <v>93</v>
      </c>
      <c r="CU1" s="896">
        <v>94</v>
      </c>
      <c r="CV1" s="686">
        <v>95</v>
      </c>
      <c r="CW1" s="896">
        <v>96</v>
      </c>
      <c r="CX1" s="896">
        <v>97</v>
      </c>
      <c r="CY1" s="896">
        <v>98</v>
      </c>
      <c r="CZ1" s="896">
        <v>99</v>
      </c>
    </row>
    <row r="2" spans="1:116">
      <c r="A2" s="420"/>
      <c r="B2" s="420"/>
      <c r="C2" s="420"/>
      <c r="D2" s="420"/>
      <c r="E2" s="420"/>
      <c r="F2" s="421"/>
      <c r="G2" s="422"/>
      <c r="H2" s="431"/>
      <c r="I2" s="423"/>
      <c r="J2" s="623" t="s">
        <v>1046</v>
      </c>
      <c r="K2" s="624">
        <v>1</v>
      </c>
      <c r="L2" s="624">
        <v>1</v>
      </c>
      <c r="M2" s="625">
        <v>1</v>
      </c>
      <c r="N2" s="625"/>
      <c r="O2" s="425"/>
      <c r="P2" s="426"/>
      <c r="Q2" s="427"/>
      <c r="R2" s="435"/>
      <c r="S2" s="435"/>
      <c r="T2" s="436"/>
      <c r="U2" s="437"/>
      <c r="V2" s="423"/>
      <c r="W2" s="423"/>
      <c r="X2" s="424" t="s">
        <v>1047</v>
      </c>
      <c r="Y2" s="428"/>
      <c r="Z2" s="428"/>
      <c r="AA2" s="426"/>
      <c r="AB2" s="429"/>
      <c r="AC2" s="424" t="s">
        <v>1123</v>
      </c>
      <c r="AD2" s="430"/>
      <c r="AE2" s="430"/>
      <c r="AF2" s="430"/>
      <c r="AG2" s="431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S2" s="430"/>
      <c r="AT2" s="430"/>
      <c r="AU2" s="430"/>
      <c r="AV2" s="432"/>
      <c r="AW2" s="430"/>
      <c r="AX2" s="424" t="s">
        <v>1018</v>
      </c>
      <c r="AY2" s="424"/>
      <c r="AZ2" s="433"/>
      <c r="BA2" s="434"/>
      <c r="BB2" s="434"/>
      <c r="BC2" s="430"/>
      <c r="BD2" s="430"/>
      <c r="BE2" s="435"/>
      <c r="BF2" s="435"/>
      <c r="BG2" s="435"/>
      <c r="BH2" s="435"/>
      <c r="BI2" s="436"/>
      <c r="BJ2" s="437"/>
      <c r="BK2" s="431"/>
      <c r="BL2" s="430"/>
      <c r="BM2" s="625">
        <v>1.2</v>
      </c>
      <c r="BN2" s="625">
        <v>15</v>
      </c>
      <c r="BO2" s="625">
        <v>1</v>
      </c>
      <c r="BP2" s="625">
        <v>0.3</v>
      </c>
      <c r="BQ2" s="625">
        <v>1</v>
      </c>
      <c r="BR2" s="625">
        <v>1</v>
      </c>
      <c r="BS2" s="626" t="s">
        <v>1048</v>
      </c>
      <c r="BT2" s="438"/>
      <c r="BU2" s="439"/>
      <c r="BV2" s="439"/>
      <c r="BW2" s="439"/>
      <c r="BX2" s="439"/>
      <c r="BY2" s="435"/>
      <c r="BZ2" s="437"/>
      <c r="CA2" s="435"/>
      <c r="CB2" s="435"/>
      <c r="CC2" s="435"/>
      <c r="CD2" s="435"/>
      <c r="CE2" s="435"/>
      <c r="CF2" s="435"/>
      <c r="CG2" s="435"/>
      <c r="CH2" s="435"/>
      <c r="CI2" s="436"/>
      <c r="CJ2" s="437"/>
      <c r="CK2" s="435"/>
      <c r="CL2" s="435"/>
      <c r="CM2" s="436"/>
      <c r="CN2" s="437"/>
      <c r="CO2" s="663"/>
      <c r="CP2" s="850" t="s">
        <v>1049</v>
      </c>
      <c r="CQ2" s="436"/>
      <c r="CR2" s="437"/>
      <c r="CS2" s="435"/>
      <c r="CT2" s="435"/>
      <c r="CU2" s="436"/>
      <c r="CV2" s="437"/>
      <c r="CW2" s="440" t="s">
        <v>1050</v>
      </c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</row>
    <row r="3" spans="1:116">
      <c r="A3" s="441" t="s">
        <v>1051</v>
      </c>
      <c r="B3" s="441" t="s">
        <v>1052</v>
      </c>
      <c r="C3" s="441" t="s">
        <v>42</v>
      </c>
      <c r="D3" s="441" t="s">
        <v>43</v>
      </c>
      <c r="E3" s="441" t="s">
        <v>44</v>
      </c>
      <c r="F3" s="442" t="s">
        <v>5</v>
      </c>
      <c r="G3" s="443" t="s">
        <v>45</v>
      </c>
      <c r="H3" s="444" t="s">
        <v>1063</v>
      </c>
      <c r="I3" s="445"/>
      <c r="J3" s="446"/>
      <c r="K3" s="447">
        <v>1</v>
      </c>
      <c r="L3" s="447">
        <v>1</v>
      </c>
      <c r="M3" s="447">
        <v>0.3</v>
      </c>
      <c r="N3" s="447">
        <v>0.2</v>
      </c>
      <c r="O3" s="448"/>
      <c r="P3" s="449"/>
      <c r="Q3" s="450"/>
      <c r="R3" s="445" t="s">
        <v>1124</v>
      </c>
      <c r="S3" s="445"/>
      <c r="T3" s="454"/>
      <c r="U3" s="449">
        <v>10</v>
      </c>
      <c r="V3" s="444" t="s">
        <v>1053</v>
      </c>
      <c r="W3" s="446"/>
      <c r="X3" s="725">
        <v>1</v>
      </c>
      <c r="Y3" s="725">
        <v>1</v>
      </c>
      <c r="Z3" s="447"/>
      <c r="AA3" s="449"/>
      <c r="AB3" s="450"/>
      <c r="AC3" s="444" t="s">
        <v>1125</v>
      </c>
      <c r="AD3" s="451"/>
      <c r="AE3" s="447">
        <v>1</v>
      </c>
      <c r="AF3" s="447">
        <v>0.5</v>
      </c>
      <c r="AG3" s="447"/>
      <c r="AH3" s="451"/>
      <c r="AI3" s="451"/>
      <c r="AJ3" s="445"/>
      <c r="AK3" s="447">
        <v>1</v>
      </c>
      <c r="AL3" s="447">
        <v>1</v>
      </c>
      <c r="AM3" s="447">
        <v>0.2</v>
      </c>
      <c r="AN3" s="447"/>
      <c r="AO3" s="445"/>
      <c r="AP3" s="445"/>
      <c r="AQ3" s="447">
        <v>1</v>
      </c>
      <c r="AR3" s="447">
        <v>1</v>
      </c>
      <c r="AS3" s="447">
        <v>0.2</v>
      </c>
      <c r="AT3" s="445"/>
      <c r="AU3" s="450"/>
      <c r="AV3" s="444" t="s">
        <v>19</v>
      </c>
      <c r="AW3" s="445"/>
      <c r="AX3" s="451">
        <v>1</v>
      </c>
      <c r="AY3" s="452">
        <v>1</v>
      </c>
      <c r="AZ3" s="453">
        <v>1</v>
      </c>
      <c r="BA3" s="447">
        <v>0.3</v>
      </c>
      <c r="BB3" s="447"/>
      <c r="BC3" s="445"/>
      <c r="BD3" s="450"/>
      <c r="BE3" s="445" t="s">
        <v>1126</v>
      </c>
      <c r="BF3" s="445"/>
      <c r="BG3" s="445"/>
      <c r="BH3" s="445"/>
      <c r="BI3" s="454"/>
      <c r="BJ3" s="450"/>
      <c r="BK3" s="445" t="s">
        <v>1054</v>
      </c>
      <c r="BL3" s="445"/>
      <c r="BM3" s="453">
        <v>1.2</v>
      </c>
      <c r="BN3" s="447">
        <v>5</v>
      </c>
      <c r="BO3" s="447">
        <v>0.5</v>
      </c>
      <c r="BP3" s="447">
        <v>0.3</v>
      </c>
      <c r="BQ3" s="447">
        <v>0.2</v>
      </c>
      <c r="BR3" s="447">
        <v>0.2</v>
      </c>
      <c r="BS3" s="455"/>
      <c r="BT3" s="456"/>
      <c r="BU3" s="444" t="s">
        <v>1016</v>
      </c>
      <c r="BV3" s="445"/>
      <c r="BW3" s="445"/>
      <c r="BX3" s="445"/>
      <c r="BY3" s="457"/>
      <c r="BZ3" s="450"/>
      <c r="CA3" s="445" t="s">
        <v>1127</v>
      </c>
      <c r="CB3" s="445"/>
      <c r="CC3" s="445"/>
      <c r="CD3" s="445"/>
      <c r="CE3" s="445"/>
      <c r="CF3" s="445"/>
      <c r="CG3" s="445"/>
      <c r="CH3" s="445"/>
      <c r="CI3" s="454"/>
      <c r="CJ3" s="449">
        <v>8</v>
      </c>
      <c r="CK3" s="444" t="s">
        <v>1062</v>
      </c>
      <c r="CL3" s="445"/>
      <c r="CM3" s="454"/>
      <c r="CN3" s="449">
        <v>10</v>
      </c>
      <c r="CO3" s="444"/>
      <c r="CP3" s="444" t="s">
        <v>1007</v>
      </c>
      <c r="CQ3" s="454"/>
      <c r="CR3" s="450">
        <v>3</v>
      </c>
      <c r="CS3" s="444" t="s">
        <v>1045</v>
      </c>
      <c r="CT3" s="445"/>
      <c r="CU3" s="454"/>
      <c r="CV3" s="450"/>
      <c r="CW3" s="458"/>
      <c r="CX3" s="575">
        <v>5</v>
      </c>
      <c r="CY3" s="575">
        <v>3</v>
      </c>
      <c r="CZ3" s="576"/>
      <c r="DA3" s="575">
        <v>5</v>
      </c>
      <c r="DB3" s="575">
        <v>3</v>
      </c>
      <c r="DC3" s="576"/>
      <c r="DD3" s="575">
        <v>5</v>
      </c>
      <c r="DE3" s="575">
        <v>3</v>
      </c>
      <c r="DF3" s="575">
        <v>5</v>
      </c>
      <c r="DG3" s="575">
        <v>10</v>
      </c>
      <c r="DH3" s="576"/>
      <c r="DI3" s="575">
        <v>5</v>
      </c>
      <c r="DJ3" s="575"/>
      <c r="DK3" s="664">
        <v>10</v>
      </c>
      <c r="DL3" s="576">
        <v>2.5</v>
      </c>
    </row>
    <row r="4" spans="1:116" ht="51">
      <c r="A4" s="459"/>
      <c r="B4" s="459"/>
      <c r="C4" s="459"/>
      <c r="D4" s="459"/>
      <c r="E4" s="459"/>
      <c r="F4" s="459"/>
      <c r="G4" s="460"/>
      <c r="H4" s="461" t="s">
        <v>46</v>
      </c>
      <c r="I4" s="462" t="s">
        <v>646</v>
      </c>
      <c r="J4" s="463" t="s">
        <v>647</v>
      </c>
      <c r="K4" s="464" t="s">
        <v>1128</v>
      </c>
      <c r="L4" s="465" t="s">
        <v>648</v>
      </c>
      <c r="M4" s="465" t="s">
        <v>649</v>
      </c>
      <c r="N4" s="465" t="s">
        <v>1022</v>
      </c>
      <c r="O4" s="466" t="s">
        <v>650</v>
      </c>
      <c r="P4" s="480" t="s">
        <v>1129</v>
      </c>
      <c r="Q4" s="468" t="s">
        <v>49</v>
      </c>
      <c r="R4" s="489" t="s">
        <v>46</v>
      </c>
      <c r="S4" s="472" t="s">
        <v>47</v>
      </c>
      <c r="T4" s="480" t="s">
        <v>1129</v>
      </c>
      <c r="U4" s="468" t="s">
        <v>49</v>
      </c>
      <c r="V4" s="469" t="s">
        <v>46</v>
      </c>
      <c r="W4" s="470" t="s">
        <v>647</v>
      </c>
      <c r="X4" s="464" t="s">
        <v>645</v>
      </c>
      <c r="Y4" s="465" t="s">
        <v>1130</v>
      </c>
      <c r="Z4" s="466" t="s">
        <v>650</v>
      </c>
      <c r="AA4" s="480" t="s">
        <v>1129</v>
      </c>
      <c r="AB4" s="468" t="s">
        <v>49</v>
      </c>
      <c r="AC4" s="471" t="s">
        <v>652</v>
      </c>
      <c r="AD4" s="472" t="s">
        <v>653</v>
      </c>
      <c r="AE4" s="482" t="s">
        <v>654</v>
      </c>
      <c r="AF4" s="484" t="s">
        <v>655</v>
      </c>
      <c r="AG4" s="475" t="s">
        <v>656</v>
      </c>
      <c r="AH4" s="476" t="s">
        <v>657</v>
      </c>
      <c r="AI4" s="477" t="s">
        <v>658</v>
      </c>
      <c r="AJ4" s="478" t="s">
        <v>659</v>
      </c>
      <c r="AK4" s="482" t="s">
        <v>660</v>
      </c>
      <c r="AL4" s="851" t="s">
        <v>1131</v>
      </c>
      <c r="AM4" s="485" t="s">
        <v>1023</v>
      </c>
      <c r="AN4" s="475" t="s">
        <v>661</v>
      </c>
      <c r="AO4" s="478" t="s">
        <v>662</v>
      </c>
      <c r="AP4" s="489" t="s">
        <v>1132</v>
      </c>
      <c r="AQ4" s="852" t="s">
        <v>1133</v>
      </c>
      <c r="AR4" s="485" t="s">
        <v>1131</v>
      </c>
      <c r="AS4" s="462" t="s">
        <v>1134</v>
      </c>
      <c r="AT4" s="480" t="s">
        <v>1129</v>
      </c>
      <c r="AU4" s="468" t="s">
        <v>49</v>
      </c>
      <c r="AV4" s="481" t="s">
        <v>46</v>
      </c>
      <c r="AW4" s="469" t="s">
        <v>647</v>
      </c>
      <c r="AX4" s="482" t="s">
        <v>1019</v>
      </c>
      <c r="AY4" s="483" t="s">
        <v>1020</v>
      </c>
      <c r="AZ4" s="484" t="s">
        <v>663</v>
      </c>
      <c r="BA4" s="485" t="s">
        <v>1024</v>
      </c>
      <c r="BB4" s="475" t="s">
        <v>650</v>
      </c>
      <c r="BC4" s="480" t="s">
        <v>1129</v>
      </c>
      <c r="BD4" s="468" t="s">
        <v>49</v>
      </c>
      <c r="BE4" s="472" t="s">
        <v>46</v>
      </c>
      <c r="BF4" s="486" t="s">
        <v>664</v>
      </c>
      <c r="BG4" s="479" t="s">
        <v>498</v>
      </c>
      <c r="BH4" s="479" t="s">
        <v>665</v>
      </c>
      <c r="BI4" s="480" t="s">
        <v>1129</v>
      </c>
      <c r="BJ4" s="468" t="s">
        <v>49</v>
      </c>
      <c r="BK4" s="477" t="s">
        <v>46</v>
      </c>
      <c r="BL4" s="478" t="s">
        <v>647</v>
      </c>
      <c r="BM4" s="473" t="s">
        <v>668</v>
      </c>
      <c r="BN4" s="474" t="s">
        <v>669</v>
      </c>
      <c r="BO4" s="474" t="s">
        <v>670</v>
      </c>
      <c r="BP4" s="479" t="s">
        <v>1025</v>
      </c>
      <c r="BQ4" s="474" t="s">
        <v>671</v>
      </c>
      <c r="BR4" s="487" t="s">
        <v>672</v>
      </c>
      <c r="BS4" s="480" t="s">
        <v>1129</v>
      </c>
      <c r="BT4" s="468" t="s">
        <v>49</v>
      </c>
      <c r="BU4" s="472" t="s">
        <v>46</v>
      </c>
      <c r="BV4" s="486" t="s">
        <v>1026</v>
      </c>
      <c r="BW4" s="479" t="s">
        <v>1135</v>
      </c>
      <c r="BX4" s="479" t="s">
        <v>654</v>
      </c>
      <c r="BY4" s="480" t="s">
        <v>1136</v>
      </c>
      <c r="BZ4" s="488" t="s">
        <v>49</v>
      </c>
      <c r="CA4" s="489" t="s">
        <v>1137</v>
      </c>
      <c r="CB4" s="478" t="s">
        <v>1138</v>
      </c>
      <c r="CC4" s="476" t="s">
        <v>1139</v>
      </c>
      <c r="CD4" s="477" t="s">
        <v>1140</v>
      </c>
      <c r="CE4" s="478" t="s">
        <v>1141</v>
      </c>
      <c r="CF4" s="852" t="s">
        <v>1142</v>
      </c>
      <c r="CG4" s="485" t="s">
        <v>1143</v>
      </c>
      <c r="CH4" s="478" t="s">
        <v>1144</v>
      </c>
      <c r="CI4" s="480" t="s">
        <v>1129</v>
      </c>
      <c r="CJ4" s="468" t="s">
        <v>49</v>
      </c>
      <c r="CK4" s="489" t="s">
        <v>46</v>
      </c>
      <c r="CL4" s="472" t="s">
        <v>47</v>
      </c>
      <c r="CM4" s="480" t="s">
        <v>1129</v>
      </c>
      <c r="CN4" s="488" t="s">
        <v>49</v>
      </c>
      <c r="CO4" s="478" t="s">
        <v>46</v>
      </c>
      <c r="CP4" s="471" t="s">
        <v>47</v>
      </c>
      <c r="CQ4" s="467" t="s">
        <v>48</v>
      </c>
      <c r="CR4" s="468" t="s">
        <v>49</v>
      </c>
      <c r="CS4" s="489" t="s">
        <v>1145</v>
      </c>
      <c r="CT4" s="477" t="s">
        <v>1029</v>
      </c>
      <c r="CU4" s="486" t="s">
        <v>673</v>
      </c>
      <c r="CV4" s="468" t="s">
        <v>49</v>
      </c>
      <c r="CW4" s="853" t="s">
        <v>1035</v>
      </c>
      <c r="CX4" s="479" t="s">
        <v>1008</v>
      </c>
      <c r="CY4" s="479" t="s">
        <v>1009</v>
      </c>
      <c r="CZ4" s="854" t="s">
        <v>1036</v>
      </c>
      <c r="DA4" s="479" t="s">
        <v>1008</v>
      </c>
      <c r="DB4" s="479" t="s">
        <v>1009</v>
      </c>
      <c r="DC4" s="478" t="s">
        <v>1021</v>
      </c>
      <c r="DD4" s="479" t="s">
        <v>1010</v>
      </c>
      <c r="DE4" s="479" t="s">
        <v>1011</v>
      </c>
      <c r="DF4" s="479" t="s">
        <v>1012</v>
      </c>
      <c r="DG4" s="479" t="s">
        <v>1039</v>
      </c>
      <c r="DH4" s="478" t="s">
        <v>1055</v>
      </c>
      <c r="DI4" s="479" t="s">
        <v>1012</v>
      </c>
      <c r="DJ4" s="479" t="s">
        <v>1146</v>
      </c>
      <c r="DK4" s="479" t="s">
        <v>1039</v>
      </c>
      <c r="DL4" s="478" t="s">
        <v>674</v>
      </c>
    </row>
    <row r="5" spans="1:116" ht="51.5" thickBot="1">
      <c r="A5" s="726" t="s">
        <v>1051</v>
      </c>
      <c r="B5" s="490" t="s">
        <v>1052</v>
      </c>
      <c r="C5" s="491" t="s">
        <v>42</v>
      </c>
      <c r="D5" s="492" t="s">
        <v>43</v>
      </c>
      <c r="E5" s="492" t="s">
        <v>44</v>
      </c>
      <c r="F5" s="492" t="s">
        <v>5</v>
      </c>
      <c r="G5" s="493" t="s">
        <v>45</v>
      </c>
      <c r="H5" s="577" t="s">
        <v>46</v>
      </c>
      <c r="I5" s="577" t="s">
        <v>1147</v>
      </c>
      <c r="J5" s="728" t="s">
        <v>647</v>
      </c>
      <c r="K5" s="731" t="s">
        <v>1148</v>
      </c>
      <c r="L5" s="730" t="s">
        <v>1149</v>
      </c>
      <c r="M5" s="730" t="s">
        <v>1150</v>
      </c>
      <c r="N5" s="730" t="s">
        <v>1151</v>
      </c>
      <c r="O5" s="730" t="s">
        <v>650</v>
      </c>
      <c r="P5" s="496" t="s">
        <v>1152</v>
      </c>
      <c r="Q5" s="495" t="s">
        <v>49</v>
      </c>
      <c r="R5" s="494" t="s">
        <v>651</v>
      </c>
      <c r="S5" s="735" t="s">
        <v>47</v>
      </c>
      <c r="T5" s="496" t="s">
        <v>1153</v>
      </c>
      <c r="U5" s="495" t="s">
        <v>1154</v>
      </c>
      <c r="V5" s="494" t="s">
        <v>1155</v>
      </c>
      <c r="W5" s="728" t="s">
        <v>1156</v>
      </c>
      <c r="X5" s="731" t="s">
        <v>645</v>
      </c>
      <c r="Y5" s="729" t="s">
        <v>1157</v>
      </c>
      <c r="Z5" s="730" t="s">
        <v>1158</v>
      </c>
      <c r="AA5" s="496" t="s">
        <v>1159</v>
      </c>
      <c r="AB5" s="495" t="s">
        <v>1160</v>
      </c>
      <c r="AC5" s="732" t="s">
        <v>1161</v>
      </c>
      <c r="AD5" s="733" t="s">
        <v>1162</v>
      </c>
      <c r="AE5" s="731" t="s">
        <v>654</v>
      </c>
      <c r="AF5" s="730" t="s">
        <v>655</v>
      </c>
      <c r="AG5" s="730" t="s">
        <v>1163</v>
      </c>
      <c r="AH5" s="733" t="s">
        <v>1164</v>
      </c>
      <c r="AI5" s="732" t="s">
        <v>1165</v>
      </c>
      <c r="AJ5" s="733" t="s">
        <v>1166</v>
      </c>
      <c r="AK5" s="731" t="s">
        <v>660</v>
      </c>
      <c r="AL5" s="730" t="s">
        <v>1131</v>
      </c>
      <c r="AM5" s="730" t="s">
        <v>1167</v>
      </c>
      <c r="AN5" s="730" t="s">
        <v>1168</v>
      </c>
      <c r="AO5" s="733" t="s">
        <v>1169</v>
      </c>
      <c r="AP5" s="732" t="s">
        <v>1170</v>
      </c>
      <c r="AQ5" s="733" t="s">
        <v>1133</v>
      </c>
      <c r="AR5" s="727" t="s">
        <v>1171</v>
      </c>
      <c r="AS5" s="727" t="s">
        <v>1172</v>
      </c>
      <c r="AT5" s="734" t="s">
        <v>1173</v>
      </c>
      <c r="AU5" s="495" t="s">
        <v>1174</v>
      </c>
      <c r="AV5" s="494" t="s">
        <v>1175</v>
      </c>
      <c r="AW5" s="735" t="s">
        <v>1176</v>
      </c>
      <c r="AX5" s="731" t="s">
        <v>1019</v>
      </c>
      <c r="AY5" s="730" t="s">
        <v>1020</v>
      </c>
      <c r="AZ5" s="730" t="s">
        <v>663</v>
      </c>
      <c r="BA5" s="729" t="s">
        <v>1177</v>
      </c>
      <c r="BB5" s="730" t="s">
        <v>1178</v>
      </c>
      <c r="BC5" s="496" t="s">
        <v>1179</v>
      </c>
      <c r="BD5" s="495" t="s">
        <v>666</v>
      </c>
      <c r="BE5" s="494" t="s">
        <v>667</v>
      </c>
      <c r="BF5" s="735" t="s">
        <v>664</v>
      </c>
      <c r="BG5" s="735" t="s">
        <v>498</v>
      </c>
      <c r="BH5" s="736" t="s">
        <v>665</v>
      </c>
      <c r="BI5" s="496" t="s">
        <v>1180</v>
      </c>
      <c r="BJ5" s="495" t="s">
        <v>1181</v>
      </c>
      <c r="BK5" s="732" t="s">
        <v>1182</v>
      </c>
      <c r="BL5" s="733" t="s">
        <v>1183</v>
      </c>
      <c r="BM5" s="731" t="s">
        <v>668</v>
      </c>
      <c r="BN5" s="730" t="s">
        <v>669</v>
      </c>
      <c r="BO5" s="730" t="s">
        <v>670</v>
      </c>
      <c r="BP5" s="730" t="s">
        <v>1184</v>
      </c>
      <c r="BQ5" s="730" t="s">
        <v>671</v>
      </c>
      <c r="BR5" s="730" t="s">
        <v>672</v>
      </c>
      <c r="BS5" s="734" t="s">
        <v>1185</v>
      </c>
      <c r="BT5" s="495" t="s">
        <v>1027</v>
      </c>
      <c r="BU5" s="494" t="s">
        <v>1028</v>
      </c>
      <c r="BV5" s="735" t="s">
        <v>1026</v>
      </c>
      <c r="BW5" s="735" t="s">
        <v>1135</v>
      </c>
      <c r="BX5" s="736" t="s">
        <v>1186</v>
      </c>
      <c r="BY5" s="496" t="s">
        <v>1187</v>
      </c>
      <c r="BZ5" s="495" t="s">
        <v>1188</v>
      </c>
      <c r="CA5" s="494" t="s">
        <v>1189</v>
      </c>
      <c r="CB5" s="735" t="s">
        <v>1138</v>
      </c>
      <c r="CC5" s="735" t="s">
        <v>1190</v>
      </c>
      <c r="CD5" s="494" t="s">
        <v>1191</v>
      </c>
      <c r="CE5" s="735" t="s">
        <v>1141</v>
      </c>
      <c r="CF5" s="735" t="s">
        <v>1192</v>
      </c>
      <c r="CG5" s="577" t="s">
        <v>1193</v>
      </c>
      <c r="CH5" s="735" t="s">
        <v>1194</v>
      </c>
      <c r="CI5" s="496" t="s">
        <v>1195</v>
      </c>
      <c r="CJ5" s="495" t="s">
        <v>1196</v>
      </c>
      <c r="CK5" s="494" t="s">
        <v>1197</v>
      </c>
      <c r="CL5" s="855" t="s">
        <v>1198</v>
      </c>
      <c r="CM5" s="496" t="s">
        <v>1199</v>
      </c>
      <c r="CN5" s="737" t="s">
        <v>1200</v>
      </c>
      <c r="CO5" s="494" t="s">
        <v>1031</v>
      </c>
      <c r="CP5" s="492" t="s">
        <v>1032</v>
      </c>
      <c r="CQ5" s="496" t="s">
        <v>1033</v>
      </c>
      <c r="CR5" s="495" t="s">
        <v>1034</v>
      </c>
      <c r="CS5" s="494" t="s">
        <v>1201</v>
      </c>
      <c r="CT5" s="577" t="s">
        <v>1202</v>
      </c>
      <c r="CU5" s="577" t="s">
        <v>1203</v>
      </c>
      <c r="CV5" s="496" t="s">
        <v>1030</v>
      </c>
      <c r="CW5" s="497" t="s">
        <v>1204</v>
      </c>
      <c r="CX5" s="578" t="s">
        <v>1008</v>
      </c>
      <c r="CY5" s="578" t="s">
        <v>1009</v>
      </c>
      <c r="CZ5" s="579" t="s">
        <v>1205</v>
      </c>
      <c r="DA5" s="578" t="s">
        <v>1037</v>
      </c>
      <c r="DB5" s="578" t="s">
        <v>1038</v>
      </c>
      <c r="DC5" s="579" t="s">
        <v>1206</v>
      </c>
      <c r="DD5" s="578" t="s">
        <v>1010</v>
      </c>
      <c r="DE5" s="578" t="s">
        <v>1011</v>
      </c>
      <c r="DF5" s="578" t="s">
        <v>1012</v>
      </c>
      <c r="DG5" s="578" t="s">
        <v>1039</v>
      </c>
      <c r="DH5" s="579" t="s">
        <v>1207</v>
      </c>
      <c r="DI5" s="578" t="s">
        <v>1208</v>
      </c>
      <c r="DJ5" s="578" t="s">
        <v>1146</v>
      </c>
      <c r="DK5" s="578" t="s">
        <v>1209</v>
      </c>
      <c r="DL5" s="738" t="s">
        <v>1210</v>
      </c>
    </row>
    <row r="6" spans="1:116" ht="17.5" thickTop="1">
      <c r="A6" s="498" t="s">
        <v>1120</v>
      </c>
      <c r="B6" s="499" t="s">
        <v>675</v>
      </c>
      <c r="C6" s="500"/>
      <c r="D6" s="500"/>
      <c r="E6" s="500" t="s">
        <v>675</v>
      </c>
      <c r="F6" s="500" t="s">
        <v>675</v>
      </c>
      <c r="G6" s="501">
        <v>58.377500212618415</v>
      </c>
      <c r="H6" s="502">
        <v>20000</v>
      </c>
      <c r="I6" s="503">
        <v>2000</v>
      </c>
      <c r="J6" s="504">
        <v>18622.8</v>
      </c>
      <c r="K6" s="505">
        <v>17997</v>
      </c>
      <c r="L6" s="506">
        <v>683</v>
      </c>
      <c r="M6" s="506">
        <v>1036</v>
      </c>
      <c r="N6" s="506">
        <v>185</v>
      </c>
      <c r="O6" s="507">
        <v>405</v>
      </c>
      <c r="P6" s="508">
        <v>0.93113999999999997</v>
      </c>
      <c r="Q6" s="509">
        <v>13.9671</v>
      </c>
      <c r="R6" s="518"/>
      <c r="S6" s="580"/>
      <c r="T6" s="580"/>
      <c r="U6" s="519"/>
      <c r="V6" s="510">
        <v>3400</v>
      </c>
      <c r="W6" s="504">
        <v>2244</v>
      </c>
      <c r="X6" s="505">
        <v>2354</v>
      </c>
      <c r="Y6" s="515"/>
      <c r="Z6" s="507">
        <v>110</v>
      </c>
      <c r="AA6" s="508">
        <v>0.66</v>
      </c>
      <c r="AB6" s="509">
        <v>6.6000000000000005</v>
      </c>
      <c r="AC6" s="510">
        <v>1800</v>
      </c>
      <c r="AD6" s="511">
        <v>1379</v>
      </c>
      <c r="AE6" s="505">
        <v>1636</v>
      </c>
      <c r="AF6" s="506">
        <v>6</v>
      </c>
      <c r="AG6" s="507">
        <v>260</v>
      </c>
      <c r="AH6" s="508">
        <v>0.76611111111111108</v>
      </c>
      <c r="AI6" s="512">
        <v>2200</v>
      </c>
      <c r="AJ6" s="513">
        <v>2213</v>
      </c>
      <c r="AK6" s="505">
        <v>1330</v>
      </c>
      <c r="AL6" s="506">
        <v>888</v>
      </c>
      <c r="AM6" s="515"/>
      <c r="AN6" s="507">
        <v>5</v>
      </c>
      <c r="AO6" s="508">
        <v>1.0059090909090909</v>
      </c>
      <c r="AP6" s="856"/>
      <c r="AQ6" s="572"/>
      <c r="AR6" s="857"/>
      <c r="AS6" s="857"/>
      <c r="AT6" s="508">
        <v>0.88601010101010091</v>
      </c>
      <c r="AU6" s="514">
        <v>13.290151515151514</v>
      </c>
      <c r="AV6" s="510">
        <v>4400</v>
      </c>
      <c r="AW6" s="511">
        <v>3752</v>
      </c>
      <c r="AX6" s="505">
        <v>3277</v>
      </c>
      <c r="AY6" s="506">
        <v>478</v>
      </c>
      <c r="AZ6" s="506">
        <v>177</v>
      </c>
      <c r="BA6" s="515"/>
      <c r="BB6" s="507">
        <v>180</v>
      </c>
      <c r="BC6" s="508">
        <v>0.85272727272727278</v>
      </c>
      <c r="BD6" s="514">
        <v>8.5272727272727273</v>
      </c>
      <c r="BE6" s="516">
        <v>65000</v>
      </c>
      <c r="BF6" s="513">
        <v>54209.776866088665</v>
      </c>
      <c r="BG6" s="517">
        <v>1069125219.3530006</v>
      </c>
      <c r="BH6" s="858">
        <v>19722</v>
      </c>
      <c r="BI6" s="508">
        <v>0.83399656717059489</v>
      </c>
      <c r="BJ6" s="514">
        <v>5.8379759701941643</v>
      </c>
      <c r="BK6" s="512">
        <v>500</v>
      </c>
      <c r="BL6" s="859">
        <v>230.5</v>
      </c>
      <c r="BM6" s="505">
        <v>173</v>
      </c>
      <c r="BN6" s="506">
        <v>0</v>
      </c>
      <c r="BO6" s="506">
        <v>42</v>
      </c>
      <c r="BP6" s="506">
        <v>5</v>
      </c>
      <c r="BQ6" s="506">
        <v>2</v>
      </c>
      <c r="BR6" s="506">
        <v>0</v>
      </c>
      <c r="BS6" s="508">
        <v>0.46100000000000002</v>
      </c>
      <c r="BT6" s="514">
        <v>2.3050000000000002</v>
      </c>
      <c r="BU6" s="665">
        <v>0.5</v>
      </c>
      <c r="BV6" s="508">
        <v>0.64311814859926919</v>
      </c>
      <c r="BW6" s="517">
        <v>1056</v>
      </c>
      <c r="BX6" s="858">
        <v>1642</v>
      </c>
      <c r="BY6" s="508">
        <v>1</v>
      </c>
      <c r="BZ6" s="514">
        <v>5</v>
      </c>
      <c r="CA6" s="518"/>
      <c r="CB6" s="580"/>
      <c r="CC6" s="580"/>
      <c r="CD6" s="518"/>
      <c r="CE6" s="580"/>
      <c r="CF6" s="580"/>
      <c r="CG6" s="519"/>
      <c r="CH6" s="580"/>
      <c r="CI6" s="580"/>
      <c r="CJ6" s="519"/>
      <c r="CK6" s="697"/>
      <c r="CL6" s="698"/>
      <c r="CM6" s="698"/>
      <c r="CN6" s="860"/>
      <c r="CO6" s="666"/>
      <c r="CP6" s="861">
        <v>98.525203252032526</v>
      </c>
      <c r="CQ6" s="508">
        <v>0.95</v>
      </c>
      <c r="CR6" s="509">
        <v>2.8499999999999996</v>
      </c>
      <c r="CS6" s="521"/>
      <c r="CT6" s="581"/>
      <c r="CU6" s="581"/>
      <c r="CV6" s="862"/>
      <c r="CW6" s="510">
        <v>405</v>
      </c>
      <c r="CX6" s="506">
        <v>81</v>
      </c>
      <c r="CY6" s="506">
        <v>0</v>
      </c>
      <c r="CZ6" s="511">
        <v>110</v>
      </c>
      <c r="DA6" s="506">
        <v>22</v>
      </c>
      <c r="DB6" s="506">
        <v>0</v>
      </c>
      <c r="DC6" s="511">
        <v>180</v>
      </c>
      <c r="DD6" s="506">
        <v>9</v>
      </c>
      <c r="DE6" s="506">
        <v>0</v>
      </c>
      <c r="DF6" s="506">
        <v>19</v>
      </c>
      <c r="DG6" s="506">
        <v>4</v>
      </c>
      <c r="DH6" s="511">
        <v>260</v>
      </c>
      <c r="DI6" s="506">
        <v>38</v>
      </c>
      <c r="DJ6" s="506">
        <v>0</v>
      </c>
      <c r="DK6" s="506">
        <v>7</v>
      </c>
      <c r="DL6" s="863">
        <v>5</v>
      </c>
    </row>
    <row r="7" spans="1:116">
      <c r="A7" s="523" t="s">
        <v>1120</v>
      </c>
      <c r="B7" s="524" t="s">
        <v>675</v>
      </c>
      <c r="C7" s="525" t="s">
        <v>1002</v>
      </c>
      <c r="D7" s="525"/>
      <c r="E7" s="525" t="s">
        <v>12</v>
      </c>
      <c r="F7" s="525" t="s">
        <v>12</v>
      </c>
      <c r="G7" s="526">
        <v>61.888038685883686</v>
      </c>
      <c r="H7" s="527">
        <v>3420</v>
      </c>
      <c r="I7" s="528">
        <v>414</v>
      </c>
      <c r="J7" s="529">
        <v>3260.2999999999997</v>
      </c>
      <c r="K7" s="530">
        <v>3125</v>
      </c>
      <c r="L7" s="531">
        <v>124</v>
      </c>
      <c r="M7" s="531">
        <v>199</v>
      </c>
      <c r="N7" s="531">
        <v>8</v>
      </c>
      <c r="O7" s="532">
        <v>50</v>
      </c>
      <c r="P7" s="533">
        <v>0.95330409356725143</v>
      </c>
      <c r="Q7" s="534">
        <v>14.299561403508772</v>
      </c>
      <c r="R7" s="518"/>
      <c r="S7" s="580"/>
      <c r="T7" s="580"/>
      <c r="U7" s="519"/>
      <c r="V7" s="535">
        <v>636</v>
      </c>
      <c r="W7" s="529">
        <v>413</v>
      </c>
      <c r="X7" s="530">
        <v>423</v>
      </c>
      <c r="Y7" s="515"/>
      <c r="Z7" s="532">
        <v>10</v>
      </c>
      <c r="AA7" s="533">
        <v>0.64937106918238996</v>
      </c>
      <c r="AB7" s="534">
        <v>6.4937106918238996</v>
      </c>
      <c r="AC7" s="535">
        <v>287</v>
      </c>
      <c r="AD7" s="536">
        <v>259.5</v>
      </c>
      <c r="AE7" s="530">
        <v>258</v>
      </c>
      <c r="AF7" s="531">
        <v>3</v>
      </c>
      <c r="AG7" s="532">
        <v>0</v>
      </c>
      <c r="AH7" s="533">
        <v>0.90418118466898956</v>
      </c>
      <c r="AI7" s="537">
        <v>326</v>
      </c>
      <c r="AJ7" s="538">
        <v>311.5</v>
      </c>
      <c r="AK7" s="530">
        <v>188</v>
      </c>
      <c r="AL7" s="531">
        <v>126</v>
      </c>
      <c r="AM7" s="515"/>
      <c r="AN7" s="532">
        <v>2.5</v>
      </c>
      <c r="AO7" s="533">
        <v>0.95552147239263807</v>
      </c>
      <c r="AP7" s="856"/>
      <c r="AQ7" s="572"/>
      <c r="AR7" s="857"/>
      <c r="AS7" s="857"/>
      <c r="AT7" s="533">
        <v>0.92985132853081387</v>
      </c>
      <c r="AU7" s="539">
        <v>13.947769927962208</v>
      </c>
      <c r="AV7" s="535">
        <v>729</v>
      </c>
      <c r="AW7" s="536">
        <v>645</v>
      </c>
      <c r="AX7" s="530">
        <v>520</v>
      </c>
      <c r="AY7" s="531">
        <v>92</v>
      </c>
      <c r="AZ7" s="531">
        <v>38</v>
      </c>
      <c r="BA7" s="515"/>
      <c r="BB7" s="532">
        <v>5</v>
      </c>
      <c r="BC7" s="533">
        <v>0.8847736625514403</v>
      </c>
      <c r="BD7" s="539">
        <v>8.8477366255144023</v>
      </c>
      <c r="BE7" s="540">
        <v>65000</v>
      </c>
      <c r="BF7" s="538">
        <v>56434.033295770554</v>
      </c>
      <c r="BG7" s="541">
        <v>194810282.93699995</v>
      </c>
      <c r="BH7" s="864">
        <v>3452</v>
      </c>
      <c r="BI7" s="533">
        <v>0.86821589685800848</v>
      </c>
      <c r="BJ7" s="539">
        <v>6.0775112780060594</v>
      </c>
      <c r="BK7" s="537">
        <v>97</v>
      </c>
      <c r="BL7" s="865">
        <v>25.8</v>
      </c>
      <c r="BM7" s="866">
        <v>19</v>
      </c>
      <c r="BN7" s="542">
        <v>0</v>
      </c>
      <c r="BO7" s="542">
        <v>3</v>
      </c>
      <c r="BP7" s="542">
        <v>5</v>
      </c>
      <c r="BQ7" s="542">
        <v>0</v>
      </c>
      <c r="BR7" s="531">
        <v>0</v>
      </c>
      <c r="BS7" s="533">
        <v>0.26597938144329897</v>
      </c>
      <c r="BT7" s="539">
        <v>1.3298969072164948</v>
      </c>
      <c r="BU7" s="667">
        <v>0.5</v>
      </c>
      <c r="BV7" s="533">
        <v>0.63984674329501912</v>
      </c>
      <c r="BW7" s="541">
        <v>167</v>
      </c>
      <c r="BX7" s="864">
        <v>261</v>
      </c>
      <c r="BY7" s="533">
        <v>1</v>
      </c>
      <c r="BZ7" s="539">
        <v>5</v>
      </c>
      <c r="CA7" s="518"/>
      <c r="CB7" s="580"/>
      <c r="CC7" s="580"/>
      <c r="CD7" s="518"/>
      <c r="CE7" s="580"/>
      <c r="CF7" s="580"/>
      <c r="CG7" s="519"/>
      <c r="CH7" s="580"/>
      <c r="CI7" s="580"/>
      <c r="CJ7" s="519"/>
      <c r="CK7" s="697"/>
      <c r="CL7" s="698"/>
      <c r="CM7" s="698"/>
      <c r="CN7" s="860"/>
      <c r="CO7" s="668"/>
      <c r="CP7" s="867">
        <v>98.416570771001147</v>
      </c>
      <c r="CQ7" s="533">
        <v>0.95</v>
      </c>
      <c r="CR7" s="534">
        <v>2.8499999999999996</v>
      </c>
      <c r="CS7" s="588">
        <v>1.9418518518518519</v>
      </c>
      <c r="CT7" s="582">
        <v>1.2</v>
      </c>
      <c r="CU7" s="582">
        <v>-0.1</v>
      </c>
      <c r="CV7" s="868">
        <v>3.041851851851852</v>
      </c>
      <c r="CW7" s="535">
        <v>50</v>
      </c>
      <c r="CX7" s="531">
        <v>10</v>
      </c>
      <c r="CY7" s="531">
        <v>0</v>
      </c>
      <c r="CZ7" s="536">
        <v>10</v>
      </c>
      <c r="DA7" s="531">
        <v>2</v>
      </c>
      <c r="DB7" s="531">
        <v>0</v>
      </c>
      <c r="DC7" s="536">
        <v>5</v>
      </c>
      <c r="DD7" s="531">
        <v>1</v>
      </c>
      <c r="DE7" s="531">
        <v>0</v>
      </c>
      <c r="DF7" s="531">
        <v>0</v>
      </c>
      <c r="DG7" s="531">
        <v>0</v>
      </c>
      <c r="DH7" s="536">
        <v>0</v>
      </c>
      <c r="DI7" s="531">
        <v>0</v>
      </c>
      <c r="DJ7" s="531">
        <v>0</v>
      </c>
      <c r="DK7" s="531">
        <v>0</v>
      </c>
      <c r="DL7" s="869">
        <v>2.5</v>
      </c>
    </row>
    <row r="8" spans="1:116">
      <c r="A8" s="544" t="s">
        <v>1120</v>
      </c>
      <c r="B8" s="545" t="s">
        <v>675</v>
      </c>
      <c r="C8" s="546" t="s">
        <v>1003</v>
      </c>
      <c r="D8" s="546"/>
      <c r="E8" s="546" t="s">
        <v>13</v>
      </c>
      <c r="F8" s="546" t="s">
        <v>13</v>
      </c>
      <c r="G8" s="547">
        <v>62.384392149590141</v>
      </c>
      <c r="H8" s="548">
        <v>3464</v>
      </c>
      <c r="I8" s="549">
        <v>457</v>
      </c>
      <c r="J8" s="550">
        <v>3155.6</v>
      </c>
      <c r="K8" s="551">
        <v>3046</v>
      </c>
      <c r="L8" s="552">
        <v>119</v>
      </c>
      <c r="M8" s="552">
        <v>232</v>
      </c>
      <c r="N8" s="552">
        <v>30</v>
      </c>
      <c r="O8" s="553">
        <v>85</v>
      </c>
      <c r="P8" s="554">
        <v>0.91096997690531178</v>
      </c>
      <c r="Q8" s="555">
        <v>13.664549653579677</v>
      </c>
      <c r="R8" s="566"/>
      <c r="S8" s="583"/>
      <c r="T8" s="583"/>
      <c r="U8" s="567"/>
      <c r="V8" s="556">
        <v>620</v>
      </c>
      <c r="W8" s="550">
        <v>337</v>
      </c>
      <c r="X8" s="551">
        <v>357</v>
      </c>
      <c r="Y8" s="561"/>
      <c r="Z8" s="553">
        <v>20</v>
      </c>
      <c r="AA8" s="554">
        <v>0.54354838709677422</v>
      </c>
      <c r="AB8" s="555">
        <v>5.435483870967742</v>
      </c>
      <c r="AC8" s="556">
        <v>321</v>
      </c>
      <c r="AD8" s="557">
        <v>264</v>
      </c>
      <c r="AE8" s="551">
        <v>314</v>
      </c>
      <c r="AF8" s="552">
        <v>0</v>
      </c>
      <c r="AG8" s="553">
        <v>50</v>
      </c>
      <c r="AH8" s="554">
        <v>0.82242990654205606</v>
      </c>
      <c r="AI8" s="558">
        <v>375</v>
      </c>
      <c r="AJ8" s="559">
        <v>415</v>
      </c>
      <c r="AK8" s="551">
        <v>257</v>
      </c>
      <c r="AL8" s="552">
        <v>158</v>
      </c>
      <c r="AM8" s="561"/>
      <c r="AN8" s="553">
        <v>0</v>
      </c>
      <c r="AO8" s="554">
        <v>1.1066666666666667</v>
      </c>
      <c r="AP8" s="870"/>
      <c r="AQ8" s="573"/>
      <c r="AR8" s="871"/>
      <c r="AS8" s="871"/>
      <c r="AT8" s="554">
        <v>0.96454828660436132</v>
      </c>
      <c r="AU8" s="560">
        <v>14.468224299065419</v>
      </c>
      <c r="AV8" s="556">
        <v>725</v>
      </c>
      <c r="AW8" s="557">
        <v>602</v>
      </c>
      <c r="AX8" s="551">
        <v>554</v>
      </c>
      <c r="AY8" s="552">
        <v>65</v>
      </c>
      <c r="AZ8" s="552">
        <v>18</v>
      </c>
      <c r="BA8" s="561"/>
      <c r="BB8" s="553">
        <v>35</v>
      </c>
      <c r="BC8" s="554">
        <v>0.83034482758620687</v>
      </c>
      <c r="BD8" s="560">
        <v>8.3034482758620687</v>
      </c>
      <c r="BE8" s="562">
        <v>65000</v>
      </c>
      <c r="BF8" s="559">
        <v>52494.212147483129</v>
      </c>
      <c r="BG8" s="563">
        <v>178322838.6650002</v>
      </c>
      <c r="BH8" s="872">
        <v>3397</v>
      </c>
      <c r="BI8" s="554">
        <v>0.80760326380743275</v>
      </c>
      <c r="BJ8" s="560">
        <v>5.6532228466520289</v>
      </c>
      <c r="BK8" s="558">
        <v>84</v>
      </c>
      <c r="BL8" s="873">
        <v>62.599999999999994</v>
      </c>
      <c r="BM8" s="874">
        <v>48</v>
      </c>
      <c r="BN8" s="565">
        <v>0</v>
      </c>
      <c r="BO8" s="565">
        <v>10</v>
      </c>
      <c r="BP8" s="565">
        <v>0</v>
      </c>
      <c r="BQ8" s="565">
        <v>0</v>
      </c>
      <c r="BR8" s="552">
        <v>0</v>
      </c>
      <c r="BS8" s="554">
        <v>0.74523809523809514</v>
      </c>
      <c r="BT8" s="560">
        <v>3.7261904761904758</v>
      </c>
      <c r="BU8" s="669">
        <v>0.5</v>
      </c>
      <c r="BV8" s="554">
        <v>0.67197452229299359</v>
      </c>
      <c r="BW8" s="563">
        <v>211</v>
      </c>
      <c r="BX8" s="872">
        <v>314</v>
      </c>
      <c r="BY8" s="554">
        <v>1</v>
      </c>
      <c r="BZ8" s="560">
        <v>5</v>
      </c>
      <c r="CA8" s="566"/>
      <c r="CB8" s="583"/>
      <c r="CC8" s="583"/>
      <c r="CD8" s="566"/>
      <c r="CE8" s="583"/>
      <c r="CF8" s="583"/>
      <c r="CG8" s="567"/>
      <c r="CH8" s="583"/>
      <c r="CI8" s="583"/>
      <c r="CJ8" s="567"/>
      <c r="CK8" s="706"/>
      <c r="CL8" s="707"/>
      <c r="CM8" s="707"/>
      <c r="CN8" s="875"/>
      <c r="CO8" s="670"/>
      <c r="CP8" s="876">
        <v>98.606786427145707</v>
      </c>
      <c r="CQ8" s="554">
        <v>0.95</v>
      </c>
      <c r="CR8" s="555">
        <v>2.8499999999999996</v>
      </c>
      <c r="CS8" s="584">
        <v>2.3832727272727277</v>
      </c>
      <c r="CT8" s="585">
        <v>1.2</v>
      </c>
      <c r="CU8" s="585">
        <v>-0.30000000000000004</v>
      </c>
      <c r="CV8" s="877">
        <v>3.2832727272727276</v>
      </c>
      <c r="CW8" s="556">
        <v>85</v>
      </c>
      <c r="CX8" s="552">
        <v>17</v>
      </c>
      <c r="CY8" s="552">
        <v>0</v>
      </c>
      <c r="CZ8" s="557">
        <v>20</v>
      </c>
      <c r="DA8" s="552">
        <v>4</v>
      </c>
      <c r="DB8" s="552">
        <v>0</v>
      </c>
      <c r="DC8" s="557">
        <v>35</v>
      </c>
      <c r="DD8" s="552">
        <v>1</v>
      </c>
      <c r="DE8" s="552">
        <v>0</v>
      </c>
      <c r="DF8" s="552">
        <v>2</v>
      </c>
      <c r="DG8" s="552">
        <v>2</v>
      </c>
      <c r="DH8" s="557">
        <v>50</v>
      </c>
      <c r="DI8" s="552">
        <v>4</v>
      </c>
      <c r="DJ8" s="552">
        <v>0</v>
      </c>
      <c r="DK8" s="552">
        <v>3</v>
      </c>
      <c r="DL8" s="878">
        <v>0</v>
      </c>
    </row>
    <row r="9" spans="1:116">
      <c r="A9" s="544" t="s">
        <v>1120</v>
      </c>
      <c r="B9" s="545" t="s">
        <v>675</v>
      </c>
      <c r="C9" s="546" t="s">
        <v>536</v>
      </c>
      <c r="D9" s="546"/>
      <c r="E9" s="546" t="s">
        <v>1004</v>
      </c>
      <c r="F9" s="546" t="s">
        <v>1004</v>
      </c>
      <c r="G9" s="547">
        <v>62.875428577767458</v>
      </c>
      <c r="H9" s="548">
        <v>4374</v>
      </c>
      <c r="I9" s="549">
        <v>434</v>
      </c>
      <c r="J9" s="550">
        <v>3933.7</v>
      </c>
      <c r="K9" s="551">
        <v>3868</v>
      </c>
      <c r="L9" s="552">
        <v>103</v>
      </c>
      <c r="M9" s="552">
        <v>205</v>
      </c>
      <c r="N9" s="552">
        <v>6</v>
      </c>
      <c r="O9" s="553">
        <v>100</v>
      </c>
      <c r="P9" s="554">
        <v>0.89933699131229994</v>
      </c>
      <c r="Q9" s="555">
        <v>13.490054869684499</v>
      </c>
      <c r="R9" s="566"/>
      <c r="S9" s="583"/>
      <c r="T9" s="583"/>
      <c r="U9" s="567"/>
      <c r="V9" s="556">
        <v>751</v>
      </c>
      <c r="W9" s="550">
        <v>438</v>
      </c>
      <c r="X9" s="551">
        <v>463</v>
      </c>
      <c r="Y9" s="561"/>
      <c r="Z9" s="553">
        <v>25</v>
      </c>
      <c r="AA9" s="554">
        <v>0.58322237017310252</v>
      </c>
      <c r="AB9" s="555">
        <v>5.8322237017310252</v>
      </c>
      <c r="AC9" s="556">
        <v>424</v>
      </c>
      <c r="AD9" s="557">
        <v>328.5</v>
      </c>
      <c r="AE9" s="551">
        <v>398</v>
      </c>
      <c r="AF9" s="552">
        <v>1</v>
      </c>
      <c r="AG9" s="553">
        <v>70</v>
      </c>
      <c r="AH9" s="554">
        <v>0.77476415094339623</v>
      </c>
      <c r="AI9" s="558">
        <v>523</v>
      </c>
      <c r="AJ9" s="559">
        <v>553</v>
      </c>
      <c r="AK9" s="551">
        <v>329</v>
      </c>
      <c r="AL9" s="552">
        <v>224</v>
      </c>
      <c r="AM9" s="561"/>
      <c r="AN9" s="553">
        <v>0</v>
      </c>
      <c r="AO9" s="554">
        <v>1.0573613766730401</v>
      </c>
      <c r="AP9" s="870"/>
      <c r="AQ9" s="573"/>
      <c r="AR9" s="871"/>
      <c r="AS9" s="871"/>
      <c r="AT9" s="554">
        <v>0.91606276380821816</v>
      </c>
      <c r="AU9" s="560">
        <v>13.740941457123272</v>
      </c>
      <c r="AV9" s="556">
        <v>965</v>
      </c>
      <c r="AW9" s="557">
        <v>814</v>
      </c>
      <c r="AX9" s="551">
        <v>742</v>
      </c>
      <c r="AY9" s="552">
        <v>106</v>
      </c>
      <c r="AZ9" s="552">
        <v>21</v>
      </c>
      <c r="BA9" s="561"/>
      <c r="BB9" s="553">
        <v>55</v>
      </c>
      <c r="BC9" s="554">
        <v>0.84352331606217612</v>
      </c>
      <c r="BD9" s="560">
        <v>8.4352331606217614</v>
      </c>
      <c r="BE9" s="562">
        <v>65000</v>
      </c>
      <c r="BF9" s="559">
        <v>54909.576660440682</v>
      </c>
      <c r="BG9" s="563">
        <v>229302392.1340003</v>
      </c>
      <c r="BH9" s="872">
        <v>4176</v>
      </c>
      <c r="BI9" s="554">
        <v>0.84476271785293355</v>
      </c>
      <c r="BJ9" s="560">
        <v>5.9133390249705347</v>
      </c>
      <c r="BK9" s="558">
        <v>99</v>
      </c>
      <c r="BL9" s="873">
        <v>17.100000000000001</v>
      </c>
      <c r="BM9" s="874">
        <v>8</v>
      </c>
      <c r="BN9" s="565">
        <v>0</v>
      </c>
      <c r="BO9" s="565">
        <v>15</v>
      </c>
      <c r="BP9" s="565">
        <v>0</v>
      </c>
      <c r="BQ9" s="565">
        <v>0</v>
      </c>
      <c r="BR9" s="552">
        <v>0</v>
      </c>
      <c r="BS9" s="554">
        <v>0.17272727272727273</v>
      </c>
      <c r="BT9" s="560">
        <v>0.86363636363636365</v>
      </c>
      <c r="BU9" s="669">
        <v>0.5</v>
      </c>
      <c r="BV9" s="554">
        <v>0.69172932330827064</v>
      </c>
      <c r="BW9" s="563">
        <v>276</v>
      </c>
      <c r="BX9" s="872">
        <v>399</v>
      </c>
      <c r="BY9" s="554">
        <v>1</v>
      </c>
      <c r="BZ9" s="560">
        <v>5</v>
      </c>
      <c r="CA9" s="566"/>
      <c r="CB9" s="583"/>
      <c r="CC9" s="583"/>
      <c r="CD9" s="566"/>
      <c r="CE9" s="583"/>
      <c r="CF9" s="583"/>
      <c r="CG9" s="567"/>
      <c r="CH9" s="583"/>
      <c r="CI9" s="583"/>
      <c r="CJ9" s="567"/>
      <c r="CK9" s="706"/>
      <c r="CL9" s="707"/>
      <c r="CM9" s="707"/>
      <c r="CN9" s="875"/>
      <c r="CO9" s="670"/>
      <c r="CP9" s="876">
        <v>99.160240963855415</v>
      </c>
      <c r="CQ9" s="554">
        <v>1.2</v>
      </c>
      <c r="CR9" s="555">
        <v>3.5999999999999996</v>
      </c>
      <c r="CS9" s="584">
        <v>4.8</v>
      </c>
      <c r="CT9" s="585">
        <v>1.2</v>
      </c>
      <c r="CU9" s="585">
        <v>0</v>
      </c>
      <c r="CV9" s="877">
        <v>6</v>
      </c>
      <c r="CW9" s="556">
        <v>100</v>
      </c>
      <c r="CX9" s="552">
        <v>20</v>
      </c>
      <c r="CY9" s="552">
        <v>0</v>
      </c>
      <c r="CZ9" s="557">
        <v>25</v>
      </c>
      <c r="DA9" s="552">
        <v>5</v>
      </c>
      <c r="DB9" s="552">
        <v>0</v>
      </c>
      <c r="DC9" s="557">
        <v>55</v>
      </c>
      <c r="DD9" s="552">
        <v>4</v>
      </c>
      <c r="DE9" s="552">
        <v>0</v>
      </c>
      <c r="DF9" s="552">
        <v>7</v>
      </c>
      <c r="DG9" s="552">
        <v>0</v>
      </c>
      <c r="DH9" s="557">
        <v>70</v>
      </c>
      <c r="DI9" s="552">
        <v>14</v>
      </c>
      <c r="DJ9" s="552">
        <v>0</v>
      </c>
      <c r="DK9" s="552">
        <v>0</v>
      </c>
      <c r="DL9" s="878">
        <v>0</v>
      </c>
    </row>
    <row r="10" spans="1:116">
      <c r="A10" s="544" t="s">
        <v>1120</v>
      </c>
      <c r="B10" s="545" t="s">
        <v>675</v>
      </c>
      <c r="C10" s="546" t="s">
        <v>549</v>
      </c>
      <c r="D10" s="546"/>
      <c r="E10" s="546" t="s">
        <v>14</v>
      </c>
      <c r="F10" s="546" t="s">
        <v>14</v>
      </c>
      <c r="G10" s="547">
        <v>63.803702181963217</v>
      </c>
      <c r="H10" s="548">
        <v>4903</v>
      </c>
      <c r="I10" s="549">
        <v>361</v>
      </c>
      <c r="J10" s="550">
        <v>4426.5</v>
      </c>
      <c r="K10" s="551">
        <v>4245</v>
      </c>
      <c r="L10" s="552">
        <v>232</v>
      </c>
      <c r="M10" s="552">
        <v>279</v>
      </c>
      <c r="N10" s="552">
        <v>29</v>
      </c>
      <c r="O10" s="553">
        <v>140</v>
      </c>
      <c r="P10" s="554">
        <v>0.90281460330409957</v>
      </c>
      <c r="Q10" s="555">
        <v>13.542219049561494</v>
      </c>
      <c r="R10" s="566"/>
      <c r="S10" s="583"/>
      <c r="T10" s="583"/>
      <c r="U10" s="567"/>
      <c r="V10" s="556">
        <v>764</v>
      </c>
      <c r="W10" s="550">
        <v>622</v>
      </c>
      <c r="X10" s="551">
        <v>667</v>
      </c>
      <c r="Y10" s="561"/>
      <c r="Z10" s="553">
        <v>45</v>
      </c>
      <c r="AA10" s="554">
        <v>0.81413612565445026</v>
      </c>
      <c r="AB10" s="555">
        <v>8.1413612565445028</v>
      </c>
      <c r="AC10" s="556">
        <v>462</v>
      </c>
      <c r="AD10" s="557">
        <v>293.5</v>
      </c>
      <c r="AE10" s="551">
        <v>393</v>
      </c>
      <c r="AF10" s="552">
        <v>1</v>
      </c>
      <c r="AG10" s="553">
        <v>100</v>
      </c>
      <c r="AH10" s="554">
        <v>0.63528138528138534</v>
      </c>
      <c r="AI10" s="558">
        <v>600</v>
      </c>
      <c r="AJ10" s="559">
        <v>540</v>
      </c>
      <c r="AK10" s="551">
        <v>348</v>
      </c>
      <c r="AL10" s="552">
        <v>192</v>
      </c>
      <c r="AM10" s="561"/>
      <c r="AN10" s="553">
        <v>0</v>
      </c>
      <c r="AO10" s="554">
        <v>0.9</v>
      </c>
      <c r="AP10" s="870"/>
      <c r="AQ10" s="573"/>
      <c r="AR10" s="871"/>
      <c r="AS10" s="871"/>
      <c r="AT10" s="554">
        <v>0.76764069264069268</v>
      </c>
      <c r="AU10" s="560">
        <v>11.51461038961039</v>
      </c>
      <c r="AV10" s="556">
        <v>1119</v>
      </c>
      <c r="AW10" s="557">
        <v>953</v>
      </c>
      <c r="AX10" s="551">
        <v>829</v>
      </c>
      <c r="AY10" s="552">
        <v>124</v>
      </c>
      <c r="AZ10" s="552">
        <v>60</v>
      </c>
      <c r="BA10" s="561"/>
      <c r="BB10" s="553">
        <v>60</v>
      </c>
      <c r="BC10" s="554">
        <v>0.85165326184092938</v>
      </c>
      <c r="BD10" s="560">
        <v>8.5165326184092933</v>
      </c>
      <c r="BE10" s="562">
        <v>65000</v>
      </c>
      <c r="BF10" s="559">
        <v>53722.26481669124</v>
      </c>
      <c r="BG10" s="563">
        <v>255556813.73300022</v>
      </c>
      <c r="BH10" s="872">
        <v>4757</v>
      </c>
      <c r="BI10" s="554">
        <v>0.82649638179524987</v>
      </c>
      <c r="BJ10" s="560">
        <v>5.7854746725667487</v>
      </c>
      <c r="BK10" s="558">
        <v>114</v>
      </c>
      <c r="BL10" s="873">
        <v>95.6</v>
      </c>
      <c r="BM10" s="874">
        <v>77</v>
      </c>
      <c r="BN10" s="565">
        <v>0</v>
      </c>
      <c r="BO10" s="565">
        <v>6</v>
      </c>
      <c r="BP10" s="565">
        <v>0</v>
      </c>
      <c r="BQ10" s="565">
        <v>1</v>
      </c>
      <c r="BR10" s="552">
        <v>0</v>
      </c>
      <c r="BS10" s="554">
        <v>0.83859649122807012</v>
      </c>
      <c r="BT10" s="560">
        <v>4.192982456140351</v>
      </c>
      <c r="BU10" s="669">
        <v>0.5</v>
      </c>
      <c r="BV10" s="554">
        <v>0.6116751269035533</v>
      </c>
      <c r="BW10" s="563">
        <v>241</v>
      </c>
      <c r="BX10" s="872">
        <v>394</v>
      </c>
      <c r="BY10" s="554">
        <v>1</v>
      </c>
      <c r="BZ10" s="560">
        <v>5</v>
      </c>
      <c r="CA10" s="566"/>
      <c r="CB10" s="583"/>
      <c r="CC10" s="583"/>
      <c r="CD10" s="566"/>
      <c r="CE10" s="583"/>
      <c r="CF10" s="583"/>
      <c r="CG10" s="567"/>
      <c r="CH10" s="583"/>
      <c r="CI10" s="583"/>
      <c r="CJ10" s="567"/>
      <c r="CK10" s="706"/>
      <c r="CL10" s="707"/>
      <c r="CM10" s="707"/>
      <c r="CN10" s="875"/>
      <c r="CO10" s="670"/>
      <c r="CP10" s="876">
        <v>98.152777777777771</v>
      </c>
      <c r="CQ10" s="554">
        <v>0.9</v>
      </c>
      <c r="CR10" s="555">
        <v>2.7</v>
      </c>
      <c r="CS10" s="584">
        <v>3.3105217391304342</v>
      </c>
      <c r="CT10" s="585">
        <v>1.2</v>
      </c>
      <c r="CU10" s="585">
        <v>-0.1</v>
      </c>
      <c r="CV10" s="877">
        <v>4.4105217391304343</v>
      </c>
      <c r="CW10" s="556">
        <v>140</v>
      </c>
      <c r="CX10" s="552">
        <v>28</v>
      </c>
      <c r="CY10" s="552">
        <v>0</v>
      </c>
      <c r="CZ10" s="557">
        <v>45</v>
      </c>
      <c r="DA10" s="552">
        <v>9</v>
      </c>
      <c r="DB10" s="552">
        <v>0</v>
      </c>
      <c r="DC10" s="557">
        <v>60</v>
      </c>
      <c r="DD10" s="552">
        <v>2</v>
      </c>
      <c r="DE10" s="552">
        <v>0</v>
      </c>
      <c r="DF10" s="552">
        <v>8</v>
      </c>
      <c r="DG10" s="552">
        <v>1</v>
      </c>
      <c r="DH10" s="557">
        <v>100</v>
      </c>
      <c r="DI10" s="552">
        <v>16</v>
      </c>
      <c r="DJ10" s="552">
        <v>0</v>
      </c>
      <c r="DK10" s="552">
        <v>2</v>
      </c>
      <c r="DL10" s="878">
        <v>0</v>
      </c>
    </row>
    <row r="11" spans="1:116">
      <c r="A11" s="544" t="s">
        <v>1120</v>
      </c>
      <c r="B11" s="545" t="s">
        <v>675</v>
      </c>
      <c r="C11" s="546" t="s">
        <v>1005</v>
      </c>
      <c r="D11" s="546"/>
      <c r="E11" s="546" t="s">
        <v>15</v>
      </c>
      <c r="F11" s="546" t="s">
        <v>15</v>
      </c>
      <c r="G11" s="547">
        <v>63.167012937745049</v>
      </c>
      <c r="H11" s="548">
        <v>3839</v>
      </c>
      <c r="I11" s="549">
        <v>334</v>
      </c>
      <c r="J11" s="550">
        <v>3846.7000000000003</v>
      </c>
      <c r="K11" s="551">
        <v>3713</v>
      </c>
      <c r="L11" s="552">
        <v>105</v>
      </c>
      <c r="M11" s="552">
        <v>121</v>
      </c>
      <c r="N11" s="552">
        <v>112</v>
      </c>
      <c r="O11" s="553">
        <v>30</v>
      </c>
      <c r="P11" s="554">
        <v>1.0020057306590258</v>
      </c>
      <c r="Q11" s="555">
        <v>15.030085959885387</v>
      </c>
      <c r="R11" s="566"/>
      <c r="S11" s="583"/>
      <c r="T11" s="583"/>
      <c r="U11" s="567"/>
      <c r="V11" s="556">
        <v>629</v>
      </c>
      <c r="W11" s="550">
        <v>434</v>
      </c>
      <c r="X11" s="551">
        <v>444</v>
      </c>
      <c r="Y11" s="561"/>
      <c r="Z11" s="553">
        <v>10</v>
      </c>
      <c r="AA11" s="554">
        <v>0.68998410174880764</v>
      </c>
      <c r="AB11" s="555">
        <v>6.8998410174880762</v>
      </c>
      <c r="AC11" s="556">
        <v>306</v>
      </c>
      <c r="AD11" s="557">
        <v>233.5</v>
      </c>
      <c r="AE11" s="551">
        <v>273</v>
      </c>
      <c r="AF11" s="552">
        <v>1</v>
      </c>
      <c r="AG11" s="553">
        <v>40</v>
      </c>
      <c r="AH11" s="554">
        <v>0.76307189542483655</v>
      </c>
      <c r="AI11" s="558">
        <v>376</v>
      </c>
      <c r="AJ11" s="559">
        <v>393.5</v>
      </c>
      <c r="AK11" s="551">
        <v>208</v>
      </c>
      <c r="AL11" s="552">
        <v>188</v>
      </c>
      <c r="AM11" s="561"/>
      <c r="AN11" s="553">
        <v>2.5</v>
      </c>
      <c r="AO11" s="554">
        <v>1.0465425531914894</v>
      </c>
      <c r="AP11" s="870"/>
      <c r="AQ11" s="573"/>
      <c r="AR11" s="871"/>
      <c r="AS11" s="871"/>
      <c r="AT11" s="554">
        <v>0.90480722430816296</v>
      </c>
      <c r="AU11" s="560">
        <v>13.572108364622444</v>
      </c>
      <c r="AV11" s="556">
        <v>862</v>
      </c>
      <c r="AW11" s="557">
        <v>738</v>
      </c>
      <c r="AX11" s="551">
        <v>632</v>
      </c>
      <c r="AY11" s="552">
        <v>91</v>
      </c>
      <c r="AZ11" s="552">
        <v>40</v>
      </c>
      <c r="BA11" s="569"/>
      <c r="BB11" s="587">
        <v>25</v>
      </c>
      <c r="BC11" s="554">
        <v>0.85614849187935038</v>
      </c>
      <c r="BD11" s="560">
        <v>8.5614849187935036</v>
      </c>
      <c r="BE11" s="562">
        <v>65000</v>
      </c>
      <c r="BF11" s="559">
        <v>53587.028396954345</v>
      </c>
      <c r="BG11" s="563">
        <v>211132891.88400012</v>
      </c>
      <c r="BH11" s="872">
        <v>3940</v>
      </c>
      <c r="BI11" s="554">
        <v>0.82441582149160531</v>
      </c>
      <c r="BJ11" s="560">
        <v>5.7709107504412369</v>
      </c>
      <c r="BK11" s="558">
        <v>106</v>
      </c>
      <c r="BL11" s="873">
        <v>29.4</v>
      </c>
      <c r="BM11" s="874">
        <v>21</v>
      </c>
      <c r="BN11" s="565">
        <v>0</v>
      </c>
      <c r="BO11" s="565">
        <v>8</v>
      </c>
      <c r="BP11" s="565">
        <v>0</v>
      </c>
      <c r="BQ11" s="565">
        <v>1</v>
      </c>
      <c r="BR11" s="552">
        <v>0</v>
      </c>
      <c r="BS11" s="554">
        <v>0.27735849056603773</v>
      </c>
      <c r="BT11" s="560">
        <v>1.3867924528301887</v>
      </c>
      <c r="BU11" s="669">
        <v>0.5</v>
      </c>
      <c r="BV11" s="554">
        <v>0.58759124087591241</v>
      </c>
      <c r="BW11" s="563">
        <v>161</v>
      </c>
      <c r="BX11" s="872">
        <v>274</v>
      </c>
      <c r="BY11" s="554">
        <v>1</v>
      </c>
      <c r="BZ11" s="560">
        <v>5</v>
      </c>
      <c r="CA11" s="566"/>
      <c r="CB11" s="583"/>
      <c r="CC11" s="583"/>
      <c r="CD11" s="566"/>
      <c r="CE11" s="583"/>
      <c r="CF11" s="583"/>
      <c r="CG11" s="567"/>
      <c r="CH11" s="583"/>
      <c r="CI11" s="583"/>
      <c r="CJ11" s="567"/>
      <c r="CK11" s="706"/>
      <c r="CL11" s="707"/>
      <c r="CM11" s="707"/>
      <c r="CN11" s="875"/>
      <c r="CO11" s="670"/>
      <c r="CP11" s="876">
        <v>98.269340974212028</v>
      </c>
      <c r="CQ11" s="554">
        <v>0.9</v>
      </c>
      <c r="CR11" s="555">
        <v>2.7</v>
      </c>
      <c r="CS11" s="584">
        <v>3.045789473684211</v>
      </c>
      <c r="CT11" s="585">
        <v>1.2</v>
      </c>
      <c r="CU11" s="585">
        <v>0</v>
      </c>
      <c r="CV11" s="877">
        <v>4.2457894736842112</v>
      </c>
      <c r="CW11" s="556">
        <v>30</v>
      </c>
      <c r="CX11" s="552">
        <v>6</v>
      </c>
      <c r="CY11" s="552">
        <v>0</v>
      </c>
      <c r="CZ11" s="557">
        <v>10</v>
      </c>
      <c r="DA11" s="552">
        <v>2</v>
      </c>
      <c r="DB11" s="552">
        <v>0</v>
      </c>
      <c r="DC11" s="557">
        <v>25</v>
      </c>
      <c r="DD11" s="552">
        <v>1</v>
      </c>
      <c r="DE11" s="552">
        <v>0</v>
      </c>
      <c r="DF11" s="552">
        <v>2</v>
      </c>
      <c r="DG11" s="552">
        <v>1</v>
      </c>
      <c r="DH11" s="557">
        <v>40</v>
      </c>
      <c r="DI11" s="552">
        <v>4</v>
      </c>
      <c r="DJ11" s="552">
        <v>0</v>
      </c>
      <c r="DK11" s="552">
        <v>2</v>
      </c>
      <c r="DL11" s="878">
        <v>2.5</v>
      </c>
    </row>
    <row r="12" spans="1:116">
      <c r="A12" s="523" t="s">
        <v>1120</v>
      </c>
      <c r="B12" s="524" t="s">
        <v>675</v>
      </c>
      <c r="C12" s="525" t="s">
        <v>50</v>
      </c>
      <c r="D12" s="525" t="s">
        <v>542</v>
      </c>
      <c r="E12" s="525" t="s">
        <v>542</v>
      </c>
      <c r="F12" s="525" t="s">
        <v>542</v>
      </c>
      <c r="G12" s="526">
        <v>61.145538872894882</v>
      </c>
      <c r="H12" s="527">
        <v>1699</v>
      </c>
      <c r="I12" s="528">
        <v>239</v>
      </c>
      <c r="J12" s="529">
        <v>1629.3</v>
      </c>
      <c r="K12" s="530">
        <v>1542</v>
      </c>
      <c r="L12" s="531">
        <v>80</v>
      </c>
      <c r="M12" s="531">
        <v>105</v>
      </c>
      <c r="N12" s="531">
        <v>4</v>
      </c>
      <c r="O12" s="532">
        <v>25</v>
      </c>
      <c r="P12" s="533">
        <v>0.95897586815773983</v>
      </c>
      <c r="Q12" s="534">
        <v>14.384638022366097</v>
      </c>
      <c r="R12" s="518"/>
      <c r="S12" s="580"/>
      <c r="T12" s="580"/>
      <c r="U12" s="519"/>
      <c r="V12" s="535">
        <v>323</v>
      </c>
      <c r="W12" s="529">
        <v>214</v>
      </c>
      <c r="X12" s="530">
        <v>224</v>
      </c>
      <c r="Y12" s="515"/>
      <c r="Z12" s="532">
        <v>10</v>
      </c>
      <c r="AA12" s="533">
        <v>0.66253869969040247</v>
      </c>
      <c r="AB12" s="534">
        <v>6.6253869969040249</v>
      </c>
      <c r="AC12" s="535">
        <v>144</v>
      </c>
      <c r="AD12" s="536">
        <v>129.5</v>
      </c>
      <c r="AE12" s="530">
        <v>128</v>
      </c>
      <c r="AF12" s="531">
        <v>3</v>
      </c>
      <c r="AG12" s="532">
        <v>0</v>
      </c>
      <c r="AH12" s="533">
        <v>0.89930555555555558</v>
      </c>
      <c r="AI12" s="537">
        <v>148</v>
      </c>
      <c r="AJ12" s="538">
        <v>153</v>
      </c>
      <c r="AK12" s="530">
        <v>89</v>
      </c>
      <c r="AL12" s="531">
        <v>64</v>
      </c>
      <c r="AM12" s="515"/>
      <c r="AN12" s="532">
        <v>0</v>
      </c>
      <c r="AO12" s="533">
        <v>1.0337837837837838</v>
      </c>
      <c r="AP12" s="856"/>
      <c r="AQ12" s="572"/>
      <c r="AR12" s="857"/>
      <c r="AS12" s="857"/>
      <c r="AT12" s="533">
        <v>0.96654466966966968</v>
      </c>
      <c r="AU12" s="539">
        <v>14.498170045045045</v>
      </c>
      <c r="AV12" s="535">
        <v>351</v>
      </c>
      <c r="AW12" s="536">
        <v>326</v>
      </c>
      <c r="AX12" s="530">
        <v>250</v>
      </c>
      <c r="AY12" s="531">
        <v>46</v>
      </c>
      <c r="AZ12" s="531">
        <v>30</v>
      </c>
      <c r="BA12" s="515"/>
      <c r="BB12" s="532">
        <v>0</v>
      </c>
      <c r="BC12" s="533">
        <v>0.92877492877492873</v>
      </c>
      <c r="BD12" s="539">
        <v>9.2877492877492873</v>
      </c>
      <c r="BE12" s="540">
        <v>65000</v>
      </c>
      <c r="BF12" s="538">
        <v>55959.59618082035</v>
      </c>
      <c r="BG12" s="541">
        <v>96866060.989000022</v>
      </c>
      <c r="BH12" s="864">
        <v>1731</v>
      </c>
      <c r="BI12" s="533">
        <v>0.86091686432031311</v>
      </c>
      <c r="BJ12" s="539">
        <v>6.0264180502421922</v>
      </c>
      <c r="BK12" s="537">
        <v>46</v>
      </c>
      <c r="BL12" s="865">
        <v>0</v>
      </c>
      <c r="BM12" s="866">
        <v>0</v>
      </c>
      <c r="BN12" s="542">
        <v>0</v>
      </c>
      <c r="BO12" s="542">
        <v>0</v>
      </c>
      <c r="BP12" s="542">
        <v>0</v>
      </c>
      <c r="BQ12" s="542">
        <v>0</v>
      </c>
      <c r="BR12" s="531">
        <v>0</v>
      </c>
      <c r="BS12" s="533">
        <v>0</v>
      </c>
      <c r="BT12" s="539">
        <v>0</v>
      </c>
      <c r="BU12" s="667">
        <v>0.5</v>
      </c>
      <c r="BV12" s="533">
        <v>0.66412213740458015</v>
      </c>
      <c r="BW12" s="541">
        <v>87</v>
      </c>
      <c r="BX12" s="864">
        <v>131</v>
      </c>
      <c r="BY12" s="533">
        <v>1</v>
      </c>
      <c r="BZ12" s="539">
        <v>5</v>
      </c>
      <c r="CA12" s="518"/>
      <c r="CB12" s="580"/>
      <c r="CC12" s="580"/>
      <c r="CD12" s="518"/>
      <c r="CE12" s="580"/>
      <c r="CF12" s="580"/>
      <c r="CG12" s="519"/>
      <c r="CH12" s="580"/>
      <c r="CI12" s="580"/>
      <c r="CJ12" s="519"/>
      <c r="CK12" s="697"/>
      <c r="CL12" s="698"/>
      <c r="CM12" s="698"/>
      <c r="CN12" s="860"/>
      <c r="CO12" s="668"/>
      <c r="CP12" s="867">
        <v>98.091160220994482</v>
      </c>
      <c r="CQ12" s="533">
        <v>0.9</v>
      </c>
      <c r="CR12" s="534">
        <v>2.7</v>
      </c>
      <c r="CS12" s="588">
        <v>1.5231764705882356</v>
      </c>
      <c r="CT12" s="582">
        <v>1.2</v>
      </c>
      <c r="CU12" s="582">
        <v>-0.1</v>
      </c>
      <c r="CV12" s="868">
        <v>2.6231764705882354</v>
      </c>
      <c r="CW12" s="535">
        <v>25</v>
      </c>
      <c r="CX12" s="531">
        <v>5</v>
      </c>
      <c r="CY12" s="531">
        <v>0</v>
      </c>
      <c r="CZ12" s="536">
        <v>10</v>
      </c>
      <c r="DA12" s="531">
        <v>2</v>
      </c>
      <c r="DB12" s="531">
        <v>0</v>
      </c>
      <c r="DC12" s="536">
        <v>0</v>
      </c>
      <c r="DD12" s="531">
        <v>0</v>
      </c>
      <c r="DE12" s="531">
        <v>0</v>
      </c>
      <c r="DF12" s="531">
        <v>0</v>
      </c>
      <c r="DG12" s="531">
        <v>0</v>
      </c>
      <c r="DH12" s="536">
        <v>0</v>
      </c>
      <c r="DI12" s="531">
        <v>0</v>
      </c>
      <c r="DJ12" s="531">
        <v>0</v>
      </c>
      <c r="DK12" s="531">
        <v>0</v>
      </c>
      <c r="DL12" s="869">
        <v>0</v>
      </c>
    </row>
    <row r="13" spans="1:116">
      <c r="A13" s="544" t="s">
        <v>1120</v>
      </c>
      <c r="B13" s="545" t="s">
        <v>675</v>
      </c>
      <c r="C13" s="546" t="s">
        <v>50</v>
      </c>
      <c r="D13" s="546" t="s">
        <v>543</v>
      </c>
      <c r="E13" s="546" t="s">
        <v>543</v>
      </c>
      <c r="F13" s="546" t="s">
        <v>543</v>
      </c>
      <c r="G13" s="547">
        <v>62.408130124183728</v>
      </c>
      <c r="H13" s="548">
        <v>1721</v>
      </c>
      <c r="I13" s="549">
        <v>175</v>
      </c>
      <c r="J13" s="550">
        <v>1631</v>
      </c>
      <c r="K13" s="551">
        <v>1583</v>
      </c>
      <c r="L13" s="552">
        <v>44</v>
      </c>
      <c r="M13" s="552">
        <v>94</v>
      </c>
      <c r="N13" s="552">
        <v>4</v>
      </c>
      <c r="O13" s="553">
        <v>25</v>
      </c>
      <c r="P13" s="554">
        <v>0.94770482277745494</v>
      </c>
      <c r="Q13" s="555">
        <v>14.215572341661824</v>
      </c>
      <c r="R13" s="566"/>
      <c r="S13" s="583"/>
      <c r="T13" s="583"/>
      <c r="U13" s="567"/>
      <c r="V13" s="556">
        <v>313</v>
      </c>
      <c r="W13" s="550">
        <v>199</v>
      </c>
      <c r="X13" s="551">
        <v>199</v>
      </c>
      <c r="Y13" s="561"/>
      <c r="Z13" s="553">
        <v>0</v>
      </c>
      <c r="AA13" s="554">
        <v>0.63578274760383391</v>
      </c>
      <c r="AB13" s="555">
        <v>6.3578274760383389</v>
      </c>
      <c r="AC13" s="556">
        <v>143</v>
      </c>
      <c r="AD13" s="557">
        <v>130</v>
      </c>
      <c r="AE13" s="551">
        <v>130</v>
      </c>
      <c r="AF13" s="552">
        <v>0</v>
      </c>
      <c r="AG13" s="553">
        <v>0</v>
      </c>
      <c r="AH13" s="554">
        <v>0.90909090909090906</v>
      </c>
      <c r="AI13" s="558">
        <v>178</v>
      </c>
      <c r="AJ13" s="559">
        <v>158.5</v>
      </c>
      <c r="AK13" s="551">
        <v>99</v>
      </c>
      <c r="AL13" s="552">
        <v>62</v>
      </c>
      <c r="AM13" s="561"/>
      <c r="AN13" s="553">
        <v>2.5</v>
      </c>
      <c r="AO13" s="554">
        <v>0.8904494382022472</v>
      </c>
      <c r="AP13" s="870"/>
      <c r="AQ13" s="573"/>
      <c r="AR13" s="871"/>
      <c r="AS13" s="871"/>
      <c r="AT13" s="554">
        <v>0.89977017364657819</v>
      </c>
      <c r="AU13" s="560">
        <v>13.496552604698673</v>
      </c>
      <c r="AV13" s="556">
        <v>378</v>
      </c>
      <c r="AW13" s="557">
        <v>319</v>
      </c>
      <c r="AX13" s="551">
        <v>270</v>
      </c>
      <c r="AY13" s="552">
        <v>46</v>
      </c>
      <c r="AZ13" s="552">
        <v>8</v>
      </c>
      <c r="BA13" s="561"/>
      <c r="BB13" s="553">
        <v>5</v>
      </c>
      <c r="BC13" s="554">
        <v>0.84391534391534395</v>
      </c>
      <c r="BD13" s="560">
        <v>8.43915343915344</v>
      </c>
      <c r="BE13" s="562">
        <v>65000</v>
      </c>
      <c r="BF13" s="559">
        <v>56911.227163277123</v>
      </c>
      <c r="BG13" s="563">
        <v>97944221.947999924</v>
      </c>
      <c r="BH13" s="872">
        <v>1721</v>
      </c>
      <c r="BI13" s="554">
        <v>0.87555734097349425</v>
      </c>
      <c r="BJ13" s="560">
        <v>6.1289013868144595</v>
      </c>
      <c r="BK13" s="558">
        <v>51</v>
      </c>
      <c r="BL13" s="873">
        <v>25.8</v>
      </c>
      <c r="BM13" s="874">
        <v>19</v>
      </c>
      <c r="BN13" s="565">
        <v>0</v>
      </c>
      <c r="BO13" s="565">
        <v>3</v>
      </c>
      <c r="BP13" s="565">
        <v>5</v>
      </c>
      <c r="BQ13" s="565">
        <v>0</v>
      </c>
      <c r="BR13" s="552">
        <v>0</v>
      </c>
      <c r="BS13" s="554">
        <v>0.50588235294117645</v>
      </c>
      <c r="BT13" s="560">
        <v>2.5294117647058822</v>
      </c>
      <c r="BU13" s="669">
        <v>0.5</v>
      </c>
      <c r="BV13" s="554">
        <v>0.61538461538461542</v>
      </c>
      <c r="BW13" s="563">
        <v>80</v>
      </c>
      <c r="BX13" s="872">
        <v>130</v>
      </c>
      <c r="BY13" s="554">
        <v>1</v>
      </c>
      <c r="BZ13" s="560">
        <v>5</v>
      </c>
      <c r="CA13" s="566"/>
      <c r="CB13" s="583"/>
      <c r="CC13" s="583"/>
      <c r="CD13" s="566"/>
      <c r="CE13" s="583"/>
      <c r="CF13" s="583"/>
      <c r="CG13" s="567"/>
      <c r="CH13" s="583"/>
      <c r="CI13" s="583"/>
      <c r="CJ13" s="567"/>
      <c r="CK13" s="706"/>
      <c r="CL13" s="707"/>
      <c r="CM13" s="707"/>
      <c r="CN13" s="875"/>
      <c r="CO13" s="670"/>
      <c r="CP13" s="876">
        <v>98.64891518737673</v>
      </c>
      <c r="CQ13" s="554">
        <v>0.95</v>
      </c>
      <c r="CR13" s="555">
        <v>2.8499999999999996</v>
      </c>
      <c r="CS13" s="584">
        <v>2.6536000000000004</v>
      </c>
      <c r="CT13" s="585">
        <v>0.73711111111111116</v>
      </c>
      <c r="CU13" s="585">
        <v>0</v>
      </c>
      <c r="CV13" s="877">
        <v>3.3907111111111115</v>
      </c>
      <c r="CW13" s="556">
        <v>25</v>
      </c>
      <c r="CX13" s="552">
        <v>5</v>
      </c>
      <c r="CY13" s="552">
        <v>0</v>
      </c>
      <c r="CZ13" s="557">
        <v>0</v>
      </c>
      <c r="DA13" s="552">
        <v>0</v>
      </c>
      <c r="DB13" s="552">
        <v>0</v>
      </c>
      <c r="DC13" s="557">
        <v>5</v>
      </c>
      <c r="DD13" s="552">
        <v>1</v>
      </c>
      <c r="DE13" s="552">
        <v>0</v>
      </c>
      <c r="DF13" s="552">
        <v>0</v>
      </c>
      <c r="DG13" s="552">
        <v>0</v>
      </c>
      <c r="DH13" s="557">
        <v>0</v>
      </c>
      <c r="DI13" s="552">
        <v>0</v>
      </c>
      <c r="DJ13" s="552">
        <v>0</v>
      </c>
      <c r="DK13" s="552">
        <v>0</v>
      </c>
      <c r="DL13" s="878">
        <v>2.5</v>
      </c>
    </row>
    <row r="14" spans="1:116">
      <c r="A14" s="544" t="s">
        <v>1120</v>
      </c>
      <c r="B14" s="545" t="s">
        <v>675</v>
      </c>
      <c r="C14" s="546" t="s">
        <v>114</v>
      </c>
      <c r="D14" s="546" t="s">
        <v>26</v>
      </c>
      <c r="E14" s="546" t="s">
        <v>26</v>
      </c>
      <c r="F14" s="546" t="s">
        <v>26</v>
      </c>
      <c r="G14" s="547">
        <v>55.862007242200775</v>
      </c>
      <c r="H14" s="548">
        <v>1573</v>
      </c>
      <c r="I14" s="549">
        <v>259</v>
      </c>
      <c r="J14" s="550">
        <v>1329.6</v>
      </c>
      <c r="K14" s="551">
        <v>1287</v>
      </c>
      <c r="L14" s="552">
        <v>62</v>
      </c>
      <c r="M14" s="552">
        <v>152</v>
      </c>
      <c r="N14" s="552">
        <v>25</v>
      </c>
      <c r="O14" s="553">
        <v>70</v>
      </c>
      <c r="P14" s="554">
        <v>0.84526382708200887</v>
      </c>
      <c r="Q14" s="555">
        <v>12.678957406230133</v>
      </c>
      <c r="R14" s="566"/>
      <c r="S14" s="583"/>
      <c r="T14" s="583"/>
      <c r="U14" s="567"/>
      <c r="V14" s="556">
        <v>287</v>
      </c>
      <c r="W14" s="550">
        <v>142</v>
      </c>
      <c r="X14" s="551">
        <v>157</v>
      </c>
      <c r="Y14" s="561"/>
      <c r="Z14" s="553">
        <v>15</v>
      </c>
      <c r="AA14" s="554">
        <v>0.49477351916376305</v>
      </c>
      <c r="AB14" s="555">
        <v>4.9477351916376309</v>
      </c>
      <c r="AC14" s="556">
        <v>139</v>
      </c>
      <c r="AD14" s="557">
        <v>75</v>
      </c>
      <c r="AE14" s="551">
        <v>125</v>
      </c>
      <c r="AF14" s="552">
        <v>0</v>
      </c>
      <c r="AG14" s="553">
        <v>50</v>
      </c>
      <c r="AH14" s="554">
        <v>0.53956834532374098</v>
      </c>
      <c r="AI14" s="558">
        <v>158</v>
      </c>
      <c r="AJ14" s="559">
        <v>173</v>
      </c>
      <c r="AK14" s="551">
        <v>100</v>
      </c>
      <c r="AL14" s="552">
        <v>73</v>
      </c>
      <c r="AM14" s="561"/>
      <c r="AN14" s="553">
        <v>0</v>
      </c>
      <c r="AO14" s="554">
        <v>1.0949367088607596</v>
      </c>
      <c r="AP14" s="870"/>
      <c r="AQ14" s="573"/>
      <c r="AR14" s="871"/>
      <c r="AS14" s="871"/>
      <c r="AT14" s="554">
        <v>0.81725252709225027</v>
      </c>
      <c r="AU14" s="560">
        <v>12.258787906383754</v>
      </c>
      <c r="AV14" s="556">
        <v>313</v>
      </c>
      <c r="AW14" s="557">
        <v>227</v>
      </c>
      <c r="AX14" s="551">
        <v>231</v>
      </c>
      <c r="AY14" s="552">
        <v>23</v>
      </c>
      <c r="AZ14" s="552">
        <v>8</v>
      </c>
      <c r="BA14" s="561"/>
      <c r="BB14" s="553">
        <v>35</v>
      </c>
      <c r="BC14" s="554">
        <v>0.72523961661341851</v>
      </c>
      <c r="BD14" s="560">
        <v>7.2523961661341847</v>
      </c>
      <c r="BE14" s="562">
        <v>65000</v>
      </c>
      <c r="BF14" s="559">
        <v>51600.797886742235</v>
      </c>
      <c r="BG14" s="563">
        <v>77452797.628000095</v>
      </c>
      <c r="BH14" s="872">
        <v>1501</v>
      </c>
      <c r="BI14" s="554">
        <v>0.79385842902680359</v>
      </c>
      <c r="BJ14" s="560">
        <v>5.5570090031876251</v>
      </c>
      <c r="BK14" s="558">
        <v>34</v>
      </c>
      <c r="BL14" s="873">
        <v>20.2</v>
      </c>
      <c r="BM14" s="874">
        <v>16</v>
      </c>
      <c r="BN14" s="565">
        <v>0</v>
      </c>
      <c r="BO14" s="565">
        <v>2</v>
      </c>
      <c r="BP14" s="565">
        <v>0</v>
      </c>
      <c r="BQ14" s="565">
        <v>0</v>
      </c>
      <c r="BR14" s="552">
        <v>0</v>
      </c>
      <c r="BS14" s="554">
        <v>0.59411764705882353</v>
      </c>
      <c r="BT14" s="560">
        <v>2.9705882352941178</v>
      </c>
      <c r="BU14" s="669">
        <v>0.5</v>
      </c>
      <c r="BV14" s="554">
        <v>0.66400000000000003</v>
      </c>
      <c r="BW14" s="563">
        <v>83</v>
      </c>
      <c r="BX14" s="872">
        <v>125</v>
      </c>
      <c r="BY14" s="554">
        <v>1</v>
      </c>
      <c r="BZ14" s="560">
        <v>5</v>
      </c>
      <c r="CA14" s="566"/>
      <c r="CB14" s="583"/>
      <c r="CC14" s="583"/>
      <c r="CD14" s="566"/>
      <c r="CE14" s="583"/>
      <c r="CF14" s="583"/>
      <c r="CG14" s="567"/>
      <c r="CH14" s="583"/>
      <c r="CI14" s="583"/>
      <c r="CJ14" s="567"/>
      <c r="CK14" s="706"/>
      <c r="CL14" s="707"/>
      <c r="CM14" s="707"/>
      <c r="CN14" s="875"/>
      <c r="CO14" s="670"/>
      <c r="CP14" s="876">
        <v>98.361538461538458</v>
      </c>
      <c r="CQ14" s="554">
        <v>0.9</v>
      </c>
      <c r="CR14" s="555">
        <v>2.7</v>
      </c>
      <c r="CS14" s="584">
        <v>1.5965333333333334</v>
      </c>
      <c r="CT14" s="585">
        <v>1.2</v>
      </c>
      <c r="CU14" s="585">
        <v>-0.30000000000000004</v>
      </c>
      <c r="CV14" s="877">
        <v>2.4965333333333337</v>
      </c>
      <c r="CW14" s="556">
        <v>70</v>
      </c>
      <c r="CX14" s="552">
        <v>14</v>
      </c>
      <c r="CY14" s="552">
        <v>0</v>
      </c>
      <c r="CZ14" s="557">
        <v>15</v>
      </c>
      <c r="DA14" s="552">
        <v>3</v>
      </c>
      <c r="DB14" s="552">
        <v>0</v>
      </c>
      <c r="DC14" s="557">
        <v>35</v>
      </c>
      <c r="DD14" s="552">
        <v>1</v>
      </c>
      <c r="DE14" s="552">
        <v>0</v>
      </c>
      <c r="DF14" s="552">
        <v>2</v>
      </c>
      <c r="DG14" s="552">
        <v>2</v>
      </c>
      <c r="DH14" s="557">
        <v>50</v>
      </c>
      <c r="DI14" s="552">
        <v>4</v>
      </c>
      <c r="DJ14" s="552">
        <v>0</v>
      </c>
      <c r="DK14" s="552">
        <v>3</v>
      </c>
      <c r="DL14" s="878">
        <v>0</v>
      </c>
    </row>
    <row r="15" spans="1:116">
      <c r="A15" s="544" t="s">
        <v>1120</v>
      </c>
      <c r="B15" s="545" t="s">
        <v>675</v>
      </c>
      <c r="C15" s="546" t="s">
        <v>114</v>
      </c>
      <c r="D15" s="546" t="s">
        <v>27</v>
      </c>
      <c r="E15" s="546" t="s">
        <v>27</v>
      </c>
      <c r="F15" s="546" t="s">
        <v>27</v>
      </c>
      <c r="G15" s="547">
        <v>68.833249226438639</v>
      </c>
      <c r="H15" s="548">
        <v>1891</v>
      </c>
      <c r="I15" s="549">
        <v>198</v>
      </c>
      <c r="J15" s="550">
        <v>1826</v>
      </c>
      <c r="K15" s="551">
        <v>1759</v>
      </c>
      <c r="L15" s="552">
        <v>57</v>
      </c>
      <c r="M15" s="552">
        <v>80</v>
      </c>
      <c r="N15" s="552">
        <v>5</v>
      </c>
      <c r="O15" s="553">
        <v>15</v>
      </c>
      <c r="P15" s="554">
        <v>0.96562665256478053</v>
      </c>
      <c r="Q15" s="555">
        <v>14.484399788471707</v>
      </c>
      <c r="R15" s="566"/>
      <c r="S15" s="583"/>
      <c r="T15" s="583"/>
      <c r="U15" s="567"/>
      <c r="V15" s="556">
        <v>333</v>
      </c>
      <c r="W15" s="550">
        <v>195</v>
      </c>
      <c r="X15" s="551">
        <v>200</v>
      </c>
      <c r="Y15" s="561"/>
      <c r="Z15" s="553">
        <v>5</v>
      </c>
      <c r="AA15" s="554">
        <v>0.5855855855855856</v>
      </c>
      <c r="AB15" s="555">
        <v>5.8558558558558556</v>
      </c>
      <c r="AC15" s="556">
        <v>182</v>
      </c>
      <c r="AD15" s="557">
        <v>189</v>
      </c>
      <c r="AE15" s="551">
        <v>189</v>
      </c>
      <c r="AF15" s="552">
        <v>0</v>
      </c>
      <c r="AG15" s="553">
        <v>0</v>
      </c>
      <c r="AH15" s="554">
        <v>1.0384615384615385</v>
      </c>
      <c r="AI15" s="558">
        <v>217</v>
      </c>
      <c r="AJ15" s="559">
        <v>242</v>
      </c>
      <c r="AK15" s="551">
        <v>157</v>
      </c>
      <c r="AL15" s="552">
        <v>85</v>
      </c>
      <c r="AM15" s="561"/>
      <c r="AN15" s="553">
        <v>0</v>
      </c>
      <c r="AO15" s="554">
        <v>1.1152073732718895</v>
      </c>
      <c r="AP15" s="870"/>
      <c r="AQ15" s="573"/>
      <c r="AR15" s="871"/>
      <c r="AS15" s="871"/>
      <c r="AT15" s="554">
        <v>1.076834455866714</v>
      </c>
      <c r="AU15" s="560">
        <v>16.152516838000711</v>
      </c>
      <c r="AV15" s="556">
        <v>412</v>
      </c>
      <c r="AW15" s="557">
        <v>375</v>
      </c>
      <c r="AX15" s="551">
        <v>323</v>
      </c>
      <c r="AY15" s="552">
        <v>42</v>
      </c>
      <c r="AZ15" s="552">
        <v>10</v>
      </c>
      <c r="BA15" s="561"/>
      <c r="BB15" s="553">
        <v>0</v>
      </c>
      <c r="BC15" s="554">
        <v>0.91019417475728159</v>
      </c>
      <c r="BD15" s="560">
        <v>9.1019417475728162</v>
      </c>
      <c r="BE15" s="562">
        <v>65000</v>
      </c>
      <c r="BF15" s="559">
        <v>53201.498437236347</v>
      </c>
      <c r="BG15" s="563">
        <v>100870041.03700012</v>
      </c>
      <c r="BH15" s="872">
        <v>1896</v>
      </c>
      <c r="BI15" s="554">
        <v>0.81848459134209761</v>
      </c>
      <c r="BJ15" s="560">
        <v>5.7293921393946832</v>
      </c>
      <c r="BK15" s="558">
        <v>50</v>
      </c>
      <c r="BL15" s="873">
        <v>42.4</v>
      </c>
      <c r="BM15" s="874">
        <v>32</v>
      </c>
      <c r="BN15" s="565">
        <v>0</v>
      </c>
      <c r="BO15" s="565">
        <v>8</v>
      </c>
      <c r="BP15" s="565">
        <v>0</v>
      </c>
      <c r="BQ15" s="565">
        <v>0</v>
      </c>
      <c r="BR15" s="552">
        <v>0</v>
      </c>
      <c r="BS15" s="554">
        <v>0.84799999999999998</v>
      </c>
      <c r="BT15" s="560">
        <v>4.24</v>
      </c>
      <c r="BU15" s="669">
        <v>0.5</v>
      </c>
      <c r="BV15" s="554">
        <v>0.67724867724867721</v>
      </c>
      <c r="BW15" s="563">
        <v>128</v>
      </c>
      <c r="BX15" s="872">
        <v>189</v>
      </c>
      <c r="BY15" s="554">
        <v>1</v>
      </c>
      <c r="BZ15" s="560">
        <v>5</v>
      </c>
      <c r="CA15" s="566"/>
      <c r="CB15" s="583"/>
      <c r="CC15" s="583"/>
      <c r="CD15" s="566"/>
      <c r="CE15" s="583"/>
      <c r="CF15" s="583"/>
      <c r="CG15" s="567"/>
      <c r="CH15" s="583"/>
      <c r="CI15" s="583"/>
      <c r="CJ15" s="567"/>
      <c r="CK15" s="706"/>
      <c r="CL15" s="707"/>
      <c r="CM15" s="707"/>
      <c r="CN15" s="875"/>
      <c r="CO15" s="670"/>
      <c r="CP15" s="876">
        <v>98.871369294605813</v>
      </c>
      <c r="CQ15" s="554">
        <v>1</v>
      </c>
      <c r="CR15" s="555">
        <v>3</v>
      </c>
      <c r="CS15" s="584">
        <v>4.0691428571428574</v>
      </c>
      <c r="CT15" s="585">
        <v>1.2</v>
      </c>
      <c r="CU15" s="585">
        <v>0</v>
      </c>
      <c r="CV15" s="877">
        <v>5.2691428571428576</v>
      </c>
      <c r="CW15" s="556">
        <v>15</v>
      </c>
      <c r="CX15" s="552">
        <v>3</v>
      </c>
      <c r="CY15" s="552">
        <v>0</v>
      </c>
      <c r="CZ15" s="557">
        <v>5</v>
      </c>
      <c r="DA15" s="552">
        <v>1</v>
      </c>
      <c r="DB15" s="552">
        <v>0</v>
      </c>
      <c r="DC15" s="557">
        <v>0</v>
      </c>
      <c r="DD15" s="552">
        <v>0</v>
      </c>
      <c r="DE15" s="552">
        <v>0</v>
      </c>
      <c r="DF15" s="552">
        <v>0</v>
      </c>
      <c r="DG15" s="552">
        <v>0</v>
      </c>
      <c r="DH15" s="557">
        <v>0</v>
      </c>
      <c r="DI15" s="552">
        <v>0</v>
      </c>
      <c r="DJ15" s="552">
        <v>0</v>
      </c>
      <c r="DK15" s="552">
        <v>0</v>
      </c>
      <c r="DL15" s="878">
        <v>0</v>
      </c>
    </row>
    <row r="16" spans="1:116">
      <c r="A16" s="544" t="s">
        <v>1120</v>
      </c>
      <c r="B16" s="545" t="s">
        <v>675</v>
      </c>
      <c r="C16" s="546" t="s">
        <v>496</v>
      </c>
      <c r="D16" s="546" t="s">
        <v>544</v>
      </c>
      <c r="E16" s="546" t="s">
        <v>544</v>
      </c>
      <c r="F16" s="546" t="s">
        <v>544</v>
      </c>
      <c r="G16" s="547">
        <v>60.694786525334777</v>
      </c>
      <c r="H16" s="548">
        <v>2666</v>
      </c>
      <c r="I16" s="549">
        <v>285</v>
      </c>
      <c r="J16" s="550">
        <v>2350.6</v>
      </c>
      <c r="K16" s="551">
        <v>2285</v>
      </c>
      <c r="L16" s="552">
        <v>57</v>
      </c>
      <c r="M16" s="552">
        <v>142</v>
      </c>
      <c r="N16" s="552">
        <v>5</v>
      </c>
      <c r="O16" s="553">
        <v>35</v>
      </c>
      <c r="P16" s="554">
        <v>0.881695423855964</v>
      </c>
      <c r="Q16" s="555">
        <v>13.22543135783946</v>
      </c>
      <c r="R16" s="566"/>
      <c r="S16" s="583"/>
      <c r="T16" s="583"/>
      <c r="U16" s="567"/>
      <c r="V16" s="556">
        <v>476</v>
      </c>
      <c r="W16" s="550">
        <v>260</v>
      </c>
      <c r="X16" s="551">
        <v>275</v>
      </c>
      <c r="Y16" s="561"/>
      <c r="Z16" s="553">
        <v>15</v>
      </c>
      <c r="AA16" s="554">
        <v>0.54621848739495793</v>
      </c>
      <c r="AB16" s="555">
        <v>5.4621848739495791</v>
      </c>
      <c r="AC16" s="556">
        <v>249</v>
      </c>
      <c r="AD16" s="557">
        <v>168</v>
      </c>
      <c r="AE16" s="551">
        <v>218</v>
      </c>
      <c r="AF16" s="552">
        <v>0</v>
      </c>
      <c r="AG16" s="553">
        <v>50</v>
      </c>
      <c r="AH16" s="554">
        <v>0.67469879518072284</v>
      </c>
      <c r="AI16" s="558">
        <v>305</v>
      </c>
      <c r="AJ16" s="559">
        <v>333</v>
      </c>
      <c r="AK16" s="551">
        <v>171</v>
      </c>
      <c r="AL16" s="552">
        <v>162</v>
      </c>
      <c r="AM16" s="561"/>
      <c r="AN16" s="553">
        <v>0</v>
      </c>
      <c r="AO16" s="554">
        <v>1.0918032786885246</v>
      </c>
      <c r="AP16" s="870"/>
      <c r="AQ16" s="573"/>
      <c r="AR16" s="871"/>
      <c r="AS16" s="871"/>
      <c r="AT16" s="554">
        <v>0.8832510369346237</v>
      </c>
      <c r="AU16" s="560">
        <v>13.248765554019355</v>
      </c>
      <c r="AV16" s="556">
        <v>581</v>
      </c>
      <c r="AW16" s="557">
        <v>446</v>
      </c>
      <c r="AX16" s="551">
        <v>396</v>
      </c>
      <c r="AY16" s="552">
        <v>66</v>
      </c>
      <c r="AZ16" s="552">
        <v>9</v>
      </c>
      <c r="BA16" s="561"/>
      <c r="BB16" s="553">
        <v>25</v>
      </c>
      <c r="BC16" s="554">
        <v>0.76764199655765919</v>
      </c>
      <c r="BD16" s="560">
        <v>7.6764199655765921</v>
      </c>
      <c r="BE16" s="562">
        <v>65000</v>
      </c>
      <c r="BF16" s="559">
        <v>54287.921569243241</v>
      </c>
      <c r="BG16" s="563">
        <v>134851197.17800021</v>
      </c>
      <c r="BH16" s="872">
        <v>2484</v>
      </c>
      <c r="BI16" s="554">
        <v>0.83519879337297298</v>
      </c>
      <c r="BJ16" s="560">
        <v>5.8463915536108111</v>
      </c>
      <c r="BK16" s="558">
        <v>59</v>
      </c>
      <c r="BL16" s="873">
        <v>7.5</v>
      </c>
      <c r="BM16" s="874">
        <v>0</v>
      </c>
      <c r="BN16" s="565">
        <v>0</v>
      </c>
      <c r="BO16" s="565">
        <v>15</v>
      </c>
      <c r="BP16" s="565">
        <v>0</v>
      </c>
      <c r="BQ16" s="565">
        <v>0</v>
      </c>
      <c r="BR16" s="552">
        <v>0</v>
      </c>
      <c r="BS16" s="554">
        <v>0.1271186440677966</v>
      </c>
      <c r="BT16" s="560">
        <v>0.63559322033898302</v>
      </c>
      <c r="BU16" s="669">
        <v>0.5</v>
      </c>
      <c r="BV16" s="554">
        <v>0.63761467889908252</v>
      </c>
      <c r="BW16" s="563">
        <v>139</v>
      </c>
      <c r="BX16" s="872">
        <v>218</v>
      </c>
      <c r="BY16" s="554">
        <v>1</v>
      </c>
      <c r="BZ16" s="560">
        <v>5</v>
      </c>
      <c r="CA16" s="566"/>
      <c r="CB16" s="583"/>
      <c r="CC16" s="583"/>
      <c r="CD16" s="566"/>
      <c r="CE16" s="583"/>
      <c r="CF16" s="583"/>
      <c r="CG16" s="567"/>
      <c r="CH16" s="583"/>
      <c r="CI16" s="583"/>
      <c r="CJ16" s="567"/>
      <c r="CK16" s="706"/>
      <c r="CL16" s="707"/>
      <c r="CM16" s="707"/>
      <c r="CN16" s="875"/>
      <c r="CO16" s="670"/>
      <c r="CP16" s="876">
        <v>99.374321880650996</v>
      </c>
      <c r="CQ16" s="554">
        <v>1.2</v>
      </c>
      <c r="CR16" s="555">
        <v>3.5999999999999996</v>
      </c>
      <c r="CS16" s="584">
        <v>4.8</v>
      </c>
      <c r="CT16" s="585">
        <v>1.2</v>
      </c>
      <c r="CU16" s="585">
        <v>0</v>
      </c>
      <c r="CV16" s="877">
        <v>6</v>
      </c>
      <c r="CW16" s="556">
        <v>35</v>
      </c>
      <c r="CX16" s="552">
        <v>7</v>
      </c>
      <c r="CY16" s="552">
        <v>0</v>
      </c>
      <c r="CZ16" s="557">
        <v>15</v>
      </c>
      <c r="DA16" s="552">
        <v>3</v>
      </c>
      <c r="DB16" s="552">
        <v>0</v>
      </c>
      <c r="DC16" s="557">
        <v>25</v>
      </c>
      <c r="DD16" s="552">
        <v>0</v>
      </c>
      <c r="DE16" s="552">
        <v>0</v>
      </c>
      <c r="DF16" s="552">
        <v>5</v>
      </c>
      <c r="DG16" s="552">
        <v>0</v>
      </c>
      <c r="DH16" s="557">
        <v>50</v>
      </c>
      <c r="DI16" s="552">
        <v>10</v>
      </c>
      <c r="DJ16" s="552">
        <v>0</v>
      </c>
      <c r="DK16" s="552">
        <v>0</v>
      </c>
      <c r="DL16" s="878">
        <v>0</v>
      </c>
    </row>
    <row r="17" spans="1:116">
      <c r="A17" s="544" t="s">
        <v>1120</v>
      </c>
      <c r="B17" s="545" t="s">
        <v>675</v>
      </c>
      <c r="C17" s="546" t="s">
        <v>496</v>
      </c>
      <c r="D17" s="546" t="s">
        <v>28</v>
      </c>
      <c r="E17" s="546" t="s">
        <v>28</v>
      </c>
      <c r="F17" s="546" t="s">
        <v>28</v>
      </c>
      <c r="G17" s="547">
        <v>65.468166029161807</v>
      </c>
      <c r="H17" s="548">
        <v>1708</v>
      </c>
      <c r="I17" s="549">
        <v>149</v>
      </c>
      <c r="J17" s="550">
        <v>1583.1000000000001</v>
      </c>
      <c r="K17" s="551">
        <v>1583</v>
      </c>
      <c r="L17" s="552">
        <v>46</v>
      </c>
      <c r="M17" s="552">
        <v>63</v>
      </c>
      <c r="N17" s="552">
        <v>1</v>
      </c>
      <c r="O17" s="553">
        <v>65</v>
      </c>
      <c r="P17" s="554">
        <v>0.92687353629976588</v>
      </c>
      <c r="Q17" s="555">
        <v>13.903103044496488</v>
      </c>
      <c r="R17" s="566"/>
      <c r="S17" s="583"/>
      <c r="T17" s="583"/>
      <c r="U17" s="567"/>
      <c r="V17" s="556">
        <v>275</v>
      </c>
      <c r="W17" s="550">
        <v>178</v>
      </c>
      <c r="X17" s="551">
        <v>188</v>
      </c>
      <c r="Y17" s="561"/>
      <c r="Z17" s="553">
        <v>10</v>
      </c>
      <c r="AA17" s="554">
        <v>0.64727272727272722</v>
      </c>
      <c r="AB17" s="555">
        <v>6.4727272727272727</v>
      </c>
      <c r="AC17" s="556">
        <v>175</v>
      </c>
      <c r="AD17" s="557">
        <v>160.5</v>
      </c>
      <c r="AE17" s="551">
        <v>180</v>
      </c>
      <c r="AF17" s="552">
        <v>1</v>
      </c>
      <c r="AG17" s="553">
        <v>20</v>
      </c>
      <c r="AH17" s="554">
        <v>0.91714285714285715</v>
      </c>
      <c r="AI17" s="558">
        <v>218</v>
      </c>
      <c r="AJ17" s="559">
        <v>220</v>
      </c>
      <c r="AK17" s="551">
        <v>158</v>
      </c>
      <c r="AL17" s="552">
        <v>62</v>
      </c>
      <c r="AM17" s="561"/>
      <c r="AN17" s="553">
        <v>0</v>
      </c>
      <c r="AO17" s="554">
        <v>1.0091743119266054</v>
      </c>
      <c r="AP17" s="870"/>
      <c r="AQ17" s="573"/>
      <c r="AR17" s="871"/>
      <c r="AS17" s="871"/>
      <c r="AT17" s="554">
        <v>0.96315858453473124</v>
      </c>
      <c r="AU17" s="560">
        <v>14.447378768020968</v>
      </c>
      <c r="AV17" s="556">
        <v>384</v>
      </c>
      <c r="AW17" s="557">
        <v>368</v>
      </c>
      <c r="AX17" s="551">
        <v>346</v>
      </c>
      <c r="AY17" s="552">
        <v>40</v>
      </c>
      <c r="AZ17" s="552">
        <v>12</v>
      </c>
      <c r="BA17" s="561"/>
      <c r="BB17" s="553">
        <v>30</v>
      </c>
      <c r="BC17" s="554">
        <v>0.95833333333333337</v>
      </c>
      <c r="BD17" s="560">
        <v>9.5833333333333339</v>
      </c>
      <c r="BE17" s="562">
        <v>65000</v>
      </c>
      <c r="BF17" s="559">
        <v>55822.219241134815</v>
      </c>
      <c r="BG17" s="563">
        <v>94451194.956000105</v>
      </c>
      <c r="BH17" s="872">
        <v>1692</v>
      </c>
      <c r="BI17" s="554">
        <v>0.85880337294053566</v>
      </c>
      <c r="BJ17" s="560">
        <v>6.0116236105837499</v>
      </c>
      <c r="BK17" s="558">
        <v>40</v>
      </c>
      <c r="BL17" s="873">
        <v>9.6</v>
      </c>
      <c r="BM17" s="874">
        <v>8</v>
      </c>
      <c r="BN17" s="565">
        <v>0</v>
      </c>
      <c r="BO17" s="565">
        <v>0</v>
      </c>
      <c r="BP17" s="565">
        <v>0</v>
      </c>
      <c r="BQ17" s="565">
        <v>0</v>
      </c>
      <c r="BR17" s="552">
        <v>0</v>
      </c>
      <c r="BS17" s="554">
        <v>0.24</v>
      </c>
      <c r="BT17" s="560">
        <v>1.2</v>
      </c>
      <c r="BU17" s="669">
        <v>0.5</v>
      </c>
      <c r="BV17" s="554">
        <v>0.75690607734806625</v>
      </c>
      <c r="BW17" s="563">
        <v>137</v>
      </c>
      <c r="BX17" s="872">
        <v>181</v>
      </c>
      <c r="BY17" s="554">
        <v>1</v>
      </c>
      <c r="BZ17" s="560">
        <v>5</v>
      </c>
      <c r="CA17" s="566"/>
      <c r="CB17" s="583"/>
      <c r="CC17" s="583"/>
      <c r="CD17" s="566"/>
      <c r="CE17" s="583"/>
      <c r="CF17" s="583"/>
      <c r="CG17" s="567"/>
      <c r="CH17" s="583"/>
      <c r="CI17" s="583"/>
      <c r="CJ17" s="567"/>
      <c r="CK17" s="706"/>
      <c r="CL17" s="707"/>
      <c r="CM17" s="707"/>
      <c r="CN17" s="875"/>
      <c r="CO17" s="670"/>
      <c r="CP17" s="876">
        <v>98.732851985559563</v>
      </c>
      <c r="CQ17" s="554">
        <v>0.95</v>
      </c>
      <c r="CR17" s="555">
        <v>2.8499999999999996</v>
      </c>
      <c r="CS17" s="584">
        <v>4.8</v>
      </c>
      <c r="CT17" s="585">
        <v>1.2</v>
      </c>
      <c r="CU17" s="585">
        <v>0</v>
      </c>
      <c r="CV17" s="877">
        <v>6</v>
      </c>
      <c r="CW17" s="556">
        <v>65</v>
      </c>
      <c r="CX17" s="552">
        <v>13</v>
      </c>
      <c r="CY17" s="552">
        <v>0</v>
      </c>
      <c r="CZ17" s="557">
        <v>10</v>
      </c>
      <c r="DA17" s="552">
        <v>2</v>
      </c>
      <c r="DB17" s="552">
        <v>0</v>
      </c>
      <c r="DC17" s="557">
        <v>30</v>
      </c>
      <c r="DD17" s="552">
        <v>4</v>
      </c>
      <c r="DE17" s="552">
        <v>0</v>
      </c>
      <c r="DF17" s="552">
        <v>2</v>
      </c>
      <c r="DG17" s="552">
        <v>0</v>
      </c>
      <c r="DH17" s="557">
        <v>20</v>
      </c>
      <c r="DI17" s="552">
        <v>4</v>
      </c>
      <c r="DJ17" s="552">
        <v>0</v>
      </c>
      <c r="DK17" s="552">
        <v>0</v>
      </c>
      <c r="DL17" s="878">
        <v>0</v>
      </c>
    </row>
    <row r="18" spans="1:116">
      <c r="A18" s="544" t="s">
        <v>1120</v>
      </c>
      <c r="B18" s="545" t="s">
        <v>675</v>
      </c>
      <c r="C18" s="546" t="s">
        <v>560</v>
      </c>
      <c r="D18" s="546" t="s">
        <v>29</v>
      </c>
      <c r="E18" s="546" t="s">
        <v>29</v>
      </c>
      <c r="F18" s="546" t="s">
        <v>29</v>
      </c>
      <c r="G18" s="547">
        <v>65.296870386779631</v>
      </c>
      <c r="H18" s="548">
        <v>2567</v>
      </c>
      <c r="I18" s="549">
        <v>208</v>
      </c>
      <c r="J18" s="550">
        <v>2228.8000000000002</v>
      </c>
      <c r="K18" s="551">
        <v>2145</v>
      </c>
      <c r="L18" s="552">
        <v>99</v>
      </c>
      <c r="M18" s="552">
        <v>130</v>
      </c>
      <c r="N18" s="552">
        <v>4</v>
      </c>
      <c r="O18" s="553">
        <v>55</v>
      </c>
      <c r="P18" s="554">
        <v>0.86825087650954424</v>
      </c>
      <c r="Q18" s="555">
        <v>13.023763147643164</v>
      </c>
      <c r="R18" s="566"/>
      <c r="S18" s="583"/>
      <c r="T18" s="583"/>
      <c r="U18" s="567"/>
      <c r="V18" s="556">
        <v>419</v>
      </c>
      <c r="W18" s="550">
        <v>289</v>
      </c>
      <c r="X18" s="551">
        <v>309</v>
      </c>
      <c r="Y18" s="561"/>
      <c r="Z18" s="553">
        <v>20</v>
      </c>
      <c r="AA18" s="554">
        <v>0.68973747016706444</v>
      </c>
      <c r="AB18" s="555">
        <v>6.8973747016706444</v>
      </c>
      <c r="AC18" s="556">
        <v>262</v>
      </c>
      <c r="AD18" s="557">
        <v>147.5</v>
      </c>
      <c r="AE18" s="551">
        <v>197</v>
      </c>
      <c r="AF18" s="552">
        <v>1</v>
      </c>
      <c r="AG18" s="553">
        <v>50</v>
      </c>
      <c r="AH18" s="554">
        <v>0.56297709923664119</v>
      </c>
      <c r="AI18" s="558">
        <v>363</v>
      </c>
      <c r="AJ18" s="559">
        <v>297</v>
      </c>
      <c r="AK18" s="551">
        <v>178</v>
      </c>
      <c r="AL18" s="552">
        <v>119</v>
      </c>
      <c r="AM18" s="561"/>
      <c r="AN18" s="553">
        <v>0</v>
      </c>
      <c r="AO18" s="554">
        <v>0.81818181818181823</v>
      </c>
      <c r="AP18" s="870"/>
      <c r="AQ18" s="573"/>
      <c r="AR18" s="871"/>
      <c r="AS18" s="871"/>
      <c r="AT18" s="554">
        <v>0.69057945870922977</v>
      </c>
      <c r="AU18" s="560">
        <v>10.358691880638446</v>
      </c>
      <c r="AV18" s="556">
        <v>581</v>
      </c>
      <c r="AW18" s="557">
        <v>544</v>
      </c>
      <c r="AX18" s="551">
        <v>481</v>
      </c>
      <c r="AY18" s="552">
        <v>68</v>
      </c>
      <c r="AZ18" s="552">
        <v>30</v>
      </c>
      <c r="BA18" s="561"/>
      <c r="BB18" s="553">
        <v>35</v>
      </c>
      <c r="BC18" s="554">
        <v>0.9363166953528399</v>
      </c>
      <c r="BD18" s="560">
        <v>9.363166953528399</v>
      </c>
      <c r="BE18" s="562">
        <v>65000</v>
      </c>
      <c r="BF18" s="559">
        <v>56854.22407031594</v>
      </c>
      <c r="BG18" s="563">
        <v>135028782.16700035</v>
      </c>
      <c r="BH18" s="872">
        <v>2375</v>
      </c>
      <c r="BI18" s="554">
        <v>0.87468037031255297</v>
      </c>
      <c r="BJ18" s="560">
        <v>6.122762592187871</v>
      </c>
      <c r="BK18" s="558">
        <v>56</v>
      </c>
      <c r="BL18" s="873">
        <v>92.6</v>
      </c>
      <c r="BM18" s="874">
        <v>77</v>
      </c>
      <c r="BN18" s="565">
        <v>0</v>
      </c>
      <c r="BO18" s="565">
        <v>0</v>
      </c>
      <c r="BP18" s="565">
        <v>0</v>
      </c>
      <c r="BQ18" s="565">
        <v>1</v>
      </c>
      <c r="BR18" s="552">
        <v>0</v>
      </c>
      <c r="BS18" s="554">
        <v>1.2</v>
      </c>
      <c r="BT18" s="560">
        <v>6</v>
      </c>
      <c r="BU18" s="669">
        <v>0.5</v>
      </c>
      <c r="BV18" s="554">
        <v>0.61111111111111116</v>
      </c>
      <c r="BW18" s="563">
        <v>121</v>
      </c>
      <c r="BX18" s="872">
        <v>198</v>
      </c>
      <c r="BY18" s="554">
        <v>1</v>
      </c>
      <c r="BZ18" s="560">
        <v>5</v>
      </c>
      <c r="CA18" s="566"/>
      <c r="CB18" s="583"/>
      <c r="CC18" s="583"/>
      <c r="CD18" s="566"/>
      <c r="CE18" s="583"/>
      <c r="CF18" s="583"/>
      <c r="CG18" s="567"/>
      <c r="CH18" s="583"/>
      <c r="CI18" s="583"/>
      <c r="CJ18" s="567"/>
      <c r="CK18" s="706"/>
      <c r="CL18" s="707"/>
      <c r="CM18" s="707"/>
      <c r="CN18" s="875"/>
      <c r="CO18" s="670"/>
      <c r="CP18" s="876">
        <v>98.40789473684211</v>
      </c>
      <c r="CQ18" s="554">
        <v>0.95</v>
      </c>
      <c r="CR18" s="555">
        <v>2.8499999999999996</v>
      </c>
      <c r="CS18" s="584">
        <v>4.5448888888888899</v>
      </c>
      <c r="CT18" s="585">
        <v>1.1362222222222222</v>
      </c>
      <c r="CU18" s="585">
        <v>0</v>
      </c>
      <c r="CV18" s="877">
        <v>5.6811111111111119</v>
      </c>
      <c r="CW18" s="556">
        <v>55</v>
      </c>
      <c r="CX18" s="552">
        <v>11</v>
      </c>
      <c r="CY18" s="552">
        <v>0</v>
      </c>
      <c r="CZ18" s="557">
        <v>20</v>
      </c>
      <c r="DA18" s="552">
        <v>4</v>
      </c>
      <c r="DB18" s="552">
        <v>0</v>
      </c>
      <c r="DC18" s="557">
        <v>35</v>
      </c>
      <c r="DD18" s="552">
        <v>2</v>
      </c>
      <c r="DE18" s="552">
        <v>0</v>
      </c>
      <c r="DF18" s="552">
        <v>3</v>
      </c>
      <c r="DG18" s="552">
        <v>1</v>
      </c>
      <c r="DH18" s="557">
        <v>50</v>
      </c>
      <c r="DI18" s="552">
        <v>6</v>
      </c>
      <c r="DJ18" s="552">
        <v>0</v>
      </c>
      <c r="DK18" s="552">
        <v>2</v>
      </c>
      <c r="DL18" s="878">
        <v>0</v>
      </c>
    </row>
    <row r="19" spans="1:116">
      <c r="A19" s="544" t="s">
        <v>1120</v>
      </c>
      <c r="B19" s="545" t="s">
        <v>675</v>
      </c>
      <c r="C19" s="546" t="s">
        <v>560</v>
      </c>
      <c r="D19" s="546" t="s">
        <v>30</v>
      </c>
      <c r="E19" s="546" t="s">
        <v>30</v>
      </c>
      <c r="F19" s="546" t="s">
        <v>30</v>
      </c>
      <c r="G19" s="547">
        <v>61.24741548809299</v>
      </c>
      <c r="H19" s="548">
        <v>2336</v>
      </c>
      <c r="I19" s="549">
        <v>153</v>
      </c>
      <c r="J19" s="550">
        <v>2173</v>
      </c>
      <c r="K19" s="551">
        <v>2100</v>
      </c>
      <c r="L19" s="552">
        <v>133</v>
      </c>
      <c r="M19" s="552">
        <v>149</v>
      </c>
      <c r="N19" s="552">
        <v>25</v>
      </c>
      <c r="O19" s="553">
        <v>85</v>
      </c>
      <c r="P19" s="554">
        <v>0.93022260273972601</v>
      </c>
      <c r="Q19" s="555">
        <v>13.953339041095891</v>
      </c>
      <c r="R19" s="566"/>
      <c r="S19" s="583"/>
      <c r="T19" s="583"/>
      <c r="U19" s="567"/>
      <c r="V19" s="556">
        <v>345</v>
      </c>
      <c r="W19" s="550">
        <v>333</v>
      </c>
      <c r="X19" s="551">
        <v>358</v>
      </c>
      <c r="Y19" s="561"/>
      <c r="Z19" s="553">
        <v>25</v>
      </c>
      <c r="AA19" s="554">
        <v>0.9652173913043478</v>
      </c>
      <c r="AB19" s="555">
        <v>9.6521739130434785</v>
      </c>
      <c r="AC19" s="556">
        <v>200</v>
      </c>
      <c r="AD19" s="557">
        <v>146</v>
      </c>
      <c r="AE19" s="551">
        <v>196</v>
      </c>
      <c r="AF19" s="552">
        <v>0</v>
      </c>
      <c r="AG19" s="553">
        <v>50</v>
      </c>
      <c r="AH19" s="554">
        <v>0.73</v>
      </c>
      <c r="AI19" s="558">
        <v>237</v>
      </c>
      <c r="AJ19" s="559">
        <v>243</v>
      </c>
      <c r="AK19" s="551">
        <v>170</v>
      </c>
      <c r="AL19" s="552">
        <v>73</v>
      </c>
      <c r="AM19" s="561"/>
      <c r="AN19" s="553">
        <v>0</v>
      </c>
      <c r="AO19" s="554">
        <v>1.0253164556962024</v>
      </c>
      <c r="AP19" s="870"/>
      <c r="AQ19" s="573"/>
      <c r="AR19" s="871"/>
      <c r="AS19" s="871"/>
      <c r="AT19" s="554">
        <v>0.87765822784810121</v>
      </c>
      <c r="AU19" s="560">
        <v>13.164873417721518</v>
      </c>
      <c r="AV19" s="556">
        <v>538</v>
      </c>
      <c r="AW19" s="557">
        <v>409</v>
      </c>
      <c r="AX19" s="551">
        <v>348</v>
      </c>
      <c r="AY19" s="552">
        <v>56</v>
      </c>
      <c r="AZ19" s="552">
        <v>30</v>
      </c>
      <c r="BA19" s="561"/>
      <c r="BB19" s="553">
        <v>25</v>
      </c>
      <c r="BC19" s="554">
        <v>0.7602230483271375</v>
      </c>
      <c r="BD19" s="560">
        <v>7.6022304832713754</v>
      </c>
      <c r="BE19" s="562">
        <v>65000</v>
      </c>
      <c r="BF19" s="559">
        <v>50599.509473551581</v>
      </c>
      <c r="BG19" s="563">
        <v>120528031.56599987</v>
      </c>
      <c r="BH19" s="872">
        <v>2382</v>
      </c>
      <c r="BI19" s="554">
        <v>0.77845399190079356</v>
      </c>
      <c r="BJ19" s="560">
        <v>5.4491779433055552</v>
      </c>
      <c r="BK19" s="558">
        <v>58</v>
      </c>
      <c r="BL19" s="873">
        <v>3</v>
      </c>
      <c r="BM19" s="874">
        <v>0</v>
      </c>
      <c r="BN19" s="565">
        <v>0</v>
      </c>
      <c r="BO19" s="565">
        <v>6</v>
      </c>
      <c r="BP19" s="565">
        <v>0</v>
      </c>
      <c r="BQ19" s="565">
        <v>0</v>
      </c>
      <c r="BR19" s="552">
        <v>0</v>
      </c>
      <c r="BS19" s="554">
        <v>5.1724137931034482E-2</v>
      </c>
      <c r="BT19" s="560">
        <v>0.25862068965517243</v>
      </c>
      <c r="BU19" s="669">
        <v>0.5</v>
      </c>
      <c r="BV19" s="554">
        <v>0.61224489795918369</v>
      </c>
      <c r="BW19" s="563">
        <v>120</v>
      </c>
      <c r="BX19" s="872">
        <v>196</v>
      </c>
      <c r="BY19" s="554">
        <v>1</v>
      </c>
      <c r="BZ19" s="560">
        <v>5</v>
      </c>
      <c r="CA19" s="566"/>
      <c r="CB19" s="583"/>
      <c r="CC19" s="583"/>
      <c r="CD19" s="566"/>
      <c r="CE19" s="583"/>
      <c r="CF19" s="583"/>
      <c r="CG19" s="567"/>
      <c r="CH19" s="583"/>
      <c r="CI19" s="583"/>
      <c r="CJ19" s="567"/>
      <c r="CK19" s="706"/>
      <c r="CL19" s="707"/>
      <c r="CM19" s="707"/>
      <c r="CN19" s="875"/>
      <c r="CO19" s="670"/>
      <c r="CP19" s="876">
        <v>97.80654761904762</v>
      </c>
      <c r="CQ19" s="554">
        <v>0.85</v>
      </c>
      <c r="CR19" s="555">
        <v>2.5499999999999998</v>
      </c>
      <c r="CS19" s="584">
        <v>2.5169999999999999</v>
      </c>
      <c r="CT19" s="585">
        <v>1.2</v>
      </c>
      <c r="CU19" s="585">
        <v>-0.1</v>
      </c>
      <c r="CV19" s="877">
        <v>3.6169999999999995</v>
      </c>
      <c r="CW19" s="556">
        <v>85</v>
      </c>
      <c r="CX19" s="552">
        <v>17</v>
      </c>
      <c r="CY19" s="552">
        <v>0</v>
      </c>
      <c r="CZ19" s="557">
        <v>25</v>
      </c>
      <c r="DA19" s="552">
        <v>5</v>
      </c>
      <c r="DB19" s="552">
        <v>0</v>
      </c>
      <c r="DC19" s="557">
        <v>25</v>
      </c>
      <c r="DD19" s="552">
        <v>0</v>
      </c>
      <c r="DE19" s="552">
        <v>0</v>
      </c>
      <c r="DF19" s="552">
        <v>5</v>
      </c>
      <c r="DG19" s="552">
        <v>0</v>
      </c>
      <c r="DH19" s="557">
        <v>50</v>
      </c>
      <c r="DI19" s="552">
        <v>10</v>
      </c>
      <c r="DJ19" s="552">
        <v>0</v>
      </c>
      <c r="DK19" s="552">
        <v>0</v>
      </c>
      <c r="DL19" s="878">
        <v>0</v>
      </c>
    </row>
    <row r="20" spans="1:116">
      <c r="A20" s="544" t="s">
        <v>1120</v>
      </c>
      <c r="B20" s="545" t="s">
        <v>675</v>
      </c>
      <c r="C20" s="546" t="s">
        <v>379</v>
      </c>
      <c r="D20" s="546" t="s">
        <v>31</v>
      </c>
      <c r="E20" s="546" t="s">
        <v>31</v>
      </c>
      <c r="F20" s="546" t="s">
        <v>31</v>
      </c>
      <c r="G20" s="547">
        <v>60.352047764131406</v>
      </c>
      <c r="H20" s="548">
        <v>1950</v>
      </c>
      <c r="I20" s="549">
        <v>191</v>
      </c>
      <c r="J20" s="550">
        <v>1837.1</v>
      </c>
      <c r="K20" s="551">
        <v>1770</v>
      </c>
      <c r="L20" s="552">
        <v>59</v>
      </c>
      <c r="M20" s="552">
        <v>55</v>
      </c>
      <c r="N20" s="552">
        <v>108</v>
      </c>
      <c r="O20" s="553">
        <v>30</v>
      </c>
      <c r="P20" s="554">
        <v>0.9421025641025641</v>
      </c>
      <c r="Q20" s="555">
        <v>14.131538461538462</v>
      </c>
      <c r="R20" s="566"/>
      <c r="S20" s="583"/>
      <c r="T20" s="583"/>
      <c r="U20" s="567"/>
      <c r="V20" s="556">
        <v>325</v>
      </c>
      <c r="W20" s="550">
        <v>199</v>
      </c>
      <c r="X20" s="551">
        <v>209</v>
      </c>
      <c r="Y20" s="561"/>
      <c r="Z20" s="553">
        <v>10</v>
      </c>
      <c r="AA20" s="554">
        <v>0.61230769230769233</v>
      </c>
      <c r="AB20" s="555">
        <v>6.1230769230769235</v>
      </c>
      <c r="AC20" s="556">
        <v>166</v>
      </c>
      <c r="AD20" s="557">
        <v>133.5</v>
      </c>
      <c r="AE20" s="551">
        <v>133</v>
      </c>
      <c r="AF20" s="552">
        <v>1</v>
      </c>
      <c r="AG20" s="553">
        <v>0</v>
      </c>
      <c r="AH20" s="554">
        <v>0.80421686746987953</v>
      </c>
      <c r="AI20" s="558">
        <v>199</v>
      </c>
      <c r="AJ20" s="559">
        <v>215</v>
      </c>
      <c r="AK20" s="551">
        <v>90</v>
      </c>
      <c r="AL20" s="552">
        <v>125</v>
      </c>
      <c r="AM20" s="561"/>
      <c r="AN20" s="553">
        <v>0</v>
      </c>
      <c r="AO20" s="554">
        <v>1.0804020100502512</v>
      </c>
      <c r="AP20" s="870"/>
      <c r="AQ20" s="573"/>
      <c r="AR20" s="871"/>
      <c r="AS20" s="871"/>
      <c r="AT20" s="554">
        <v>0.94230943876006534</v>
      </c>
      <c r="AU20" s="560">
        <v>14.134641581400981</v>
      </c>
      <c r="AV20" s="556">
        <v>431</v>
      </c>
      <c r="AW20" s="557">
        <v>368</v>
      </c>
      <c r="AX20" s="551">
        <v>314</v>
      </c>
      <c r="AY20" s="552">
        <v>38</v>
      </c>
      <c r="AZ20" s="552">
        <v>21</v>
      </c>
      <c r="BA20" s="561"/>
      <c r="BB20" s="553">
        <v>5</v>
      </c>
      <c r="BC20" s="554">
        <v>0.85382830626450112</v>
      </c>
      <c r="BD20" s="560">
        <v>8.5382830626450108</v>
      </c>
      <c r="BE20" s="562">
        <v>65000</v>
      </c>
      <c r="BF20" s="559">
        <v>54570.229062069047</v>
      </c>
      <c r="BG20" s="563">
        <v>102864881.78200015</v>
      </c>
      <c r="BH20" s="872">
        <v>1885</v>
      </c>
      <c r="BI20" s="554">
        <v>0.83954198557029303</v>
      </c>
      <c r="BJ20" s="560">
        <v>5.8767938989920516</v>
      </c>
      <c r="BK20" s="558">
        <v>53</v>
      </c>
      <c r="BL20" s="873">
        <v>2.2000000000000002</v>
      </c>
      <c r="BM20" s="874">
        <v>0</v>
      </c>
      <c r="BN20" s="565">
        <v>0</v>
      </c>
      <c r="BO20" s="565">
        <v>4</v>
      </c>
      <c r="BP20" s="565">
        <v>0</v>
      </c>
      <c r="BQ20" s="565">
        <v>1</v>
      </c>
      <c r="BR20" s="552">
        <v>0</v>
      </c>
      <c r="BS20" s="554">
        <v>4.1509433962264156E-2</v>
      </c>
      <c r="BT20" s="560">
        <v>0.20754716981132076</v>
      </c>
      <c r="BU20" s="669">
        <v>0.5</v>
      </c>
      <c r="BV20" s="554">
        <v>0.62686567164179108</v>
      </c>
      <c r="BW20" s="563">
        <v>84</v>
      </c>
      <c r="BX20" s="872">
        <v>134</v>
      </c>
      <c r="BY20" s="554">
        <v>1</v>
      </c>
      <c r="BZ20" s="560">
        <v>5</v>
      </c>
      <c r="CA20" s="566"/>
      <c r="CB20" s="583"/>
      <c r="CC20" s="583"/>
      <c r="CD20" s="566"/>
      <c r="CE20" s="583"/>
      <c r="CF20" s="583"/>
      <c r="CG20" s="567"/>
      <c r="CH20" s="583"/>
      <c r="CI20" s="583"/>
      <c r="CJ20" s="567"/>
      <c r="CK20" s="706"/>
      <c r="CL20" s="707"/>
      <c r="CM20" s="707"/>
      <c r="CN20" s="875"/>
      <c r="CO20" s="670"/>
      <c r="CP20" s="876">
        <v>98.068965517241381</v>
      </c>
      <c r="CQ20" s="554">
        <v>0.9</v>
      </c>
      <c r="CR20" s="555">
        <v>2.7</v>
      </c>
      <c r="CS20" s="584">
        <v>2.4401666666666668</v>
      </c>
      <c r="CT20" s="585">
        <v>1.2</v>
      </c>
      <c r="CU20" s="585">
        <v>0</v>
      </c>
      <c r="CV20" s="877">
        <v>3.6401666666666666</v>
      </c>
      <c r="CW20" s="556">
        <v>30</v>
      </c>
      <c r="CX20" s="552">
        <v>6</v>
      </c>
      <c r="CY20" s="552">
        <v>0</v>
      </c>
      <c r="CZ20" s="557">
        <v>10</v>
      </c>
      <c r="DA20" s="552">
        <v>2</v>
      </c>
      <c r="DB20" s="552">
        <v>0</v>
      </c>
      <c r="DC20" s="557">
        <v>5</v>
      </c>
      <c r="DD20" s="552">
        <v>1</v>
      </c>
      <c r="DE20" s="552">
        <v>0</v>
      </c>
      <c r="DF20" s="552">
        <v>0</v>
      </c>
      <c r="DG20" s="552">
        <v>0</v>
      </c>
      <c r="DH20" s="557">
        <v>0</v>
      </c>
      <c r="DI20" s="552">
        <v>0</v>
      </c>
      <c r="DJ20" s="552">
        <v>0</v>
      </c>
      <c r="DK20" s="552">
        <v>0</v>
      </c>
      <c r="DL20" s="878">
        <v>0</v>
      </c>
    </row>
    <row r="21" spans="1:116" ht="17.5" thickBot="1">
      <c r="A21" s="544" t="s">
        <v>1120</v>
      </c>
      <c r="B21" s="545" t="s">
        <v>675</v>
      </c>
      <c r="C21" s="546" t="s">
        <v>379</v>
      </c>
      <c r="D21" s="546" t="s">
        <v>32</v>
      </c>
      <c r="E21" s="546" t="s">
        <v>32</v>
      </c>
      <c r="F21" s="546" t="s">
        <v>32</v>
      </c>
      <c r="G21" s="547">
        <v>66.56712618968389</v>
      </c>
      <c r="H21" s="548">
        <v>1889</v>
      </c>
      <c r="I21" s="549">
        <v>143</v>
      </c>
      <c r="J21" s="550">
        <v>2009.6</v>
      </c>
      <c r="K21" s="551">
        <v>1943</v>
      </c>
      <c r="L21" s="552">
        <v>46</v>
      </c>
      <c r="M21" s="552">
        <v>66</v>
      </c>
      <c r="N21" s="552">
        <v>4</v>
      </c>
      <c r="O21" s="553">
        <v>0</v>
      </c>
      <c r="P21" s="554">
        <v>1.0638433033350978</v>
      </c>
      <c r="Q21" s="555">
        <v>15.957649550026467</v>
      </c>
      <c r="R21" s="566"/>
      <c r="S21" s="583"/>
      <c r="T21" s="583"/>
      <c r="U21" s="567"/>
      <c r="V21" s="556">
        <v>304</v>
      </c>
      <c r="W21" s="550">
        <v>235</v>
      </c>
      <c r="X21" s="551">
        <v>235</v>
      </c>
      <c r="Y21" s="561"/>
      <c r="Z21" s="553">
        <v>0</v>
      </c>
      <c r="AA21" s="554">
        <v>0.77302631578947367</v>
      </c>
      <c r="AB21" s="555">
        <v>7.7302631578947363</v>
      </c>
      <c r="AC21" s="556">
        <v>140</v>
      </c>
      <c r="AD21" s="557">
        <v>100</v>
      </c>
      <c r="AE21" s="551">
        <v>140</v>
      </c>
      <c r="AF21" s="552">
        <v>0</v>
      </c>
      <c r="AG21" s="553">
        <v>40</v>
      </c>
      <c r="AH21" s="554">
        <v>0.7142857142857143</v>
      </c>
      <c r="AI21" s="558">
        <v>177</v>
      </c>
      <c r="AJ21" s="559">
        <v>178.5</v>
      </c>
      <c r="AK21" s="551">
        <v>118</v>
      </c>
      <c r="AL21" s="552">
        <v>63</v>
      </c>
      <c r="AM21" s="561"/>
      <c r="AN21" s="553">
        <v>2.5</v>
      </c>
      <c r="AO21" s="554">
        <v>1.0084745762711864</v>
      </c>
      <c r="AP21" s="870"/>
      <c r="AQ21" s="573"/>
      <c r="AR21" s="871"/>
      <c r="AS21" s="871"/>
      <c r="AT21" s="554">
        <v>0.86138014527845042</v>
      </c>
      <c r="AU21" s="560">
        <v>12.920702179176756</v>
      </c>
      <c r="AV21" s="556">
        <v>431</v>
      </c>
      <c r="AW21" s="557">
        <v>370</v>
      </c>
      <c r="AX21" s="551">
        <v>318</v>
      </c>
      <c r="AY21" s="552">
        <v>53</v>
      </c>
      <c r="AZ21" s="552">
        <v>19</v>
      </c>
      <c r="BA21" s="561"/>
      <c r="BB21" s="553">
        <v>20</v>
      </c>
      <c r="BC21" s="554">
        <v>0.85846867749419953</v>
      </c>
      <c r="BD21" s="560">
        <v>8.5846867749419946</v>
      </c>
      <c r="BE21" s="562">
        <v>65000</v>
      </c>
      <c r="BF21" s="559">
        <v>52685.163066666661</v>
      </c>
      <c r="BG21" s="563">
        <v>108268010.10199998</v>
      </c>
      <c r="BH21" s="872">
        <v>2055</v>
      </c>
      <c r="BI21" s="554">
        <v>0.81054097025641014</v>
      </c>
      <c r="BJ21" s="560">
        <v>5.6737867917948712</v>
      </c>
      <c r="BK21" s="558">
        <v>53</v>
      </c>
      <c r="BL21" s="873">
        <v>27.2</v>
      </c>
      <c r="BM21" s="874">
        <v>21</v>
      </c>
      <c r="BN21" s="565">
        <v>0</v>
      </c>
      <c r="BO21" s="565">
        <v>4</v>
      </c>
      <c r="BP21" s="565">
        <v>0</v>
      </c>
      <c r="BQ21" s="565">
        <v>0</v>
      </c>
      <c r="BR21" s="552">
        <v>0</v>
      </c>
      <c r="BS21" s="554">
        <v>0.51320754716981132</v>
      </c>
      <c r="BT21" s="560">
        <v>2.5660377358490565</v>
      </c>
      <c r="BU21" s="669">
        <v>0.5</v>
      </c>
      <c r="BV21" s="554">
        <v>0.55000000000000004</v>
      </c>
      <c r="BW21" s="563">
        <v>77</v>
      </c>
      <c r="BX21" s="872">
        <v>140</v>
      </c>
      <c r="BY21" s="554">
        <v>1</v>
      </c>
      <c r="BZ21" s="560">
        <v>5</v>
      </c>
      <c r="CA21" s="566"/>
      <c r="CB21" s="583"/>
      <c r="CC21" s="583"/>
      <c r="CD21" s="566"/>
      <c r="CE21" s="583"/>
      <c r="CF21" s="583"/>
      <c r="CG21" s="567"/>
      <c r="CH21" s="583"/>
      <c r="CI21" s="583"/>
      <c r="CJ21" s="567"/>
      <c r="CK21" s="706"/>
      <c r="CL21" s="707"/>
      <c r="CM21" s="707"/>
      <c r="CN21" s="875"/>
      <c r="CO21" s="670"/>
      <c r="CP21" s="876">
        <v>98.504672897196258</v>
      </c>
      <c r="CQ21" s="554">
        <v>0.95</v>
      </c>
      <c r="CR21" s="555">
        <v>2.8499999999999996</v>
      </c>
      <c r="CS21" s="584">
        <v>4.0840000000000005</v>
      </c>
      <c r="CT21" s="585">
        <v>1.2</v>
      </c>
      <c r="CU21" s="585">
        <v>0</v>
      </c>
      <c r="CV21" s="877">
        <v>5.2840000000000007</v>
      </c>
      <c r="CW21" s="556">
        <v>0</v>
      </c>
      <c r="CX21" s="552">
        <v>0</v>
      </c>
      <c r="CY21" s="552">
        <v>0</v>
      </c>
      <c r="CZ21" s="557">
        <v>0</v>
      </c>
      <c r="DA21" s="552">
        <v>0</v>
      </c>
      <c r="DB21" s="552">
        <v>0</v>
      </c>
      <c r="DC21" s="557">
        <v>20</v>
      </c>
      <c r="DD21" s="552">
        <v>0</v>
      </c>
      <c r="DE21" s="552">
        <v>0</v>
      </c>
      <c r="DF21" s="552">
        <v>2</v>
      </c>
      <c r="DG21" s="552">
        <v>1</v>
      </c>
      <c r="DH21" s="557">
        <v>40</v>
      </c>
      <c r="DI21" s="552">
        <v>4</v>
      </c>
      <c r="DJ21" s="552">
        <v>0</v>
      </c>
      <c r="DK21" s="552">
        <v>2</v>
      </c>
      <c r="DL21" s="878">
        <v>2.5</v>
      </c>
    </row>
    <row r="22" spans="1:116" ht="17.5" thickTop="1">
      <c r="A22" s="768" t="s">
        <v>1120</v>
      </c>
      <c r="B22" s="619" t="s">
        <v>675</v>
      </c>
      <c r="C22" s="620" t="s">
        <v>50</v>
      </c>
      <c r="D22" s="620" t="s">
        <v>542</v>
      </c>
      <c r="E22" s="620" t="s">
        <v>53</v>
      </c>
      <c r="F22" s="620" t="s">
        <v>676</v>
      </c>
      <c r="G22" s="589">
        <v>62.952905123993965</v>
      </c>
      <c r="H22" s="590">
        <v>75</v>
      </c>
      <c r="I22" s="531">
        <v>11</v>
      </c>
      <c r="J22" s="591">
        <v>75</v>
      </c>
      <c r="K22" s="530">
        <v>73</v>
      </c>
      <c r="L22" s="531">
        <v>2</v>
      </c>
      <c r="M22" s="531">
        <v>0</v>
      </c>
      <c r="N22" s="531">
        <v>0</v>
      </c>
      <c r="O22" s="532">
        <v>0</v>
      </c>
      <c r="P22" s="533">
        <v>1</v>
      </c>
      <c r="Q22" s="534">
        <v>15</v>
      </c>
      <c r="R22" s="596"/>
      <c r="S22" s="598"/>
      <c r="T22" s="598"/>
      <c r="U22" s="597"/>
      <c r="V22" s="590">
        <v>14</v>
      </c>
      <c r="W22" s="591">
        <v>7</v>
      </c>
      <c r="X22" s="530">
        <v>7</v>
      </c>
      <c r="Y22" s="515"/>
      <c r="Z22" s="532">
        <v>0</v>
      </c>
      <c r="AA22" s="533">
        <v>0.5</v>
      </c>
      <c r="AB22" s="534">
        <v>5</v>
      </c>
      <c r="AC22" s="590">
        <v>6</v>
      </c>
      <c r="AD22" s="536">
        <v>9</v>
      </c>
      <c r="AE22" s="530">
        <v>9</v>
      </c>
      <c r="AF22" s="531">
        <v>0</v>
      </c>
      <c r="AG22" s="532">
        <v>0</v>
      </c>
      <c r="AH22" s="592">
        <v>1.2</v>
      </c>
      <c r="AI22" s="593">
        <v>7</v>
      </c>
      <c r="AJ22" s="538">
        <v>10</v>
      </c>
      <c r="AK22" s="530">
        <v>7</v>
      </c>
      <c r="AL22" s="531">
        <v>3</v>
      </c>
      <c r="AM22" s="515"/>
      <c r="AN22" s="532">
        <v>0</v>
      </c>
      <c r="AO22" s="592">
        <v>1.2</v>
      </c>
      <c r="AP22" s="879"/>
      <c r="AQ22" s="651"/>
      <c r="AR22" s="880"/>
      <c r="AS22" s="880"/>
      <c r="AT22" s="592">
        <v>1.2</v>
      </c>
      <c r="AU22" s="594">
        <v>18</v>
      </c>
      <c r="AV22" s="590">
        <v>17</v>
      </c>
      <c r="AW22" s="530">
        <v>20</v>
      </c>
      <c r="AX22" s="530">
        <v>18</v>
      </c>
      <c r="AY22" s="531">
        <v>2</v>
      </c>
      <c r="AZ22" s="531">
        <v>0</v>
      </c>
      <c r="BA22" s="515"/>
      <c r="BB22" s="570">
        <v>0</v>
      </c>
      <c r="BC22" s="592">
        <v>1.1764705882352942</v>
      </c>
      <c r="BD22" s="594">
        <v>11.764705882352942</v>
      </c>
      <c r="BE22" s="595">
        <v>65000</v>
      </c>
      <c r="BF22" s="541">
        <v>53747.564386666643</v>
      </c>
      <c r="BG22" s="541">
        <v>4031067.3289999985</v>
      </c>
      <c r="BH22" s="864">
        <v>75</v>
      </c>
      <c r="BI22" s="592">
        <v>0.82688560594871763</v>
      </c>
      <c r="BJ22" s="594">
        <v>5.7881992416410233</v>
      </c>
      <c r="BK22" s="628"/>
      <c r="BL22" s="865">
        <v>0</v>
      </c>
      <c r="BM22" s="866">
        <v>0</v>
      </c>
      <c r="BN22" s="542">
        <v>0</v>
      </c>
      <c r="BO22" s="542">
        <v>0</v>
      </c>
      <c r="BP22" s="542">
        <v>0</v>
      </c>
      <c r="BQ22" s="542">
        <v>0</v>
      </c>
      <c r="BR22" s="531">
        <v>0</v>
      </c>
      <c r="BS22" s="651"/>
      <c r="BT22" s="597"/>
      <c r="BU22" s="672">
        <v>0.5</v>
      </c>
      <c r="BV22" s="592">
        <v>0.77777777777777779</v>
      </c>
      <c r="BW22" s="541">
        <v>7</v>
      </c>
      <c r="BX22" s="864">
        <v>9</v>
      </c>
      <c r="BY22" s="592">
        <v>1</v>
      </c>
      <c r="BZ22" s="594">
        <v>5</v>
      </c>
      <c r="CA22" s="596"/>
      <c r="CB22" s="598"/>
      <c r="CC22" s="598"/>
      <c r="CD22" s="596"/>
      <c r="CE22" s="598"/>
      <c r="CF22" s="598"/>
      <c r="CG22" s="597"/>
      <c r="CH22" s="598"/>
      <c r="CI22" s="598"/>
      <c r="CJ22" s="597"/>
      <c r="CK22" s="709"/>
      <c r="CL22" s="881"/>
      <c r="CM22" s="881"/>
      <c r="CN22" s="882"/>
      <c r="CO22" s="673"/>
      <c r="CP22" s="883">
        <v>97.75</v>
      </c>
      <c r="CQ22" s="592">
        <v>0.8</v>
      </c>
      <c r="CR22" s="674">
        <v>2.4000000000000004</v>
      </c>
      <c r="CS22" s="588"/>
      <c r="CT22" s="582"/>
      <c r="CU22" s="582"/>
      <c r="CV22" s="884"/>
      <c r="CW22" s="590">
        <v>0</v>
      </c>
      <c r="CX22" s="531">
        <v>0</v>
      </c>
      <c r="CY22" s="531">
        <v>0</v>
      </c>
      <c r="CZ22" s="530">
        <v>0</v>
      </c>
      <c r="DA22" s="531">
        <v>0</v>
      </c>
      <c r="DB22" s="531">
        <v>0</v>
      </c>
      <c r="DC22" s="530">
        <v>0</v>
      </c>
      <c r="DD22" s="531">
        <v>0</v>
      </c>
      <c r="DE22" s="531">
        <v>0</v>
      </c>
      <c r="DF22" s="531">
        <v>0</v>
      </c>
      <c r="DG22" s="531">
        <v>0</v>
      </c>
      <c r="DH22" s="530">
        <v>0</v>
      </c>
      <c r="DI22" s="531">
        <v>0</v>
      </c>
      <c r="DJ22" s="531">
        <v>0</v>
      </c>
      <c r="DK22" s="531">
        <v>0</v>
      </c>
      <c r="DL22" s="885">
        <v>0</v>
      </c>
    </row>
    <row r="23" spans="1:116">
      <c r="A23" s="769" t="s">
        <v>1120</v>
      </c>
      <c r="B23" s="621" t="s">
        <v>675</v>
      </c>
      <c r="C23" s="622" t="s">
        <v>50</v>
      </c>
      <c r="D23" s="622" t="s">
        <v>542</v>
      </c>
      <c r="E23" s="622" t="s">
        <v>578</v>
      </c>
      <c r="F23" s="622" t="s">
        <v>677</v>
      </c>
      <c r="G23" s="599">
        <v>45.297673526487266</v>
      </c>
      <c r="H23" s="600">
        <v>59</v>
      </c>
      <c r="I23" s="552">
        <v>8</v>
      </c>
      <c r="J23" s="601">
        <v>50.6</v>
      </c>
      <c r="K23" s="551">
        <v>48</v>
      </c>
      <c r="L23" s="552">
        <v>2</v>
      </c>
      <c r="M23" s="552">
        <v>2</v>
      </c>
      <c r="N23" s="552">
        <v>0</v>
      </c>
      <c r="O23" s="553">
        <v>0</v>
      </c>
      <c r="P23" s="554">
        <v>0.85762711864406782</v>
      </c>
      <c r="Q23" s="555">
        <v>12.864406779661017</v>
      </c>
      <c r="R23" s="606"/>
      <c r="S23" s="608"/>
      <c r="T23" s="608"/>
      <c r="U23" s="607"/>
      <c r="V23" s="600">
        <v>11</v>
      </c>
      <c r="W23" s="601">
        <v>6</v>
      </c>
      <c r="X23" s="551">
        <v>6</v>
      </c>
      <c r="Y23" s="561"/>
      <c r="Z23" s="553">
        <v>0</v>
      </c>
      <c r="AA23" s="554">
        <v>0.54545454545454541</v>
      </c>
      <c r="AB23" s="555">
        <v>5.4545454545454541</v>
      </c>
      <c r="AC23" s="600">
        <v>5</v>
      </c>
      <c r="AD23" s="557">
        <v>3</v>
      </c>
      <c r="AE23" s="551">
        <v>3</v>
      </c>
      <c r="AF23" s="552">
        <v>0</v>
      </c>
      <c r="AG23" s="553">
        <v>0</v>
      </c>
      <c r="AH23" s="602">
        <v>0.6</v>
      </c>
      <c r="AI23" s="603">
        <v>5</v>
      </c>
      <c r="AJ23" s="559">
        <v>3</v>
      </c>
      <c r="AK23" s="551">
        <v>3</v>
      </c>
      <c r="AL23" s="552">
        <v>0</v>
      </c>
      <c r="AM23" s="561"/>
      <c r="AN23" s="553">
        <v>0</v>
      </c>
      <c r="AO23" s="602">
        <v>0.6</v>
      </c>
      <c r="AP23" s="886"/>
      <c r="AQ23" s="657"/>
      <c r="AR23" s="887"/>
      <c r="AS23" s="887"/>
      <c r="AT23" s="602">
        <v>0.6</v>
      </c>
      <c r="AU23" s="604">
        <v>9</v>
      </c>
      <c r="AV23" s="600">
        <v>11</v>
      </c>
      <c r="AW23" s="551">
        <v>4</v>
      </c>
      <c r="AX23" s="551">
        <v>4</v>
      </c>
      <c r="AY23" s="552">
        <v>0</v>
      </c>
      <c r="AZ23" s="552">
        <v>0</v>
      </c>
      <c r="BA23" s="561"/>
      <c r="BB23" s="571">
        <v>0</v>
      </c>
      <c r="BC23" s="602">
        <v>0.36363636363636365</v>
      </c>
      <c r="BD23" s="604">
        <v>3.6363636363636367</v>
      </c>
      <c r="BE23" s="605">
        <v>65000</v>
      </c>
      <c r="BF23" s="563">
        <v>53321.892519230765</v>
      </c>
      <c r="BG23" s="563">
        <v>2772738.4109999998</v>
      </c>
      <c r="BH23" s="872">
        <v>52</v>
      </c>
      <c r="BI23" s="602">
        <v>0.82033680798816566</v>
      </c>
      <c r="BJ23" s="604">
        <v>5.7423576559171599</v>
      </c>
      <c r="BK23" s="629"/>
      <c r="BL23" s="873">
        <v>0</v>
      </c>
      <c r="BM23" s="874">
        <v>0</v>
      </c>
      <c r="BN23" s="565">
        <v>0</v>
      </c>
      <c r="BO23" s="565">
        <v>0</v>
      </c>
      <c r="BP23" s="565">
        <v>0</v>
      </c>
      <c r="BQ23" s="565">
        <v>0</v>
      </c>
      <c r="BR23" s="552">
        <v>0</v>
      </c>
      <c r="BS23" s="657"/>
      <c r="BT23" s="607"/>
      <c r="BU23" s="676">
        <v>0.5</v>
      </c>
      <c r="BV23" s="602">
        <v>1</v>
      </c>
      <c r="BW23" s="563">
        <v>3</v>
      </c>
      <c r="BX23" s="872">
        <v>3</v>
      </c>
      <c r="BY23" s="602">
        <v>1</v>
      </c>
      <c r="BZ23" s="604">
        <v>5</v>
      </c>
      <c r="CA23" s="606"/>
      <c r="CB23" s="608"/>
      <c r="CC23" s="608"/>
      <c r="CD23" s="606"/>
      <c r="CE23" s="608"/>
      <c r="CF23" s="608"/>
      <c r="CG23" s="607"/>
      <c r="CH23" s="608"/>
      <c r="CI23" s="608"/>
      <c r="CJ23" s="607"/>
      <c r="CK23" s="712"/>
      <c r="CL23" s="888"/>
      <c r="CM23" s="888"/>
      <c r="CN23" s="889"/>
      <c r="CO23" s="678"/>
      <c r="CP23" s="890">
        <v>100</v>
      </c>
      <c r="CQ23" s="602">
        <v>1.2</v>
      </c>
      <c r="CR23" s="680">
        <v>3.5999999999999996</v>
      </c>
      <c r="CS23" s="584"/>
      <c r="CT23" s="585"/>
      <c r="CU23" s="585"/>
      <c r="CV23" s="891"/>
      <c r="CW23" s="600">
        <v>0</v>
      </c>
      <c r="CX23" s="552">
        <v>0</v>
      </c>
      <c r="CY23" s="552">
        <v>0</v>
      </c>
      <c r="CZ23" s="551">
        <v>0</v>
      </c>
      <c r="DA23" s="552">
        <v>0</v>
      </c>
      <c r="DB23" s="552">
        <v>0</v>
      </c>
      <c r="DC23" s="551">
        <v>0</v>
      </c>
      <c r="DD23" s="552">
        <v>0</v>
      </c>
      <c r="DE23" s="552">
        <v>0</v>
      </c>
      <c r="DF23" s="552">
        <v>0</v>
      </c>
      <c r="DG23" s="552">
        <v>0</v>
      </c>
      <c r="DH23" s="551">
        <v>0</v>
      </c>
      <c r="DI23" s="552">
        <v>0</v>
      </c>
      <c r="DJ23" s="552">
        <v>0</v>
      </c>
      <c r="DK23" s="552">
        <v>0</v>
      </c>
      <c r="DL23" s="892">
        <v>0</v>
      </c>
    </row>
    <row r="24" spans="1:116">
      <c r="A24" s="769" t="s">
        <v>1120</v>
      </c>
      <c r="B24" s="621" t="s">
        <v>675</v>
      </c>
      <c r="C24" s="622" t="s">
        <v>50</v>
      </c>
      <c r="D24" s="622" t="s">
        <v>542</v>
      </c>
      <c r="E24" s="622" t="s">
        <v>51</v>
      </c>
      <c r="F24" s="622" t="s">
        <v>678</v>
      </c>
      <c r="G24" s="599">
        <v>60.33041766980817</v>
      </c>
      <c r="H24" s="600">
        <v>89</v>
      </c>
      <c r="I24" s="552">
        <v>13</v>
      </c>
      <c r="J24" s="601">
        <v>88.300000000000011</v>
      </c>
      <c r="K24" s="551">
        <v>90</v>
      </c>
      <c r="L24" s="552">
        <v>2</v>
      </c>
      <c r="M24" s="552">
        <v>3</v>
      </c>
      <c r="N24" s="552">
        <v>2</v>
      </c>
      <c r="O24" s="553">
        <v>5</v>
      </c>
      <c r="P24" s="554">
        <v>0.99213483146067427</v>
      </c>
      <c r="Q24" s="555">
        <v>14.882022471910114</v>
      </c>
      <c r="R24" s="606"/>
      <c r="S24" s="608"/>
      <c r="T24" s="608"/>
      <c r="U24" s="607"/>
      <c r="V24" s="600">
        <v>17</v>
      </c>
      <c r="W24" s="601">
        <v>8</v>
      </c>
      <c r="X24" s="551">
        <v>8</v>
      </c>
      <c r="Y24" s="561"/>
      <c r="Z24" s="553">
        <v>0</v>
      </c>
      <c r="AA24" s="554">
        <v>0.47058823529411764</v>
      </c>
      <c r="AB24" s="555">
        <v>4.7058823529411766</v>
      </c>
      <c r="AC24" s="600">
        <v>6</v>
      </c>
      <c r="AD24" s="557">
        <v>8</v>
      </c>
      <c r="AE24" s="551">
        <v>8</v>
      </c>
      <c r="AF24" s="552">
        <v>0</v>
      </c>
      <c r="AG24" s="553">
        <v>0</v>
      </c>
      <c r="AH24" s="602">
        <v>1.2</v>
      </c>
      <c r="AI24" s="603">
        <v>10</v>
      </c>
      <c r="AJ24" s="559">
        <v>15</v>
      </c>
      <c r="AK24" s="551">
        <v>8</v>
      </c>
      <c r="AL24" s="552">
        <v>7</v>
      </c>
      <c r="AM24" s="561"/>
      <c r="AN24" s="553">
        <v>0</v>
      </c>
      <c r="AO24" s="602">
        <v>1.2</v>
      </c>
      <c r="AP24" s="886"/>
      <c r="AQ24" s="657"/>
      <c r="AR24" s="887"/>
      <c r="AS24" s="887"/>
      <c r="AT24" s="602">
        <v>1.2</v>
      </c>
      <c r="AU24" s="604">
        <v>18</v>
      </c>
      <c r="AV24" s="600">
        <v>23</v>
      </c>
      <c r="AW24" s="551">
        <v>21</v>
      </c>
      <c r="AX24" s="551">
        <v>18</v>
      </c>
      <c r="AY24" s="552">
        <v>2</v>
      </c>
      <c r="AZ24" s="552">
        <v>1</v>
      </c>
      <c r="BA24" s="561"/>
      <c r="BB24" s="571">
        <v>0</v>
      </c>
      <c r="BC24" s="602">
        <v>0.91304347826086951</v>
      </c>
      <c r="BD24" s="604">
        <v>9.1304347826086953</v>
      </c>
      <c r="BE24" s="605">
        <v>65000</v>
      </c>
      <c r="BF24" s="563">
        <v>53505.010578947389</v>
      </c>
      <c r="BG24" s="563">
        <v>5082976.0050000018</v>
      </c>
      <c r="BH24" s="872">
        <v>95</v>
      </c>
      <c r="BI24" s="602">
        <v>0.82315400890688295</v>
      </c>
      <c r="BJ24" s="604">
        <v>5.7620780623481807</v>
      </c>
      <c r="BK24" s="629"/>
      <c r="BL24" s="873">
        <v>0</v>
      </c>
      <c r="BM24" s="874">
        <v>0</v>
      </c>
      <c r="BN24" s="565">
        <v>0</v>
      </c>
      <c r="BO24" s="565">
        <v>0</v>
      </c>
      <c r="BP24" s="565">
        <v>0</v>
      </c>
      <c r="BQ24" s="565">
        <v>0</v>
      </c>
      <c r="BR24" s="552">
        <v>0</v>
      </c>
      <c r="BS24" s="657"/>
      <c r="BT24" s="607"/>
      <c r="BU24" s="676">
        <v>0.5</v>
      </c>
      <c r="BV24" s="602">
        <v>0.75</v>
      </c>
      <c r="BW24" s="563">
        <v>6</v>
      </c>
      <c r="BX24" s="872">
        <v>8</v>
      </c>
      <c r="BY24" s="602">
        <v>1</v>
      </c>
      <c r="BZ24" s="604">
        <v>5</v>
      </c>
      <c r="CA24" s="606"/>
      <c r="CB24" s="608"/>
      <c r="CC24" s="608"/>
      <c r="CD24" s="606"/>
      <c r="CE24" s="608"/>
      <c r="CF24" s="608"/>
      <c r="CG24" s="607"/>
      <c r="CH24" s="608"/>
      <c r="CI24" s="608"/>
      <c r="CJ24" s="607"/>
      <c r="CK24" s="712"/>
      <c r="CL24" s="888"/>
      <c r="CM24" s="888"/>
      <c r="CN24" s="889"/>
      <c r="CO24" s="678"/>
      <c r="CP24" s="890">
        <v>98.5</v>
      </c>
      <c r="CQ24" s="602">
        <v>0.95</v>
      </c>
      <c r="CR24" s="680">
        <v>2.8499999999999996</v>
      </c>
      <c r="CS24" s="584"/>
      <c r="CT24" s="585"/>
      <c r="CU24" s="585"/>
      <c r="CV24" s="891"/>
      <c r="CW24" s="600">
        <v>5</v>
      </c>
      <c r="CX24" s="552">
        <v>1</v>
      </c>
      <c r="CY24" s="552">
        <v>0</v>
      </c>
      <c r="CZ24" s="551">
        <v>0</v>
      </c>
      <c r="DA24" s="552">
        <v>0</v>
      </c>
      <c r="DB24" s="552">
        <v>0</v>
      </c>
      <c r="DC24" s="551">
        <v>0</v>
      </c>
      <c r="DD24" s="552">
        <v>0</v>
      </c>
      <c r="DE24" s="552">
        <v>0</v>
      </c>
      <c r="DF24" s="552">
        <v>0</v>
      </c>
      <c r="DG24" s="552">
        <v>0</v>
      </c>
      <c r="DH24" s="551">
        <v>0</v>
      </c>
      <c r="DI24" s="552">
        <v>0</v>
      </c>
      <c r="DJ24" s="552">
        <v>0</v>
      </c>
      <c r="DK24" s="552">
        <v>0</v>
      </c>
      <c r="DL24" s="892">
        <v>0</v>
      </c>
    </row>
    <row r="25" spans="1:116">
      <c r="A25" s="769" t="s">
        <v>1120</v>
      </c>
      <c r="B25" s="621" t="s">
        <v>675</v>
      </c>
      <c r="C25" s="622" t="s">
        <v>50</v>
      </c>
      <c r="D25" s="622" t="s">
        <v>542</v>
      </c>
      <c r="E25" s="622" t="s">
        <v>55</v>
      </c>
      <c r="F25" s="622" t="s">
        <v>679</v>
      </c>
      <c r="G25" s="599">
        <v>42.643317921991802</v>
      </c>
      <c r="H25" s="600">
        <v>66</v>
      </c>
      <c r="I25" s="552">
        <v>9</v>
      </c>
      <c r="J25" s="601">
        <v>56.6</v>
      </c>
      <c r="K25" s="551">
        <v>52</v>
      </c>
      <c r="L25" s="552">
        <v>4</v>
      </c>
      <c r="M25" s="552">
        <v>2</v>
      </c>
      <c r="N25" s="552">
        <v>0</v>
      </c>
      <c r="O25" s="553">
        <v>0</v>
      </c>
      <c r="P25" s="554">
        <v>0.85757575757575755</v>
      </c>
      <c r="Q25" s="555">
        <v>12.863636363636363</v>
      </c>
      <c r="R25" s="606"/>
      <c r="S25" s="608"/>
      <c r="T25" s="608"/>
      <c r="U25" s="607"/>
      <c r="V25" s="600">
        <v>13</v>
      </c>
      <c r="W25" s="601">
        <v>6</v>
      </c>
      <c r="X25" s="551">
        <v>6</v>
      </c>
      <c r="Y25" s="561"/>
      <c r="Z25" s="553">
        <v>0</v>
      </c>
      <c r="AA25" s="554">
        <v>0.46153846153846156</v>
      </c>
      <c r="AB25" s="555">
        <v>4.6153846153846159</v>
      </c>
      <c r="AC25" s="600">
        <v>6</v>
      </c>
      <c r="AD25" s="557">
        <v>4</v>
      </c>
      <c r="AE25" s="551">
        <v>4</v>
      </c>
      <c r="AF25" s="552">
        <v>0</v>
      </c>
      <c r="AG25" s="553">
        <v>0</v>
      </c>
      <c r="AH25" s="602">
        <v>0.66666666666666663</v>
      </c>
      <c r="AI25" s="603">
        <v>5</v>
      </c>
      <c r="AJ25" s="559">
        <v>3</v>
      </c>
      <c r="AK25" s="551">
        <v>3</v>
      </c>
      <c r="AL25" s="552">
        <v>0</v>
      </c>
      <c r="AM25" s="561"/>
      <c r="AN25" s="553">
        <v>0</v>
      </c>
      <c r="AO25" s="602">
        <v>0.6</v>
      </c>
      <c r="AP25" s="886"/>
      <c r="AQ25" s="657"/>
      <c r="AR25" s="887"/>
      <c r="AS25" s="887"/>
      <c r="AT25" s="602">
        <v>0.6333333333333333</v>
      </c>
      <c r="AU25" s="604">
        <v>9.5</v>
      </c>
      <c r="AV25" s="600">
        <v>13</v>
      </c>
      <c r="AW25" s="551">
        <v>9</v>
      </c>
      <c r="AX25" s="551">
        <v>6</v>
      </c>
      <c r="AY25" s="552">
        <v>0</v>
      </c>
      <c r="AZ25" s="552">
        <v>3</v>
      </c>
      <c r="BA25" s="561"/>
      <c r="BB25" s="571">
        <v>0</v>
      </c>
      <c r="BC25" s="602">
        <v>0.69230769230769229</v>
      </c>
      <c r="BD25" s="604">
        <v>6.9230769230769234</v>
      </c>
      <c r="BE25" s="605">
        <v>65000</v>
      </c>
      <c r="BF25" s="563">
        <v>58882.757327586201</v>
      </c>
      <c r="BG25" s="563">
        <v>3415199.9249999998</v>
      </c>
      <c r="BH25" s="872">
        <v>58</v>
      </c>
      <c r="BI25" s="602">
        <v>0.90588857427055691</v>
      </c>
      <c r="BJ25" s="604">
        <v>6.3412200198938979</v>
      </c>
      <c r="BK25" s="629"/>
      <c r="BL25" s="873">
        <v>0</v>
      </c>
      <c r="BM25" s="874">
        <v>0</v>
      </c>
      <c r="BN25" s="565">
        <v>0</v>
      </c>
      <c r="BO25" s="565">
        <v>0</v>
      </c>
      <c r="BP25" s="565">
        <v>0</v>
      </c>
      <c r="BQ25" s="565">
        <v>0</v>
      </c>
      <c r="BR25" s="552">
        <v>0</v>
      </c>
      <c r="BS25" s="657"/>
      <c r="BT25" s="607"/>
      <c r="BU25" s="676">
        <v>0.5</v>
      </c>
      <c r="BV25" s="602">
        <v>0</v>
      </c>
      <c r="BW25" s="563">
        <v>0</v>
      </c>
      <c r="BX25" s="872">
        <v>4</v>
      </c>
      <c r="BY25" s="602">
        <v>0</v>
      </c>
      <c r="BZ25" s="604">
        <v>0</v>
      </c>
      <c r="CA25" s="606"/>
      <c r="CB25" s="608"/>
      <c r="CC25" s="608"/>
      <c r="CD25" s="606"/>
      <c r="CE25" s="608"/>
      <c r="CF25" s="608"/>
      <c r="CG25" s="607"/>
      <c r="CH25" s="608"/>
      <c r="CI25" s="608"/>
      <c r="CJ25" s="607"/>
      <c r="CK25" s="712"/>
      <c r="CL25" s="888"/>
      <c r="CM25" s="888"/>
      <c r="CN25" s="889"/>
      <c r="CO25" s="678"/>
      <c r="CP25" s="890">
        <v>97.545454545454547</v>
      </c>
      <c r="CQ25" s="602">
        <v>0.8</v>
      </c>
      <c r="CR25" s="680">
        <v>2.4000000000000004</v>
      </c>
      <c r="CS25" s="584"/>
      <c r="CT25" s="585"/>
      <c r="CU25" s="585"/>
      <c r="CV25" s="891"/>
      <c r="CW25" s="600">
        <v>0</v>
      </c>
      <c r="CX25" s="552">
        <v>0</v>
      </c>
      <c r="CY25" s="552">
        <v>0</v>
      </c>
      <c r="CZ25" s="551">
        <v>0</v>
      </c>
      <c r="DA25" s="552">
        <v>0</v>
      </c>
      <c r="DB25" s="552">
        <v>0</v>
      </c>
      <c r="DC25" s="551">
        <v>0</v>
      </c>
      <c r="DD25" s="552">
        <v>0</v>
      </c>
      <c r="DE25" s="552">
        <v>0</v>
      </c>
      <c r="DF25" s="552">
        <v>0</v>
      </c>
      <c r="DG25" s="552">
        <v>0</v>
      </c>
      <c r="DH25" s="551">
        <v>0</v>
      </c>
      <c r="DI25" s="552">
        <v>0</v>
      </c>
      <c r="DJ25" s="552">
        <v>0</v>
      </c>
      <c r="DK25" s="552">
        <v>0</v>
      </c>
      <c r="DL25" s="892">
        <v>0</v>
      </c>
    </row>
    <row r="26" spans="1:116">
      <c r="A26" s="769" t="s">
        <v>1120</v>
      </c>
      <c r="B26" s="621" t="s">
        <v>675</v>
      </c>
      <c r="C26" s="622" t="s">
        <v>50</v>
      </c>
      <c r="D26" s="622" t="s">
        <v>542</v>
      </c>
      <c r="E26" s="622" t="s">
        <v>57</v>
      </c>
      <c r="F26" s="622" t="s">
        <v>680</v>
      </c>
      <c r="G26" s="599">
        <v>60.131324131282057</v>
      </c>
      <c r="H26" s="600">
        <v>65</v>
      </c>
      <c r="I26" s="552">
        <v>9</v>
      </c>
      <c r="J26" s="601">
        <v>58.7</v>
      </c>
      <c r="K26" s="551">
        <v>55</v>
      </c>
      <c r="L26" s="552">
        <v>1</v>
      </c>
      <c r="M26" s="552">
        <v>9</v>
      </c>
      <c r="N26" s="552">
        <v>0</v>
      </c>
      <c r="O26" s="553">
        <v>0</v>
      </c>
      <c r="P26" s="554">
        <v>0.90307692307692311</v>
      </c>
      <c r="Q26" s="555">
        <v>13.546153846153846</v>
      </c>
      <c r="R26" s="606"/>
      <c r="S26" s="608"/>
      <c r="T26" s="608"/>
      <c r="U26" s="607"/>
      <c r="V26" s="600">
        <v>12</v>
      </c>
      <c r="W26" s="601">
        <v>11</v>
      </c>
      <c r="X26" s="551">
        <v>11</v>
      </c>
      <c r="Y26" s="561"/>
      <c r="Z26" s="553">
        <v>0</v>
      </c>
      <c r="AA26" s="554">
        <v>0.91666666666666663</v>
      </c>
      <c r="AB26" s="555">
        <v>9.1666666666666661</v>
      </c>
      <c r="AC26" s="600">
        <v>6</v>
      </c>
      <c r="AD26" s="557">
        <v>4</v>
      </c>
      <c r="AE26" s="551">
        <v>4</v>
      </c>
      <c r="AF26" s="552">
        <v>0</v>
      </c>
      <c r="AG26" s="553">
        <v>0</v>
      </c>
      <c r="AH26" s="602">
        <v>0.66666666666666663</v>
      </c>
      <c r="AI26" s="603">
        <v>4</v>
      </c>
      <c r="AJ26" s="559">
        <v>4</v>
      </c>
      <c r="AK26" s="551">
        <v>4</v>
      </c>
      <c r="AL26" s="552">
        <v>0</v>
      </c>
      <c r="AM26" s="561"/>
      <c r="AN26" s="553">
        <v>0</v>
      </c>
      <c r="AO26" s="602">
        <v>1</v>
      </c>
      <c r="AP26" s="886"/>
      <c r="AQ26" s="657"/>
      <c r="AR26" s="887"/>
      <c r="AS26" s="887"/>
      <c r="AT26" s="602">
        <v>0.83333333333333326</v>
      </c>
      <c r="AU26" s="604">
        <v>12.499999999999998</v>
      </c>
      <c r="AV26" s="600">
        <v>11</v>
      </c>
      <c r="AW26" s="551">
        <v>18</v>
      </c>
      <c r="AX26" s="551">
        <v>14</v>
      </c>
      <c r="AY26" s="552">
        <v>4</v>
      </c>
      <c r="AZ26" s="552">
        <v>0</v>
      </c>
      <c r="BA26" s="561"/>
      <c r="BB26" s="571">
        <v>0</v>
      </c>
      <c r="BC26" s="602">
        <v>1.2</v>
      </c>
      <c r="BD26" s="604">
        <v>12</v>
      </c>
      <c r="BE26" s="605">
        <v>65000</v>
      </c>
      <c r="BF26" s="563">
        <v>48457.53360000001</v>
      </c>
      <c r="BG26" s="563">
        <v>3149739.6840000008</v>
      </c>
      <c r="BH26" s="872">
        <v>65</v>
      </c>
      <c r="BI26" s="602">
        <v>0.74550051692307706</v>
      </c>
      <c r="BJ26" s="604">
        <v>5.2185036184615399</v>
      </c>
      <c r="BK26" s="629"/>
      <c r="BL26" s="873">
        <v>0</v>
      </c>
      <c r="BM26" s="874">
        <v>0</v>
      </c>
      <c r="BN26" s="565">
        <v>0</v>
      </c>
      <c r="BO26" s="565">
        <v>0</v>
      </c>
      <c r="BP26" s="565">
        <v>0</v>
      </c>
      <c r="BQ26" s="565">
        <v>0</v>
      </c>
      <c r="BR26" s="552">
        <v>0</v>
      </c>
      <c r="BS26" s="657"/>
      <c r="BT26" s="607"/>
      <c r="BU26" s="676">
        <v>0.5</v>
      </c>
      <c r="BV26" s="602">
        <v>0.5</v>
      </c>
      <c r="BW26" s="563">
        <v>2</v>
      </c>
      <c r="BX26" s="872">
        <v>4</v>
      </c>
      <c r="BY26" s="602">
        <v>1</v>
      </c>
      <c r="BZ26" s="604">
        <v>5</v>
      </c>
      <c r="CA26" s="606"/>
      <c r="CB26" s="608"/>
      <c r="CC26" s="608"/>
      <c r="CD26" s="606"/>
      <c r="CE26" s="608"/>
      <c r="CF26" s="608"/>
      <c r="CG26" s="607"/>
      <c r="CH26" s="608"/>
      <c r="CI26" s="608"/>
      <c r="CJ26" s="607"/>
      <c r="CK26" s="712"/>
      <c r="CL26" s="888"/>
      <c r="CM26" s="888"/>
      <c r="CN26" s="889"/>
      <c r="CO26" s="678"/>
      <c r="CP26" s="890">
        <v>98.2</v>
      </c>
      <c r="CQ26" s="602">
        <v>0.9</v>
      </c>
      <c r="CR26" s="680">
        <v>2.7</v>
      </c>
      <c r="CS26" s="584"/>
      <c r="CT26" s="585"/>
      <c r="CU26" s="585"/>
      <c r="CV26" s="891"/>
      <c r="CW26" s="600">
        <v>0</v>
      </c>
      <c r="CX26" s="552">
        <v>0</v>
      </c>
      <c r="CY26" s="552">
        <v>0</v>
      </c>
      <c r="CZ26" s="551">
        <v>0</v>
      </c>
      <c r="DA26" s="552">
        <v>0</v>
      </c>
      <c r="DB26" s="552">
        <v>0</v>
      </c>
      <c r="DC26" s="551">
        <v>0</v>
      </c>
      <c r="DD26" s="552">
        <v>0</v>
      </c>
      <c r="DE26" s="552">
        <v>0</v>
      </c>
      <c r="DF26" s="552">
        <v>0</v>
      </c>
      <c r="DG26" s="552">
        <v>0</v>
      </c>
      <c r="DH26" s="551">
        <v>0</v>
      </c>
      <c r="DI26" s="552">
        <v>0</v>
      </c>
      <c r="DJ26" s="552">
        <v>0</v>
      </c>
      <c r="DK26" s="552">
        <v>0</v>
      </c>
      <c r="DL26" s="892">
        <v>0</v>
      </c>
    </row>
    <row r="27" spans="1:116">
      <c r="A27" s="769" t="s">
        <v>1120</v>
      </c>
      <c r="B27" s="621" t="s">
        <v>675</v>
      </c>
      <c r="C27" s="622" t="s">
        <v>50</v>
      </c>
      <c r="D27" s="622" t="s">
        <v>542</v>
      </c>
      <c r="E27" s="622" t="s">
        <v>59</v>
      </c>
      <c r="F27" s="622" t="s">
        <v>681</v>
      </c>
      <c r="G27" s="599">
        <v>45.345097904527677</v>
      </c>
      <c r="H27" s="600">
        <v>59</v>
      </c>
      <c r="I27" s="552">
        <v>8</v>
      </c>
      <c r="J27" s="601">
        <v>37.6</v>
      </c>
      <c r="K27" s="551">
        <v>39</v>
      </c>
      <c r="L27" s="552">
        <v>3</v>
      </c>
      <c r="M27" s="552">
        <v>2</v>
      </c>
      <c r="N27" s="552">
        <v>0</v>
      </c>
      <c r="O27" s="553">
        <v>5</v>
      </c>
      <c r="P27" s="554">
        <v>0.6372881355932204</v>
      </c>
      <c r="Q27" s="555">
        <v>9.5593220338983063</v>
      </c>
      <c r="R27" s="606"/>
      <c r="S27" s="608"/>
      <c r="T27" s="608"/>
      <c r="U27" s="607"/>
      <c r="V27" s="600">
        <v>11</v>
      </c>
      <c r="W27" s="601">
        <v>6</v>
      </c>
      <c r="X27" s="551">
        <v>6</v>
      </c>
      <c r="Y27" s="561"/>
      <c r="Z27" s="553">
        <v>0</v>
      </c>
      <c r="AA27" s="554">
        <v>0.54545454545454541</v>
      </c>
      <c r="AB27" s="555">
        <v>5.4545454545454541</v>
      </c>
      <c r="AC27" s="600">
        <v>6</v>
      </c>
      <c r="AD27" s="557">
        <v>3</v>
      </c>
      <c r="AE27" s="551">
        <v>3</v>
      </c>
      <c r="AF27" s="552">
        <v>0</v>
      </c>
      <c r="AG27" s="553">
        <v>0</v>
      </c>
      <c r="AH27" s="602">
        <v>0.5</v>
      </c>
      <c r="AI27" s="603">
        <v>4</v>
      </c>
      <c r="AJ27" s="559">
        <v>7</v>
      </c>
      <c r="AK27" s="551">
        <v>2</v>
      </c>
      <c r="AL27" s="552">
        <v>5</v>
      </c>
      <c r="AM27" s="561"/>
      <c r="AN27" s="553">
        <v>0</v>
      </c>
      <c r="AO27" s="602">
        <v>1.2</v>
      </c>
      <c r="AP27" s="886"/>
      <c r="AQ27" s="657"/>
      <c r="AR27" s="887"/>
      <c r="AS27" s="887"/>
      <c r="AT27" s="602">
        <v>0.85</v>
      </c>
      <c r="AU27" s="604">
        <v>12.75</v>
      </c>
      <c r="AV27" s="600">
        <v>11</v>
      </c>
      <c r="AW27" s="551">
        <v>4</v>
      </c>
      <c r="AX27" s="551">
        <v>4</v>
      </c>
      <c r="AY27" s="552">
        <v>0</v>
      </c>
      <c r="AZ27" s="552">
        <v>0</v>
      </c>
      <c r="BA27" s="561"/>
      <c r="BB27" s="571">
        <v>0</v>
      </c>
      <c r="BC27" s="602">
        <v>0.36363636363636365</v>
      </c>
      <c r="BD27" s="604">
        <v>3.6363636363636367</v>
      </c>
      <c r="BE27" s="605">
        <v>65000</v>
      </c>
      <c r="BF27" s="563">
        <v>60773.762954545462</v>
      </c>
      <c r="BG27" s="563">
        <v>2674045.5700000003</v>
      </c>
      <c r="BH27" s="872">
        <v>44</v>
      </c>
      <c r="BI27" s="602">
        <v>0.93498096853146861</v>
      </c>
      <c r="BJ27" s="604">
        <v>6.5448667797202802</v>
      </c>
      <c r="BK27" s="629"/>
      <c r="BL27" s="873">
        <v>0</v>
      </c>
      <c r="BM27" s="874">
        <v>0</v>
      </c>
      <c r="BN27" s="565">
        <v>0</v>
      </c>
      <c r="BO27" s="565">
        <v>0</v>
      </c>
      <c r="BP27" s="565">
        <v>0</v>
      </c>
      <c r="BQ27" s="565">
        <v>0</v>
      </c>
      <c r="BR27" s="552">
        <v>0</v>
      </c>
      <c r="BS27" s="657"/>
      <c r="BT27" s="607"/>
      <c r="BU27" s="676">
        <v>0.5</v>
      </c>
      <c r="BV27" s="602">
        <v>1</v>
      </c>
      <c r="BW27" s="563">
        <v>3</v>
      </c>
      <c r="BX27" s="872">
        <v>3</v>
      </c>
      <c r="BY27" s="602">
        <v>1</v>
      </c>
      <c r="BZ27" s="604">
        <v>5</v>
      </c>
      <c r="CA27" s="606"/>
      <c r="CB27" s="608"/>
      <c r="CC27" s="608"/>
      <c r="CD27" s="606"/>
      <c r="CE27" s="608"/>
      <c r="CF27" s="608"/>
      <c r="CG27" s="607"/>
      <c r="CH27" s="608"/>
      <c r="CI27" s="608"/>
      <c r="CJ27" s="607"/>
      <c r="CK27" s="712"/>
      <c r="CL27" s="888"/>
      <c r="CM27" s="888"/>
      <c r="CN27" s="889"/>
      <c r="CO27" s="678"/>
      <c r="CP27" s="890">
        <v>97.428571428571431</v>
      </c>
      <c r="CQ27" s="602">
        <v>0.8</v>
      </c>
      <c r="CR27" s="680">
        <v>2.4000000000000004</v>
      </c>
      <c r="CS27" s="584"/>
      <c r="CT27" s="585"/>
      <c r="CU27" s="585"/>
      <c r="CV27" s="891"/>
      <c r="CW27" s="600">
        <v>5</v>
      </c>
      <c r="CX27" s="552">
        <v>1</v>
      </c>
      <c r="CY27" s="552">
        <v>0</v>
      </c>
      <c r="CZ27" s="551">
        <v>0</v>
      </c>
      <c r="DA27" s="552">
        <v>0</v>
      </c>
      <c r="DB27" s="552">
        <v>0</v>
      </c>
      <c r="DC27" s="551">
        <v>0</v>
      </c>
      <c r="DD27" s="552">
        <v>0</v>
      </c>
      <c r="DE27" s="552">
        <v>0</v>
      </c>
      <c r="DF27" s="552">
        <v>0</v>
      </c>
      <c r="DG27" s="552">
        <v>0</v>
      </c>
      <c r="DH27" s="551">
        <v>0</v>
      </c>
      <c r="DI27" s="552">
        <v>0</v>
      </c>
      <c r="DJ27" s="552">
        <v>0</v>
      </c>
      <c r="DK27" s="552">
        <v>0</v>
      </c>
      <c r="DL27" s="892">
        <v>0</v>
      </c>
    </row>
    <row r="28" spans="1:116">
      <c r="A28" s="769" t="s">
        <v>1120</v>
      </c>
      <c r="B28" s="621" t="s">
        <v>675</v>
      </c>
      <c r="C28" s="622" t="s">
        <v>50</v>
      </c>
      <c r="D28" s="622" t="s">
        <v>542</v>
      </c>
      <c r="E28" s="622" t="s">
        <v>621</v>
      </c>
      <c r="F28" s="622" t="s">
        <v>682</v>
      </c>
      <c r="G28" s="599">
        <v>38.035731866666666</v>
      </c>
      <c r="H28" s="600">
        <v>40</v>
      </c>
      <c r="I28" s="552">
        <v>6</v>
      </c>
      <c r="J28" s="601">
        <v>29.6</v>
      </c>
      <c r="K28" s="551">
        <v>29</v>
      </c>
      <c r="L28" s="552">
        <v>0</v>
      </c>
      <c r="M28" s="552">
        <v>2</v>
      </c>
      <c r="N28" s="552">
        <v>0</v>
      </c>
      <c r="O28" s="553">
        <v>0</v>
      </c>
      <c r="P28" s="554">
        <v>0.74</v>
      </c>
      <c r="Q28" s="555">
        <v>11.1</v>
      </c>
      <c r="R28" s="606"/>
      <c r="S28" s="608"/>
      <c r="T28" s="608"/>
      <c r="U28" s="607"/>
      <c r="V28" s="600">
        <v>8</v>
      </c>
      <c r="W28" s="601">
        <v>2</v>
      </c>
      <c r="X28" s="551">
        <v>2</v>
      </c>
      <c r="Y28" s="561"/>
      <c r="Z28" s="553">
        <v>0</v>
      </c>
      <c r="AA28" s="554">
        <v>0.25</v>
      </c>
      <c r="AB28" s="555">
        <v>2.5</v>
      </c>
      <c r="AC28" s="600">
        <v>5</v>
      </c>
      <c r="AD28" s="557">
        <v>1</v>
      </c>
      <c r="AE28" s="551">
        <v>1</v>
      </c>
      <c r="AF28" s="552">
        <v>0</v>
      </c>
      <c r="AG28" s="553">
        <v>0</v>
      </c>
      <c r="AH28" s="602">
        <v>0.2</v>
      </c>
      <c r="AI28" s="603">
        <v>4</v>
      </c>
      <c r="AJ28" s="559">
        <v>1</v>
      </c>
      <c r="AK28" s="551">
        <v>1</v>
      </c>
      <c r="AL28" s="552">
        <v>0</v>
      </c>
      <c r="AM28" s="561"/>
      <c r="AN28" s="553">
        <v>0</v>
      </c>
      <c r="AO28" s="602">
        <v>0.25</v>
      </c>
      <c r="AP28" s="886"/>
      <c r="AQ28" s="657"/>
      <c r="AR28" s="887"/>
      <c r="AS28" s="887"/>
      <c r="AT28" s="602">
        <v>0.22500000000000001</v>
      </c>
      <c r="AU28" s="604">
        <v>3.375</v>
      </c>
      <c r="AV28" s="600">
        <v>9</v>
      </c>
      <c r="AW28" s="551">
        <v>6</v>
      </c>
      <c r="AX28" s="551">
        <v>6</v>
      </c>
      <c r="AY28" s="552">
        <v>0</v>
      </c>
      <c r="AZ28" s="552">
        <v>0</v>
      </c>
      <c r="BA28" s="561"/>
      <c r="BB28" s="571">
        <v>0</v>
      </c>
      <c r="BC28" s="602">
        <v>0.66666666666666663</v>
      </c>
      <c r="BD28" s="604">
        <v>6.6666666666666661</v>
      </c>
      <c r="BE28" s="605">
        <v>65000</v>
      </c>
      <c r="BF28" s="563">
        <v>53802.034</v>
      </c>
      <c r="BG28" s="563">
        <v>1667863.054</v>
      </c>
      <c r="BH28" s="872">
        <v>31</v>
      </c>
      <c r="BI28" s="602">
        <v>0.8277236</v>
      </c>
      <c r="BJ28" s="604">
        <v>5.7940652000000004</v>
      </c>
      <c r="BK28" s="629"/>
      <c r="BL28" s="873">
        <v>0</v>
      </c>
      <c r="BM28" s="874">
        <v>0</v>
      </c>
      <c r="BN28" s="565">
        <v>0</v>
      </c>
      <c r="BO28" s="565">
        <v>0</v>
      </c>
      <c r="BP28" s="565">
        <v>0</v>
      </c>
      <c r="BQ28" s="565">
        <v>0</v>
      </c>
      <c r="BR28" s="552">
        <v>0</v>
      </c>
      <c r="BS28" s="657"/>
      <c r="BT28" s="607"/>
      <c r="BU28" s="676">
        <v>0.5</v>
      </c>
      <c r="BV28" s="602">
        <v>1</v>
      </c>
      <c r="BW28" s="563">
        <v>1</v>
      </c>
      <c r="BX28" s="872">
        <v>1</v>
      </c>
      <c r="BY28" s="602">
        <v>1</v>
      </c>
      <c r="BZ28" s="604">
        <v>5</v>
      </c>
      <c r="CA28" s="606"/>
      <c r="CB28" s="608"/>
      <c r="CC28" s="608"/>
      <c r="CD28" s="606"/>
      <c r="CE28" s="608"/>
      <c r="CF28" s="608"/>
      <c r="CG28" s="607"/>
      <c r="CH28" s="608"/>
      <c r="CI28" s="608"/>
      <c r="CJ28" s="607"/>
      <c r="CK28" s="712"/>
      <c r="CL28" s="888"/>
      <c r="CM28" s="888"/>
      <c r="CN28" s="889"/>
      <c r="CO28" s="678"/>
      <c r="CP28" s="890">
        <v>99.25</v>
      </c>
      <c r="CQ28" s="602">
        <v>1.2</v>
      </c>
      <c r="CR28" s="680">
        <v>3.5999999999999996</v>
      </c>
      <c r="CS28" s="681"/>
      <c r="CT28" s="682"/>
      <c r="CU28" s="682"/>
      <c r="CV28" s="891"/>
      <c r="CW28" s="600">
        <v>0</v>
      </c>
      <c r="CX28" s="552">
        <v>0</v>
      </c>
      <c r="CY28" s="552">
        <v>0</v>
      </c>
      <c r="CZ28" s="551">
        <v>0</v>
      </c>
      <c r="DA28" s="552">
        <v>0</v>
      </c>
      <c r="DB28" s="552">
        <v>0</v>
      </c>
      <c r="DC28" s="551">
        <v>0</v>
      </c>
      <c r="DD28" s="552">
        <v>0</v>
      </c>
      <c r="DE28" s="552">
        <v>0</v>
      </c>
      <c r="DF28" s="552">
        <v>0</v>
      </c>
      <c r="DG28" s="552">
        <v>0</v>
      </c>
      <c r="DH28" s="551">
        <v>0</v>
      </c>
      <c r="DI28" s="552">
        <v>0</v>
      </c>
      <c r="DJ28" s="552">
        <v>0</v>
      </c>
      <c r="DK28" s="552">
        <v>0</v>
      </c>
      <c r="DL28" s="892">
        <v>0</v>
      </c>
    </row>
    <row r="29" spans="1:116">
      <c r="A29" s="769" t="s">
        <v>1120</v>
      </c>
      <c r="B29" s="621" t="s">
        <v>675</v>
      </c>
      <c r="C29" s="622" t="s">
        <v>50</v>
      </c>
      <c r="D29" s="622" t="s">
        <v>542</v>
      </c>
      <c r="E29" s="622" t="s">
        <v>61</v>
      </c>
      <c r="F29" s="622" t="s">
        <v>683</v>
      </c>
      <c r="G29" s="599">
        <v>52.772502209124312</v>
      </c>
      <c r="H29" s="600">
        <v>95</v>
      </c>
      <c r="I29" s="552">
        <v>13</v>
      </c>
      <c r="J29" s="601">
        <v>103</v>
      </c>
      <c r="K29" s="551">
        <v>104</v>
      </c>
      <c r="L29" s="552">
        <v>4</v>
      </c>
      <c r="M29" s="552">
        <v>0</v>
      </c>
      <c r="N29" s="552">
        <v>0</v>
      </c>
      <c r="O29" s="553">
        <v>5</v>
      </c>
      <c r="P29" s="554">
        <v>1.0842105263157895</v>
      </c>
      <c r="Q29" s="555">
        <v>16.263157894736842</v>
      </c>
      <c r="R29" s="606"/>
      <c r="S29" s="608"/>
      <c r="T29" s="608"/>
      <c r="U29" s="607"/>
      <c r="V29" s="600">
        <v>18</v>
      </c>
      <c r="W29" s="601">
        <v>12</v>
      </c>
      <c r="X29" s="551">
        <v>17</v>
      </c>
      <c r="Y29" s="561"/>
      <c r="Z29" s="553">
        <v>5</v>
      </c>
      <c r="AA29" s="554">
        <v>0.66666666666666663</v>
      </c>
      <c r="AB29" s="555">
        <v>6.6666666666666661</v>
      </c>
      <c r="AC29" s="600">
        <v>9</v>
      </c>
      <c r="AD29" s="557">
        <v>5</v>
      </c>
      <c r="AE29" s="551">
        <v>5</v>
      </c>
      <c r="AF29" s="552">
        <v>0</v>
      </c>
      <c r="AG29" s="553">
        <v>0</v>
      </c>
      <c r="AH29" s="602">
        <v>0.55555555555555558</v>
      </c>
      <c r="AI29" s="603">
        <v>9</v>
      </c>
      <c r="AJ29" s="559">
        <v>5</v>
      </c>
      <c r="AK29" s="551">
        <v>3</v>
      </c>
      <c r="AL29" s="552">
        <v>2</v>
      </c>
      <c r="AM29" s="561"/>
      <c r="AN29" s="553">
        <v>0</v>
      </c>
      <c r="AO29" s="602">
        <v>0.55555555555555558</v>
      </c>
      <c r="AP29" s="886"/>
      <c r="AQ29" s="657"/>
      <c r="AR29" s="887"/>
      <c r="AS29" s="887"/>
      <c r="AT29" s="602">
        <v>0.55555555555555558</v>
      </c>
      <c r="AU29" s="604">
        <v>8.3333333333333339</v>
      </c>
      <c r="AV29" s="600">
        <v>20</v>
      </c>
      <c r="AW29" s="551">
        <v>17</v>
      </c>
      <c r="AX29" s="551">
        <v>14</v>
      </c>
      <c r="AY29" s="552">
        <v>1</v>
      </c>
      <c r="AZ29" s="552">
        <v>2</v>
      </c>
      <c r="BA29" s="561"/>
      <c r="BB29" s="571">
        <v>0</v>
      </c>
      <c r="BC29" s="602">
        <v>0.85</v>
      </c>
      <c r="BD29" s="604">
        <v>8.5</v>
      </c>
      <c r="BE29" s="605">
        <v>65000</v>
      </c>
      <c r="BF29" s="563">
        <v>40943.911490740749</v>
      </c>
      <c r="BG29" s="563">
        <v>4421942.4410000006</v>
      </c>
      <c r="BH29" s="872">
        <v>108</v>
      </c>
      <c r="BI29" s="602">
        <v>0.62990633062678081</v>
      </c>
      <c r="BJ29" s="604">
        <v>4.4093443143874653</v>
      </c>
      <c r="BK29" s="629"/>
      <c r="BL29" s="873">
        <v>0</v>
      </c>
      <c r="BM29" s="874">
        <v>0</v>
      </c>
      <c r="BN29" s="565">
        <v>0</v>
      </c>
      <c r="BO29" s="565">
        <v>0</v>
      </c>
      <c r="BP29" s="565">
        <v>0</v>
      </c>
      <c r="BQ29" s="565">
        <v>0</v>
      </c>
      <c r="BR29" s="552">
        <v>0</v>
      </c>
      <c r="BS29" s="657"/>
      <c r="BT29" s="607"/>
      <c r="BU29" s="676">
        <v>0.5</v>
      </c>
      <c r="BV29" s="602">
        <v>0.6</v>
      </c>
      <c r="BW29" s="563">
        <v>3</v>
      </c>
      <c r="BX29" s="872">
        <v>5</v>
      </c>
      <c r="BY29" s="602">
        <v>1</v>
      </c>
      <c r="BZ29" s="604">
        <v>5</v>
      </c>
      <c r="CA29" s="606"/>
      <c r="CB29" s="608"/>
      <c r="CC29" s="608"/>
      <c r="CD29" s="606"/>
      <c r="CE29" s="608"/>
      <c r="CF29" s="608"/>
      <c r="CG29" s="607"/>
      <c r="CH29" s="608"/>
      <c r="CI29" s="608"/>
      <c r="CJ29" s="607"/>
      <c r="CK29" s="712"/>
      <c r="CL29" s="888"/>
      <c r="CM29" s="888"/>
      <c r="CN29" s="889"/>
      <c r="CO29" s="678"/>
      <c r="CP29" s="890">
        <v>99.395348837209298</v>
      </c>
      <c r="CQ29" s="602">
        <v>1.2</v>
      </c>
      <c r="CR29" s="680">
        <v>3.5999999999999996</v>
      </c>
      <c r="CS29" s="584"/>
      <c r="CT29" s="585"/>
      <c r="CU29" s="585"/>
      <c r="CV29" s="891"/>
      <c r="CW29" s="600">
        <v>5</v>
      </c>
      <c r="CX29" s="552">
        <v>1</v>
      </c>
      <c r="CY29" s="552">
        <v>0</v>
      </c>
      <c r="CZ29" s="551">
        <v>5</v>
      </c>
      <c r="DA29" s="552">
        <v>1</v>
      </c>
      <c r="DB29" s="552">
        <v>0</v>
      </c>
      <c r="DC29" s="551">
        <v>0</v>
      </c>
      <c r="DD29" s="552">
        <v>0</v>
      </c>
      <c r="DE29" s="552">
        <v>0</v>
      </c>
      <c r="DF29" s="552">
        <v>0</v>
      </c>
      <c r="DG29" s="552">
        <v>0</v>
      </c>
      <c r="DH29" s="551">
        <v>0</v>
      </c>
      <c r="DI29" s="552">
        <v>0</v>
      </c>
      <c r="DJ29" s="552">
        <v>0</v>
      </c>
      <c r="DK29" s="552">
        <v>0</v>
      </c>
      <c r="DL29" s="892">
        <v>0</v>
      </c>
    </row>
    <row r="30" spans="1:116">
      <c r="A30" s="769" t="s">
        <v>1120</v>
      </c>
      <c r="B30" s="621" t="s">
        <v>675</v>
      </c>
      <c r="C30" s="622" t="s">
        <v>50</v>
      </c>
      <c r="D30" s="622" t="s">
        <v>542</v>
      </c>
      <c r="E30" s="622" t="s">
        <v>65</v>
      </c>
      <c r="F30" s="622" t="s">
        <v>684</v>
      </c>
      <c r="G30" s="599">
        <v>72.35022835917745</v>
      </c>
      <c r="H30" s="600">
        <v>78</v>
      </c>
      <c r="I30" s="552">
        <v>11</v>
      </c>
      <c r="J30" s="601">
        <v>93</v>
      </c>
      <c r="K30" s="551">
        <v>87</v>
      </c>
      <c r="L30" s="552">
        <v>10</v>
      </c>
      <c r="M30" s="552">
        <v>4</v>
      </c>
      <c r="N30" s="552">
        <v>0</v>
      </c>
      <c r="O30" s="553">
        <v>5</v>
      </c>
      <c r="P30" s="554">
        <v>1.1923076923076923</v>
      </c>
      <c r="Q30" s="555">
        <v>17.884615384615383</v>
      </c>
      <c r="R30" s="606"/>
      <c r="S30" s="608"/>
      <c r="T30" s="608"/>
      <c r="U30" s="607"/>
      <c r="V30" s="600">
        <v>15</v>
      </c>
      <c r="W30" s="601">
        <v>18</v>
      </c>
      <c r="X30" s="551">
        <v>18</v>
      </c>
      <c r="Y30" s="561"/>
      <c r="Z30" s="553">
        <v>0</v>
      </c>
      <c r="AA30" s="554">
        <v>1.2</v>
      </c>
      <c r="AB30" s="555">
        <v>12</v>
      </c>
      <c r="AC30" s="600">
        <v>7</v>
      </c>
      <c r="AD30" s="557">
        <v>10</v>
      </c>
      <c r="AE30" s="551">
        <v>10</v>
      </c>
      <c r="AF30" s="552">
        <v>0</v>
      </c>
      <c r="AG30" s="553">
        <v>0</v>
      </c>
      <c r="AH30" s="602">
        <v>1.2</v>
      </c>
      <c r="AI30" s="603">
        <v>8</v>
      </c>
      <c r="AJ30" s="559">
        <v>13</v>
      </c>
      <c r="AK30" s="551">
        <v>9</v>
      </c>
      <c r="AL30" s="552">
        <v>4</v>
      </c>
      <c r="AM30" s="561"/>
      <c r="AN30" s="553">
        <v>0</v>
      </c>
      <c r="AO30" s="602">
        <v>1.2</v>
      </c>
      <c r="AP30" s="886"/>
      <c r="AQ30" s="657"/>
      <c r="AR30" s="887"/>
      <c r="AS30" s="887"/>
      <c r="AT30" s="602">
        <v>1.2</v>
      </c>
      <c r="AU30" s="604">
        <v>18</v>
      </c>
      <c r="AV30" s="600">
        <v>18</v>
      </c>
      <c r="AW30" s="551">
        <v>30</v>
      </c>
      <c r="AX30" s="551">
        <v>19</v>
      </c>
      <c r="AY30" s="552">
        <v>5</v>
      </c>
      <c r="AZ30" s="552">
        <v>6</v>
      </c>
      <c r="BA30" s="561"/>
      <c r="BB30" s="571">
        <v>0</v>
      </c>
      <c r="BC30" s="602">
        <v>1.2</v>
      </c>
      <c r="BD30" s="604">
        <v>12</v>
      </c>
      <c r="BE30" s="605">
        <v>65000</v>
      </c>
      <c r="BF30" s="563">
        <v>49823.549049504953</v>
      </c>
      <c r="BG30" s="563">
        <v>5032178.4539999999</v>
      </c>
      <c r="BH30" s="872">
        <v>101</v>
      </c>
      <c r="BI30" s="602">
        <v>0.76651613922315309</v>
      </c>
      <c r="BJ30" s="604">
        <v>5.3656129745620715</v>
      </c>
      <c r="BK30" s="629"/>
      <c r="BL30" s="873">
        <v>0</v>
      </c>
      <c r="BM30" s="874">
        <v>0</v>
      </c>
      <c r="BN30" s="565">
        <v>0</v>
      </c>
      <c r="BO30" s="565">
        <v>0</v>
      </c>
      <c r="BP30" s="565">
        <v>0</v>
      </c>
      <c r="BQ30" s="565">
        <v>0</v>
      </c>
      <c r="BR30" s="552">
        <v>0</v>
      </c>
      <c r="BS30" s="657"/>
      <c r="BT30" s="607"/>
      <c r="BU30" s="676">
        <v>0.5</v>
      </c>
      <c r="BV30" s="602">
        <v>0.9</v>
      </c>
      <c r="BW30" s="563">
        <v>9</v>
      </c>
      <c r="BX30" s="872">
        <v>10</v>
      </c>
      <c r="BY30" s="602">
        <v>1</v>
      </c>
      <c r="BZ30" s="604">
        <v>5</v>
      </c>
      <c r="CA30" s="606"/>
      <c r="CB30" s="608"/>
      <c r="CC30" s="608"/>
      <c r="CD30" s="606"/>
      <c r="CE30" s="608"/>
      <c r="CF30" s="608"/>
      <c r="CG30" s="607"/>
      <c r="CH30" s="608"/>
      <c r="CI30" s="608"/>
      <c r="CJ30" s="607"/>
      <c r="CK30" s="712"/>
      <c r="CL30" s="888"/>
      <c r="CM30" s="888"/>
      <c r="CN30" s="889"/>
      <c r="CO30" s="678"/>
      <c r="CP30" s="890">
        <v>94.875</v>
      </c>
      <c r="CQ30" s="602">
        <v>0.7</v>
      </c>
      <c r="CR30" s="680">
        <v>2.0999999999999996</v>
      </c>
      <c r="CS30" s="584"/>
      <c r="CT30" s="585"/>
      <c r="CU30" s="585"/>
      <c r="CV30" s="891"/>
      <c r="CW30" s="600">
        <v>5</v>
      </c>
      <c r="CX30" s="552">
        <v>1</v>
      </c>
      <c r="CY30" s="552">
        <v>0</v>
      </c>
      <c r="CZ30" s="551">
        <v>0</v>
      </c>
      <c r="DA30" s="552">
        <v>0</v>
      </c>
      <c r="DB30" s="552">
        <v>0</v>
      </c>
      <c r="DC30" s="551">
        <v>0</v>
      </c>
      <c r="DD30" s="552">
        <v>0</v>
      </c>
      <c r="DE30" s="552">
        <v>0</v>
      </c>
      <c r="DF30" s="552">
        <v>0</v>
      </c>
      <c r="DG30" s="552">
        <v>0</v>
      </c>
      <c r="DH30" s="551">
        <v>0</v>
      </c>
      <c r="DI30" s="552">
        <v>0</v>
      </c>
      <c r="DJ30" s="552">
        <v>0</v>
      </c>
      <c r="DK30" s="552">
        <v>0</v>
      </c>
      <c r="DL30" s="892">
        <v>0</v>
      </c>
    </row>
    <row r="31" spans="1:116">
      <c r="A31" s="769" t="s">
        <v>1120</v>
      </c>
      <c r="B31" s="621" t="s">
        <v>675</v>
      </c>
      <c r="C31" s="622" t="s">
        <v>50</v>
      </c>
      <c r="D31" s="622" t="s">
        <v>542</v>
      </c>
      <c r="E31" s="622" t="s">
        <v>63</v>
      </c>
      <c r="F31" s="622" t="s">
        <v>685</v>
      </c>
      <c r="G31" s="599">
        <v>54.983781948014247</v>
      </c>
      <c r="H31" s="600">
        <v>82</v>
      </c>
      <c r="I31" s="552">
        <v>12</v>
      </c>
      <c r="J31" s="601">
        <v>66.599999999999994</v>
      </c>
      <c r="K31" s="551">
        <v>64</v>
      </c>
      <c r="L31" s="552">
        <v>2</v>
      </c>
      <c r="M31" s="552">
        <v>2</v>
      </c>
      <c r="N31" s="552">
        <v>0</v>
      </c>
      <c r="O31" s="553">
        <v>0</v>
      </c>
      <c r="P31" s="554">
        <v>0.81219512195121946</v>
      </c>
      <c r="Q31" s="555">
        <v>12.182926829268292</v>
      </c>
      <c r="R31" s="606"/>
      <c r="S31" s="608"/>
      <c r="T31" s="608"/>
      <c r="U31" s="607"/>
      <c r="V31" s="600">
        <v>16</v>
      </c>
      <c r="W31" s="601">
        <v>10</v>
      </c>
      <c r="X31" s="551">
        <v>10</v>
      </c>
      <c r="Y31" s="561"/>
      <c r="Z31" s="553">
        <v>0</v>
      </c>
      <c r="AA31" s="554">
        <v>0.625</v>
      </c>
      <c r="AB31" s="555">
        <v>6.25</v>
      </c>
      <c r="AC31" s="600">
        <v>7</v>
      </c>
      <c r="AD31" s="557">
        <v>4</v>
      </c>
      <c r="AE31" s="551">
        <v>4</v>
      </c>
      <c r="AF31" s="552">
        <v>0</v>
      </c>
      <c r="AG31" s="553">
        <v>0</v>
      </c>
      <c r="AH31" s="602">
        <v>0.5714285714285714</v>
      </c>
      <c r="AI31" s="603">
        <v>6</v>
      </c>
      <c r="AJ31" s="559">
        <v>7</v>
      </c>
      <c r="AK31" s="551">
        <v>4</v>
      </c>
      <c r="AL31" s="552">
        <v>3</v>
      </c>
      <c r="AM31" s="561"/>
      <c r="AN31" s="553">
        <v>0</v>
      </c>
      <c r="AO31" s="602">
        <v>1.1666666666666667</v>
      </c>
      <c r="AP31" s="886"/>
      <c r="AQ31" s="657"/>
      <c r="AR31" s="887"/>
      <c r="AS31" s="887"/>
      <c r="AT31" s="602">
        <v>0.86904761904761907</v>
      </c>
      <c r="AU31" s="604">
        <v>13.035714285714286</v>
      </c>
      <c r="AV31" s="600">
        <v>16</v>
      </c>
      <c r="AW31" s="551">
        <v>17</v>
      </c>
      <c r="AX31" s="551">
        <v>13</v>
      </c>
      <c r="AY31" s="552">
        <v>3</v>
      </c>
      <c r="AZ31" s="552">
        <v>1</v>
      </c>
      <c r="BA31" s="561"/>
      <c r="BB31" s="571">
        <v>0</v>
      </c>
      <c r="BC31" s="602">
        <v>1.0625</v>
      </c>
      <c r="BD31" s="604">
        <v>10.625</v>
      </c>
      <c r="BE31" s="605">
        <v>65000</v>
      </c>
      <c r="BF31" s="563">
        <v>46801.307735294096</v>
      </c>
      <c r="BG31" s="563">
        <v>3182488.9259999986</v>
      </c>
      <c r="BH31" s="872">
        <v>68</v>
      </c>
      <c r="BI31" s="602">
        <v>0.72002011900452456</v>
      </c>
      <c r="BJ31" s="604">
        <v>5.0401408330316722</v>
      </c>
      <c r="BK31" s="629"/>
      <c r="BL31" s="873">
        <v>0</v>
      </c>
      <c r="BM31" s="874">
        <v>0</v>
      </c>
      <c r="BN31" s="565">
        <v>0</v>
      </c>
      <c r="BO31" s="565">
        <v>0</v>
      </c>
      <c r="BP31" s="565">
        <v>0</v>
      </c>
      <c r="BQ31" s="565">
        <v>0</v>
      </c>
      <c r="BR31" s="552">
        <v>0</v>
      </c>
      <c r="BS31" s="657"/>
      <c r="BT31" s="607"/>
      <c r="BU31" s="676">
        <v>0.5</v>
      </c>
      <c r="BV31" s="602">
        <v>1</v>
      </c>
      <c r="BW31" s="563">
        <v>4</v>
      </c>
      <c r="BX31" s="872">
        <v>4</v>
      </c>
      <c r="BY31" s="602">
        <v>1</v>
      </c>
      <c r="BZ31" s="604">
        <v>5</v>
      </c>
      <c r="CA31" s="606"/>
      <c r="CB31" s="608"/>
      <c r="CC31" s="608"/>
      <c r="CD31" s="606"/>
      <c r="CE31" s="608"/>
      <c r="CF31" s="608"/>
      <c r="CG31" s="607"/>
      <c r="CH31" s="608"/>
      <c r="CI31" s="608"/>
      <c r="CJ31" s="607"/>
      <c r="CK31" s="712"/>
      <c r="CL31" s="888"/>
      <c r="CM31" s="888"/>
      <c r="CN31" s="889"/>
      <c r="CO31" s="678"/>
      <c r="CP31" s="890">
        <v>98.642857142857139</v>
      </c>
      <c r="CQ31" s="602">
        <v>0.95</v>
      </c>
      <c r="CR31" s="680">
        <v>2.8499999999999996</v>
      </c>
      <c r="CS31" s="584"/>
      <c r="CT31" s="585"/>
      <c r="CU31" s="585"/>
      <c r="CV31" s="891"/>
      <c r="CW31" s="600">
        <v>0</v>
      </c>
      <c r="CX31" s="552">
        <v>0</v>
      </c>
      <c r="CY31" s="552">
        <v>0</v>
      </c>
      <c r="CZ31" s="551">
        <v>0</v>
      </c>
      <c r="DA31" s="552">
        <v>0</v>
      </c>
      <c r="DB31" s="552">
        <v>0</v>
      </c>
      <c r="DC31" s="551">
        <v>0</v>
      </c>
      <c r="DD31" s="552">
        <v>0</v>
      </c>
      <c r="DE31" s="552">
        <v>0</v>
      </c>
      <c r="DF31" s="552">
        <v>0</v>
      </c>
      <c r="DG31" s="552">
        <v>0</v>
      </c>
      <c r="DH31" s="551">
        <v>0</v>
      </c>
      <c r="DI31" s="552">
        <v>0</v>
      </c>
      <c r="DJ31" s="552">
        <v>0</v>
      </c>
      <c r="DK31" s="552">
        <v>0</v>
      </c>
      <c r="DL31" s="892">
        <v>0</v>
      </c>
    </row>
    <row r="32" spans="1:116">
      <c r="A32" s="769" t="s">
        <v>1120</v>
      </c>
      <c r="B32" s="621" t="s">
        <v>675</v>
      </c>
      <c r="C32" s="622" t="s">
        <v>50</v>
      </c>
      <c r="D32" s="622" t="s">
        <v>542</v>
      </c>
      <c r="E32" s="622" t="s">
        <v>68</v>
      </c>
      <c r="F32" s="622" t="s">
        <v>487</v>
      </c>
      <c r="G32" s="599">
        <v>60.888293105128206</v>
      </c>
      <c r="H32" s="600">
        <v>65</v>
      </c>
      <c r="I32" s="552">
        <v>9</v>
      </c>
      <c r="J32" s="601">
        <v>66</v>
      </c>
      <c r="K32" s="551">
        <v>57</v>
      </c>
      <c r="L32" s="552">
        <v>8</v>
      </c>
      <c r="M32" s="552">
        <v>5</v>
      </c>
      <c r="N32" s="552">
        <v>0</v>
      </c>
      <c r="O32" s="553">
        <v>0</v>
      </c>
      <c r="P32" s="554">
        <v>1.0153846153846153</v>
      </c>
      <c r="Q32" s="555">
        <v>15.23076923076923</v>
      </c>
      <c r="R32" s="606"/>
      <c r="S32" s="608"/>
      <c r="T32" s="608"/>
      <c r="U32" s="607"/>
      <c r="V32" s="600">
        <v>12</v>
      </c>
      <c r="W32" s="601">
        <v>11</v>
      </c>
      <c r="X32" s="551">
        <v>11</v>
      </c>
      <c r="Y32" s="561"/>
      <c r="Z32" s="553">
        <v>0</v>
      </c>
      <c r="AA32" s="554">
        <v>0.91666666666666663</v>
      </c>
      <c r="AB32" s="555">
        <v>9.1666666666666661</v>
      </c>
      <c r="AC32" s="600">
        <v>5</v>
      </c>
      <c r="AD32" s="557">
        <v>4</v>
      </c>
      <c r="AE32" s="551">
        <v>4</v>
      </c>
      <c r="AF32" s="552">
        <v>0</v>
      </c>
      <c r="AG32" s="553">
        <v>0</v>
      </c>
      <c r="AH32" s="602">
        <v>0.8</v>
      </c>
      <c r="AI32" s="603">
        <v>6</v>
      </c>
      <c r="AJ32" s="559">
        <v>3</v>
      </c>
      <c r="AK32" s="551">
        <v>2</v>
      </c>
      <c r="AL32" s="552">
        <v>1</v>
      </c>
      <c r="AM32" s="561"/>
      <c r="AN32" s="553">
        <v>0</v>
      </c>
      <c r="AO32" s="602">
        <v>0.5</v>
      </c>
      <c r="AP32" s="886"/>
      <c r="AQ32" s="657"/>
      <c r="AR32" s="887"/>
      <c r="AS32" s="887"/>
      <c r="AT32" s="602">
        <v>0.65</v>
      </c>
      <c r="AU32" s="604">
        <v>9.75</v>
      </c>
      <c r="AV32" s="600">
        <v>14</v>
      </c>
      <c r="AW32" s="551">
        <v>17</v>
      </c>
      <c r="AX32" s="551">
        <v>10</v>
      </c>
      <c r="AY32" s="552">
        <v>2</v>
      </c>
      <c r="AZ32" s="552">
        <v>5</v>
      </c>
      <c r="BA32" s="561"/>
      <c r="BB32" s="571">
        <v>0</v>
      </c>
      <c r="BC32" s="602">
        <v>1.2</v>
      </c>
      <c r="BD32" s="604">
        <v>12</v>
      </c>
      <c r="BE32" s="605">
        <v>65000</v>
      </c>
      <c r="BF32" s="563">
        <v>57022.245499999997</v>
      </c>
      <c r="BG32" s="563">
        <v>3991557.1850000001</v>
      </c>
      <c r="BH32" s="872">
        <v>70</v>
      </c>
      <c r="BI32" s="602">
        <v>0.87726531538461539</v>
      </c>
      <c r="BJ32" s="604">
        <v>6.1408572076923074</v>
      </c>
      <c r="BK32" s="629"/>
      <c r="BL32" s="873">
        <v>0</v>
      </c>
      <c r="BM32" s="874">
        <v>0</v>
      </c>
      <c r="BN32" s="565">
        <v>0</v>
      </c>
      <c r="BO32" s="565">
        <v>0</v>
      </c>
      <c r="BP32" s="565">
        <v>0</v>
      </c>
      <c r="BQ32" s="565">
        <v>0</v>
      </c>
      <c r="BR32" s="552">
        <v>0</v>
      </c>
      <c r="BS32" s="657"/>
      <c r="BT32" s="607"/>
      <c r="BU32" s="676">
        <v>0.5</v>
      </c>
      <c r="BV32" s="602">
        <v>0.5</v>
      </c>
      <c r="BW32" s="563">
        <v>2</v>
      </c>
      <c r="BX32" s="872">
        <v>4</v>
      </c>
      <c r="BY32" s="602">
        <v>1</v>
      </c>
      <c r="BZ32" s="604">
        <v>5</v>
      </c>
      <c r="CA32" s="606"/>
      <c r="CB32" s="608"/>
      <c r="CC32" s="608"/>
      <c r="CD32" s="606"/>
      <c r="CE32" s="608"/>
      <c r="CF32" s="608"/>
      <c r="CG32" s="607"/>
      <c r="CH32" s="608"/>
      <c r="CI32" s="608"/>
      <c r="CJ32" s="607"/>
      <c r="CK32" s="712"/>
      <c r="CL32" s="888"/>
      <c r="CM32" s="888"/>
      <c r="CN32" s="889"/>
      <c r="CO32" s="678"/>
      <c r="CP32" s="890">
        <v>99.36363636363636</v>
      </c>
      <c r="CQ32" s="602">
        <v>1.2</v>
      </c>
      <c r="CR32" s="680">
        <v>3.5999999999999996</v>
      </c>
      <c r="CS32" s="584"/>
      <c r="CT32" s="585"/>
      <c r="CU32" s="585"/>
      <c r="CV32" s="891"/>
      <c r="CW32" s="600">
        <v>0</v>
      </c>
      <c r="CX32" s="552">
        <v>0</v>
      </c>
      <c r="CY32" s="552">
        <v>0</v>
      </c>
      <c r="CZ32" s="551">
        <v>0</v>
      </c>
      <c r="DA32" s="552">
        <v>0</v>
      </c>
      <c r="DB32" s="552">
        <v>0</v>
      </c>
      <c r="DC32" s="551">
        <v>0</v>
      </c>
      <c r="DD32" s="552">
        <v>0</v>
      </c>
      <c r="DE32" s="552">
        <v>0</v>
      </c>
      <c r="DF32" s="552">
        <v>0</v>
      </c>
      <c r="DG32" s="552">
        <v>0</v>
      </c>
      <c r="DH32" s="551">
        <v>0</v>
      </c>
      <c r="DI32" s="552">
        <v>0</v>
      </c>
      <c r="DJ32" s="552">
        <v>0</v>
      </c>
      <c r="DK32" s="552">
        <v>0</v>
      </c>
      <c r="DL32" s="892">
        <v>0</v>
      </c>
    </row>
    <row r="33" spans="1:116">
      <c r="A33" s="769" t="s">
        <v>1120</v>
      </c>
      <c r="B33" s="621" t="s">
        <v>675</v>
      </c>
      <c r="C33" s="622" t="s">
        <v>50</v>
      </c>
      <c r="D33" s="622" t="s">
        <v>542</v>
      </c>
      <c r="E33" s="622" t="s">
        <v>67</v>
      </c>
      <c r="F33" s="622" t="s">
        <v>686</v>
      </c>
      <c r="G33" s="599">
        <v>51.978796730889542</v>
      </c>
      <c r="H33" s="600">
        <v>95</v>
      </c>
      <c r="I33" s="552">
        <v>13</v>
      </c>
      <c r="J33" s="601">
        <v>76.099999999999994</v>
      </c>
      <c r="K33" s="551">
        <v>77</v>
      </c>
      <c r="L33" s="552">
        <v>2</v>
      </c>
      <c r="M33" s="552">
        <v>7</v>
      </c>
      <c r="N33" s="552">
        <v>0</v>
      </c>
      <c r="O33" s="553">
        <v>5</v>
      </c>
      <c r="P33" s="554">
        <v>0.80105263157894735</v>
      </c>
      <c r="Q33" s="555">
        <v>12.01578947368421</v>
      </c>
      <c r="R33" s="606"/>
      <c r="S33" s="608"/>
      <c r="T33" s="608"/>
      <c r="U33" s="607"/>
      <c r="V33" s="600">
        <v>18</v>
      </c>
      <c r="W33" s="601">
        <v>5</v>
      </c>
      <c r="X33" s="551">
        <v>10</v>
      </c>
      <c r="Y33" s="561"/>
      <c r="Z33" s="553">
        <v>5</v>
      </c>
      <c r="AA33" s="554">
        <v>0.27777777777777779</v>
      </c>
      <c r="AB33" s="555">
        <v>2.7777777777777777</v>
      </c>
      <c r="AC33" s="600">
        <v>6</v>
      </c>
      <c r="AD33" s="557">
        <v>7</v>
      </c>
      <c r="AE33" s="551">
        <v>7</v>
      </c>
      <c r="AF33" s="552">
        <v>0</v>
      </c>
      <c r="AG33" s="553">
        <v>0</v>
      </c>
      <c r="AH33" s="602">
        <v>1.1666666666666667</v>
      </c>
      <c r="AI33" s="603">
        <v>6</v>
      </c>
      <c r="AJ33" s="559">
        <v>6</v>
      </c>
      <c r="AK33" s="551">
        <v>1</v>
      </c>
      <c r="AL33" s="552">
        <v>5</v>
      </c>
      <c r="AM33" s="561"/>
      <c r="AN33" s="553">
        <v>0</v>
      </c>
      <c r="AO33" s="602">
        <v>1</v>
      </c>
      <c r="AP33" s="886"/>
      <c r="AQ33" s="657"/>
      <c r="AR33" s="887"/>
      <c r="AS33" s="887"/>
      <c r="AT33" s="602">
        <v>1.0833333333333335</v>
      </c>
      <c r="AU33" s="604">
        <v>16.250000000000004</v>
      </c>
      <c r="AV33" s="600">
        <v>16</v>
      </c>
      <c r="AW33" s="551">
        <v>10</v>
      </c>
      <c r="AX33" s="551">
        <v>10</v>
      </c>
      <c r="AY33" s="552">
        <v>0</v>
      </c>
      <c r="AZ33" s="552">
        <v>0</v>
      </c>
      <c r="BA33" s="561"/>
      <c r="BB33" s="571">
        <v>0</v>
      </c>
      <c r="BC33" s="602">
        <v>0.625</v>
      </c>
      <c r="BD33" s="604">
        <v>6.25</v>
      </c>
      <c r="BE33" s="605">
        <v>65000</v>
      </c>
      <c r="BF33" s="563">
        <v>73219.988023255806</v>
      </c>
      <c r="BG33" s="563">
        <v>6296918.9699999997</v>
      </c>
      <c r="BH33" s="872">
        <v>86</v>
      </c>
      <c r="BI33" s="602">
        <v>1.1264613542039354</v>
      </c>
      <c r="BJ33" s="604">
        <v>7.8852294794275481</v>
      </c>
      <c r="BK33" s="629"/>
      <c r="BL33" s="873">
        <v>0</v>
      </c>
      <c r="BM33" s="874">
        <v>0</v>
      </c>
      <c r="BN33" s="565">
        <v>0</v>
      </c>
      <c r="BO33" s="565">
        <v>0</v>
      </c>
      <c r="BP33" s="565">
        <v>0</v>
      </c>
      <c r="BQ33" s="565">
        <v>0</v>
      </c>
      <c r="BR33" s="552">
        <v>0</v>
      </c>
      <c r="BS33" s="657"/>
      <c r="BT33" s="607"/>
      <c r="BU33" s="676">
        <v>0.5</v>
      </c>
      <c r="BV33" s="602">
        <v>0.8571428571428571</v>
      </c>
      <c r="BW33" s="563">
        <v>6</v>
      </c>
      <c r="BX33" s="872">
        <v>7</v>
      </c>
      <c r="BY33" s="602">
        <v>1</v>
      </c>
      <c r="BZ33" s="604">
        <v>5</v>
      </c>
      <c r="CA33" s="606"/>
      <c r="CB33" s="608"/>
      <c r="CC33" s="608"/>
      <c r="CD33" s="606"/>
      <c r="CE33" s="608"/>
      <c r="CF33" s="608"/>
      <c r="CG33" s="607"/>
      <c r="CH33" s="608"/>
      <c r="CI33" s="608"/>
      <c r="CJ33" s="607"/>
      <c r="CK33" s="712"/>
      <c r="CL33" s="888"/>
      <c r="CM33" s="888"/>
      <c r="CN33" s="889"/>
      <c r="CO33" s="678"/>
      <c r="CP33" s="890">
        <v>86.714285714285708</v>
      </c>
      <c r="CQ33" s="602">
        <v>0.6</v>
      </c>
      <c r="CR33" s="680">
        <v>1.7999999999999998</v>
      </c>
      <c r="CS33" s="584"/>
      <c r="CT33" s="585"/>
      <c r="CU33" s="585"/>
      <c r="CV33" s="891"/>
      <c r="CW33" s="600">
        <v>5</v>
      </c>
      <c r="CX33" s="552">
        <v>1</v>
      </c>
      <c r="CY33" s="552">
        <v>0</v>
      </c>
      <c r="CZ33" s="551">
        <v>5</v>
      </c>
      <c r="DA33" s="552">
        <v>1</v>
      </c>
      <c r="DB33" s="552">
        <v>0</v>
      </c>
      <c r="DC33" s="551">
        <v>0</v>
      </c>
      <c r="DD33" s="552">
        <v>0</v>
      </c>
      <c r="DE33" s="552">
        <v>0</v>
      </c>
      <c r="DF33" s="552">
        <v>0</v>
      </c>
      <c r="DG33" s="552">
        <v>0</v>
      </c>
      <c r="DH33" s="551">
        <v>0</v>
      </c>
      <c r="DI33" s="552">
        <v>0</v>
      </c>
      <c r="DJ33" s="552">
        <v>0</v>
      </c>
      <c r="DK33" s="552">
        <v>0</v>
      </c>
      <c r="DL33" s="892">
        <v>0</v>
      </c>
    </row>
    <row r="34" spans="1:116">
      <c r="A34" s="769" t="s">
        <v>1120</v>
      </c>
      <c r="B34" s="621" t="s">
        <v>675</v>
      </c>
      <c r="C34" s="622" t="s">
        <v>50</v>
      </c>
      <c r="D34" s="622" t="s">
        <v>542</v>
      </c>
      <c r="E34" s="622" t="s">
        <v>579</v>
      </c>
      <c r="F34" s="622" t="s">
        <v>687</v>
      </c>
      <c r="G34" s="599">
        <v>73.711337435618049</v>
      </c>
      <c r="H34" s="600">
        <v>78</v>
      </c>
      <c r="I34" s="552">
        <v>11</v>
      </c>
      <c r="J34" s="601">
        <v>115.2</v>
      </c>
      <c r="K34" s="551">
        <v>113</v>
      </c>
      <c r="L34" s="552">
        <v>1</v>
      </c>
      <c r="M34" s="552">
        <v>4</v>
      </c>
      <c r="N34" s="552">
        <v>0</v>
      </c>
      <c r="O34" s="553">
        <v>0</v>
      </c>
      <c r="P34" s="554">
        <v>1.2</v>
      </c>
      <c r="Q34" s="555">
        <v>18</v>
      </c>
      <c r="R34" s="606"/>
      <c r="S34" s="608"/>
      <c r="T34" s="608"/>
      <c r="U34" s="607"/>
      <c r="V34" s="600">
        <v>15</v>
      </c>
      <c r="W34" s="601">
        <v>16</v>
      </c>
      <c r="X34" s="551">
        <v>16</v>
      </c>
      <c r="Y34" s="561"/>
      <c r="Z34" s="553">
        <v>0</v>
      </c>
      <c r="AA34" s="554">
        <v>1.0666666666666667</v>
      </c>
      <c r="AB34" s="555">
        <v>10.666666666666666</v>
      </c>
      <c r="AC34" s="600">
        <v>7</v>
      </c>
      <c r="AD34" s="557">
        <v>8</v>
      </c>
      <c r="AE34" s="551">
        <v>8</v>
      </c>
      <c r="AF34" s="552">
        <v>0</v>
      </c>
      <c r="AG34" s="553">
        <v>0</v>
      </c>
      <c r="AH34" s="602">
        <v>1.1428571428571428</v>
      </c>
      <c r="AI34" s="603">
        <v>8</v>
      </c>
      <c r="AJ34" s="559">
        <v>10</v>
      </c>
      <c r="AK34" s="551">
        <v>7</v>
      </c>
      <c r="AL34" s="552">
        <v>3</v>
      </c>
      <c r="AM34" s="561"/>
      <c r="AN34" s="553">
        <v>0</v>
      </c>
      <c r="AO34" s="602">
        <v>1.2</v>
      </c>
      <c r="AP34" s="886"/>
      <c r="AQ34" s="657"/>
      <c r="AR34" s="887"/>
      <c r="AS34" s="887"/>
      <c r="AT34" s="602">
        <v>1.1714285714285713</v>
      </c>
      <c r="AU34" s="604">
        <v>17.571428571428569</v>
      </c>
      <c r="AV34" s="600">
        <v>18</v>
      </c>
      <c r="AW34" s="551">
        <v>25</v>
      </c>
      <c r="AX34" s="551">
        <v>18</v>
      </c>
      <c r="AY34" s="552">
        <v>7</v>
      </c>
      <c r="AZ34" s="552">
        <v>0</v>
      </c>
      <c r="BA34" s="561"/>
      <c r="BB34" s="571">
        <v>0</v>
      </c>
      <c r="BC34" s="602">
        <v>1.2</v>
      </c>
      <c r="BD34" s="604">
        <v>12</v>
      </c>
      <c r="BE34" s="605">
        <v>65000</v>
      </c>
      <c r="BF34" s="563">
        <v>63822.963262711855</v>
      </c>
      <c r="BG34" s="563">
        <v>7531109.6649999991</v>
      </c>
      <c r="BH34" s="872">
        <v>118</v>
      </c>
      <c r="BI34" s="602">
        <v>0.98189174250325928</v>
      </c>
      <c r="BJ34" s="604">
        <v>6.8732421975228153</v>
      </c>
      <c r="BK34" s="629"/>
      <c r="BL34" s="873">
        <v>0</v>
      </c>
      <c r="BM34" s="874">
        <v>0</v>
      </c>
      <c r="BN34" s="565">
        <v>0</v>
      </c>
      <c r="BO34" s="565">
        <v>0</v>
      </c>
      <c r="BP34" s="565">
        <v>0</v>
      </c>
      <c r="BQ34" s="565">
        <v>0</v>
      </c>
      <c r="BR34" s="552">
        <v>0</v>
      </c>
      <c r="BS34" s="657"/>
      <c r="BT34" s="607"/>
      <c r="BU34" s="676">
        <v>0.5</v>
      </c>
      <c r="BV34" s="602">
        <v>0.75</v>
      </c>
      <c r="BW34" s="563">
        <v>6</v>
      </c>
      <c r="BX34" s="872">
        <v>8</v>
      </c>
      <c r="BY34" s="602">
        <v>1</v>
      </c>
      <c r="BZ34" s="604">
        <v>5</v>
      </c>
      <c r="CA34" s="606"/>
      <c r="CB34" s="608"/>
      <c r="CC34" s="608"/>
      <c r="CD34" s="606"/>
      <c r="CE34" s="608"/>
      <c r="CF34" s="608"/>
      <c r="CG34" s="607"/>
      <c r="CH34" s="608"/>
      <c r="CI34" s="608"/>
      <c r="CJ34" s="607"/>
      <c r="CK34" s="712"/>
      <c r="CL34" s="888"/>
      <c r="CM34" s="888"/>
      <c r="CN34" s="889"/>
      <c r="CO34" s="678"/>
      <c r="CP34" s="890">
        <v>100</v>
      </c>
      <c r="CQ34" s="602">
        <v>1.2</v>
      </c>
      <c r="CR34" s="680">
        <v>3.5999999999999996</v>
      </c>
      <c r="CS34" s="584"/>
      <c r="CT34" s="585"/>
      <c r="CU34" s="585"/>
      <c r="CV34" s="891"/>
      <c r="CW34" s="600">
        <v>0</v>
      </c>
      <c r="CX34" s="552">
        <v>0</v>
      </c>
      <c r="CY34" s="552">
        <v>0</v>
      </c>
      <c r="CZ34" s="551">
        <v>0</v>
      </c>
      <c r="DA34" s="552">
        <v>0</v>
      </c>
      <c r="DB34" s="552">
        <v>0</v>
      </c>
      <c r="DC34" s="551">
        <v>0</v>
      </c>
      <c r="DD34" s="552">
        <v>0</v>
      </c>
      <c r="DE34" s="552">
        <v>0</v>
      </c>
      <c r="DF34" s="552">
        <v>0</v>
      </c>
      <c r="DG34" s="552">
        <v>0</v>
      </c>
      <c r="DH34" s="551">
        <v>0</v>
      </c>
      <c r="DI34" s="552">
        <v>0</v>
      </c>
      <c r="DJ34" s="552">
        <v>0</v>
      </c>
      <c r="DK34" s="552">
        <v>0</v>
      </c>
      <c r="DL34" s="892">
        <v>0</v>
      </c>
    </row>
    <row r="35" spans="1:116">
      <c r="A35" s="769" t="s">
        <v>1120</v>
      </c>
      <c r="B35" s="621" t="s">
        <v>675</v>
      </c>
      <c r="C35" s="622" t="s">
        <v>50</v>
      </c>
      <c r="D35" s="622" t="s">
        <v>542</v>
      </c>
      <c r="E35" s="622" t="s">
        <v>1058</v>
      </c>
      <c r="F35" s="622" t="s">
        <v>1059</v>
      </c>
      <c r="G35" s="599">
        <v>68.861052782037234</v>
      </c>
      <c r="H35" s="600">
        <v>55</v>
      </c>
      <c r="I35" s="552">
        <v>8</v>
      </c>
      <c r="J35" s="601">
        <v>70</v>
      </c>
      <c r="K35" s="551">
        <v>62</v>
      </c>
      <c r="L35" s="552">
        <v>5</v>
      </c>
      <c r="M35" s="552">
        <v>12</v>
      </c>
      <c r="N35" s="552">
        <v>0</v>
      </c>
      <c r="O35" s="553">
        <v>0</v>
      </c>
      <c r="P35" s="554">
        <v>1.2</v>
      </c>
      <c r="Q35" s="555">
        <v>18</v>
      </c>
      <c r="R35" s="606"/>
      <c r="S35" s="608"/>
      <c r="T35" s="608"/>
      <c r="U35" s="607"/>
      <c r="V35" s="600">
        <v>10</v>
      </c>
      <c r="W35" s="601">
        <v>11</v>
      </c>
      <c r="X35" s="551">
        <v>11</v>
      </c>
      <c r="Y35" s="561"/>
      <c r="Z35" s="553">
        <v>0</v>
      </c>
      <c r="AA35" s="554">
        <v>1.1000000000000001</v>
      </c>
      <c r="AB35" s="555">
        <v>11</v>
      </c>
      <c r="AC35" s="600">
        <v>4</v>
      </c>
      <c r="AD35" s="557">
        <v>6.5</v>
      </c>
      <c r="AE35" s="551">
        <v>6</v>
      </c>
      <c r="AF35" s="552">
        <v>1</v>
      </c>
      <c r="AG35" s="553">
        <v>0</v>
      </c>
      <c r="AH35" s="602">
        <v>1.2</v>
      </c>
      <c r="AI35" s="603">
        <v>5</v>
      </c>
      <c r="AJ35" s="559">
        <v>3</v>
      </c>
      <c r="AK35" s="551">
        <v>2</v>
      </c>
      <c r="AL35" s="552">
        <v>1</v>
      </c>
      <c r="AM35" s="561"/>
      <c r="AN35" s="553">
        <v>0</v>
      </c>
      <c r="AO35" s="602">
        <v>0.6</v>
      </c>
      <c r="AP35" s="886"/>
      <c r="AQ35" s="657"/>
      <c r="AR35" s="887"/>
      <c r="AS35" s="887"/>
      <c r="AT35" s="602">
        <v>0.89999999999999991</v>
      </c>
      <c r="AU35" s="604">
        <v>13.499999999999998</v>
      </c>
      <c r="AV35" s="600">
        <v>11</v>
      </c>
      <c r="AW35" s="551">
        <v>13</v>
      </c>
      <c r="AX35" s="551">
        <v>10</v>
      </c>
      <c r="AY35" s="552">
        <v>3</v>
      </c>
      <c r="AZ35" s="552">
        <v>0</v>
      </c>
      <c r="BA35" s="561"/>
      <c r="BB35" s="571">
        <v>0</v>
      </c>
      <c r="BC35" s="602">
        <v>1.1818181818181819</v>
      </c>
      <c r="BD35" s="604">
        <v>11.818181818181818</v>
      </c>
      <c r="BE35" s="605">
        <v>65000</v>
      </c>
      <c r="BF35" s="563">
        <v>55183.801807228927</v>
      </c>
      <c r="BG35" s="563">
        <v>4580255.5500000007</v>
      </c>
      <c r="BH35" s="872">
        <v>83</v>
      </c>
      <c r="BI35" s="602">
        <v>0.84898156626506038</v>
      </c>
      <c r="BJ35" s="604">
        <v>5.9428709638554231</v>
      </c>
      <c r="BK35" s="629"/>
      <c r="BL35" s="873">
        <v>0</v>
      </c>
      <c r="BM35" s="874">
        <v>0</v>
      </c>
      <c r="BN35" s="565">
        <v>0</v>
      </c>
      <c r="BO35" s="565">
        <v>0</v>
      </c>
      <c r="BP35" s="565">
        <v>0</v>
      </c>
      <c r="BQ35" s="565">
        <v>0</v>
      </c>
      <c r="BR35" s="552">
        <v>0</v>
      </c>
      <c r="BS35" s="657"/>
      <c r="BT35" s="607"/>
      <c r="BU35" s="676">
        <v>0.5</v>
      </c>
      <c r="BV35" s="602">
        <v>0.5714285714285714</v>
      </c>
      <c r="BW35" s="563">
        <v>4</v>
      </c>
      <c r="BX35" s="872">
        <v>7</v>
      </c>
      <c r="BY35" s="602">
        <v>1</v>
      </c>
      <c r="BZ35" s="604">
        <v>5</v>
      </c>
      <c r="CA35" s="606"/>
      <c r="CB35" s="608"/>
      <c r="CC35" s="608"/>
      <c r="CD35" s="606"/>
      <c r="CE35" s="608"/>
      <c r="CF35" s="608"/>
      <c r="CG35" s="607"/>
      <c r="CH35" s="608"/>
      <c r="CI35" s="608"/>
      <c r="CJ35" s="607"/>
      <c r="CK35" s="712"/>
      <c r="CL35" s="888"/>
      <c r="CM35" s="888"/>
      <c r="CN35" s="889"/>
      <c r="CO35" s="678"/>
      <c r="CP35" s="890">
        <v>99.421052631578945</v>
      </c>
      <c r="CQ35" s="602">
        <v>1.2</v>
      </c>
      <c r="CR35" s="680">
        <v>3.5999999999999996</v>
      </c>
      <c r="CS35" s="584"/>
      <c r="CT35" s="585"/>
      <c r="CU35" s="585"/>
      <c r="CV35" s="891"/>
      <c r="CW35" s="600">
        <v>0</v>
      </c>
      <c r="CX35" s="552">
        <v>0</v>
      </c>
      <c r="CY35" s="552">
        <v>0</v>
      </c>
      <c r="CZ35" s="551">
        <v>0</v>
      </c>
      <c r="DA35" s="552">
        <v>0</v>
      </c>
      <c r="DB35" s="552">
        <v>0</v>
      </c>
      <c r="DC35" s="551">
        <v>0</v>
      </c>
      <c r="DD35" s="552">
        <v>0</v>
      </c>
      <c r="DE35" s="552">
        <v>0</v>
      </c>
      <c r="DF35" s="552">
        <v>0</v>
      </c>
      <c r="DG35" s="552">
        <v>0</v>
      </c>
      <c r="DH35" s="551">
        <v>0</v>
      </c>
      <c r="DI35" s="552">
        <v>0</v>
      </c>
      <c r="DJ35" s="552">
        <v>0</v>
      </c>
      <c r="DK35" s="552">
        <v>0</v>
      </c>
      <c r="DL35" s="892">
        <v>0</v>
      </c>
    </row>
    <row r="36" spans="1:116">
      <c r="A36" s="769" t="s">
        <v>1120</v>
      </c>
      <c r="B36" s="621" t="s">
        <v>675</v>
      </c>
      <c r="C36" s="622" t="s">
        <v>50</v>
      </c>
      <c r="D36" s="622" t="s">
        <v>542</v>
      </c>
      <c r="E36" s="622" t="s">
        <v>554</v>
      </c>
      <c r="F36" s="622" t="s">
        <v>688</v>
      </c>
      <c r="G36" s="599">
        <v>35.973548888080117</v>
      </c>
      <c r="H36" s="600">
        <v>89</v>
      </c>
      <c r="I36" s="552">
        <v>13</v>
      </c>
      <c r="J36" s="601">
        <v>49.8</v>
      </c>
      <c r="K36" s="551">
        <v>47</v>
      </c>
      <c r="L36" s="552">
        <v>1</v>
      </c>
      <c r="M36" s="552">
        <v>6</v>
      </c>
      <c r="N36" s="552">
        <v>0</v>
      </c>
      <c r="O36" s="553">
        <v>0</v>
      </c>
      <c r="P36" s="554">
        <v>0.55955056179775275</v>
      </c>
      <c r="Q36" s="555">
        <v>8.3932584269662911</v>
      </c>
      <c r="R36" s="606"/>
      <c r="S36" s="608"/>
      <c r="T36" s="608"/>
      <c r="U36" s="607"/>
      <c r="V36" s="600">
        <v>17</v>
      </c>
      <c r="W36" s="601">
        <v>4</v>
      </c>
      <c r="X36" s="551">
        <v>4</v>
      </c>
      <c r="Y36" s="561"/>
      <c r="Z36" s="553">
        <v>0</v>
      </c>
      <c r="AA36" s="554">
        <v>0.23529411764705882</v>
      </c>
      <c r="AB36" s="555">
        <v>2.3529411764705883</v>
      </c>
      <c r="AC36" s="600">
        <v>7</v>
      </c>
      <c r="AD36" s="557">
        <v>5</v>
      </c>
      <c r="AE36" s="551">
        <v>5</v>
      </c>
      <c r="AF36" s="552">
        <v>0</v>
      </c>
      <c r="AG36" s="553">
        <v>0</v>
      </c>
      <c r="AH36" s="602">
        <v>0.7142857142857143</v>
      </c>
      <c r="AI36" s="603">
        <v>8</v>
      </c>
      <c r="AJ36" s="559">
        <v>1</v>
      </c>
      <c r="AK36" s="551">
        <v>1</v>
      </c>
      <c r="AL36" s="552">
        <v>0</v>
      </c>
      <c r="AM36" s="561"/>
      <c r="AN36" s="553">
        <v>0</v>
      </c>
      <c r="AO36" s="602">
        <v>0.125</v>
      </c>
      <c r="AP36" s="886"/>
      <c r="AQ36" s="657"/>
      <c r="AR36" s="887"/>
      <c r="AS36" s="887"/>
      <c r="AT36" s="602">
        <v>0.41964285714285715</v>
      </c>
      <c r="AU36" s="604">
        <v>6.2946428571428577</v>
      </c>
      <c r="AV36" s="600">
        <v>19</v>
      </c>
      <c r="AW36" s="551">
        <v>10</v>
      </c>
      <c r="AX36" s="551">
        <v>8</v>
      </c>
      <c r="AY36" s="552">
        <v>2</v>
      </c>
      <c r="AZ36" s="552">
        <v>0</v>
      </c>
      <c r="BA36" s="561"/>
      <c r="BB36" s="571">
        <v>0</v>
      </c>
      <c r="BC36" s="602">
        <v>0.52631578947368418</v>
      </c>
      <c r="BD36" s="604">
        <v>5.2631578947368416</v>
      </c>
      <c r="BE36" s="605">
        <v>65000</v>
      </c>
      <c r="BF36" s="563">
        <v>56360.093518518515</v>
      </c>
      <c r="BG36" s="563">
        <v>3043445.05</v>
      </c>
      <c r="BH36" s="872">
        <v>54</v>
      </c>
      <c r="BI36" s="602">
        <v>0.86707836182336173</v>
      </c>
      <c r="BJ36" s="604">
        <v>6.0695485327635321</v>
      </c>
      <c r="BK36" s="629"/>
      <c r="BL36" s="873">
        <v>0</v>
      </c>
      <c r="BM36" s="874">
        <v>0</v>
      </c>
      <c r="BN36" s="565">
        <v>0</v>
      </c>
      <c r="BO36" s="565">
        <v>0</v>
      </c>
      <c r="BP36" s="565">
        <v>0</v>
      </c>
      <c r="BQ36" s="565">
        <v>0</v>
      </c>
      <c r="BR36" s="552">
        <v>0</v>
      </c>
      <c r="BS36" s="657"/>
      <c r="BT36" s="607"/>
      <c r="BU36" s="676">
        <v>0.5</v>
      </c>
      <c r="BV36" s="602">
        <v>0.4</v>
      </c>
      <c r="BW36" s="563">
        <v>2</v>
      </c>
      <c r="BX36" s="872">
        <v>5</v>
      </c>
      <c r="BY36" s="602">
        <v>0.8</v>
      </c>
      <c r="BZ36" s="604">
        <v>4</v>
      </c>
      <c r="CA36" s="606"/>
      <c r="CB36" s="608"/>
      <c r="CC36" s="608"/>
      <c r="CD36" s="606"/>
      <c r="CE36" s="608"/>
      <c r="CF36" s="608"/>
      <c r="CG36" s="607"/>
      <c r="CH36" s="608"/>
      <c r="CI36" s="608"/>
      <c r="CJ36" s="607"/>
      <c r="CK36" s="712"/>
      <c r="CL36" s="888"/>
      <c r="CM36" s="888"/>
      <c r="CN36" s="889"/>
      <c r="CO36" s="678"/>
      <c r="CP36" s="890">
        <v>100</v>
      </c>
      <c r="CQ36" s="602">
        <v>1.2</v>
      </c>
      <c r="CR36" s="680">
        <v>3.5999999999999996</v>
      </c>
      <c r="CS36" s="584"/>
      <c r="CT36" s="585"/>
      <c r="CU36" s="585"/>
      <c r="CV36" s="891"/>
      <c r="CW36" s="600">
        <v>0</v>
      </c>
      <c r="CX36" s="552">
        <v>0</v>
      </c>
      <c r="CY36" s="552">
        <v>0</v>
      </c>
      <c r="CZ36" s="551">
        <v>0</v>
      </c>
      <c r="DA36" s="552">
        <v>0</v>
      </c>
      <c r="DB36" s="552">
        <v>0</v>
      </c>
      <c r="DC36" s="551">
        <v>0</v>
      </c>
      <c r="DD36" s="552">
        <v>0</v>
      </c>
      <c r="DE36" s="552">
        <v>0</v>
      </c>
      <c r="DF36" s="552">
        <v>0</v>
      </c>
      <c r="DG36" s="552">
        <v>0</v>
      </c>
      <c r="DH36" s="551">
        <v>0</v>
      </c>
      <c r="DI36" s="552">
        <v>0</v>
      </c>
      <c r="DJ36" s="552">
        <v>0</v>
      </c>
      <c r="DK36" s="552">
        <v>0</v>
      </c>
      <c r="DL36" s="892">
        <v>0</v>
      </c>
    </row>
    <row r="37" spans="1:116">
      <c r="A37" s="769" t="s">
        <v>1120</v>
      </c>
      <c r="B37" s="621" t="s">
        <v>675</v>
      </c>
      <c r="C37" s="622" t="s">
        <v>50</v>
      </c>
      <c r="D37" s="622" t="s">
        <v>542</v>
      </c>
      <c r="E37" s="622" t="s">
        <v>552</v>
      </c>
      <c r="F37" s="622" t="s">
        <v>689</v>
      </c>
      <c r="G37" s="599">
        <v>53.135835238007608</v>
      </c>
      <c r="H37" s="600">
        <v>52</v>
      </c>
      <c r="I37" s="552">
        <v>7</v>
      </c>
      <c r="J37" s="601">
        <v>56.3</v>
      </c>
      <c r="K37" s="551">
        <v>54</v>
      </c>
      <c r="L37" s="552">
        <v>2</v>
      </c>
      <c r="M37" s="552">
        <v>1</v>
      </c>
      <c r="N37" s="552">
        <v>0</v>
      </c>
      <c r="O37" s="553">
        <v>0</v>
      </c>
      <c r="P37" s="554">
        <v>1.0826923076923076</v>
      </c>
      <c r="Q37" s="555">
        <v>16.240384615384613</v>
      </c>
      <c r="R37" s="606"/>
      <c r="S37" s="608"/>
      <c r="T37" s="608"/>
      <c r="U37" s="607"/>
      <c r="V37" s="600">
        <v>10</v>
      </c>
      <c r="W37" s="601">
        <v>6</v>
      </c>
      <c r="X37" s="551">
        <v>6</v>
      </c>
      <c r="Y37" s="561"/>
      <c r="Z37" s="553">
        <v>0</v>
      </c>
      <c r="AA37" s="554">
        <v>0.6</v>
      </c>
      <c r="AB37" s="555">
        <v>6</v>
      </c>
      <c r="AC37" s="600">
        <v>4</v>
      </c>
      <c r="AD37" s="557">
        <v>2</v>
      </c>
      <c r="AE37" s="551">
        <v>2</v>
      </c>
      <c r="AF37" s="552">
        <v>0</v>
      </c>
      <c r="AG37" s="553">
        <v>0</v>
      </c>
      <c r="AH37" s="602">
        <v>0.5</v>
      </c>
      <c r="AI37" s="603">
        <v>5</v>
      </c>
      <c r="AJ37" s="559">
        <v>3</v>
      </c>
      <c r="AK37" s="551">
        <v>2</v>
      </c>
      <c r="AL37" s="552">
        <v>1</v>
      </c>
      <c r="AM37" s="561"/>
      <c r="AN37" s="553">
        <v>0</v>
      </c>
      <c r="AO37" s="602">
        <v>0.6</v>
      </c>
      <c r="AP37" s="886"/>
      <c r="AQ37" s="657"/>
      <c r="AR37" s="887"/>
      <c r="AS37" s="887"/>
      <c r="AT37" s="602">
        <v>0.55000000000000004</v>
      </c>
      <c r="AU37" s="604">
        <v>8.25</v>
      </c>
      <c r="AV37" s="600">
        <v>11</v>
      </c>
      <c r="AW37" s="551">
        <v>10</v>
      </c>
      <c r="AX37" s="551">
        <v>9</v>
      </c>
      <c r="AY37" s="552">
        <v>0</v>
      </c>
      <c r="AZ37" s="552">
        <v>1</v>
      </c>
      <c r="BA37" s="561"/>
      <c r="BB37" s="571">
        <v>0</v>
      </c>
      <c r="BC37" s="602">
        <v>0.90909090909090906</v>
      </c>
      <c r="BD37" s="604">
        <v>9.0909090909090899</v>
      </c>
      <c r="BE37" s="605">
        <v>65000</v>
      </c>
      <c r="BF37" s="563">
        <v>59935.028508771931</v>
      </c>
      <c r="BG37" s="563">
        <v>3416296.625</v>
      </c>
      <c r="BH37" s="872">
        <v>57</v>
      </c>
      <c r="BI37" s="602">
        <v>0.92207736167341436</v>
      </c>
      <c r="BJ37" s="604">
        <v>6.4545415317139003</v>
      </c>
      <c r="BK37" s="629"/>
      <c r="BL37" s="873">
        <v>0</v>
      </c>
      <c r="BM37" s="874">
        <v>0</v>
      </c>
      <c r="BN37" s="565">
        <v>0</v>
      </c>
      <c r="BO37" s="565">
        <v>0</v>
      </c>
      <c r="BP37" s="565">
        <v>0</v>
      </c>
      <c r="BQ37" s="565">
        <v>0</v>
      </c>
      <c r="BR37" s="552">
        <v>0</v>
      </c>
      <c r="BS37" s="657"/>
      <c r="BT37" s="607"/>
      <c r="BU37" s="676">
        <v>0.5</v>
      </c>
      <c r="BV37" s="602">
        <v>0.5</v>
      </c>
      <c r="BW37" s="563">
        <v>1</v>
      </c>
      <c r="BX37" s="872">
        <v>2</v>
      </c>
      <c r="BY37" s="602">
        <v>1</v>
      </c>
      <c r="BZ37" s="604">
        <v>5</v>
      </c>
      <c r="CA37" s="606"/>
      <c r="CB37" s="608"/>
      <c r="CC37" s="608"/>
      <c r="CD37" s="606"/>
      <c r="CE37" s="608"/>
      <c r="CF37" s="608"/>
      <c r="CG37" s="607"/>
      <c r="CH37" s="608"/>
      <c r="CI37" s="608"/>
      <c r="CJ37" s="607"/>
      <c r="CK37" s="712"/>
      <c r="CL37" s="888"/>
      <c r="CM37" s="888"/>
      <c r="CN37" s="889"/>
      <c r="CO37" s="678"/>
      <c r="CP37" s="890">
        <v>94</v>
      </c>
      <c r="CQ37" s="602">
        <v>0.7</v>
      </c>
      <c r="CR37" s="680">
        <v>2.0999999999999996</v>
      </c>
      <c r="CS37" s="584"/>
      <c r="CT37" s="585"/>
      <c r="CU37" s="585"/>
      <c r="CV37" s="891"/>
      <c r="CW37" s="600">
        <v>0</v>
      </c>
      <c r="CX37" s="552">
        <v>0</v>
      </c>
      <c r="CY37" s="552">
        <v>0</v>
      </c>
      <c r="CZ37" s="551">
        <v>0</v>
      </c>
      <c r="DA37" s="552">
        <v>0</v>
      </c>
      <c r="DB37" s="552">
        <v>0</v>
      </c>
      <c r="DC37" s="551">
        <v>0</v>
      </c>
      <c r="DD37" s="552">
        <v>0</v>
      </c>
      <c r="DE37" s="552">
        <v>0</v>
      </c>
      <c r="DF37" s="552">
        <v>0</v>
      </c>
      <c r="DG37" s="552">
        <v>0</v>
      </c>
      <c r="DH37" s="551">
        <v>0</v>
      </c>
      <c r="DI37" s="552">
        <v>0</v>
      </c>
      <c r="DJ37" s="552">
        <v>0</v>
      </c>
      <c r="DK37" s="552">
        <v>0</v>
      </c>
      <c r="DL37" s="892">
        <v>0</v>
      </c>
    </row>
    <row r="38" spans="1:116">
      <c r="A38" s="769" t="s">
        <v>1120</v>
      </c>
      <c r="B38" s="621" t="s">
        <v>675</v>
      </c>
      <c r="C38" s="622" t="s">
        <v>50</v>
      </c>
      <c r="D38" s="622" t="s">
        <v>542</v>
      </c>
      <c r="E38" s="622" t="s">
        <v>69</v>
      </c>
      <c r="F38" s="622" t="s">
        <v>690</v>
      </c>
      <c r="G38" s="599">
        <v>49.237942411248959</v>
      </c>
      <c r="H38" s="600">
        <v>72</v>
      </c>
      <c r="I38" s="552">
        <v>10</v>
      </c>
      <c r="J38" s="601">
        <v>61.3</v>
      </c>
      <c r="K38" s="551">
        <v>56</v>
      </c>
      <c r="L38" s="552">
        <v>5</v>
      </c>
      <c r="M38" s="552">
        <v>1</v>
      </c>
      <c r="N38" s="552">
        <v>0</v>
      </c>
      <c r="O38" s="553">
        <v>0</v>
      </c>
      <c r="P38" s="554">
        <v>0.85138888888888886</v>
      </c>
      <c r="Q38" s="555">
        <v>12.770833333333332</v>
      </c>
      <c r="R38" s="606"/>
      <c r="S38" s="608"/>
      <c r="T38" s="608"/>
      <c r="U38" s="607"/>
      <c r="V38" s="600">
        <v>14</v>
      </c>
      <c r="W38" s="601">
        <v>10</v>
      </c>
      <c r="X38" s="551">
        <v>10</v>
      </c>
      <c r="Y38" s="561"/>
      <c r="Z38" s="553">
        <v>0</v>
      </c>
      <c r="AA38" s="554">
        <v>0.7142857142857143</v>
      </c>
      <c r="AB38" s="555">
        <v>7.1428571428571432</v>
      </c>
      <c r="AC38" s="600">
        <v>6</v>
      </c>
      <c r="AD38" s="557">
        <v>2</v>
      </c>
      <c r="AE38" s="551">
        <v>2</v>
      </c>
      <c r="AF38" s="552">
        <v>0</v>
      </c>
      <c r="AG38" s="553">
        <v>0</v>
      </c>
      <c r="AH38" s="602">
        <v>0.33333333333333331</v>
      </c>
      <c r="AI38" s="603">
        <v>6</v>
      </c>
      <c r="AJ38" s="559">
        <v>4</v>
      </c>
      <c r="AK38" s="551">
        <v>2</v>
      </c>
      <c r="AL38" s="552">
        <v>2</v>
      </c>
      <c r="AM38" s="561"/>
      <c r="AN38" s="553">
        <v>0</v>
      </c>
      <c r="AO38" s="602">
        <v>0.66666666666666663</v>
      </c>
      <c r="AP38" s="886"/>
      <c r="AQ38" s="657"/>
      <c r="AR38" s="887"/>
      <c r="AS38" s="887"/>
      <c r="AT38" s="602">
        <v>0.5</v>
      </c>
      <c r="AU38" s="604">
        <v>7.5</v>
      </c>
      <c r="AV38" s="600">
        <v>14</v>
      </c>
      <c r="AW38" s="551">
        <v>11</v>
      </c>
      <c r="AX38" s="551">
        <v>6</v>
      </c>
      <c r="AY38" s="552">
        <v>2</v>
      </c>
      <c r="AZ38" s="552">
        <v>3</v>
      </c>
      <c r="BA38" s="561"/>
      <c r="BB38" s="571">
        <v>0</v>
      </c>
      <c r="BC38" s="602">
        <v>0.7857142857142857</v>
      </c>
      <c r="BD38" s="604">
        <v>7.8571428571428568</v>
      </c>
      <c r="BE38" s="605">
        <v>65000</v>
      </c>
      <c r="BF38" s="563">
        <v>60980.298580645154</v>
      </c>
      <c r="BG38" s="563">
        <v>3780778.5119999996</v>
      </c>
      <c r="BH38" s="872">
        <v>62</v>
      </c>
      <c r="BI38" s="602">
        <v>0.93815843970223312</v>
      </c>
      <c r="BJ38" s="604">
        <v>6.5671090779156316</v>
      </c>
      <c r="BK38" s="629"/>
      <c r="BL38" s="873">
        <v>0</v>
      </c>
      <c r="BM38" s="874">
        <v>0</v>
      </c>
      <c r="BN38" s="565">
        <v>0</v>
      </c>
      <c r="BO38" s="565">
        <v>0</v>
      </c>
      <c r="BP38" s="565">
        <v>0</v>
      </c>
      <c r="BQ38" s="565">
        <v>0</v>
      </c>
      <c r="BR38" s="552">
        <v>0</v>
      </c>
      <c r="BS38" s="657"/>
      <c r="BT38" s="607"/>
      <c r="BU38" s="676">
        <v>0.5</v>
      </c>
      <c r="BV38" s="602">
        <v>1</v>
      </c>
      <c r="BW38" s="563">
        <v>2</v>
      </c>
      <c r="BX38" s="872">
        <v>2</v>
      </c>
      <c r="BY38" s="602">
        <v>1</v>
      </c>
      <c r="BZ38" s="604">
        <v>5</v>
      </c>
      <c r="CA38" s="606"/>
      <c r="CB38" s="608"/>
      <c r="CC38" s="608"/>
      <c r="CD38" s="606"/>
      <c r="CE38" s="608"/>
      <c r="CF38" s="608"/>
      <c r="CG38" s="607"/>
      <c r="CH38" s="608"/>
      <c r="CI38" s="608"/>
      <c r="CJ38" s="607"/>
      <c r="CK38" s="712"/>
      <c r="CL38" s="888"/>
      <c r="CM38" s="888"/>
      <c r="CN38" s="889"/>
      <c r="CO38" s="678"/>
      <c r="CP38" s="890">
        <v>97.555555555555557</v>
      </c>
      <c r="CQ38" s="602">
        <v>0.8</v>
      </c>
      <c r="CR38" s="680">
        <v>2.4000000000000004</v>
      </c>
      <c r="CS38" s="584"/>
      <c r="CT38" s="585"/>
      <c r="CU38" s="585"/>
      <c r="CV38" s="891"/>
      <c r="CW38" s="600">
        <v>0</v>
      </c>
      <c r="CX38" s="552">
        <v>0</v>
      </c>
      <c r="CY38" s="552">
        <v>0</v>
      </c>
      <c r="CZ38" s="551">
        <v>0</v>
      </c>
      <c r="DA38" s="552">
        <v>0</v>
      </c>
      <c r="DB38" s="552">
        <v>0</v>
      </c>
      <c r="DC38" s="551">
        <v>0</v>
      </c>
      <c r="DD38" s="552">
        <v>0</v>
      </c>
      <c r="DE38" s="552">
        <v>0</v>
      </c>
      <c r="DF38" s="552">
        <v>0</v>
      </c>
      <c r="DG38" s="552">
        <v>0</v>
      </c>
      <c r="DH38" s="551">
        <v>0</v>
      </c>
      <c r="DI38" s="552">
        <v>0</v>
      </c>
      <c r="DJ38" s="552">
        <v>0</v>
      </c>
      <c r="DK38" s="552">
        <v>0</v>
      </c>
      <c r="DL38" s="892">
        <v>0</v>
      </c>
    </row>
    <row r="39" spans="1:116">
      <c r="A39" s="769" t="s">
        <v>1120</v>
      </c>
      <c r="B39" s="621" t="s">
        <v>675</v>
      </c>
      <c r="C39" s="622" t="s">
        <v>50</v>
      </c>
      <c r="D39" s="622" t="s">
        <v>542</v>
      </c>
      <c r="E39" s="622" t="s">
        <v>601</v>
      </c>
      <c r="F39" s="622" t="s">
        <v>691</v>
      </c>
      <c r="G39" s="599">
        <v>67.451812298027619</v>
      </c>
      <c r="H39" s="600">
        <v>59</v>
      </c>
      <c r="I39" s="552">
        <v>8</v>
      </c>
      <c r="J39" s="601">
        <v>75.2</v>
      </c>
      <c r="K39" s="551">
        <v>70</v>
      </c>
      <c r="L39" s="552">
        <v>4</v>
      </c>
      <c r="M39" s="552">
        <v>4</v>
      </c>
      <c r="N39" s="552">
        <v>0</v>
      </c>
      <c r="O39" s="553">
        <v>0</v>
      </c>
      <c r="P39" s="554">
        <v>1.2</v>
      </c>
      <c r="Q39" s="555">
        <v>18</v>
      </c>
      <c r="R39" s="606"/>
      <c r="S39" s="608"/>
      <c r="T39" s="608"/>
      <c r="U39" s="607"/>
      <c r="V39" s="600">
        <v>11</v>
      </c>
      <c r="W39" s="601">
        <v>11</v>
      </c>
      <c r="X39" s="551">
        <v>11</v>
      </c>
      <c r="Y39" s="561"/>
      <c r="Z39" s="553">
        <v>0</v>
      </c>
      <c r="AA39" s="554">
        <v>1</v>
      </c>
      <c r="AB39" s="555">
        <v>10</v>
      </c>
      <c r="AC39" s="600">
        <v>5</v>
      </c>
      <c r="AD39" s="557">
        <v>5</v>
      </c>
      <c r="AE39" s="551">
        <v>5</v>
      </c>
      <c r="AF39" s="552">
        <v>0</v>
      </c>
      <c r="AG39" s="553">
        <v>0</v>
      </c>
      <c r="AH39" s="602">
        <v>1</v>
      </c>
      <c r="AI39" s="603">
        <v>6</v>
      </c>
      <c r="AJ39" s="559">
        <v>9</v>
      </c>
      <c r="AK39" s="551">
        <v>4</v>
      </c>
      <c r="AL39" s="552">
        <v>5</v>
      </c>
      <c r="AM39" s="561"/>
      <c r="AN39" s="553">
        <v>0</v>
      </c>
      <c r="AO39" s="602">
        <v>1.2</v>
      </c>
      <c r="AP39" s="886"/>
      <c r="AQ39" s="657"/>
      <c r="AR39" s="887"/>
      <c r="AS39" s="887"/>
      <c r="AT39" s="602">
        <v>1.1000000000000001</v>
      </c>
      <c r="AU39" s="604">
        <v>16.5</v>
      </c>
      <c r="AV39" s="600">
        <v>13</v>
      </c>
      <c r="AW39" s="551">
        <v>12</v>
      </c>
      <c r="AX39" s="551">
        <v>7</v>
      </c>
      <c r="AY39" s="552">
        <v>4</v>
      </c>
      <c r="AZ39" s="552">
        <v>1</v>
      </c>
      <c r="BA39" s="561"/>
      <c r="BB39" s="571">
        <v>0</v>
      </c>
      <c r="BC39" s="602">
        <v>0.92307692307692313</v>
      </c>
      <c r="BD39" s="604">
        <v>9.2307692307692317</v>
      </c>
      <c r="BE39" s="605">
        <v>65000</v>
      </c>
      <c r="BF39" s="563">
        <v>58695.399910256398</v>
      </c>
      <c r="BG39" s="563">
        <v>4578241.192999999</v>
      </c>
      <c r="BH39" s="872">
        <v>78</v>
      </c>
      <c r="BI39" s="602">
        <v>0.90300615246548299</v>
      </c>
      <c r="BJ39" s="604">
        <v>6.3210430672583806</v>
      </c>
      <c r="BK39" s="629"/>
      <c r="BL39" s="873">
        <v>0</v>
      </c>
      <c r="BM39" s="874">
        <v>0</v>
      </c>
      <c r="BN39" s="565">
        <v>0</v>
      </c>
      <c r="BO39" s="565">
        <v>0</v>
      </c>
      <c r="BP39" s="565">
        <v>0</v>
      </c>
      <c r="BQ39" s="565">
        <v>0</v>
      </c>
      <c r="BR39" s="552">
        <v>0</v>
      </c>
      <c r="BS39" s="657"/>
      <c r="BT39" s="607"/>
      <c r="BU39" s="676">
        <v>0.5</v>
      </c>
      <c r="BV39" s="602">
        <v>0.8</v>
      </c>
      <c r="BW39" s="563">
        <v>4</v>
      </c>
      <c r="BX39" s="872">
        <v>5</v>
      </c>
      <c r="BY39" s="602">
        <v>1</v>
      </c>
      <c r="BZ39" s="604">
        <v>5</v>
      </c>
      <c r="CA39" s="606"/>
      <c r="CB39" s="608"/>
      <c r="CC39" s="608"/>
      <c r="CD39" s="606"/>
      <c r="CE39" s="608"/>
      <c r="CF39" s="608"/>
      <c r="CG39" s="607"/>
      <c r="CH39" s="608"/>
      <c r="CI39" s="608"/>
      <c r="CJ39" s="607"/>
      <c r="CK39" s="712"/>
      <c r="CL39" s="888"/>
      <c r="CM39" s="888"/>
      <c r="CN39" s="889"/>
      <c r="CO39" s="678"/>
      <c r="CP39" s="890">
        <v>97.545454545454547</v>
      </c>
      <c r="CQ39" s="602">
        <v>0.8</v>
      </c>
      <c r="CR39" s="680">
        <v>2.4000000000000004</v>
      </c>
      <c r="CS39" s="584"/>
      <c r="CT39" s="585"/>
      <c r="CU39" s="585"/>
      <c r="CV39" s="891"/>
      <c r="CW39" s="600">
        <v>0</v>
      </c>
      <c r="CX39" s="552">
        <v>0</v>
      </c>
      <c r="CY39" s="552">
        <v>0</v>
      </c>
      <c r="CZ39" s="551">
        <v>0</v>
      </c>
      <c r="DA39" s="552">
        <v>0</v>
      </c>
      <c r="DB39" s="552">
        <v>0</v>
      </c>
      <c r="DC39" s="551">
        <v>0</v>
      </c>
      <c r="DD39" s="552">
        <v>0</v>
      </c>
      <c r="DE39" s="552">
        <v>0</v>
      </c>
      <c r="DF39" s="552">
        <v>0</v>
      </c>
      <c r="DG39" s="552">
        <v>0</v>
      </c>
      <c r="DH39" s="551">
        <v>0</v>
      </c>
      <c r="DI39" s="552">
        <v>0</v>
      </c>
      <c r="DJ39" s="552">
        <v>0</v>
      </c>
      <c r="DK39" s="552">
        <v>0</v>
      </c>
      <c r="DL39" s="892">
        <v>0</v>
      </c>
    </row>
    <row r="40" spans="1:116">
      <c r="A40" s="769" t="s">
        <v>1120</v>
      </c>
      <c r="B40" s="621" t="s">
        <v>675</v>
      </c>
      <c r="C40" s="622" t="s">
        <v>50</v>
      </c>
      <c r="D40" s="622" t="s">
        <v>542</v>
      </c>
      <c r="E40" s="622" t="s">
        <v>605</v>
      </c>
      <c r="F40" s="622" t="s">
        <v>692</v>
      </c>
      <c r="G40" s="599">
        <v>49.841551152746639</v>
      </c>
      <c r="H40" s="600">
        <v>55</v>
      </c>
      <c r="I40" s="552">
        <v>8</v>
      </c>
      <c r="J40" s="601">
        <v>51.6</v>
      </c>
      <c r="K40" s="551">
        <v>50</v>
      </c>
      <c r="L40" s="552">
        <v>1</v>
      </c>
      <c r="M40" s="552">
        <v>2</v>
      </c>
      <c r="N40" s="552">
        <v>0</v>
      </c>
      <c r="O40" s="553">
        <v>0</v>
      </c>
      <c r="P40" s="554">
        <v>0.93818181818181823</v>
      </c>
      <c r="Q40" s="555">
        <v>14.072727272727274</v>
      </c>
      <c r="R40" s="606"/>
      <c r="S40" s="608"/>
      <c r="T40" s="608"/>
      <c r="U40" s="607"/>
      <c r="V40" s="600">
        <v>10</v>
      </c>
      <c r="W40" s="601">
        <v>6</v>
      </c>
      <c r="X40" s="551">
        <v>6</v>
      </c>
      <c r="Y40" s="561"/>
      <c r="Z40" s="553">
        <v>0</v>
      </c>
      <c r="AA40" s="554">
        <v>0.6</v>
      </c>
      <c r="AB40" s="555">
        <v>6</v>
      </c>
      <c r="AC40" s="600">
        <v>6</v>
      </c>
      <c r="AD40" s="557">
        <v>4.5</v>
      </c>
      <c r="AE40" s="551">
        <v>4</v>
      </c>
      <c r="AF40" s="552">
        <v>1</v>
      </c>
      <c r="AG40" s="553">
        <v>0</v>
      </c>
      <c r="AH40" s="602">
        <v>0.75</v>
      </c>
      <c r="AI40" s="603">
        <v>6</v>
      </c>
      <c r="AJ40" s="559">
        <v>5</v>
      </c>
      <c r="AK40" s="551">
        <v>3</v>
      </c>
      <c r="AL40" s="552">
        <v>2</v>
      </c>
      <c r="AM40" s="561"/>
      <c r="AN40" s="553">
        <v>0</v>
      </c>
      <c r="AO40" s="602">
        <v>0.83333333333333337</v>
      </c>
      <c r="AP40" s="886"/>
      <c r="AQ40" s="657"/>
      <c r="AR40" s="887"/>
      <c r="AS40" s="887"/>
      <c r="AT40" s="602">
        <v>0.79166666666666674</v>
      </c>
      <c r="AU40" s="604">
        <v>11.875000000000002</v>
      </c>
      <c r="AV40" s="600">
        <v>15</v>
      </c>
      <c r="AW40" s="551">
        <v>13</v>
      </c>
      <c r="AX40" s="551">
        <v>11</v>
      </c>
      <c r="AY40" s="552">
        <v>1</v>
      </c>
      <c r="AZ40" s="552">
        <v>1</v>
      </c>
      <c r="BA40" s="561"/>
      <c r="BB40" s="571">
        <v>0</v>
      </c>
      <c r="BC40" s="602">
        <v>0.8666666666666667</v>
      </c>
      <c r="BD40" s="604">
        <v>8.6666666666666679</v>
      </c>
      <c r="BE40" s="605">
        <v>65000</v>
      </c>
      <c r="BF40" s="563">
        <v>47609.316981132084</v>
      </c>
      <c r="BG40" s="563">
        <v>2523293.8000000003</v>
      </c>
      <c r="BH40" s="872">
        <v>53</v>
      </c>
      <c r="BI40" s="602">
        <v>0.7324510304789551</v>
      </c>
      <c r="BJ40" s="604">
        <v>5.1271572133526853</v>
      </c>
      <c r="BK40" s="629"/>
      <c r="BL40" s="873">
        <v>0</v>
      </c>
      <c r="BM40" s="874">
        <v>0</v>
      </c>
      <c r="BN40" s="565">
        <v>0</v>
      </c>
      <c r="BO40" s="565">
        <v>0</v>
      </c>
      <c r="BP40" s="565">
        <v>0</v>
      </c>
      <c r="BQ40" s="565">
        <v>0</v>
      </c>
      <c r="BR40" s="552">
        <v>0</v>
      </c>
      <c r="BS40" s="657"/>
      <c r="BT40" s="607"/>
      <c r="BU40" s="676">
        <v>0.5</v>
      </c>
      <c r="BV40" s="602">
        <v>0.2</v>
      </c>
      <c r="BW40" s="563">
        <v>1</v>
      </c>
      <c r="BX40" s="872">
        <v>5</v>
      </c>
      <c r="BY40" s="602">
        <v>0.4</v>
      </c>
      <c r="BZ40" s="604">
        <v>2</v>
      </c>
      <c r="CA40" s="606"/>
      <c r="CB40" s="608"/>
      <c r="CC40" s="608"/>
      <c r="CD40" s="606"/>
      <c r="CE40" s="608"/>
      <c r="CF40" s="608"/>
      <c r="CG40" s="607"/>
      <c r="CH40" s="608"/>
      <c r="CI40" s="608"/>
      <c r="CJ40" s="607"/>
      <c r="CK40" s="712"/>
      <c r="CL40" s="888"/>
      <c r="CM40" s="888"/>
      <c r="CN40" s="889"/>
      <c r="CO40" s="678"/>
      <c r="CP40" s="890">
        <v>95.25</v>
      </c>
      <c r="CQ40" s="602">
        <v>0.7</v>
      </c>
      <c r="CR40" s="680">
        <v>2.0999999999999996</v>
      </c>
      <c r="CS40" s="584"/>
      <c r="CT40" s="585"/>
      <c r="CU40" s="585"/>
      <c r="CV40" s="891"/>
      <c r="CW40" s="600">
        <v>0</v>
      </c>
      <c r="CX40" s="552">
        <v>0</v>
      </c>
      <c r="CY40" s="552">
        <v>0</v>
      </c>
      <c r="CZ40" s="551">
        <v>0</v>
      </c>
      <c r="DA40" s="552">
        <v>0</v>
      </c>
      <c r="DB40" s="552">
        <v>0</v>
      </c>
      <c r="DC40" s="551">
        <v>0</v>
      </c>
      <c r="DD40" s="552">
        <v>0</v>
      </c>
      <c r="DE40" s="552">
        <v>0</v>
      </c>
      <c r="DF40" s="552">
        <v>0</v>
      </c>
      <c r="DG40" s="552">
        <v>0</v>
      </c>
      <c r="DH40" s="551">
        <v>0</v>
      </c>
      <c r="DI40" s="552">
        <v>0</v>
      </c>
      <c r="DJ40" s="552">
        <v>0</v>
      </c>
      <c r="DK40" s="552">
        <v>0</v>
      </c>
      <c r="DL40" s="892">
        <v>0</v>
      </c>
    </row>
    <row r="41" spans="1:116">
      <c r="A41" s="769" t="s">
        <v>1120</v>
      </c>
      <c r="B41" s="621" t="s">
        <v>675</v>
      </c>
      <c r="C41" s="622" t="s">
        <v>50</v>
      </c>
      <c r="D41" s="622" t="s">
        <v>542</v>
      </c>
      <c r="E41" s="622" t="s">
        <v>71</v>
      </c>
      <c r="F41" s="622" t="s">
        <v>693</v>
      </c>
      <c r="G41" s="599">
        <v>59.015932862211713</v>
      </c>
      <c r="H41" s="600">
        <v>100</v>
      </c>
      <c r="I41" s="552">
        <v>14</v>
      </c>
      <c r="J41" s="601">
        <v>87.6</v>
      </c>
      <c r="K41" s="551">
        <v>82</v>
      </c>
      <c r="L41" s="552">
        <v>5</v>
      </c>
      <c r="M41" s="552">
        <v>2</v>
      </c>
      <c r="N41" s="552">
        <v>0</v>
      </c>
      <c r="O41" s="553">
        <v>0</v>
      </c>
      <c r="P41" s="554">
        <v>0.87599999999999989</v>
      </c>
      <c r="Q41" s="555">
        <v>13.139999999999999</v>
      </c>
      <c r="R41" s="606"/>
      <c r="S41" s="608"/>
      <c r="T41" s="608"/>
      <c r="U41" s="607"/>
      <c r="V41" s="600">
        <v>19</v>
      </c>
      <c r="W41" s="601">
        <v>18</v>
      </c>
      <c r="X41" s="551">
        <v>18</v>
      </c>
      <c r="Y41" s="561"/>
      <c r="Z41" s="553">
        <v>0</v>
      </c>
      <c r="AA41" s="554">
        <v>0.94736842105263153</v>
      </c>
      <c r="AB41" s="555">
        <v>9.473684210526315</v>
      </c>
      <c r="AC41" s="600">
        <v>9</v>
      </c>
      <c r="AD41" s="557">
        <v>9</v>
      </c>
      <c r="AE41" s="551">
        <v>9</v>
      </c>
      <c r="AF41" s="552">
        <v>0</v>
      </c>
      <c r="AG41" s="553">
        <v>0</v>
      </c>
      <c r="AH41" s="602">
        <v>1</v>
      </c>
      <c r="AI41" s="603">
        <v>9</v>
      </c>
      <c r="AJ41" s="559">
        <v>15</v>
      </c>
      <c r="AK41" s="551">
        <v>4</v>
      </c>
      <c r="AL41" s="552">
        <v>11</v>
      </c>
      <c r="AM41" s="561"/>
      <c r="AN41" s="553">
        <v>0</v>
      </c>
      <c r="AO41" s="602">
        <v>1.2</v>
      </c>
      <c r="AP41" s="886"/>
      <c r="AQ41" s="657"/>
      <c r="AR41" s="887"/>
      <c r="AS41" s="887"/>
      <c r="AT41" s="602">
        <v>1.1000000000000001</v>
      </c>
      <c r="AU41" s="604">
        <v>16.5</v>
      </c>
      <c r="AV41" s="600">
        <v>20</v>
      </c>
      <c r="AW41" s="551">
        <v>13</v>
      </c>
      <c r="AX41" s="551">
        <v>8</v>
      </c>
      <c r="AY41" s="552">
        <v>4</v>
      </c>
      <c r="AZ41" s="552">
        <v>1</v>
      </c>
      <c r="BA41" s="561"/>
      <c r="BB41" s="571">
        <v>0</v>
      </c>
      <c r="BC41" s="602">
        <v>0.65</v>
      </c>
      <c r="BD41" s="604">
        <v>6.5</v>
      </c>
      <c r="BE41" s="605">
        <v>65000</v>
      </c>
      <c r="BF41" s="563">
        <v>58520.880337078655</v>
      </c>
      <c r="BG41" s="563">
        <v>5208358.3500000006</v>
      </c>
      <c r="BH41" s="872">
        <v>89</v>
      </c>
      <c r="BI41" s="602">
        <v>0.9003212359550562</v>
      </c>
      <c r="BJ41" s="604">
        <v>6.3022486516853933</v>
      </c>
      <c r="BK41" s="629"/>
      <c r="BL41" s="873">
        <v>0</v>
      </c>
      <c r="BM41" s="874">
        <v>0</v>
      </c>
      <c r="BN41" s="565">
        <v>0</v>
      </c>
      <c r="BO41" s="565">
        <v>0</v>
      </c>
      <c r="BP41" s="565">
        <v>0</v>
      </c>
      <c r="BQ41" s="565">
        <v>0</v>
      </c>
      <c r="BR41" s="552">
        <v>0</v>
      </c>
      <c r="BS41" s="657"/>
      <c r="BT41" s="607"/>
      <c r="BU41" s="676">
        <v>0.5</v>
      </c>
      <c r="BV41" s="602">
        <v>0.66666666666666663</v>
      </c>
      <c r="BW41" s="563">
        <v>6</v>
      </c>
      <c r="BX41" s="872">
        <v>9</v>
      </c>
      <c r="BY41" s="602">
        <v>1</v>
      </c>
      <c r="BZ41" s="604">
        <v>5</v>
      </c>
      <c r="CA41" s="606"/>
      <c r="CB41" s="608"/>
      <c r="CC41" s="608"/>
      <c r="CD41" s="606"/>
      <c r="CE41" s="608"/>
      <c r="CF41" s="608"/>
      <c r="CG41" s="607"/>
      <c r="CH41" s="608"/>
      <c r="CI41" s="608"/>
      <c r="CJ41" s="607"/>
      <c r="CK41" s="712"/>
      <c r="CL41" s="888"/>
      <c r="CM41" s="888"/>
      <c r="CN41" s="889"/>
      <c r="CO41" s="678"/>
      <c r="CP41" s="890">
        <v>96.63636363636364</v>
      </c>
      <c r="CQ41" s="602">
        <v>0.7</v>
      </c>
      <c r="CR41" s="680">
        <v>2.0999999999999996</v>
      </c>
      <c r="CS41" s="584"/>
      <c r="CT41" s="585"/>
      <c r="CU41" s="585"/>
      <c r="CV41" s="891"/>
      <c r="CW41" s="600">
        <v>0</v>
      </c>
      <c r="CX41" s="552">
        <v>0</v>
      </c>
      <c r="CY41" s="552">
        <v>0</v>
      </c>
      <c r="CZ41" s="551">
        <v>0</v>
      </c>
      <c r="DA41" s="552">
        <v>0</v>
      </c>
      <c r="DB41" s="552">
        <v>0</v>
      </c>
      <c r="DC41" s="551">
        <v>0</v>
      </c>
      <c r="DD41" s="552">
        <v>0</v>
      </c>
      <c r="DE41" s="552">
        <v>0</v>
      </c>
      <c r="DF41" s="552">
        <v>0</v>
      </c>
      <c r="DG41" s="552">
        <v>0</v>
      </c>
      <c r="DH41" s="551">
        <v>0</v>
      </c>
      <c r="DI41" s="552">
        <v>0</v>
      </c>
      <c r="DJ41" s="552">
        <v>0</v>
      </c>
      <c r="DK41" s="552">
        <v>0</v>
      </c>
      <c r="DL41" s="892">
        <v>0</v>
      </c>
    </row>
    <row r="42" spans="1:116">
      <c r="A42" s="769" t="s">
        <v>1120</v>
      </c>
      <c r="B42" s="621" t="s">
        <v>675</v>
      </c>
      <c r="C42" s="622" t="s">
        <v>50</v>
      </c>
      <c r="D42" s="622" t="s">
        <v>542</v>
      </c>
      <c r="E42" s="622" t="s">
        <v>73</v>
      </c>
      <c r="F42" s="622" t="s">
        <v>694</v>
      </c>
      <c r="G42" s="599">
        <v>61.058664714032531</v>
      </c>
      <c r="H42" s="600">
        <v>99</v>
      </c>
      <c r="I42" s="552">
        <v>14</v>
      </c>
      <c r="J42" s="601">
        <v>99</v>
      </c>
      <c r="K42" s="551">
        <v>88</v>
      </c>
      <c r="L42" s="552">
        <v>8</v>
      </c>
      <c r="M42" s="552">
        <v>10</v>
      </c>
      <c r="N42" s="552">
        <v>0</v>
      </c>
      <c r="O42" s="553">
        <v>0</v>
      </c>
      <c r="P42" s="554">
        <v>1</v>
      </c>
      <c r="Q42" s="555">
        <v>15</v>
      </c>
      <c r="R42" s="606"/>
      <c r="S42" s="608"/>
      <c r="T42" s="608"/>
      <c r="U42" s="607"/>
      <c r="V42" s="600">
        <v>19</v>
      </c>
      <c r="W42" s="601">
        <v>13</v>
      </c>
      <c r="X42" s="551">
        <v>13</v>
      </c>
      <c r="Y42" s="561"/>
      <c r="Z42" s="553">
        <v>0</v>
      </c>
      <c r="AA42" s="554">
        <v>0.68421052631578949</v>
      </c>
      <c r="AB42" s="555">
        <v>6.8421052631578947</v>
      </c>
      <c r="AC42" s="600">
        <v>8</v>
      </c>
      <c r="AD42" s="557">
        <v>7.5</v>
      </c>
      <c r="AE42" s="551">
        <v>7</v>
      </c>
      <c r="AF42" s="552">
        <v>1</v>
      </c>
      <c r="AG42" s="553">
        <v>0</v>
      </c>
      <c r="AH42" s="602">
        <v>0.9375</v>
      </c>
      <c r="AI42" s="603">
        <v>8</v>
      </c>
      <c r="AJ42" s="559">
        <v>10</v>
      </c>
      <c r="AK42" s="551">
        <v>4</v>
      </c>
      <c r="AL42" s="552">
        <v>6</v>
      </c>
      <c r="AM42" s="561"/>
      <c r="AN42" s="553">
        <v>0</v>
      </c>
      <c r="AO42" s="602">
        <v>1.2</v>
      </c>
      <c r="AP42" s="886"/>
      <c r="AQ42" s="657"/>
      <c r="AR42" s="887"/>
      <c r="AS42" s="887"/>
      <c r="AT42" s="602">
        <v>1.0687500000000001</v>
      </c>
      <c r="AU42" s="604">
        <v>16.03125</v>
      </c>
      <c r="AV42" s="600">
        <v>19</v>
      </c>
      <c r="AW42" s="551">
        <v>18</v>
      </c>
      <c r="AX42" s="551">
        <v>11</v>
      </c>
      <c r="AY42" s="552">
        <v>3</v>
      </c>
      <c r="AZ42" s="552">
        <v>4</v>
      </c>
      <c r="BA42" s="561"/>
      <c r="BB42" s="571">
        <v>0</v>
      </c>
      <c r="BC42" s="602">
        <v>0.94736842105263153</v>
      </c>
      <c r="BD42" s="604">
        <v>9.473684210526315</v>
      </c>
      <c r="BE42" s="605">
        <v>65000</v>
      </c>
      <c r="BF42" s="563">
        <v>58607.948660377326</v>
      </c>
      <c r="BG42" s="563">
        <v>6212442.5579999965</v>
      </c>
      <c r="BH42" s="872">
        <v>106</v>
      </c>
      <c r="BI42" s="602">
        <v>0.90166074862118961</v>
      </c>
      <c r="BJ42" s="604">
        <v>6.3116252403483273</v>
      </c>
      <c r="BK42" s="629"/>
      <c r="BL42" s="873">
        <v>0</v>
      </c>
      <c r="BM42" s="874">
        <v>0</v>
      </c>
      <c r="BN42" s="565">
        <v>0</v>
      </c>
      <c r="BO42" s="565">
        <v>0</v>
      </c>
      <c r="BP42" s="565">
        <v>0</v>
      </c>
      <c r="BQ42" s="565">
        <v>0</v>
      </c>
      <c r="BR42" s="552">
        <v>0</v>
      </c>
      <c r="BS42" s="657"/>
      <c r="BT42" s="607"/>
      <c r="BU42" s="676">
        <v>0.5</v>
      </c>
      <c r="BV42" s="602">
        <v>0.5</v>
      </c>
      <c r="BW42" s="563">
        <v>4</v>
      </c>
      <c r="BX42" s="872">
        <v>8</v>
      </c>
      <c r="BY42" s="602">
        <v>1</v>
      </c>
      <c r="BZ42" s="604">
        <v>5</v>
      </c>
      <c r="CA42" s="606"/>
      <c r="CB42" s="608"/>
      <c r="CC42" s="608"/>
      <c r="CD42" s="606"/>
      <c r="CE42" s="608"/>
      <c r="CF42" s="608"/>
      <c r="CG42" s="607"/>
      <c r="CH42" s="608"/>
      <c r="CI42" s="608"/>
      <c r="CJ42" s="607"/>
      <c r="CK42" s="712"/>
      <c r="CL42" s="888"/>
      <c r="CM42" s="888"/>
      <c r="CN42" s="889"/>
      <c r="CO42" s="678"/>
      <c r="CP42" s="890">
        <v>97.6</v>
      </c>
      <c r="CQ42" s="602">
        <v>0.8</v>
      </c>
      <c r="CR42" s="680">
        <v>2.4000000000000004</v>
      </c>
      <c r="CS42" s="584"/>
      <c r="CT42" s="585"/>
      <c r="CU42" s="585"/>
      <c r="CV42" s="891"/>
      <c r="CW42" s="600">
        <v>0</v>
      </c>
      <c r="CX42" s="552">
        <v>0</v>
      </c>
      <c r="CY42" s="552">
        <v>0</v>
      </c>
      <c r="CZ42" s="551">
        <v>0</v>
      </c>
      <c r="DA42" s="552">
        <v>0</v>
      </c>
      <c r="DB42" s="552">
        <v>0</v>
      </c>
      <c r="DC42" s="551">
        <v>0</v>
      </c>
      <c r="DD42" s="552">
        <v>0</v>
      </c>
      <c r="DE42" s="552">
        <v>0</v>
      </c>
      <c r="DF42" s="552">
        <v>0</v>
      </c>
      <c r="DG42" s="552">
        <v>0</v>
      </c>
      <c r="DH42" s="551">
        <v>0</v>
      </c>
      <c r="DI42" s="552">
        <v>0</v>
      </c>
      <c r="DJ42" s="552">
        <v>0</v>
      </c>
      <c r="DK42" s="552">
        <v>0</v>
      </c>
      <c r="DL42" s="892">
        <v>0</v>
      </c>
    </row>
    <row r="43" spans="1:116">
      <c r="A43" s="769" t="s">
        <v>1120</v>
      </c>
      <c r="B43" s="621" t="s">
        <v>675</v>
      </c>
      <c r="C43" s="622" t="s">
        <v>50</v>
      </c>
      <c r="D43" s="622" t="s">
        <v>542</v>
      </c>
      <c r="E43" s="622" t="s">
        <v>75</v>
      </c>
      <c r="F43" s="622" t="s">
        <v>1014</v>
      </c>
      <c r="G43" s="599">
        <v>63.189051250626044</v>
      </c>
      <c r="H43" s="600">
        <v>100</v>
      </c>
      <c r="I43" s="552">
        <v>14</v>
      </c>
      <c r="J43" s="601">
        <v>96.4</v>
      </c>
      <c r="K43" s="551">
        <v>85</v>
      </c>
      <c r="L43" s="552">
        <v>7</v>
      </c>
      <c r="M43" s="552">
        <v>14</v>
      </c>
      <c r="N43" s="552">
        <v>1</v>
      </c>
      <c r="O43" s="553">
        <v>0</v>
      </c>
      <c r="P43" s="554">
        <v>0.96400000000000008</v>
      </c>
      <c r="Q43" s="555">
        <v>14.46</v>
      </c>
      <c r="R43" s="606"/>
      <c r="S43" s="608"/>
      <c r="T43" s="608"/>
      <c r="U43" s="607"/>
      <c r="V43" s="600">
        <v>19</v>
      </c>
      <c r="W43" s="601">
        <v>14</v>
      </c>
      <c r="X43" s="551">
        <v>14</v>
      </c>
      <c r="Y43" s="561"/>
      <c r="Z43" s="553">
        <v>0</v>
      </c>
      <c r="AA43" s="554">
        <v>0.73684210526315785</v>
      </c>
      <c r="AB43" s="555">
        <v>7.3684210526315788</v>
      </c>
      <c r="AC43" s="600">
        <v>9</v>
      </c>
      <c r="AD43" s="557">
        <v>11</v>
      </c>
      <c r="AE43" s="551">
        <v>11</v>
      </c>
      <c r="AF43" s="552">
        <v>0</v>
      </c>
      <c r="AG43" s="553">
        <v>0</v>
      </c>
      <c r="AH43" s="602">
        <v>1.2</v>
      </c>
      <c r="AI43" s="603">
        <v>7</v>
      </c>
      <c r="AJ43" s="559">
        <v>12</v>
      </c>
      <c r="AK43" s="551">
        <v>9</v>
      </c>
      <c r="AL43" s="552">
        <v>3</v>
      </c>
      <c r="AM43" s="561"/>
      <c r="AN43" s="553">
        <v>0</v>
      </c>
      <c r="AO43" s="602">
        <v>1.2</v>
      </c>
      <c r="AP43" s="886"/>
      <c r="AQ43" s="657"/>
      <c r="AR43" s="887"/>
      <c r="AS43" s="887"/>
      <c r="AT43" s="602">
        <v>1.2</v>
      </c>
      <c r="AU43" s="604">
        <v>18</v>
      </c>
      <c r="AV43" s="600">
        <v>19</v>
      </c>
      <c r="AW43" s="551">
        <v>19</v>
      </c>
      <c r="AX43" s="551">
        <v>17</v>
      </c>
      <c r="AY43" s="552">
        <v>1</v>
      </c>
      <c r="AZ43" s="552">
        <v>1</v>
      </c>
      <c r="BA43" s="561"/>
      <c r="BB43" s="571">
        <v>0</v>
      </c>
      <c r="BC43" s="602">
        <v>1</v>
      </c>
      <c r="BD43" s="604">
        <v>10</v>
      </c>
      <c r="BE43" s="605">
        <v>65000</v>
      </c>
      <c r="BF43" s="563">
        <v>55390.916773584911</v>
      </c>
      <c r="BG43" s="563">
        <v>5871437.1780000003</v>
      </c>
      <c r="BH43" s="872">
        <v>106</v>
      </c>
      <c r="BI43" s="602">
        <v>0.85216795036284476</v>
      </c>
      <c r="BJ43" s="604">
        <v>5.9651756525399131</v>
      </c>
      <c r="BK43" s="629"/>
      <c r="BL43" s="873">
        <v>0</v>
      </c>
      <c r="BM43" s="874">
        <v>0</v>
      </c>
      <c r="BN43" s="565">
        <v>0</v>
      </c>
      <c r="BO43" s="565">
        <v>0</v>
      </c>
      <c r="BP43" s="565">
        <v>0</v>
      </c>
      <c r="BQ43" s="565">
        <v>0</v>
      </c>
      <c r="BR43" s="552">
        <v>0</v>
      </c>
      <c r="BS43" s="657"/>
      <c r="BT43" s="607"/>
      <c r="BU43" s="676">
        <v>0.5</v>
      </c>
      <c r="BV43" s="602">
        <v>0.45454545454545453</v>
      </c>
      <c r="BW43" s="563">
        <v>5</v>
      </c>
      <c r="BX43" s="872">
        <v>11</v>
      </c>
      <c r="BY43" s="602">
        <v>0.90909090909090906</v>
      </c>
      <c r="BZ43" s="604">
        <v>4.545454545454545</v>
      </c>
      <c r="CA43" s="606"/>
      <c r="CB43" s="608"/>
      <c r="CC43" s="608"/>
      <c r="CD43" s="606"/>
      <c r="CE43" s="608"/>
      <c r="CF43" s="608"/>
      <c r="CG43" s="607"/>
      <c r="CH43" s="608"/>
      <c r="CI43" s="608"/>
      <c r="CJ43" s="607"/>
      <c r="CK43" s="712"/>
      <c r="CL43" s="888"/>
      <c r="CM43" s="888"/>
      <c r="CN43" s="889"/>
      <c r="CO43" s="678"/>
      <c r="CP43" s="890">
        <v>98.63636363636364</v>
      </c>
      <c r="CQ43" s="602">
        <v>0.95</v>
      </c>
      <c r="CR43" s="680">
        <v>2.8499999999999996</v>
      </c>
      <c r="CS43" s="584"/>
      <c r="CT43" s="585"/>
      <c r="CU43" s="585"/>
      <c r="CV43" s="891"/>
      <c r="CW43" s="600">
        <v>0</v>
      </c>
      <c r="CX43" s="552">
        <v>0</v>
      </c>
      <c r="CY43" s="552">
        <v>0</v>
      </c>
      <c r="CZ43" s="551">
        <v>0</v>
      </c>
      <c r="DA43" s="552">
        <v>0</v>
      </c>
      <c r="DB43" s="552">
        <v>0</v>
      </c>
      <c r="DC43" s="551">
        <v>0</v>
      </c>
      <c r="DD43" s="552">
        <v>0</v>
      </c>
      <c r="DE43" s="552">
        <v>0</v>
      </c>
      <c r="DF43" s="552">
        <v>0</v>
      </c>
      <c r="DG43" s="552">
        <v>0</v>
      </c>
      <c r="DH43" s="551">
        <v>0</v>
      </c>
      <c r="DI43" s="552">
        <v>0</v>
      </c>
      <c r="DJ43" s="552">
        <v>0</v>
      </c>
      <c r="DK43" s="552">
        <v>0</v>
      </c>
      <c r="DL43" s="892">
        <v>0</v>
      </c>
    </row>
    <row r="44" spans="1:116">
      <c r="A44" s="769" t="s">
        <v>1120</v>
      </c>
      <c r="B44" s="621" t="s">
        <v>675</v>
      </c>
      <c r="C44" s="622" t="s">
        <v>50</v>
      </c>
      <c r="D44" s="622" t="s">
        <v>542</v>
      </c>
      <c r="E44" s="622" t="s">
        <v>77</v>
      </c>
      <c r="F44" s="622" t="s">
        <v>695</v>
      </c>
      <c r="G44" s="599">
        <v>50.187153270634923</v>
      </c>
      <c r="H44" s="600">
        <v>72</v>
      </c>
      <c r="I44" s="552">
        <v>10</v>
      </c>
      <c r="J44" s="601">
        <v>64.5</v>
      </c>
      <c r="K44" s="551">
        <v>60</v>
      </c>
      <c r="L44" s="552">
        <v>1</v>
      </c>
      <c r="M44" s="552">
        <v>11</v>
      </c>
      <c r="N44" s="552">
        <v>1</v>
      </c>
      <c r="O44" s="553">
        <v>0</v>
      </c>
      <c r="P44" s="554">
        <v>0.89583333333333337</v>
      </c>
      <c r="Q44" s="555">
        <v>13.4375</v>
      </c>
      <c r="R44" s="606"/>
      <c r="S44" s="608"/>
      <c r="T44" s="608"/>
      <c r="U44" s="607"/>
      <c r="V44" s="600">
        <v>14</v>
      </c>
      <c r="W44" s="601">
        <v>3</v>
      </c>
      <c r="X44" s="551">
        <v>3</v>
      </c>
      <c r="Y44" s="561"/>
      <c r="Z44" s="553">
        <v>0</v>
      </c>
      <c r="AA44" s="554">
        <v>0.21428571428571427</v>
      </c>
      <c r="AB44" s="555">
        <v>2.1428571428571428</v>
      </c>
      <c r="AC44" s="600">
        <v>5</v>
      </c>
      <c r="AD44" s="557">
        <v>7</v>
      </c>
      <c r="AE44" s="551">
        <v>7</v>
      </c>
      <c r="AF44" s="552">
        <v>0</v>
      </c>
      <c r="AG44" s="553">
        <v>0</v>
      </c>
      <c r="AH44" s="602">
        <v>1.2</v>
      </c>
      <c r="AI44" s="603">
        <v>6</v>
      </c>
      <c r="AJ44" s="559">
        <v>4</v>
      </c>
      <c r="AK44" s="551">
        <v>4</v>
      </c>
      <c r="AL44" s="552">
        <v>0</v>
      </c>
      <c r="AM44" s="561"/>
      <c r="AN44" s="553">
        <v>0</v>
      </c>
      <c r="AO44" s="602">
        <v>0.66666666666666663</v>
      </c>
      <c r="AP44" s="886"/>
      <c r="AQ44" s="657"/>
      <c r="AR44" s="887"/>
      <c r="AS44" s="887"/>
      <c r="AT44" s="602">
        <v>0.93333333333333335</v>
      </c>
      <c r="AU44" s="604">
        <v>14</v>
      </c>
      <c r="AV44" s="600">
        <v>13</v>
      </c>
      <c r="AW44" s="551">
        <v>9</v>
      </c>
      <c r="AX44" s="551">
        <v>9</v>
      </c>
      <c r="AY44" s="552">
        <v>0</v>
      </c>
      <c r="AZ44" s="552">
        <v>0</v>
      </c>
      <c r="BA44" s="561"/>
      <c r="BB44" s="571">
        <v>0</v>
      </c>
      <c r="BC44" s="602">
        <v>0.69230769230769229</v>
      </c>
      <c r="BD44" s="604">
        <v>6.9230769230769234</v>
      </c>
      <c r="BE44" s="605">
        <v>65000</v>
      </c>
      <c r="BF44" s="563">
        <v>61134.535472222218</v>
      </c>
      <c r="BG44" s="563">
        <v>4401686.5539999995</v>
      </c>
      <c r="BH44" s="872">
        <v>72</v>
      </c>
      <c r="BI44" s="602">
        <v>0.94053131495726494</v>
      </c>
      <c r="BJ44" s="604">
        <v>6.5837192047008548</v>
      </c>
      <c r="BK44" s="629"/>
      <c r="BL44" s="873">
        <v>0</v>
      </c>
      <c r="BM44" s="874">
        <v>0</v>
      </c>
      <c r="BN44" s="565">
        <v>0</v>
      </c>
      <c r="BO44" s="565">
        <v>0</v>
      </c>
      <c r="BP44" s="565">
        <v>0</v>
      </c>
      <c r="BQ44" s="565">
        <v>0</v>
      </c>
      <c r="BR44" s="552">
        <v>0</v>
      </c>
      <c r="BS44" s="657"/>
      <c r="BT44" s="607"/>
      <c r="BU44" s="676">
        <v>0.5</v>
      </c>
      <c r="BV44" s="602">
        <v>0.8571428571428571</v>
      </c>
      <c r="BW44" s="563">
        <v>6</v>
      </c>
      <c r="BX44" s="872">
        <v>7</v>
      </c>
      <c r="BY44" s="602">
        <v>1</v>
      </c>
      <c r="BZ44" s="604">
        <v>5</v>
      </c>
      <c r="CA44" s="606"/>
      <c r="CB44" s="608"/>
      <c r="CC44" s="608"/>
      <c r="CD44" s="606"/>
      <c r="CE44" s="608"/>
      <c r="CF44" s="608"/>
      <c r="CG44" s="607"/>
      <c r="CH44" s="608"/>
      <c r="CI44" s="608"/>
      <c r="CJ44" s="607"/>
      <c r="CK44" s="712"/>
      <c r="CL44" s="888"/>
      <c r="CM44" s="888"/>
      <c r="CN44" s="889"/>
      <c r="CO44" s="678"/>
      <c r="CP44" s="890">
        <v>91.25</v>
      </c>
      <c r="CQ44" s="602">
        <v>0.7</v>
      </c>
      <c r="CR44" s="680">
        <v>2.0999999999999996</v>
      </c>
      <c r="CS44" s="584"/>
      <c r="CT44" s="585"/>
      <c r="CU44" s="585"/>
      <c r="CV44" s="891"/>
      <c r="CW44" s="600">
        <v>0</v>
      </c>
      <c r="CX44" s="552">
        <v>0</v>
      </c>
      <c r="CY44" s="552">
        <v>0</v>
      </c>
      <c r="CZ44" s="551">
        <v>0</v>
      </c>
      <c r="DA44" s="552">
        <v>0</v>
      </c>
      <c r="DB44" s="552">
        <v>0</v>
      </c>
      <c r="DC44" s="551">
        <v>0</v>
      </c>
      <c r="DD44" s="552">
        <v>0</v>
      </c>
      <c r="DE44" s="552">
        <v>0</v>
      </c>
      <c r="DF44" s="552">
        <v>0</v>
      </c>
      <c r="DG44" s="552">
        <v>0</v>
      </c>
      <c r="DH44" s="551">
        <v>0</v>
      </c>
      <c r="DI44" s="552">
        <v>0</v>
      </c>
      <c r="DJ44" s="552">
        <v>0</v>
      </c>
      <c r="DK44" s="552">
        <v>0</v>
      </c>
      <c r="DL44" s="892">
        <v>0</v>
      </c>
    </row>
    <row r="45" spans="1:116">
      <c r="A45" s="769" t="s">
        <v>1120</v>
      </c>
      <c r="B45" s="621" t="s">
        <v>675</v>
      </c>
      <c r="C45" s="622" t="s">
        <v>50</v>
      </c>
      <c r="D45" s="622" t="s">
        <v>543</v>
      </c>
      <c r="E45" s="622" t="s">
        <v>556</v>
      </c>
      <c r="F45" s="622" t="s">
        <v>696</v>
      </c>
      <c r="G45" s="599">
        <v>61.233641188826908</v>
      </c>
      <c r="H45" s="600">
        <v>58</v>
      </c>
      <c r="I45" s="552">
        <v>6</v>
      </c>
      <c r="J45" s="601">
        <v>45.5</v>
      </c>
      <c r="K45" s="551">
        <v>44</v>
      </c>
      <c r="L45" s="552">
        <v>1</v>
      </c>
      <c r="M45" s="552">
        <v>1</v>
      </c>
      <c r="N45" s="552">
        <v>1</v>
      </c>
      <c r="O45" s="553">
        <v>0</v>
      </c>
      <c r="P45" s="554">
        <v>0.78448275862068961</v>
      </c>
      <c r="Q45" s="555">
        <v>11.767241379310343</v>
      </c>
      <c r="R45" s="606"/>
      <c r="S45" s="608"/>
      <c r="T45" s="608"/>
      <c r="U45" s="607"/>
      <c r="V45" s="600">
        <v>11</v>
      </c>
      <c r="W45" s="601">
        <v>8</v>
      </c>
      <c r="X45" s="551">
        <v>8</v>
      </c>
      <c r="Y45" s="561"/>
      <c r="Z45" s="553">
        <v>0</v>
      </c>
      <c r="AA45" s="554">
        <v>0.72727272727272729</v>
      </c>
      <c r="AB45" s="555">
        <v>7.2727272727272734</v>
      </c>
      <c r="AC45" s="600">
        <v>6</v>
      </c>
      <c r="AD45" s="557">
        <v>11</v>
      </c>
      <c r="AE45" s="551">
        <v>11</v>
      </c>
      <c r="AF45" s="552">
        <v>0</v>
      </c>
      <c r="AG45" s="553">
        <v>0</v>
      </c>
      <c r="AH45" s="602">
        <v>1.2</v>
      </c>
      <c r="AI45" s="603">
        <v>8</v>
      </c>
      <c r="AJ45" s="559">
        <v>10</v>
      </c>
      <c r="AK45" s="551">
        <v>10</v>
      </c>
      <c r="AL45" s="552">
        <v>0</v>
      </c>
      <c r="AM45" s="561"/>
      <c r="AN45" s="553">
        <v>0</v>
      </c>
      <c r="AO45" s="602">
        <v>1.2</v>
      </c>
      <c r="AP45" s="886"/>
      <c r="AQ45" s="657"/>
      <c r="AR45" s="887"/>
      <c r="AS45" s="887"/>
      <c r="AT45" s="602">
        <v>1.2</v>
      </c>
      <c r="AU45" s="604">
        <v>18</v>
      </c>
      <c r="AV45" s="600">
        <v>13</v>
      </c>
      <c r="AW45" s="551">
        <v>14</v>
      </c>
      <c r="AX45" s="551">
        <v>11</v>
      </c>
      <c r="AY45" s="552">
        <v>3</v>
      </c>
      <c r="AZ45" s="552">
        <v>0</v>
      </c>
      <c r="BA45" s="561"/>
      <c r="BB45" s="571">
        <v>0</v>
      </c>
      <c r="BC45" s="602">
        <v>1.0769230769230769</v>
      </c>
      <c r="BD45" s="604">
        <v>10.769230769230768</v>
      </c>
      <c r="BE45" s="605">
        <v>65000</v>
      </c>
      <c r="BF45" s="563">
        <v>50369.816413043489</v>
      </c>
      <c r="BG45" s="563">
        <v>2317011.5550000006</v>
      </c>
      <c r="BH45" s="872">
        <v>46</v>
      </c>
      <c r="BI45" s="602">
        <v>0.77492025250836138</v>
      </c>
      <c r="BJ45" s="604">
        <v>5.4244417675585295</v>
      </c>
      <c r="BK45" s="629"/>
      <c r="BL45" s="873">
        <v>0</v>
      </c>
      <c r="BM45" s="874">
        <v>0</v>
      </c>
      <c r="BN45" s="565">
        <v>0</v>
      </c>
      <c r="BO45" s="565">
        <v>0</v>
      </c>
      <c r="BP45" s="565">
        <v>0</v>
      </c>
      <c r="BQ45" s="565">
        <v>0</v>
      </c>
      <c r="BR45" s="552">
        <v>0</v>
      </c>
      <c r="BS45" s="657"/>
      <c r="BT45" s="607"/>
      <c r="BU45" s="676">
        <v>0.5</v>
      </c>
      <c r="BV45" s="602">
        <v>0.72727272727272729</v>
      </c>
      <c r="BW45" s="563">
        <v>8</v>
      </c>
      <c r="BX45" s="872">
        <v>11</v>
      </c>
      <c r="BY45" s="602">
        <v>1</v>
      </c>
      <c r="BZ45" s="604">
        <v>5</v>
      </c>
      <c r="CA45" s="606"/>
      <c r="CB45" s="608"/>
      <c r="CC45" s="608"/>
      <c r="CD45" s="606"/>
      <c r="CE45" s="608"/>
      <c r="CF45" s="608"/>
      <c r="CG45" s="607"/>
      <c r="CH45" s="608"/>
      <c r="CI45" s="608"/>
      <c r="CJ45" s="607"/>
      <c r="CK45" s="712"/>
      <c r="CL45" s="888"/>
      <c r="CM45" s="888"/>
      <c r="CN45" s="889"/>
      <c r="CO45" s="678"/>
      <c r="CP45" s="890">
        <v>98.882352941176464</v>
      </c>
      <c r="CQ45" s="602">
        <v>1</v>
      </c>
      <c r="CR45" s="680">
        <v>3</v>
      </c>
      <c r="CS45" s="584"/>
      <c r="CT45" s="585"/>
      <c r="CU45" s="585"/>
      <c r="CV45" s="891"/>
      <c r="CW45" s="600">
        <v>0</v>
      </c>
      <c r="CX45" s="552">
        <v>0</v>
      </c>
      <c r="CY45" s="552">
        <v>0</v>
      </c>
      <c r="CZ45" s="551">
        <v>0</v>
      </c>
      <c r="DA45" s="552">
        <v>0</v>
      </c>
      <c r="DB45" s="552">
        <v>0</v>
      </c>
      <c r="DC45" s="551">
        <v>0</v>
      </c>
      <c r="DD45" s="552">
        <v>0</v>
      </c>
      <c r="DE45" s="552">
        <v>0</v>
      </c>
      <c r="DF45" s="552">
        <v>0</v>
      </c>
      <c r="DG45" s="552">
        <v>0</v>
      </c>
      <c r="DH45" s="551">
        <v>0</v>
      </c>
      <c r="DI45" s="552">
        <v>0</v>
      </c>
      <c r="DJ45" s="552">
        <v>0</v>
      </c>
      <c r="DK45" s="552">
        <v>0</v>
      </c>
      <c r="DL45" s="892">
        <v>0</v>
      </c>
    </row>
    <row r="46" spans="1:116">
      <c r="A46" s="769" t="s">
        <v>1120</v>
      </c>
      <c r="B46" s="621" t="s">
        <v>675</v>
      </c>
      <c r="C46" s="622" t="s">
        <v>50</v>
      </c>
      <c r="D46" s="622" t="s">
        <v>543</v>
      </c>
      <c r="E46" s="622" t="s">
        <v>580</v>
      </c>
      <c r="F46" s="622" t="s">
        <v>697</v>
      </c>
      <c r="G46" s="599">
        <v>41.633643737484157</v>
      </c>
      <c r="H46" s="600">
        <v>48</v>
      </c>
      <c r="I46" s="552">
        <v>5</v>
      </c>
      <c r="J46" s="601">
        <v>34.5</v>
      </c>
      <c r="K46" s="551">
        <v>32</v>
      </c>
      <c r="L46" s="552">
        <v>1</v>
      </c>
      <c r="M46" s="552">
        <v>5</v>
      </c>
      <c r="N46" s="552">
        <v>0</v>
      </c>
      <c r="O46" s="553">
        <v>0</v>
      </c>
      <c r="P46" s="554">
        <v>0.71875</v>
      </c>
      <c r="Q46" s="555">
        <v>10.78125</v>
      </c>
      <c r="R46" s="606"/>
      <c r="S46" s="608"/>
      <c r="T46" s="608"/>
      <c r="U46" s="607"/>
      <c r="V46" s="600">
        <v>9</v>
      </c>
      <c r="W46" s="601">
        <v>5</v>
      </c>
      <c r="X46" s="551">
        <v>5</v>
      </c>
      <c r="Y46" s="561"/>
      <c r="Z46" s="553">
        <v>0</v>
      </c>
      <c r="AA46" s="554">
        <v>0.55555555555555558</v>
      </c>
      <c r="AB46" s="555">
        <v>5.5555555555555554</v>
      </c>
      <c r="AC46" s="600">
        <v>4</v>
      </c>
      <c r="AD46" s="557">
        <v>2</v>
      </c>
      <c r="AE46" s="551">
        <v>2</v>
      </c>
      <c r="AF46" s="552">
        <v>0</v>
      </c>
      <c r="AG46" s="553">
        <v>0</v>
      </c>
      <c r="AH46" s="602">
        <v>0.5</v>
      </c>
      <c r="AI46" s="603">
        <v>6</v>
      </c>
      <c r="AJ46" s="559">
        <v>4</v>
      </c>
      <c r="AK46" s="551">
        <v>2</v>
      </c>
      <c r="AL46" s="552">
        <v>2</v>
      </c>
      <c r="AM46" s="561"/>
      <c r="AN46" s="553">
        <v>0</v>
      </c>
      <c r="AO46" s="602">
        <v>0.66666666666666663</v>
      </c>
      <c r="AP46" s="886"/>
      <c r="AQ46" s="657"/>
      <c r="AR46" s="887"/>
      <c r="AS46" s="887"/>
      <c r="AT46" s="602">
        <v>0.58333333333333326</v>
      </c>
      <c r="AU46" s="604">
        <v>8.7499999999999982</v>
      </c>
      <c r="AV46" s="600">
        <v>11</v>
      </c>
      <c r="AW46" s="551">
        <v>3</v>
      </c>
      <c r="AX46" s="551">
        <v>2</v>
      </c>
      <c r="AY46" s="552">
        <v>1</v>
      </c>
      <c r="AZ46" s="552">
        <v>0</v>
      </c>
      <c r="BA46" s="561"/>
      <c r="BB46" s="571">
        <v>0</v>
      </c>
      <c r="BC46" s="602">
        <v>0.27272727272727271</v>
      </c>
      <c r="BD46" s="604">
        <v>2.7272727272727271</v>
      </c>
      <c r="BE46" s="605">
        <v>65000</v>
      </c>
      <c r="BF46" s="563">
        <v>54038.822078947378</v>
      </c>
      <c r="BG46" s="563">
        <v>2053475.2390000003</v>
      </c>
      <c r="BH46" s="872">
        <v>38</v>
      </c>
      <c r="BI46" s="602">
        <v>0.83136649352226732</v>
      </c>
      <c r="BJ46" s="604">
        <v>5.8195654546558711</v>
      </c>
      <c r="BK46" s="629"/>
      <c r="BL46" s="873">
        <v>0</v>
      </c>
      <c r="BM46" s="874">
        <v>0</v>
      </c>
      <c r="BN46" s="565">
        <v>0</v>
      </c>
      <c r="BO46" s="565">
        <v>0</v>
      </c>
      <c r="BP46" s="565">
        <v>0</v>
      </c>
      <c r="BQ46" s="565">
        <v>0</v>
      </c>
      <c r="BR46" s="552">
        <v>0</v>
      </c>
      <c r="BS46" s="657"/>
      <c r="BT46" s="607"/>
      <c r="BU46" s="676">
        <v>0.5</v>
      </c>
      <c r="BV46" s="602">
        <v>1</v>
      </c>
      <c r="BW46" s="563">
        <v>2</v>
      </c>
      <c r="BX46" s="872">
        <v>2</v>
      </c>
      <c r="BY46" s="602">
        <v>1</v>
      </c>
      <c r="BZ46" s="604">
        <v>5</v>
      </c>
      <c r="CA46" s="606"/>
      <c r="CB46" s="608"/>
      <c r="CC46" s="608"/>
      <c r="CD46" s="606"/>
      <c r="CE46" s="608"/>
      <c r="CF46" s="608"/>
      <c r="CG46" s="607"/>
      <c r="CH46" s="608"/>
      <c r="CI46" s="608"/>
      <c r="CJ46" s="607"/>
      <c r="CK46" s="712"/>
      <c r="CL46" s="888"/>
      <c r="CM46" s="888"/>
      <c r="CN46" s="889"/>
      <c r="CO46" s="678"/>
      <c r="CP46" s="890">
        <v>98.84615384615384</v>
      </c>
      <c r="CQ46" s="602">
        <v>1</v>
      </c>
      <c r="CR46" s="680">
        <v>3</v>
      </c>
      <c r="CS46" s="584"/>
      <c r="CT46" s="585"/>
      <c r="CU46" s="585"/>
      <c r="CV46" s="891"/>
      <c r="CW46" s="600">
        <v>0</v>
      </c>
      <c r="CX46" s="552">
        <v>0</v>
      </c>
      <c r="CY46" s="552">
        <v>0</v>
      </c>
      <c r="CZ46" s="551">
        <v>0</v>
      </c>
      <c r="DA46" s="552">
        <v>0</v>
      </c>
      <c r="DB46" s="552">
        <v>0</v>
      </c>
      <c r="DC46" s="551">
        <v>0</v>
      </c>
      <c r="DD46" s="552">
        <v>0</v>
      </c>
      <c r="DE46" s="552">
        <v>0</v>
      </c>
      <c r="DF46" s="552">
        <v>0</v>
      </c>
      <c r="DG46" s="552">
        <v>0</v>
      </c>
      <c r="DH46" s="551">
        <v>0</v>
      </c>
      <c r="DI46" s="552">
        <v>0</v>
      </c>
      <c r="DJ46" s="552">
        <v>0</v>
      </c>
      <c r="DK46" s="552">
        <v>0</v>
      </c>
      <c r="DL46" s="892">
        <v>0</v>
      </c>
    </row>
    <row r="47" spans="1:116">
      <c r="A47" s="769" t="s">
        <v>1120</v>
      </c>
      <c r="B47" s="621" t="s">
        <v>675</v>
      </c>
      <c r="C47" s="622" t="s">
        <v>50</v>
      </c>
      <c r="D47" s="622" t="s">
        <v>543</v>
      </c>
      <c r="E47" s="622" t="s">
        <v>581</v>
      </c>
      <c r="F47" s="622" t="s">
        <v>698</v>
      </c>
      <c r="G47" s="599">
        <v>54.327122641269838</v>
      </c>
      <c r="H47" s="600">
        <v>56</v>
      </c>
      <c r="I47" s="552">
        <v>6</v>
      </c>
      <c r="J47" s="601">
        <v>41.7</v>
      </c>
      <c r="K47" s="551">
        <v>40</v>
      </c>
      <c r="L47" s="552">
        <v>0</v>
      </c>
      <c r="M47" s="552">
        <v>5</v>
      </c>
      <c r="N47" s="552">
        <v>1</v>
      </c>
      <c r="O47" s="553">
        <v>0</v>
      </c>
      <c r="P47" s="554">
        <v>0.74464285714285716</v>
      </c>
      <c r="Q47" s="555">
        <v>11.169642857142858</v>
      </c>
      <c r="R47" s="606"/>
      <c r="S47" s="608"/>
      <c r="T47" s="608"/>
      <c r="U47" s="607"/>
      <c r="V47" s="600">
        <v>10</v>
      </c>
      <c r="W47" s="601">
        <v>6</v>
      </c>
      <c r="X47" s="551">
        <v>6</v>
      </c>
      <c r="Y47" s="561"/>
      <c r="Z47" s="553">
        <v>0</v>
      </c>
      <c r="AA47" s="554">
        <v>0.6</v>
      </c>
      <c r="AB47" s="555">
        <v>6</v>
      </c>
      <c r="AC47" s="600">
        <v>6</v>
      </c>
      <c r="AD47" s="557">
        <v>7</v>
      </c>
      <c r="AE47" s="551">
        <v>7</v>
      </c>
      <c r="AF47" s="552">
        <v>0</v>
      </c>
      <c r="AG47" s="553">
        <v>0</v>
      </c>
      <c r="AH47" s="602">
        <v>1.1666666666666667</v>
      </c>
      <c r="AI47" s="603">
        <v>7</v>
      </c>
      <c r="AJ47" s="559">
        <v>2</v>
      </c>
      <c r="AK47" s="551">
        <v>2</v>
      </c>
      <c r="AL47" s="552">
        <v>0</v>
      </c>
      <c r="AM47" s="561"/>
      <c r="AN47" s="553">
        <v>0</v>
      </c>
      <c r="AO47" s="602">
        <v>0.2857142857142857</v>
      </c>
      <c r="AP47" s="886"/>
      <c r="AQ47" s="657"/>
      <c r="AR47" s="887"/>
      <c r="AS47" s="887"/>
      <c r="AT47" s="602">
        <v>0.72619047619047628</v>
      </c>
      <c r="AU47" s="604">
        <v>10.892857142857144</v>
      </c>
      <c r="AV47" s="600">
        <v>12</v>
      </c>
      <c r="AW47" s="551">
        <v>17</v>
      </c>
      <c r="AX47" s="551">
        <v>13</v>
      </c>
      <c r="AY47" s="552">
        <v>4</v>
      </c>
      <c r="AZ47" s="552">
        <v>0</v>
      </c>
      <c r="BA47" s="561"/>
      <c r="BB47" s="571">
        <v>0</v>
      </c>
      <c r="BC47" s="602">
        <v>1.2</v>
      </c>
      <c r="BD47" s="604">
        <v>12</v>
      </c>
      <c r="BE47" s="605">
        <v>65000</v>
      </c>
      <c r="BF47" s="563">
        <v>59232.720444444443</v>
      </c>
      <c r="BG47" s="563">
        <v>2665472.42</v>
      </c>
      <c r="BH47" s="872">
        <v>45</v>
      </c>
      <c r="BI47" s="602">
        <v>0.91127262222222216</v>
      </c>
      <c r="BJ47" s="604">
        <v>6.3789083555555548</v>
      </c>
      <c r="BK47" s="629"/>
      <c r="BL47" s="873">
        <v>0</v>
      </c>
      <c r="BM47" s="874">
        <v>0</v>
      </c>
      <c r="BN47" s="565">
        <v>0</v>
      </c>
      <c r="BO47" s="565">
        <v>0</v>
      </c>
      <c r="BP47" s="565">
        <v>0</v>
      </c>
      <c r="BQ47" s="565">
        <v>0</v>
      </c>
      <c r="BR47" s="552">
        <v>0</v>
      </c>
      <c r="BS47" s="657"/>
      <c r="BT47" s="607"/>
      <c r="BU47" s="676">
        <v>0.5</v>
      </c>
      <c r="BV47" s="602">
        <v>0.42857142857142855</v>
      </c>
      <c r="BW47" s="563">
        <v>3</v>
      </c>
      <c r="BX47" s="872">
        <v>7</v>
      </c>
      <c r="BY47" s="602">
        <v>0.8571428571428571</v>
      </c>
      <c r="BZ47" s="604">
        <v>4.2857142857142856</v>
      </c>
      <c r="CA47" s="606"/>
      <c r="CB47" s="608"/>
      <c r="CC47" s="608"/>
      <c r="CD47" s="606"/>
      <c r="CE47" s="608"/>
      <c r="CF47" s="608"/>
      <c r="CG47" s="607"/>
      <c r="CH47" s="608"/>
      <c r="CI47" s="608"/>
      <c r="CJ47" s="607"/>
      <c r="CK47" s="712"/>
      <c r="CL47" s="888"/>
      <c r="CM47" s="888"/>
      <c r="CN47" s="889"/>
      <c r="CO47" s="678"/>
      <c r="CP47" s="890">
        <v>99.416666666666671</v>
      </c>
      <c r="CQ47" s="602">
        <v>1.2</v>
      </c>
      <c r="CR47" s="680">
        <v>3.5999999999999996</v>
      </c>
      <c r="CS47" s="584"/>
      <c r="CT47" s="585"/>
      <c r="CU47" s="585"/>
      <c r="CV47" s="891"/>
      <c r="CW47" s="600">
        <v>0</v>
      </c>
      <c r="CX47" s="552">
        <v>0</v>
      </c>
      <c r="CY47" s="552">
        <v>0</v>
      </c>
      <c r="CZ47" s="551">
        <v>0</v>
      </c>
      <c r="DA47" s="552">
        <v>0</v>
      </c>
      <c r="DB47" s="552">
        <v>0</v>
      </c>
      <c r="DC47" s="551">
        <v>0</v>
      </c>
      <c r="DD47" s="552">
        <v>0</v>
      </c>
      <c r="DE47" s="552">
        <v>0</v>
      </c>
      <c r="DF47" s="552">
        <v>0</v>
      </c>
      <c r="DG47" s="552">
        <v>0</v>
      </c>
      <c r="DH47" s="551">
        <v>0</v>
      </c>
      <c r="DI47" s="552">
        <v>0</v>
      </c>
      <c r="DJ47" s="552">
        <v>0</v>
      </c>
      <c r="DK47" s="552">
        <v>0</v>
      </c>
      <c r="DL47" s="892">
        <v>0</v>
      </c>
    </row>
    <row r="48" spans="1:116">
      <c r="A48" s="769" t="s">
        <v>1120</v>
      </c>
      <c r="B48" s="621" t="s">
        <v>675</v>
      </c>
      <c r="C48" s="622" t="s">
        <v>50</v>
      </c>
      <c r="D48" s="622" t="s">
        <v>543</v>
      </c>
      <c r="E48" s="622" t="s">
        <v>602</v>
      </c>
      <c r="F48" s="622" t="s">
        <v>699</v>
      </c>
      <c r="G48" s="599">
        <v>55.571246548260746</v>
      </c>
      <c r="H48" s="600">
        <v>58</v>
      </c>
      <c r="I48" s="552">
        <v>6</v>
      </c>
      <c r="J48" s="601">
        <v>54.2</v>
      </c>
      <c r="K48" s="551">
        <v>55</v>
      </c>
      <c r="L48" s="552">
        <v>3</v>
      </c>
      <c r="M48" s="552">
        <v>4</v>
      </c>
      <c r="N48" s="552">
        <v>0</v>
      </c>
      <c r="O48" s="553">
        <v>5</v>
      </c>
      <c r="P48" s="554">
        <v>0.93448275862068975</v>
      </c>
      <c r="Q48" s="555">
        <v>14.017241379310347</v>
      </c>
      <c r="R48" s="606"/>
      <c r="S48" s="608"/>
      <c r="T48" s="608"/>
      <c r="U48" s="607"/>
      <c r="V48" s="600">
        <v>11</v>
      </c>
      <c r="W48" s="601">
        <v>9</v>
      </c>
      <c r="X48" s="551">
        <v>9</v>
      </c>
      <c r="Y48" s="561"/>
      <c r="Z48" s="553">
        <v>0</v>
      </c>
      <c r="AA48" s="554">
        <v>0.81818181818181823</v>
      </c>
      <c r="AB48" s="555">
        <v>8.1818181818181817</v>
      </c>
      <c r="AC48" s="600">
        <v>6</v>
      </c>
      <c r="AD48" s="557">
        <v>7</v>
      </c>
      <c r="AE48" s="551">
        <v>7</v>
      </c>
      <c r="AF48" s="552">
        <v>0</v>
      </c>
      <c r="AG48" s="553">
        <v>0</v>
      </c>
      <c r="AH48" s="602">
        <v>1.1666666666666667</v>
      </c>
      <c r="AI48" s="603">
        <v>7</v>
      </c>
      <c r="AJ48" s="559">
        <v>6</v>
      </c>
      <c r="AK48" s="551">
        <v>6</v>
      </c>
      <c r="AL48" s="552">
        <v>0</v>
      </c>
      <c r="AM48" s="561"/>
      <c r="AN48" s="553">
        <v>0</v>
      </c>
      <c r="AO48" s="602">
        <v>0.8571428571428571</v>
      </c>
      <c r="AP48" s="886"/>
      <c r="AQ48" s="657"/>
      <c r="AR48" s="887"/>
      <c r="AS48" s="887"/>
      <c r="AT48" s="602">
        <v>1.0119047619047619</v>
      </c>
      <c r="AU48" s="604">
        <v>15.178571428571427</v>
      </c>
      <c r="AV48" s="600">
        <v>13</v>
      </c>
      <c r="AW48" s="551">
        <v>5</v>
      </c>
      <c r="AX48" s="551">
        <v>7</v>
      </c>
      <c r="AY48" s="552">
        <v>2</v>
      </c>
      <c r="AZ48" s="552">
        <v>1</v>
      </c>
      <c r="BA48" s="561"/>
      <c r="BB48" s="571">
        <v>5</v>
      </c>
      <c r="BC48" s="602">
        <v>0.38461538461538464</v>
      </c>
      <c r="BD48" s="604">
        <v>3.8461538461538463</v>
      </c>
      <c r="BE48" s="605">
        <v>65000</v>
      </c>
      <c r="BF48" s="563">
        <v>67297.858758064511</v>
      </c>
      <c r="BG48" s="563">
        <v>4172467.2429999993</v>
      </c>
      <c r="BH48" s="872">
        <v>62</v>
      </c>
      <c r="BI48" s="602">
        <v>1.0353516732009924</v>
      </c>
      <c r="BJ48" s="604">
        <v>7.2474617124069471</v>
      </c>
      <c r="BK48" s="629"/>
      <c r="BL48" s="873">
        <v>0</v>
      </c>
      <c r="BM48" s="874">
        <v>0</v>
      </c>
      <c r="BN48" s="565">
        <v>0</v>
      </c>
      <c r="BO48" s="565">
        <v>0</v>
      </c>
      <c r="BP48" s="565">
        <v>0</v>
      </c>
      <c r="BQ48" s="565">
        <v>0</v>
      </c>
      <c r="BR48" s="552">
        <v>0</v>
      </c>
      <c r="BS48" s="657"/>
      <c r="BT48" s="607"/>
      <c r="BU48" s="676">
        <v>0.5</v>
      </c>
      <c r="BV48" s="602">
        <v>0.7142857142857143</v>
      </c>
      <c r="BW48" s="563">
        <v>5</v>
      </c>
      <c r="BX48" s="872">
        <v>7</v>
      </c>
      <c r="BY48" s="602">
        <v>1</v>
      </c>
      <c r="BZ48" s="604">
        <v>5</v>
      </c>
      <c r="CA48" s="606"/>
      <c r="CB48" s="608"/>
      <c r="CC48" s="608"/>
      <c r="CD48" s="606"/>
      <c r="CE48" s="608"/>
      <c r="CF48" s="608"/>
      <c r="CG48" s="607"/>
      <c r="CH48" s="608"/>
      <c r="CI48" s="608"/>
      <c r="CJ48" s="607"/>
      <c r="CK48" s="712"/>
      <c r="CL48" s="888"/>
      <c r="CM48" s="888"/>
      <c r="CN48" s="889"/>
      <c r="CO48" s="678"/>
      <c r="CP48" s="890">
        <v>92.916666666666671</v>
      </c>
      <c r="CQ48" s="602">
        <v>0.7</v>
      </c>
      <c r="CR48" s="680">
        <v>2.0999999999999996</v>
      </c>
      <c r="CS48" s="584"/>
      <c r="CT48" s="585"/>
      <c r="CU48" s="585"/>
      <c r="CV48" s="891"/>
      <c r="CW48" s="600">
        <v>5</v>
      </c>
      <c r="CX48" s="552">
        <v>1</v>
      </c>
      <c r="CY48" s="552">
        <v>0</v>
      </c>
      <c r="CZ48" s="551">
        <v>0</v>
      </c>
      <c r="DA48" s="552">
        <v>0</v>
      </c>
      <c r="DB48" s="552">
        <v>0</v>
      </c>
      <c r="DC48" s="551">
        <v>5</v>
      </c>
      <c r="DD48" s="552">
        <v>1</v>
      </c>
      <c r="DE48" s="552">
        <v>0</v>
      </c>
      <c r="DF48" s="552">
        <v>0</v>
      </c>
      <c r="DG48" s="552">
        <v>0</v>
      </c>
      <c r="DH48" s="551">
        <v>0</v>
      </c>
      <c r="DI48" s="552">
        <v>0</v>
      </c>
      <c r="DJ48" s="552">
        <v>0</v>
      </c>
      <c r="DK48" s="552">
        <v>0</v>
      </c>
      <c r="DL48" s="892">
        <v>0</v>
      </c>
    </row>
    <row r="49" spans="1:116">
      <c r="A49" s="769" t="s">
        <v>1120</v>
      </c>
      <c r="B49" s="621" t="s">
        <v>675</v>
      </c>
      <c r="C49" s="622" t="s">
        <v>50</v>
      </c>
      <c r="D49" s="622" t="s">
        <v>543</v>
      </c>
      <c r="E49" s="622" t="s">
        <v>87</v>
      </c>
      <c r="F49" s="622" t="s">
        <v>700</v>
      </c>
      <c r="G49" s="599">
        <v>49.750136387637362</v>
      </c>
      <c r="H49" s="600">
        <v>56</v>
      </c>
      <c r="I49" s="552">
        <v>6</v>
      </c>
      <c r="J49" s="601">
        <v>53.9</v>
      </c>
      <c r="K49" s="551">
        <v>51</v>
      </c>
      <c r="L49" s="552">
        <v>2</v>
      </c>
      <c r="M49" s="552">
        <v>3</v>
      </c>
      <c r="N49" s="552">
        <v>0</v>
      </c>
      <c r="O49" s="553">
        <v>0</v>
      </c>
      <c r="P49" s="554">
        <v>0.96250000000000002</v>
      </c>
      <c r="Q49" s="555">
        <v>14.4375</v>
      </c>
      <c r="R49" s="606"/>
      <c r="S49" s="608"/>
      <c r="T49" s="608"/>
      <c r="U49" s="607"/>
      <c r="V49" s="600">
        <v>10</v>
      </c>
      <c r="W49" s="601">
        <v>4</v>
      </c>
      <c r="X49" s="551">
        <v>4</v>
      </c>
      <c r="Y49" s="561"/>
      <c r="Z49" s="553">
        <v>0</v>
      </c>
      <c r="AA49" s="554">
        <v>0.4</v>
      </c>
      <c r="AB49" s="555">
        <v>4</v>
      </c>
      <c r="AC49" s="600">
        <v>5</v>
      </c>
      <c r="AD49" s="557">
        <v>4</v>
      </c>
      <c r="AE49" s="551">
        <v>4</v>
      </c>
      <c r="AF49" s="552">
        <v>0</v>
      </c>
      <c r="AG49" s="553">
        <v>0</v>
      </c>
      <c r="AH49" s="602">
        <v>0.8</v>
      </c>
      <c r="AI49" s="603">
        <v>7</v>
      </c>
      <c r="AJ49" s="559">
        <v>4</v>
      </c>
      <c r="AK49" s="551">
        <v>3</v>
      </c>
      <c r="AL49" s="552">
        <v>1</v>
      </c>
      <c r="AM49" s="561"/>
      <c r="AN49" s="553">
        <v>0</v>
      </c>
      <c r="AO49" s="602">
        <v>0.5714285714285714</v>
      </c>
      <c r="AP49" s="886"/>
      <c r="AQ49" s="657"/>
      <c r="AR49" s="887"/>
      <c r="AS49" s="887"/>
      <c r="AT49" s="602">
        <v>0.68571428571428572</v>
      </c>
      <c r="AU49" s="604">
        <v>10.285714285714286</v>
      </c>
      <c r="AV49" s="600">
        <v>12</v>
      </c>
      <c r="AW49" s="551">
        <v>9</v>
      </c>
      <c r="AX49" s="551">
        <v>7</v>
      </c>
      <c r="AY49" s="552">
        <v>1</v>
      </c>
      <c r="AZ49" s="552">
        <v>1</v>
      </c>
      <c r="BA49" s="561"/>
      <c r="BB49" s="571">
        <v>0</v>
      </c>
      <c r="BC49" s="602">
        <v>0.75</v>
      </c>
      <c r="BD49" s="604">
        <v>7.5</v>
      </c>
      <c r="BE49" s="605">
        <v>65000</v>
      </c>
      <c r="BF49" s="563">
        <v>51321.419517857146</v>
      </c>
      <c r="BG49" s="563">
        <v>2873999.4930000002</v>
      </c>
      <c r="BH49" s="872">
        <v>56</v>
      </c>
      <c r="BI49" s="602">
        <v>0.78956030027472535</v>
      </c>
      <c r="BJ49" s="604">
        <v>5.526922101923077</v>
      </c>
      <c r="BK49" s="629"/>
      <c r="BL49" s="873">
        <v>0</v>
      </c>
      <c r="BM49" s="874">
        <v>0</v>
      </c>
      <c r="BN49" s="565">
        <v>0</v>
      </c>
      <c r="BO49" s="565">
        <v>0</v>
      </c>
      <c r="BP49" s="565">
        <v>0</v>
      </c>
      <c r="BQ49" s="565">
        <v>0</v>
      </c>
      <c r="BR49" s="552">
        <v>0</v>
      </c>
      <c r="BS49" s="657"/>
      <c r="BT49" s="607"/>
      <c r="BU49" s="676">
        <v>0.5</v>
      </c>
      <c r="BV49" s="602">
        <v>0.5</v>
      </c>
      <c r="BW49" s="563">
        <v>2</v>
      </c>
      <c r="BX49" s="872">
        <v>4</v>
      </c>
      <c r="BY49" s="602">
        <v>1</v>
      </c>
      <c r="BZ49" s="604">
        <v>5</v>
      </c>
      <c r="CA49" s="606"/>
      <c r="CB49" s="608"/>
      <c r="CC49" s="608"/>
      <c r="CD49" s="606"/>
      <c r="CE49" s="608"/>
      <c r="CF49" s="608"/>
      <c r="CG49" s="607"/>
      <c r="CH49" s="608"/>
      <c r="CI49" s="608"/>
      <c r="CJ49" s="607"/>
      <c r="CK49" s="712"/>
      <c r="CL49" s="888"/>
      <c r="CM49" s="888"/>
      <c r="CN49" s="889"/>
      <c r="CO49" s="678"/>
      <c r="CP49" s="890">
        <v>98.954545454545453</v>
      </c>
      <c r="CQ49" s="602">
        <v>1</v>
      </c>
      <c r="CR49" s="680">
        <v>3</v>
      </c>
      <c r="CS49" s="584"/>
      <c r="CT49" s="585"/>
      <c r="CU49" s="585"/>
      <c r="CV49" s="891"/>
      <c r="CW49" s="600">
        <v>0</v>
      </c>
      <c r="CX49" s="552">
        <v>0</v>
      </c>
      <c r="CY49" s="552">
        <v>0</v>
      </c>
      <c r="CZ49" s="551">
        <v>0</v>
      </c>
      <c r="DA49" s="552">
        <v>0</v>
      </c>
      <c r="DB49" s="552">
        <v>0</v>
      </c>
      <c r="DC49" s="551">
        <v>0</v>
      </c>
      <c r="DD49" s="552">
        <v>0</v>
      </c>
      <c r="DE49" s="552">
        <v>0</v>
      </c>
      <c r="DF49" s="552">
        <v>0</v>
      </c>
      <c r="DG49" s="552">
        <v>0</v>
      </c>
      <c r="DH49" s="551">
        <v>0</v>
      </c>
      <c r="DI49" s="552">
        <v>0</v>
      </c>
      <c r="DJ49" s="552">
        <v>0</v>
      </c>
      <c r="DK49" s="552">
        <v>0</v>
      </c>
      <c r="DL49" s="892">
        <v>0</v>
      </c>
    </row>
    <row r="50" spans="1:116">
      <c r="A50" s="769" t="s">
        <v>1120</v>
      </c>
      <c r="B50" s="621" t="s">
        <v>675</v>
      </c>
      <c r="C50" s="622" t="s">
        <v>50</v>
      </c>
      <c r="D50" s="622" t="s">
        <v>543</v>
      </c>
      <c r="E50" s="622" t="s">
        <v>89</v>
      </c>
      <c r="F50" s="622" t="s">
        <v>701</v>
      </c>
      <c r="G50" s="599">
        <v>66.295455229702327</v>
      </c>
      <c r="H50" s="600">
        <v>62</v>
      </c>
      <c r="I50" s="552">
        <v>6</v>
      </c>
      <c r="J50" s="601">
        <v>69.100000000000009</v>
      </c>
      <c r="K50" s="551">
        <v>68</v>
      </c>
      <c r="L50" s="552">
        <v>0</v>
      </c>
      <c r="M50" s="552">
        <v>3</v>
      </c>
      <c r="N50" s="552">
        <v>1</v>
      </c>
      <c r="O50" s="553">
        <v>0</v>
      </c>
      <c r="P50" s="554">
        <v>1.1145161290322583</v>
      </c>
      <c r="Q50" s="555">
        <v>16.717741935483875</v>
      </c>
      <c r="R50" s="606"/>
      <c r="S50" s="608"/>
      <c r="T50" s="608"/>
      <c r="U50" s="607"/>
      <c r="V50" s="600">
        <v>11</v>
      </c>
      <c r="W50" s="601">
        <v>4</v>
      </c>
      <c r="X50" s="551">
        <v>4</v>
      </c>
      <c r="Y50" s="561"/>
      <c r="Z50" s="553">
        <v>0</v>
      </c>
      <c r="AA50" s="554">
        <v>0.36363636363636365</v>
      </c>
      <c r="AB50" s="555">
        <v>3.6363636363636367</v>
      </c>
      <c r="AC50" s="600">
        <v>6</v>
      </c>
      <c r="AD50" s="557">
        <v>8</v>
      </c>
      <c r="AE50" s="551">
        <v>8</v>
      </c>
      <c r="AF50" s="552">
        <v>0</v>
      </c>
      <c r="AG50" s="553">
        <v>0</v>
      </c>
      <c r="AH50" s="602">
        <v>1.2</v>
      </c>
      <c r="AI50" s="603">
        <v>8</v>
      </c>
      <c r="AJ50" s="559">
        <v>11</v>
      </c>
      <c r="AK50" s="551">
        <v>7</v>
      </c>
      <c r="AL50" s="552">
        <v>4</v>
      </c>
      <c r="AM50" s="561"/>
      <c r="AN50" s="553">
        <v>0</v>
      </c>
      <c r="AO50" s="602">
        <v>1.2</v>
      </c>
      <c r="AP50" s="886"/>
      <c r="AQ50" s="657"/>
      <c r="AR50" s="887"/>
      <c r="AS50" s="887"/>
      <c r="AT50" s="602">
        <v>1.2</v>
      </c>
      <c r="AU50" s="604">
        <v>18</v>
      </c>
      <c r="AV50" s="600">
        <v>14</v>
      </c>
      <c r="AW50" s="551">
        <v>20</v>
      </c>
      <c r="AX50" s="551">
        <v>18</v>
      </c>
      <c r="AY50" s="552">
        <v>2</v>
      </c>
      <c r="AZ50" s="552">
        <v>0</v>
      </c>
      <c r="BA50" s="561"/>
      <c r="BB50" s="571">
        <v>0</v>
      </c>
      <c r="BC50" s="602">
        <v>1.2</v>
      </c>
      <c r="BD50" s="604">
        <v>12</v>
      </c>
      <c r="BE50" s="605">
        <v>65000</v>
      </c>
      <c r="BF50" s="563">
        <v>68169.675394366219</v>
      </c>
      <c r="BG50" s="563">
        <v>4840046.9530000016</v>
      </c>
      <c r="BH50" s="872">
        <v>71</v>
      </c>
      <c r="BI50" s="602">
        <v>1.0487642368364034</v>
      </c>
      <c r="BJ50" s="604">
        <v>7.3413496578548241</v>
      </c>
      <c r="BK50" s="629"/>
      <c r="BL50" s="873">
        <v>0</v>
      </c>
      <c r="BM50" s="874">
        <v>0</v>
      </c>
      <c r="BN50" s="565">
        <v>0</v>
      </c>
      <c r="BO50" s="565">
        <v>0</v>
      </c>
      <c r="BP50" s="565">
        <v>0</v>
      </c>
      <c r="BQ50" s="565">
        <v>0</v>
      </c>
      <c r="BR50" s="552">
        <v>0</v>
      </c>
      <c r="BS50" s="657"/>
      <c r="BT50" s="607"/>
      <c r="BU50" s="676">
        <v>0.5</v>
      </c>
      <c r="BV50" s="602">
        <v>0.875</v>
      </c>
      <c r="BW50" s="563">
        <v>7</v>
      </c>
      <c r="BX50" s="872">
        <v>8</v>
      </c>
      <c r="BY50" s="602">
        <v>1</v>
      </c>
      <c r="BZ50" s="604">
        <v>5</v>
      </c>
      <c r="CA50" s="606"/>
      <c r="CB50" s="608"/>
      <c r="CC50" s="608"/>
      <c r="CD50" s="606"/>
      <c r="CE50" s="608"/>
      <c r="CF50" s="608"/>
      <c r="CG50" s="607"/>
      <c r="CH50" s="608"/>
      <c r="CI50" s="608"/>
      <c r="CJ50" s="607"/>
      <c r="CK50" s="712"/>
      <c r="CL50" s="888"/>
      <c r="CM50" s="888"/>
      <c r="CN50" s="889"/>
      <c r="CO50" s="678"/>
      <c r="CP50" s="890">
        <v>99.608695652173907</v>
      </c>
      <c r="CQ50" s="602">
        <v>1.2</v>
      </c>
      <c r="CR50" s="680">
        <v>3.5999999999999996</v>
      </c>
      <c r="CS50" s="584"/>
      <c r="CT50" s="585"/>
      <c r="CU50" s="585"/>
      <c r="CV50" s="891"/>
      <c r="CW50" s="600">
        <v>0</v>
      </c>
      <c r="CX50" s="552">
        <v>0</v>
      </c>
      <c r="CY50" s="552">
        <v>0</v>
      </c>
      <c r="CZ50" s="551">
        <v>0</v>
      </c>
      <c r="DA50" s="552">
        <v>0</v>
      </c>
      <c r="DB50" s="552">
        <v>0</v>
      </c>
      <c r="DC50" s="551">
        <v>0</v>
      </c>
      <c r="DD50" s="552">
        <v>0</v>
      </c>
      <c r="DE50" s="552">
        <v>0</v>
      </c>
      <c r="DF50" s="552">
        <v>0</v>
      </c>
      <c r="DG50" s="552">
        <v>0</v>
      </c>
      <c r="DH50" s="551">
        <v>0</v>
      </c>
      <c r="DI50" s="552">
        <v>0</v>
      </c>
      <c r="DJ50" s="552">
        <v>0</v>
      </c>
      <c r="DK50" s="552">
        <v>0</v>
      </c>
      <c r="DL50" s="892">
        <v>0</v>
      </c>
    </row>
    <row r="51" spans="1:116">
      <c r="A51" s="769" t="s">
        <v>1120</v>
      </c>
      <c r="B51" s="621" t="s">
        <v>675</v>
      </c>
      <c r="C51" s="622" t="s">
        <v>50</v>
      </c>
      <c r="D51" s="622" t="s">
        <v>543</v>
      </c>
      <c r="E51" s="622" t="s">
        <v>91</v>
      </c>
      <c r="F51" s="622" t="s">
        <v>702</v>
      </c>
      <c r="G51" s="599">
        <v>64.062445151339887</v>
      </c>
      <c r="H51" s="600">
        <v>56</v>
      </c>
      <c r="I51" s="552">
        <v>6</v>
      </c>
      <c r="J51" s="601">
        <v>49.9</v>
      </c>
      <c r="K51" s="551">
        <v>51</v>
      </c>
      <c r="L51" s="552">
        <v>3</v>
      </c>
      <c r="M51" s="552">
        <v>3</v>
      </c>
      <c r="N51" s="552">
        <v>0</v>
      </c>
      <c r="O51" s="553">
        <v>5</v>
      </c>
      <c r="P51" s="554">
        <v>0.89107142857142851</v>
      </c>
      <c r="Q51" s="555">
        <v>13.366071428571427</v>
      </c>
      <c r="R51" s="606"/>
      <c r="S51" s="608"/>
      <c r="T51" s="608"/>
      <c r="U51" s="607"/>
      <c r="V51" s="600">
        <v>10</v>
      </c>
      <c r="W51" s="601">
        <v>10</v>
      </c>
      <c r="X51" s="551">
        <v>10</v>
      </c>
      <c r="Y51" s="561"/>
      <c r="Z51" s="553">
        <v>0</v>
      </c>
      <c r="AA51" s="554">
        <v>1</v>
      </c>
      <c r="AB51" s="555">
        <v>10</v>
      </c>
      <c r="AC51" s="600">
        <v>5</v>
      </c>
      <c r="AD51" s="557">
        <v>6</v>
      </c>
      <c r="AE51" s="551">
        <v>6</v>
      </c>
      <c r="AF51" s="552">
        <v>0</v>
      </c>
      <c r="AG51" s="553">
        <v>0</v>
      </c>
      <c r="AH51" s="602">
        <v>1.2</v>
      </c>
      <c r="AI51" s="603">
        <v>7</v>
      </c>
      <c r="AJ51" s="559">
        <v>6</v>
      </c>
      <c r="AK51" s="551">
        <v>5</v>
      </c>
      <c r="AL51" s="552">
        <v>1</v>
      </c>
      <c r="AM51" s="561"/>
      <c r="AN51" s="553">
        <v>0</v>
      </c>
      <c r="AO51" s="602">
        <v>0.8571428571428571</v>
      </c>
      <c r="AP51" s="886"/>
      <c r="AQ51" s="657"/>
      <c r="AR51" s="887"/>
      <c r="AS51" s="887"/>
      <c r="AT51" s="602">
        <v>1.0285714285714285</v>
      </c>
      <c r="AU51" s="604">
        <v>15.428571428571427</v>
      </c>
      <c r="AV51" s="600">
        <v>12</v>
      </c>
      <c r="AW51" s="551">
        <v>12</v>
      </c>
      <c r="AX51" s="551">
        <v>10</v>
      </c>
      <c r="AY51" s="552">
        <v>1</v>
      </c>
      <c r="AZ51" s="552">
        <v>1</v>
      </c>
      <c r="BA51" s="561"/>
      <c r="BB51" s="571">
        <v>0</v>
      </c>
      <c r="BC51" s="602">
        <v>1</v>
      </c>
      <c r="BD51" s="604">
        <v>10</v>
      </c>
      <c r="BE51" s="605">
        <v>65000</v>
      </c>
      <c r="BF51" s="563">
        <v>61915.307017543841</v>
      </c>
      <c r="BG51" s="563">
        <v>3529172.4999999991</v>
      </c>
      <c r="BH51" s="872">
        <v>57</v>
      </c>
      <c r="BI51" s="602">
        <v>0.95254318488528988</v>
      </c>
      <c r="BJ51" s="604">
        <v>6.6678022941970294</v>
      </c>
      <c r="BK51" s="629"/>
      <c r="BL51" s="873">
        <v>0</v>
      </c>
      <c r="BM51" s="874">
        <v>0</v>
      </c>
      <c r="BN51" s="565">
        <v>0</v>
      </c>
      <c r="BO51" s="565">
        <v>0</v>
      </c>
      <c r="BP51" s="565">
        <v>0</v>
      </c>
      <c r="BQ51" s="565">
        <v>0</v>
      </c>
      <c r="BR51" s="552">
        <v>0</v>
      </c>
      <c r="BS51" s="657"/>
      <c r="BT51" s="607"/>
      <c r="BU51" s="676">
        <v>0.5</v>
      </c>
      <c r="BV51" s="602">
        <v>0.5</v>
      </c>
      <c r="BW51" s="563">
        <v>3</v>
      </c>
      <c r="BX51" s="872">
        <v>6</v>
      </c>
      <c r="BY51" s="602">
        <v>1</v>
      </c>
      <c r="BZ51" s="604">
        <v>5</v>
      </c>
      <c r="CA51" s="606"/>
      <c r="CB51" s="608"/>
      <c r="CC51" s="608"/>
      <c r="CD51" s="606"/>
      <c r="CE51" s="608"/>
      <c r="CF51" s="608"/>
      <c r="CG51" s="607"/>
      <c r="CH51" s="608"/>
      <c r="CI51" s="608"/>
      <c r="CJ51" s="607"/>
      <c r="CK51" s="712"/>
      <c r="CL51" s="888"/>
      <c r="CM51" s="888"/>
      <c r="CN51" s="889"/>
      <c r="CO51" s="678"/>
      <c r="CP51" s="890">
        <v>99.411764705882348</v>
      </c>
      <c r="CQ51" s="602">
        <v>1.2</v>
      </c>
      <c r="CR51" s="680">
        <v>3.5999999999999996</v>
      </c>
      <c r="CS51" s="584"/>
      <c r="CT51" s="585"/>
      <c r="CU51" s="585"/>
      <c r="CV51" s="891"/>
      <c r="CW51" s="600">
        <v>5</v>
      </c>
      <c r="CX51" s="552">
        <v>1</v>
      </c>
      <c r="CY51" s="552">
        <v>0</v>
      </c>
      <c r="CZ51" s="551">
        <v>0</v>
      </c>
      <c r="DA51" s="552">
        <v>0</v>
      </c>
      <c r="DB51" s="552">
        <v>0</v>
      </c>
      <c r="DC51" s="551">
        <v>0</v>
      </c>
      <c r="DD51" s="552">
        <v>0</v>
      </c>
      <c r="DE51" s="552">
        <v>0</v>
      </c>
      <c r="DF51" s="552">
        <v>0</v>
      </c>
      <c r="DG51" s="552">
        <v>0</v>
      </c>
      <c r="DH51" s="551">
        <v>0</v>
      </c>
      <c r="DI51" s="552">
        <v>0</v>
      </c>
      <c r="DJ51" s="552">
        <v>0</v>
      </c>
      <c r="DK51" s="552">
        <v>0</v>
      </c>
      <c r="DL51" s="892">
        <v>0</v>
      </c>
    </row>
    <row r="52" spans="1:116">
      <c r="A52" s="769" t="s">
        <v>1120</v>
      </c>
      <c r="B52" s="621" t="s">
        <v>675</v>
      </c>
      <c r="C52" s="622" t="s">
        <v>50</v>
      </c>
      <c r="D52" s="622" t="s">
        <v>543</v>
      </c>
      <c r="E52" s="622" t="s">
        <v>93</v>
      </c>
      <c r="F52" s="622" t="s">
        <v>703</v>
      </c>
      <c r="G52" s="599">
        <v>72.301566677490072</v>
      </c>
      <c r="H52" s="600">
        <v>60</v>
      </c>
      <c r="I52" s="552">
        <v>6</v>
      </c>
      <c r="J52" s="601">
        <v>72.599999999999994</v>
      </c>
      <c r="K52" s="551">
        <v>70</v>
      </c>
      <c r="L52" s="552">
        <v>2</v>
      </c>
      <c r="M52" s="552">
        <v>2</v>
      </c>
      <c r="N52" s="552">
        <v>0</v>
      </c>
      <c r="O52" s="553">
        <v>0</v>
      </c>
      <c r="P52" s="554">
        <v>1.2</v>
      </c>
      <c r="Q52" s="555">
        <v>18</v>
      </c>
      <c r="R52" s="606"/>
      <c r="S52" s="608"/>
      <c r="T52" s="608"/>
      <c r="U52" s="607"/>
      <c r="V52" s="600">
        <v>11</v>
      </c>
      <c r="W52" s="601">
        <v>12</v>
      </c>
      <c r="X52" s="551">
        <v>12</v>
      </c>
      <c r="Y52" s="561"/>
      <c r="Z52" s="553">
        <v>0</v>
      </c>
      <c r="AA52" s="554">
        <v>1.0909090909090908</v>
      </c>
      <c r="AB52" s="555">
        <v>10.909090909090908</v>
      </c>
      <c r="AC52" s="600">
        <v>7</v>
      </c>
      <c r="AD52" s="557">
        <v>10</v>
      </c>
      <c r="AE52" s="551">
        <v>10</v>
      </c>
      <c r="AF52" s="552">
        <v>0</v>
      </c>
      <c r="AG52" s="553">
        <v>0</v>
      </c>
      <c r="AH52" s="602">
        <v>1.2</v>
      </c>
      <c r="AI52" s="603">
        <v>9</v>
      </c>
      <c r="AJ52" s="559">
        <v>14</v>
      </c>
      <c r="AK52" s="551">
        <v>9</v>
      </c>
      <c r="AL52" s="552">
        <v>5</v>
      </c>
      <c r="AM52" s="561"/>
      <c r="AN52" s="553">
        <v>0</v>
      </c>
      <c r="AO52" s="602">
        <v>1.2</v>
      </c>
      <c r="AP52" s="886"/>
      <c r="AQ52" s="657"/>
      <c r="AR52" s="887"/>
      <c r="AS52" s="887"/>
      <c r="AT52" s="602">
        <v>1.2</v>
      </c>
      <c r="AU52" s="604">
        <v>18</v>
      </c>
      <c r="AV52" s="600">
        <v>13</v>
      </c>
      <c r="AW52" s="551">
        <v>21</v>
      </c>
      <c r="AX52" s="551">
        <v>16</v>
      </c>
      <c r="AY52" s="552">
        <v>5</v>
      </c>
      <c r="AZ52" s="552">
        <v>0</v>
      </c>
      <c r="BA52" s="561"/>
      <c r="BB52" s="571">
        <v>0</v>
      </c>
      <c r="BC52" s="602">
        <v>1.2</v>
      </c>
      <c r="BD52" s="604">
        <v>12</v>
      </c>
      <c r="BE52" s="605">
        <v>65000</v>
      </c>
      <c r="BF52" s="563">
        <v>58430.132135135136</v>
      </c>
      <c r="BG52" s="563">
        <v>4323829.7779999999</v>
      </c>
      <c r="BH52" s="872">
        <v>74</v>
      </c>
      <c r="BI52" s="602">
        <v>0.89892510977130979</v>
      </c>
      <c r="BJ52" s="604">
        <v>6.2924757683991688</v>
      </c>
      <c r="BK52" s="629"/>
      <c r="BL52" s="873">
        <v>0</v>
      </c>
      <c r="BM52" s="874">
        <v>0</v>
      </c>
      <c r="BN52" s="565">
        <v>0</v>
      </c>
      <c r="BO52" s="565">
        <v>0</v>
      </c>
      <c r="BP52" s="565">
        <v>0</v>
      </c>
      <c r="BQ52" s="565">
        <v>0</v>
      </c>
      <c r="BR52" s="552">
        <v>0</v>
      </c>
      <c r="BS52" s="657"/>
      <c r="BT52" s="607"/>
      <c r="BU52" s="676">
        <v>0.5</v>
      </c>
      <c r="BV52" s="602">
        <v>0.6</v>
      </c>
      <c r="BW52" s="563">
        <v>6</v>
      </c>
      <c r="BX52" s="872">
        <v>10</v>
      </c>
      <c r="BY52" s="602">
        <v>1</v>
      </c>
      <c r="BZ52" s="604">
        <v>5</v>
      </c>
      <c r="CA52" s="606"/>
      <c r="CB52" s="608"/>
      <c r="CC52" s="608"/>
      <c r="CD52" s="606"/>
      <c r="CE52" s="608"/>
      <c r="CF52" s="608"/>
      <c r="CG52" s="607"/>
      <c r="CH52" s="608"/>
      <c r="CI52" s="608"/>
      <c r="CJ52" s="607"/>
      <c r="CK52" s="712"/>
      <c r="CL52" s="888"/>
      <c r="CM52" s="888"/>
      <c r="CN52" s="889"/>
      <c r="CO52" s="678"/>
      <c r="CP52" s="890">
        <v>96.111111111111114</v>
      </c>
      <c r="CQ52" s="602">
        <v>0.7</v>
      </c>
      <c r="CR52" s="680">
        <v>2.0999999999999996</v>
      </c>
      <c r="CS52" s="584"/>
      <c r="CT52" s="585"/>
      <c r="CU52" s="585"/>
      <c r="CV52" s="891"/>
      <c r="CW52" s="600">
        <v>0</v>
      </c>
      <c r="CX52" s="552">
        <v>0</v>
      </c>
      <c r="CY52" s="552">
        <v>0</v>
      </c>
      <c r="CZ52" s="551">
        <v>0</v>
      </c>
      <c r="DA52" s="552">
        <v>0</v>
      </c>
      <c r="DB52" s="552">
        <v>0</v>
      </c>
      <c r="DC52" s="551">
        <v>0</v>
      </c>
      <c r="DD52" s="552">
        <v>0</v>
      </c>
      <c r="DE52" s="552">
        <v>0</v>
      </c>
      <c r="DF52" s="552">
        <v>0</v>
      </c>
      <c r="DG52" s="552">
        <v>0</v>
      </c>
      <c r="DH52" s="551">
        <v>0</v>
      </c>
      <c r="DI52" s="552">
        <v>0</v>
      </c>
      <c r="DJ52" s="552">
        <v>0</v>
      </c>
      <c r="DK52" s="552">
        <v>0</v>
      </c>
      <c r="DL52" s="892">
        <v>0</v>
      </c>
    </row>
    <row r="53" spans="1:116">
      <c r="A53" s="769" t="s">
        <v>1120</v>
      </c>
      <c r="B53" s="621" t="s">
        <v>675</v>
      </c>
      <c r="C53" s="622" t="s">
        <v>50</v>
      </c>
      <c r="D53" s="622" t="s">
        <v>543</v>
      </c>
      <c r="E53" s="622" t="s">
        <v>1079</v>
      </c>
      <c r="F53" s="622" t="s">
        <v>1211</v>
      </c>
      <c r="G53" s="599">
        <v>69.163292443116873</v>
      </c>
      <c r="H53" s="600">
        <v>33</v>
      </c>
      <c r="I53" s="552">
        <v>3</v>
      </c>
      <c r="J53" s="601">
        <v>34</v>
      </c>
      <c r="K53" s="551">
        <v>31</v>
      </c>
      <c r="L53" s="552">
        <v>3</v>
      </c>
      <c r="M53" s="552">
        <v>1</v>
      </c>
      <c r="N53" s="552">
        <v>0</v>
      </c>
      <c r="O53" s="553">
        <v>0</v>
      </c>
      <c r="P53" s="554">
        <v>1.0303030303030303</v>
      </c>
      <c r="Q53" s="555">
        <v>15.454545454545453</v>
      </c>
      <c r="R53" s="606"/>
      <c r="S53" s="608"/>
      <c r="T53" s="608"/>
      <c r="U53" s="607"/>
      <c r="V53" s="600">
        <v>6</v>
      </c>
      <c r="W53" s="601">
        <v>6</v>
      </c>
      <c r="X53" s="551">
        <v>6</v>
      </c>
      <c r="Y53" s="561"/>
      <c r="Z53" s="553">
        <v>0</v>
      </c>
      <c r="AA53" s="554">
        <v>1</v>
      </c>
      <c r="AB53" s="555">
        <v>10</v>
      </c>
      <c r="AC53" s="600">
        <v>3</v>
      </c>
      <c r="AD53" s="557">
        <v>5</v>
      </c>
      <c r="AE53" s="551">
        <v>5</v>
      </c>
      <c r="AF53" s="552">
        <v>0</v>
      </c>
      <c r="AG53" s="553">
        <v>0</v>
      </c>
      <c r="AH53" s="602">
        <v>1.2</v>
      </c>
      <c r="AI53" s="603">
        <v>4</v>
      </c>
      <c r="AJ53" s="559">
        <v>5</v>
      </c>
      <c r="AK53" s="551">
        <v>3</v>
      </c>
      <c r="AL53" s="552">
        <v>2</v>
      </c>
      <c r="AM53" s="561"/>
      <c r="AN53" s="553">
        <v>0</v>
      </c>
      <c r="AO53" s="602">
        <v>1.2</v>
      </c>
      <c r="AP53" s="886"/>
      <c r="AQ53" s="657"/>
      <c r="AR53" s="887"/>
      <c r="AS53" s="887"/>
      <c r="AT53" s="602">
        <v>1.2</v>
      </c>
      <c r="AU53" s="604">
        <v>18</v>
      </c>
      <c r="AV53" s="600">
        <v>7</v>
      </c>
      <c r="AW53" s="551">
        <v>8</v>
      </c>
      <c r="AX53" s="551">
        <v>7</v>
      </c>
      <c r="AY53" s="552">
        <v>1</v>
      </c>
      <c r="AZ53" s="552">
        <v>0</v>
      </c>
      <c r="BA53" s="561"/>
      <c r="BB53" s="571">
        <v>0</v>
      </c>
      <c r="BC53" s="602">
        <v>1.1428571428571428</v>
      </c>
      <c r="BD53" s="604">
        <v>11.428571428571427</v>
      </c>
      <c r="BE53" s="605">
        <v>65000</v>
      </c>
      <c r="BF53" s="563">
        <v>52744.48734285713</v>
      </c>
      <c r="BG53" s="563">
        <v>1846057.0569999996</v>
      </c>
      <c r="BH53" s="872">
        <v>35</v>
      </c>
      <c r="BI53" s="602">
        <v>0.81145365142857118</v>
      </c>
      <c r="BJ53" s="604">
        <v>5.6801755599999986</v>
      </c>
      <c r="BK53" s="629"/>
      <c r="BL53" s="873">
        <v>0</v>
      </c>
      <c r="BM53" s="874">
        <v>0</v>
      </c>
      <c r="BN53" s="565">
        <v>0</v>
      </c>
      <c r="BO53" s="565">
        <v>0</v>
      </c>
      <c r="BP53" s="565">
        <v>0</v>
      </c>
      <c r="BQ53" s="565">
        <v>0</v>
      </c>
      <c r="BR53" s="552">
        <v>0</v>
      </c>
      <c r="BS53" s="657"/>
      <c r="BT53" s="607"/>
      <c r="BU53" s="676">
        <v>0.5</v>
      </c>
      <c r="BV53" s="602">
        <v>0.6</v>
      </c>
      <c r="BW53" s="563">
        <v>3</v>
      </c>
      <c r="BX53" s="872">
        <v>5</v>
      </c>
      <c r="BY53" s="602">
        <v>1</v>
      </c>
      <c r="BZ53" s="604">
        <v>5</v>
      </c>
      <c r="CA53" s="606"/>
      <c r="CB53" s="608"/>
      <c r="CC53" s="608"/>
      <c r="CD53" s="606"/>
      <c r="CE53" s="608"/>
      <c r="CF53" s="608"/>
      <c r="CG53" s="607"/>
      <c r="CH53" s="608"/>
      <c r="CI53" s="608"/>
      <c r="CJ53" s="607"/>
      <c r="CK53" s="712"/>
      <c r="CL53" s="888"/>
      <c r="CM53" s="888"/>
      <c r="CN53" s="889"/>
      <c r="CO53" s="678"/>
      <c r="CP53" s="890">
        <v>100</v>
      </c>
      <c r="CQ53" s="602">
        <v>1.2</v>
      </c>
      <c r="CR53" s="680">
        <v>3.5999999999999996</v>
      </c>
      <c r="CS53" s="584"/>
      <c r="CT53" s="585"/>
      <c r="CU53" s="585"/>
      <c r="CV53" s="891"/>
      <c r="CW53" s="600">
        <v>0</v>
      </c>
      <c r="CX53" s="552">
        <v>0</v>
      </c>
      <c r="CY53" s="552">
        <v>0</v>
      </c>
      <c r="CZ53" s="551">
        <v>0</v>
      </c>
      <c r="DA53" s="552">
        <v>0</v>
      </c>
      <c r="DB53" s="552">
        <v>0</v>
      </c>
      <c r="DC53" s="551">
        <v>0</v>
      </c>
      <c r="DD53" s="552">
        <v>0</v>
      </c>
      <c r="DE53" s="552">
        <v>0</v>
      </c>
      <c r="DF53" s="552">
        <v>0</v>
      </c>
      <c r="DG53" s="552">
        <v>0</v>
      </c>
      <c r="DH53" s="551">
        <v>0</v>
      </c>
      <c r="DI53" s="552">
        <v>0</v>
      </c>
      <c r="DJ53" s="552">
        <v>0</v>
      </c>
      <c r="DK53" s="552">
        <v>0</v>
      </c>
      <c r="DL53" s="892">
        <v>0</v>
      </c>
    </row>
    <row r="54" spans="1:116">
      <c r="A54" s="769" t="s">
        <v>1120</v>
      </c>
      <c r="B54" s="621" t="s">
        <v>675</v>
      </c>
      <c r="C54" s="622" t="s">
        <v>50</v>
      </c>
      <c r="D54" s="622" t="s">
        <v>543</v>
      </c>
      <c r="E54" s="622" t="s">
        <v>603</v>
      </c>
      <c r="F54" s="622" t="s">
        <v>704</v>
      </c>
      <c r="G54" s="599">
        <v>41.651706390141001</v>
      </c>
      <c r="H54" s="600">
        <v>61</v>
      </c>
      <c r="I54" s="552">
        <v>6</v>
      </c>
      <c r="J54" s="601">
        <v>40.799999999999997</v>
      </c>
      <c r="K54" s="551">
        <v>37</v>
      </c>
      <c r="L54" s="552">
        <v>2</v>
      </c>
      <c r="M54" s="552">
        <v>6</v>
      </c>
      <c r="N54" s="552">
        <v>0</v>
      </c>
      <c r="O54" s="553">
        <v>0</v>
      </c>
      <c r="P54" s="554">
        <v>0.66885245901639334</v>
      </c>
      <c r="Q54" s="555">
        <v>10.032786885245899</v>
      </c>
      <c r="R54" s="606"/>
      <c r="S54" s="608"/>
      <c r="T54" s="608"/>
      <c r="U54" s="607"/>
      <c r="V54" s="600">
        <v>11</v>
      </c>
      <c r="W54" s="601">
        <v>9</v>
      </c>
      <c r="X54" s="551">
        <v>9</v>
      </c>
      <c r="Y54" s="561"/>
      <c r="Z54" s="553">
        <v>0</v>
      </c>
      <c r="AA54" s="554">
        <v>0.81818181818181823</v>
      </c>
      <c r="AB54" s="555">
        <v>8.1818181818181817</v>
      </c>
      <c r="AC54" s="600">
        <v>5</v>
      </c>
      <c r="AD54" s="557">
        <v>1</v>
      </c>
      <c r="AE54" s="551">
        <v>1</v>
      </c>
      <c r="AF54" s="552">
        <v>0</v>
      </c>
      <c r="AG54" s="553">
        <v>0</v>
      </c>
      <c r="AH54" s="602">
        <v>0.2</v>
      </c>
      <c r="AI54" s="603">
        <v>6</v>
      </c>
      <c r="AJ54" s="559">
        <v>1</v>
      </c>
      <c r="AK54" s="551">
        <v>1</v>
      </c>
      <c r="AL54" s="552">
        <v>0</v>
      </c>
      <c r="AM54" s="561"/>
      <c r="AN54" s="553">
        <v>0</v>
      </c>
      <c r="AO54" s="602">
        <v>0.16666666666666666</v>
      </c>
      <c r="AP54" s="886"/>
      <c r="AQ54" s="657"/>
      <c r="AR54" s="887"/>
      <c r="AS54" s="887"/>
      <c r="AT54" s="602">
        <v>0.18333333333333335</v>
      </c>
      <c r="AU54" s="604">
        <v>2.75</v>
      </c>
      <c r="AV54" s="600">
        <v>13</v>
      </c>
      <c r="AW54" s="551">
        <v>10</v>
      </c>
      <c r="AX54" s="551">
        <v>8</v>
      </c>
      <c r="AY54" s="552">
        <v>2</v>
      </c>
      <c r="AZ54" s="552">
        <v>0</v>
      </c>
      <c r="BA54" s="561"/>
      <c r="BB54" s="571">
        <v>0</v>
      </c>
      <c r="BC54" s="602">
        <v>0.76923076923076927</v>
      </c>
      <c r="BD54" s="604">
        <v>7.6923076923076925</v>
      </c>
      <c r="BE54" s="605">
        <v>65000</v>
      </c>
      <c r="BF54" s="563">
        <v>50558.797999999981</v>
      </c>
      <c r="BG54" s="563">
        <v>2275145.9099999992</v>
      </c>
      <c r="BH54" s="872">
        <v>45</v>
      </c>
      <c r="BI54" s="602">
        <v>0.77782766153846128</v>
      </c>
      <c r="BJ54" s="604">
        <v>5.4447936307692286</v>
      </c>
      <c r="BK54" s="629"/>
      <c r="BL54" s="873">
        <v>0</v>
      </c>
      <c r="BM54" s="874">
        <v>0</v>
      </c>
      <c r="BN54" s="565">
        <v>0</v>
      </c>
      <c r="BO54" s="565">
        <v>0</v>
      </c>
      <c r="BP54" s="565">
        <v>0</v>
      </c>
      <c r="BQ54" s="565">
        <v>0</v>
      </c>
      <c r="BR54" s="552">
        <v>0</v>
      </c>
      <c r="BS54" s="657"/>
      <c r="BT54" s="607"/>
      <c r="BU54" s="676">
        <v>0.5</v>
      </c>
      <c r="BV54" s="602">
        <v>1</v>
      </c>
      <c r="BW54" s="563">
        <v>1</v>
      </c>
      <c r="BX54" s="872">
        <v>1</v>
      </c>
      <c r="BY54" s="602">
        <v>1</v>
      </c>
      <c r="BZ54" s="604">
        <v>5</v>
      </c>
      <c r="CA54" s="606"/>
      <c r="CB54" s="608"/>
      <c r="CC54" s="608"/>
      <c r="CD54" s="606"/>
      <c r="CE54" s="608"/>
      <c r="CF54" s="608"/>
      <c r="CG54" s="607"/>
      <c r="CH54" s="608"/>
      <c r="CI54" s="608"/>
      <c r="CJ54" s="607"/>
      <c r="CK54" s="712"/>
      <c r="CL54" s="888"/>
      <c r="CM54" s="888"/>
      <c r="CN54" s="889"/>
      <c r="CO54" s="678"/>
      <c r="CP54" s="890">
        <v>97.882352941176464</v>
      </c>
      <c r="CQ54" s="602">
        <v>0.85</v>
      </c>
      <c r="CR54" s="680">
        <v>2.5499999999999998</v>
      </c>
      <c r="CS54" s="584"/>
      <c r="CT54" s="585"/>
      <c r="CU54" s="585"/>
      <c r="CV54" s="891"/>
      <c r="CW54" s="600">
        <v>0</v>
      </c>
      <c r="CX54" s="552">
        <v>0</v>
      </c>
      <c r="CY54" s="552">
        <v>0</v>
      </c>
      <c r="CZ54" s="551">
        <v>0</v>
      </c>
      <c r="DA54" s="552">
        <v>0</v>
      </c>
      <c r="DB54" s="552">
        <v>0</v>
      </c>
      <c r="DC54" s="551">
        <v>0</v>
      </c>
      <c r="DD54" s="552">
        <v>0</v>
      </c>
      <c r="DE54" s="552">
        <v>0</v>
      </c>
      <c r="DF54" s="552">
        <v>0</v>
      </c>
      <c r="DG54" s="552">
        <v>0</v>
      </c>
      <c r="DH54" s="551">
        <v>0</v>
      </c>
      <c r="DI54" s="552">
        <v>0</v>
      </c>
      <c r="DJ54" s="552">
        <v>0</v>
      </c>
      <c r="DK54" s="552">
        <v>0</v>
      </c>
      <c r="DL54" s="892">
        <v>0</v>
      </c>
    </row>
    <row r="55" spans="1:116">
      <c r="A55" s="769" t="s">
        <v>1120</v>
      </c>
      <c r="B55" s="621" t="s">
        <v>675</v>
      </c>
      <c r="C55" s="622" t="s">
        <v>50</v>
      </c>
      <c r="D55" s="622" t="s">
        <v>543</v>
      </c>
      <c r="E55" s="622" t="s">
        <v>95</v>
      </c>
      <c r="F55" s="622" t="s">
        <v>705</v>
      </c>
      <c r="G55" s="599">
        <v>45.855918246438414</v>
      </c>
      <c r="H55" s="600">
        <v>76</v>
      </c>
      <c r="I55" s="552">
        <v>8</v>
      </c>
      <c r="J55" s="601">
        <v>59.5</v>
      </c>
      <c r="K55" s="551">
        <v>68</v>
      </c>
      <c r="L55" s="552">
        <v>0</v>
      </c>
      <c r="M55" s="552">
        <v>5</v>
      </c>
      <c r="N55" s="552">
        <v>0</v>
      </c>
      <c r="O55" s="553">
        <v>10</v>
      </c>
      <c r="P55" s="554">
        <v>0.78289473684210531</v>
      </c>
      <c r="Q55" s="555">
        <v>11.743421052631579</v>
      </c>
      <c r="R55" s="606"/>
      <c r="S55" s="608"/>
      <c r="T55" s="608"/>
      <c r="U55" s="607"/>
      <c r="V55" s="600">
        <v>14</v>
      </c>
      <c r="W55" s="601">
        <v>6</v>
      </c>
      <c r="X55" s="551">
        <v>6</v>
      </c>
      <c r="Y55" s="561"/>
      <c r="Z55" s="553">
        <v>0</v>
      </c>
      <c r="AA55" s="554">
        <v>0.42857142857142855</v>
      </c>
      <c r="AB55" s="555">
        <v>4.2857142857142856</v>
      </c>
      <c r="AC55" s="600">
        <v>6</v>
      </c>
      <c r="AD55" s="557">
        <v>3</v>
      </c>
      <c r="AE55" s="551">
        <v>3</v>
      </c>
      <c r="AF55" s="552">
        <v>0</v>
      </c>
      <c r="AG55" s="553">
        <v>0</v>
      </c>
      <c r="AH55" s="602">
        <v>0.5</v>
      </c>
      <c r="AI55" s="603">
        <v>7</v>
      </c>
      <c r="AJ55" s="559">
        <v>4.5</v>
      </c>
      <c r="AK55" s="551">
        <v>2</v>
      </c>
      <c r="AL55" s="552">
        <v>5</v>
      </c>
      <c r="AM55" s="561"/>
      <c r="AN55" s="553">
        <v>2.5</v>
      </c>
      <c r="AO55" s="602">
        <v>0.6428571428571429</v>
      </c>
      <c r="AP55" s="886"/>
      <c r="AQ55" s="657"/>
      <c r="AR55" s="887"/>
      <c r="AS55" s="887"/>
      <c r="AT55" s="602">
        <v>0.5714285714285714</v>
      </c>
      <c r="AU55" s="604">
        <v>8.5714285714285712</v>
      </c>
      <c r="AV55" s="600">
        <v>17</v>
      </c>
      <c r="AW55" s="551">
        <v>11</v>
      </c>
      <c r="AX55" s="551">
        <v>9</v>
      </c>
      <c r="AY55" s="552">
        <v>2</v>
      </c>
      <c r="AZ55" s="552">
        <v>0</v>
      </c>
      <c r="BA55" s="561"/>
      <c r="BB55" s="571">
        <v>0</v>
      </c>
      <c r="BC55" s="602">
        <v>0.6470588235294118</v>
      </c>
      <c r="BD55" s="604">
        <v>6.4705882352941178</v>
      </c>
      <c r="BE55" s="605">
        <v>65000</v>
      </c>
      <c r="BF55" s="563">
        <v>71358.542369863018</v>
      </c>
      <c r="BG55" s="563">
        <v>5209173.5930000003</v>
      </c>
      <c r="BH55" s="872">
        <v>73</v>
      </c>
      <c r="BI55" s="602">
        <v>1.0978237287671233</v>
      </c>
      <c r="BJ55" s="604">
        <v>7.6847661013698634</v>
      </c>
      <c r="BK55" s="629"/>
      <c r="BL55" s="873">
        <v>0</v>
      </c>
      <c r="BM55" s="874">
        <v>0</v>
      </c>
      <c r="BN55" s="565">
        <v>0</v>
      </c>
      <c r="BO55" s="565">
        <v>0</v>
      </c>
      <c r="BP55" s="565">
        <v>0</v>
      </c>
      <c r="BQ55" s="565">
        <v>0</v>
      </c>
      <c r="BR55" s="552">
        <v>0</v>
      </c>
      <c r="BS55" s="657"/>
      <c r="BT55" s="607"/>
      <c r="BU55" s="676">
        <v>0.5</v>
      </c>
      <c r="BV55" s="602">
        <v>0.66666666666666663</v>
      </c>
      <c r="BW55" s="563">
        <v>2</v>
      </c>
      <c r="BX55" s="872">
        <v>3</v>
      </c>
      <c r="BY55" s="602">
        <v>1</v>
      </c>
      <c r="BZ55" s="604">
        <v>5</v>
      </c>
      <c r="CA55" s="606"/>
      <c r="CB55" s="608"/>
      <c r="CC55" s="608"/>
      <c r="CD55" s="606"/>
      <c r="CE55" s="608"/>
      <c r="CF55" s="608"/>
      <c r="CG55" s="607"/>
      <c r="CH55" s="608"/>
      <c r="CI55" s="608"/>
      <c r="CJ55" s="607"/>
      <c r="CK55" s="712"/>
      <c r="CL55" s="888"/>
      <c r="CM55" s="888"/>
      <c r="CN55" s="889"/>
      <c r="CO55" s="678"/>
      <c r="CP55" s="890">
        <v>95.266666666666666</v>
      </c>
      <c r="CQ55" s="602">
        <v>0.7</v>
      </c>
      <c r="CR55" s="680">
        <v>2.0999999999999996</v>
      </c>
      <c r="CS55" s="584"/>
      <c r="CT55" s="585"/>
      <c r="CU55" s="585"/>
      <c r="CV55" s="891"/>
      <c r="CW55" s="600">
        <v>10</v>
      </c>
      <c r="CX55" s="552">
        <v>2</v>
      </c>
      <c r="CY55" s="552">
        <v>0</v>
      </c>
      <c r="CZ55" s="551">
        <v>0</v>
      </c>
      <c r="DA55" s="552">
        <v>0</v>
      </c>
      <c r="DB55" s="552">
        <v>0</v>
      </c>
      <c r="DC55" s="551">
        <v>0</v>
      </c>
      <c r="DD55" s="552">
        <v>0</v>
      </c>
      <c r="DE55" s="552">
        <v>0</v>
      </c>
      <c r="DF55" s="552">
        <v>0</v>
      </c>
      <c r="DG55" s="552">
        <v>0</v>
      </c>
      <c r="DH55" s="551">
        <v>0</v>
      </c>
      <c r="DI55" s="552">
        <v>0</v>
      </c>
      <c r="DJ55" s="552">
        <v>0</v>
      </c>
      <c r="DK55" s="552">
        <v>0</v>
      </c>
      <c r="DL55" s="892">
        <v>2.5</v>
      </c>
    </row>
    <row r="56" spans="1:116">
      <c r="A56" s="769" t="s">
        <v>1120</v>
      </c>
      <c r="B56" s="621" t="s">
        <v>675</v>
      </c>
      <c r="C56" s="622" t="s">
        <v>50</v>
      </c>
      <c r="D56" s="622" t="s">
        <v>543</v>
      </c>
      <c r="E56" s="622" t="s">
        <v>97</v>
      </c>
      <c r="F56" s="622" t="s">
        <v>706</v>
      </c>
      <c r="G56" s="599">
        <v>48.057629361082988</v>
      </c>
      <c r="H56" s="600">
        <v>59</v>
      </c>
      <c r="I56" s="552">
        <v>6</v>
      </c>
      <c r="J56" s="601">
        <v>44</v>
      </c>
      <c r="K56" s="551">
        <v>38</v>
      </c>
      <c r="L56" s="552">
        <v>4</v>
      </c>
      <c r="M56" s="552">
        <v>7</v>
      </c>
      <c r="N56" s="552">
        <v>0</v>
      </c>
      <c r="O56" s="553">
        <v>0</v>
      </c>
      <c r="P56" s="554">
        <v>0.74576271186440679</v>
      </c>
      <c r="Q56" s="555">
        <v>11.186440677966102</v>
      </c>
      <c r="R56" s="606"/>
      <c r="S56" s="608"/>
      <c r="T56" s="608"/>
      <c r="U56" s="607"/>
      <c r="V56" s="600">
        <v>11</v>
      </c>
      <c r="W56" s="601">
        <v>6</v>
      </c>
      <c r="X56" s="551">
        <v>6</v>
      </c>
      <c r="Y56" s="561"/>
      <c r="Z56" s="553">
        <v>0</v>
      </c>
      <c r="AA56" s="554">
        <v>0.54545454545454541</v>
      </c>
      <c r="AB56" s="555">
        <v>5.4545454545454541</v>
      </c>
      <c r="AC56" s="600">
        <v>6</v>
      </c>
      <c r="AD56" s="557">
        <v>2</v>
      </c>
      <c r="AE56" s="551">
        <v>2</v>
      </c>
      <c r="AF56" s="552">
        <v>0</v>
      </c>
      <c r="AG56" s="553">
        <v>0</v>
      </c>
      <c r="AH56" s="602">
        <v>0.33333333333333331</v>
      </c>
      <c r="AI56" s="603">
        <v>8</v>
      </c>
      <c r="AJ56" s="559">
        <v>9</v>
      </c>
      <c r="AK56" s="551">
        <v>1</v>
      </c>
      <c r="AL56" s="552">
        <v>8</v>
      </c>
      <c r="AM56" s="561"/>
      <c r="AN56" s="553">
        <v>0</v>
      </c>
      <c r="AO56" s="602">
        <v>1.125</v>
      </c>
      <c r="AP56" s="886"/>
      <c r="AQ56" s="657"/>
      <c r="AR56" s="887"/>
      <c r="AS56" s="887"/>
      <c r="AT56" s="602">
        <v>0.72916666666666663</v>
      </c>
      <c r="AU56" s="604">
        <v>10.9375</v>
      </c>
      <c r="AV56" s="600">
        <v>13</v>
      </c>
      <c r="AW56" s="551">
        <v>8</v>
      </c>
      <c r="AX56" s="551">
        <v>7</v>
      </c>
      <c r="AY56" s="552">
        <v>1</v>
      </c>
      <c r="AZ56" s="552">
        <v>0</v>
      </c>
      <c r="BA56" s="561"/>
      <c r="BB56" s="571">
        <v>0</v>
      </c>
      <c r="BC56" s="602">
        <v>0.61538461538461542</v>
      </c>
      <c r="BD56" s="604">
        <v>6.1538461538461542</v>
      </c>
      <c r="BE56" s="605">
        <v>65000</v>
      </c>
      <c r="BF56" s="563">
        <v>58734.90140816327</v>
      </c>
      <c r="BG56" s="563">
        <v>2878010.1690000002</v>
      </c>
      <c r="BH56" s="872">
        <v>49</v>
      </c>
      <c r="BI56" s="602">
        <v>0.90361386781789643</v>
      </c>
      <c r="BJ56" s="604">
        <v>6.3252970747252748</v>
      </c>
      <c r="BK56" s="629"/>
      <c r="BL56" s="873">
        <v>0</v>
      </c>
      <c r="BM56" s="874">
        <v>0</v>
      </c>
      <c r="BN56" s="565">
        <v>0</v>
      </c>
      <c r="BO56" s="565">
        <v>0</v>
      </c>
      <c r="BP56" s="565">
        <v>0</v>
      </c>
      <c r="BQ56" s="565">
        <v>0</v>
      </c>
      <c r="BR56" s="552">
        <v>0</v>
      </c>
      <c r="BS56" s="657"/>
      <c r="BT56" s="607"/>
      <c r="BU56" s="676">
        <v>0.5</v>
      </c>
      <c r="BV56" s="602">
        <v>1</v>
      </c>
      <c r="BW56" s="563">
        <v>2</v>
      </c>
      <c r="BX56" s="872">
        <v>2</v>
      </c>
      <c r="BY56" s="602">
        <v>1</v>
      </c>
      <c r="BZ56" s="604">
        <v>5</v>
      </c>
      <c r="CA56" s="606"/>
      <c r="CB56" s="608"/>
      <c r="CC56" s="608"/>
      <c r="CD56" s="606"/>
      <c r="CE56" s="608"/>
      <c r="CF56" s="608"/>
      <c r="CG56" s="607"/>
      <c r="CH56" s="608"/>
      <c r="CI56" s="608"/>
      <c r="CJ56" s="607"/>
      <c r="CK56" s="712"/>
      <c r="CL56" s="888"/>
      <c r="CM56" s="888"/>
      <c r="CN56" s="889"/>
      <c r="CO56" s="678"/>
      <c r="CP56" s="890">
        <v>98.857142857142861</v>
      </c>
      <c r="CQ56" s="602">
        <v>1</v>
      </c>
      <c r="CR56" s="680">
        <v>3</v>
      </c>
      <c r="CS56" s="584"/>
      <c r="CT56" s="585"/>
      <c r="CU56" s="585"/>
      <c r="CV56" s="891"/>
      <c r="CW56" s="600">
        <v>0</v>
      </c>
      <c r="CX56" s="552">
        <v>0</v>
      </c>
      <c r="CY56" s="552">
        <v>0</v>
      </c>
      <c r="CZ56" s="551">
        <v>0</v>
      </c>
      <c r="DA56" s="552">
        <v>0</v>
      </c>
      <c r="DB56" s="552">
        <v>0</v>
      </c>
      <c r="DC56" s="551">
        <v>0</v>
      </c>
      <c r="DD56" s="552">
        <v>0</v>
      </c>
      <c r="DE56" s="552">
        <v>0</v>
      </c>
      <c r="DF56" s="552">
        <v>0</v>
      </c>
      <c r="DG56" s="552">
        <v>0</v>
      </c>
      <c r="DH56" s="551">
        <v>0</v>
      </c>
      <c r="DI56" s="552">
        <v>0</v>
      </c>
      <c r="DJ56" s="552">
        <v>0</v>
      </c>
      <c r="DK56" s="552">
        <v>0</v>
      </c>
      <c r="DL56" s="892">
        <v>0</v>
      </c>
    </row>
    <row r="57" spans="1:116">
      <c r="A57" s="769" t="s">
        <v>1120</v>
      </c>
      <c r="B57" s="621" t="s">
        <v>675</v>
      </c>
      <c r="C57" s="622" t="s">
        <v>50</v>
      </c>
      <c r="D57" s="622" t="s">
        <v>543</v>
      </c>
      <c r="E57" s="622" t="s">
        <v>79</v>
      </c>
      <c r="F57" s="622" t="s">
        <v>707</v>
      </c>
      <c r="G57" s="599">
        <v>62.692714647331954</v>
      </c>
      <c r="H57" s="600">
        <v>65</v>
      </c>
      <c r="I57" s="552">
        <v>7</v>
      </c>
      <c r="J57" s="601">
        <v>71.900000000000006</v>
      </c>
      <c r="K57" s="551">
        <v>70</v>
      </c>
      <c r="L57" s="552">
        <v>1</v>
      </c>
      <c r="M57" s="552">
        <v>3</v>
      </c>
      <c r="N57" s="552">
        <v>0</v>
      </c>
      <c r="O57" s="553">
        <v>0</v>
      </c>
      <c r="P57" s="554">
        <v>1.1061538461538463</v>
      </c>
      <c r="Q57" s="555">
        <v>16.592307692307696</v>
      </c>
      <c r="R57" s="606"/>
      <c r="S57" s="608"/>
      <c r="T57" s="608"/>
      <c r="U57" s="607"/>
      <c r="V57" s="600">
        <v>12</v>
      </c>
      <c r="W57" s="601">
        <v>5</v>
      </c>
      <c r="X57" s="551">
        <v>5</v>
      </c>
      <c r="Y57" s="561"/>
      <c r="Z57" s="553">
        <v>0</v>
      </c>
      <c r="AA57" s="554">
        <v>0.41666666666666669</v>
      </c>
      <c r="AB57" s="555">
        <v>4.166666666666667</v>
      </c>
      <c r="AC57" s="600">
        <v>5</v>
      </c>
      <c r="AD57" s="557">
        <v>6</v>
      </c>
      <c r="AE57" s="551">
        <v>6</v>
      </c>
      <c r="AF57" s="552">
        <v>0</v>
      </c>
      <c r="AG57" s="553">
        <v>0</v>
      </c>
      <c r="AH57" s="602">
        <v>1.2</v>
      </c>
      <c r="AI57" s="603">
        <v>7</v>
      </c>
      <c r="AJ57" s="559">
        <v>10</v>
      </c>
      <c r="AK57" s="551">
        <v>6</v>
      </c>
      <c r="AL57" s="552">
        <v>4</v>
      </c>
      <c r="AM57" s="561"/>
      <c r="AN57" s="553">
        <v>0</v>
      </c>
      <c r="AO57" s="602">
        <v>1.2</v>
      </c>
      <c r="AP57" s="886"/>
      <c r="AQ57" s="657"/>
      <c r="AR57" s="887"/>
      <c r="AS57" s="887"/>
      <c r="AT57" s="602">
        <v>1.2</v>
      </c>
      <c r="AU57" s="604">
        <v>18</v>
      </c>
      <c r="AV57" s="600">
        <v>14</v>
      </c>
      <c r="AW57" s="551">
        <v>14</v>
      </c>
      <c r="AX57" s="551">
        <v>14</v>
      </c>
      <c r="AY57" s="552">
        <v>0</v>
      </c>
      <c r="AZ57" s="552">
        <v>0</v>
      </c>
      <c r="BA57" s="561"/>
      <c r="BB57" s="571">
        <v>0</v>
      </c>
      <c r="BC57" s="602">
        <v>1</v>
      </c>
      <c r="BD57" s="604">
        <v>10</v>
      </c>
      <c r="BE57" s="605">
        <v>65000</v>
      </c>
      <c r="BF57" s="563">
        <v>49527.588391891884</v>
      </c>
      <c r="BG57" s="563">
        <v>3665041.5409999993</v>
      </c>
      <c r="BH57" s="872">
        <v>74</v>
      </c>
      <c r="BI57" s="602">
        <v>0.7619628983367982</v>
      </c>
      <c r="BJ57" s="604">
        <v>5.3337402883575873</v>
      </c>
      <c r="BK57" s="629"/>
      <c r="BL57" s="873">
        <v>12</v>
      </c>
      <c r="BM57" s="874">
        <v>10</v>
      </c>
      <c r="BN57" s="565">
        <v>0</v>
      </c>
      <c r="BO57" s="565">
        <v>0</v>
      </c>
      <c r="BP57" s="565">
        <v>0</v>
      </c>
      <c r="BQ57" s="565">
        <v>0</v>
      </c>
      <c r="BR57" s="552">
        <v>0</v>
      </c>
      <c r="BS57" s="657"/>
      <c r="BT57" s="607"/>
      <c r="BU57" s="676">
        <v>0.5</v>
      </c>
      <c r="BV57" s="602">
        <v>0.66666666666666663</v>
      </c>
      <c r="BW57" s="563">
        <v>4</v>
      </c>
      <c r="BX57" s="872">
        <v>6</v>
      </c>
      <c r="BY57" s="602">
        <v>1</v>
      </c>
      <c r="BZ57" s="604">
        <v>5</v>
      </c>
      <c r="CA57" s="606"/>
      <c r="CB57" s="608"/>
      <c r="CC57" s="608"/>
      <c r="CD57" s="606"/>
      <c r="CE57" s="608"/>
      <c r="CF57" s="608"/>
      <c r="CG57" s="607"/>
      <c r="CH57" s="608"/>
      <c r="CI57" s="608"/>
      <c r="CJ57" s="607"/>
      <c r="CK57" s="712"/>
      <c r="CL57" s="888"/>
      <c r="CM57" s="888"/>
      <c r="CN57" s="889"/>
      <c r="CO57" s="678"/>
      <c r="CP57" s="890">
        <v>99.833333333333329</v>
      </c>
      <c r="CQ57" s="602">
        <v>1.2</v>
      </c>
      <c r="CR57" s="680">
        <v>3.5999999999999996</v>
      </c>
      <c r="CS57" s="584"/>
      <c r="CT57" s="585"/>
      <c r="CU57" s="585"/>
      <c r="CV57" s="891"/>
      <c r="CW57" s="600">
        <v>0</v>
      </c>
      <c r="CX57" s="552">
        <v>0</v>
      </c>
      <c r="CY57" s="552">
        <v>0</v>
      </c>
      <c r="CZ57" s="551">
        <v>0</v>
      </c>
      <c r="DA57" s="552">
        <v>0</v>
      </c>
      <c r="DB57" s="552">
        <v>0</v>
      </c>
      <c r="DC57" s="551">
        <v>0</v>
      </c>
      <c r="DD57" s="552">
        <v>0</v>
      </c>
      <c r="DE57" s="552">
        <v>0</v>
      </c>
      <c r="DF57" s="552">
        <v>0</v>
      </c>
      <c r="DG57" s="552">
        <v>0</v>
      </c>
      <c r="DH57" s="551">
        <v>0</v>
      </c>
      <c r="DI57" s="552">
        <v>0</v>
      </c>
      <c r="DJ57" s="552">
        <v>0</v>
      </c>
      <c r="DK57" s="552">
        <v>0</v>
      </c>
      <c r="DL57" s="892">
        <v>0</v>
      </c>
    </row>
    <row r="58" spans="1:116">
      <c r="A58" s="769" t="s">
        <v>1120</v>
      </c>
      <c r="B58" s="621" t="s">
        <v>675</v>
      </c>
      <c r="C58" s="622" t="s">
        <v>50</v>
      </c>
      <c r="D58" s="622" t="s">
        <v>543</v>
      </c>
      <c r="E58" s="622" t="s">
        <v>81</v>
      </c>
      <c r="F58" s="622" t="s">
        <v>708</v>
      </c>
      <c r="G58" s="599">
        <v>50.128161321199556</v>
      </c>
      <c r="H58" s="600">
        <v>121</v>
      </c>
      <c r="I58" s="552">
        <v>11</v>
      </c>
      <c r="J58" s="601">
        <v>105.4</v>
      </c>
      <c r="K58" s="551">
        <v>101</v>
      </c>
      <c r="L58" s="552">
        <v>2</v>
      </c>
      <c r="M58" s="552">
        <v>8</v>
      </c>
      <c r="N58" s="552">
        <v>0</v>
      </c>
      <c r="O58" s="553">
        <v>0</v>
      </c>
      <c r="P58" s="554">
        <v>0.87107438016528926</v>
      </c>
      <c r="Q58" s="555">
        <v>13.066115702479339</v>
      </c>
      <c r="R58" s="606"/>
      <c r="S58" s="608"/>
      <c r="T58" s="608"/>
      <c r="U58" s="607"/>
      <c r="V58" s="600">
        <v>21</v>
      </c>
      <c r="W58" s="601">
        <v>12</v>
      </c>
      <c r="X58" s="551">
        <v>12</v>
      </c>
      <c r="Y58" s="561"/>
      <c r="Z58" s="553">
        <v>0</v>
      </c>
      <c r="AA58" s="554">
        <v>0.5714285714285714</v>
      </c>
      <c r="AB58" s="555">
        <v>5.7142857142857135</v>
      </c>
      <c r="AC58" s="600">
        <v>11</v>
      </c>
      <c r="AD58" s="557">
        <v>4</v>
      </c>
      <c r="AE58" s="551">
        <v>4</v>
      </c>
      <c r="AF58" s="552">
        <v>0</v>
      </c>
      <c r="AG58" s="553">
        <v>0</v>
      </c>
      <c r="AH58" s="602">
        <v>0.36363636363636365</v>
      </c>
      <c r="AI58" s="603">
        <v>12</v>
      </c>
      <c r="AJ58" s="559">
        <v>11</v>
      </c>
      <c r="AK58" s="551">
        <v>3</v>
      </c>
      <c r="AL58" s="552">
        <v>8</v>
      </c>
      <c r="AM58" s="561"/>
      <c r="AN58" s="553">
        <v>0</v>
      </c>
      <c r="AO58" s="602">
        <v>0.91666666666666663</v>
      </c>
      <c r="AP58" s="886"/>
      <c r="AQ58" s="657"/>
      <c r="AR58" s="887"/>
      <c r="AS58" s="887"/>
      <c r="AT58" s="602">
        <v>0.64015151515151514</v>
      </c>
      <c r="AU58" s="604">
        <v>9.6022727272727266</v>
      </c>
      <c r="AV58" s="600">
        <v>27</v>
      </c>
      <c r="AW58" s="551">
        <v>19</v>
      </c>
      <c r="AX58" s="551">
        <v>16</v>
      </c>
      <c r="AY58" s="552">
        <v>3</v>
      </c>
      <c r="AZ58" s="552">
        <v>0</v>
      </c>
      <c r="BA58" s="561"/>
      <c r="BB58" s="571">
        <v>0</v>
      </c>
      <c r="BC58" s="602">
        <v>0.70370370370370372</v>
      </c>
      <c r="BD58" s="604">
        <v>7.0370370370370372</v>
      </c>
      <c r="BE58" s="605">
        <v>65000</v>
      </c>
      <c r="BF58" s="563">
        <v>56721.322729729727</v>
      </c>
      <c r="BG58" s="563">
        <v>6296066.8229999999</v>
      </c>
      <c r="BH58" s="872">
        <v>111</v>
      </c>
      <c r="BI58" s="602">
        <v>0.87263573430353425</v>
      </c>
      <c r="BJ58" s="604">
        <v>6.1084501401247397</v>
      </c>
      <c r="BK58" s="629"/>
      <c r="BL58" s="873">
        <v>0</v>
      </c>
      <c r="BM58" s="874">
        <v>0</v>
      </c>
      <c r="BN58" s="565">
        <v>0</v>
      </c>
      <c r="BO58" s="565">
        <v>0</v>
      </c>
      <c r="BP58" s="565">
        <v>0</v>
      </c>
      <c r="BQ58" s="565">
        <v>0</v>
      </c>
      <c r="BR58" s="552">
        <v>0</v>
      </c>
      <c r="BS58" s="657"/>
      <c r="BT58" s="607"/>
      <c r="BU58" s="676">
        <v>0.5</v>
      </c>
      <c r="BV58" s="602">
        <v>0.75</v>
      </c>
      <c r="BW58" s="563">
        <v>3</v>
      </c>
      <c r="BX58" s="872">
        <v>4</v>
      </c>
      <c r="BY58" s="602">
        <v>1</v>
      </c>
      <c r="BZ58" s="604">
        <v>5</v>
      </c>
      <c r="CA58" s="606"/>
      <c r="CB58" s="608"/>
      <c r="CC58" s="608"/>
      <c r="CD58" s="606"/>
      <c r="CE58" s="608"/>
      <c r="CF58" s="608"/>
      <c r="CG58" s="607"/>
      <c r="CH58" s="608"/>
      <c r="CI58" s="608"/>
      <c r="CJ58" s="607"/>
      <c r="CK58" s="712"/>
      <c r="CL58" s="888"/>
      <c r="CM58" s="888"/>
      <c r="CN58" s="889"/>
      <c r="CO58" s="678"/>
      <c r="CP58" s="890">
        <v>99.771428571428572</v>
      </c>
      <c r="CQ58" s="602">
        <v>1.2</v>
      </c>
      <c r="CR58" s="680">
        <v>3.5999999999999996</v>
      </c>
      <c r="CS58" s="584"/>
      <c r="CT58" s="585"/>
      <c r="CU58" s="585"/>
      <c r="CV58" s="891"/>
      <c r="CW58" s="600">
        <v>0</v>
      </c>
      <c r="CX58" s="552">
        <v>0</v>
      </c>
      <c r="CY58" s="552">
        <v>0</v>
      </c>
      <c r="CZ58" s="551">
        <v>0</v>
      </c>
      <c r="DA58" s="552">
        <v>0</v>
      </c>
      <c r="DB58" s="552">
        <v>0</v>
      </c>
      <c r="DC58" s="551">
        <v>0</v>
      </c>
      <c r="DD58" s="552">
        <v>0</v>
      </c>
      <c r="DE58" s="552">
        <v>0</v>
      </c>
      <c r="DF58" s="552">
        <v>0</v>
      </c>
      <c r="DG58" s="552">
        <v>0</v>
      </c>
      <c r="DH58" s="551">
        <v>0</v>
      </c>
      <c r="DI58" s="552">
        <v>0</v>
      </c>
      <c r="DJ58" s="552">
        <v>0</v>
      </c>
      <c r="DK58" s="552">
        <v>0</v>
      </c>
      <c r="DL58" s="892">
        <v>0</v>
      </c>
    </row>
    <row r="59" spans="1:116">
      <c r="A59" s="769" t="s">
        <v>1120</v>
      </c>
      <c r="B59" s="621" t="s">
        <v>675</v>
      </c>
      <c r="C59" s="622" t="s">
        <v>50</v>
      </c>
      <c r="D59" s="622" t="s">
        <v>543</v>
      </c>
      <c r="E59" s="622" t="s">
        <v>83</v>
      </c>
      <c r="F59" s="622" t="s">
        <v>709</v>
      </c>
      <c r="G59" s="599">
        <v>59.803800884509883</v>
      </c>
      <c r="H59" s="600">
        <v>82</v>
      </c>
      <c r="I59" s="552">
        <v>8</v>
      </c>
      <c r="J59" s="601">
        <v>102.3</v>
      </c>
      <c r="K59" s="551">
        <v>101</v>
      </c>
      <c r="L59" s="552">
        <v>1</v>
      </c>
      <c r="M59" s="552">
        <v>1</v>
      </c>
      <c r="N59" s="552">
        <v>0</v>
      </c>
      <c r="O59" s="553">
        <v>0</v>
      </c>
      <c r="P59" s="554">
        <v>1.2</v>
      </c>
      <c r="Q59" s="555">
        <v>18</v>
      </c>
      <c r="R59" s="606"/>
      <c r="S59" s="608"/>
      <c r="T59" s="608"/>
      <c r="U59" s="607"/>
      <c r="V59" s="600">
        <v>15</v>
      </c>
      <c r="W59" s="601">
        <v>5</v>
      </c>
      <c r="X59" s="551">
        <v>5</v>
      </c>
      <c r="Y59" s="561"/>
      <c r="Z59" s="553">
        <v>0</v>
      </c>
      <c r="AA59" s="554">
        <v>0.33333333333333331</v>
      </c>
      <c r="AB59" s="555">
        <v>3.333333333333333</v>
      </c>
      <c r="AC59" s="600">
        <v>8</v>
      </c>
      <c r="AD59" s="557">
        <v>7</v>
      </c>
      <c r="AE59" s="551">
        <v>7</v>
      </c>
      <c r="AF59" s="552">
        <v>0</v>
      </c>
      <c r="AG59" s="553">
        <v>0</v>
      </c>
      <c r="AH59" s="602">
        <v>0.875</v>
      </c>
      <c r="AI59" s="603">
        <v>9</v>
      </c>
      <c r="AJ59" s="559">
        <v>11</v>
      </c>
      <c r="AK59" s="551">
        <v>6</v>
      </c>
      <c r="AL59" s="552">
        <v>5</v>
      </c>
      <c r="AM59" s="561"/>
      <c r="AN59" s="553">
        <v>0</v>
      </c>
      <c r="AO59" s="602">
        <v>1.2</v>
      </c>
      <c r="AP59" s="886"/>
      <c r="AQ59" s="657"/>
      <c r="AR59" s="887"/>
      <c r="AS59" s="887"/>
      <c r="AT59" s="602">
        <v>1.0375000000000001</v>
      </c>
      <c r="AU59" s="604">
        <v>15.562500000000002</v>
      </c>
      <c r="AV59" s="600">
        <v>18</v>
      </c>
      <c r="AW59" s="551">
        <v>17</v>
      </c>
      <c r="AX59" s="551">
        <v>15</v>
      </c>
      <c r="AY59" s="552">
        <v>2</v>
      </c>
      <c r="AZ59" s="552">
        <v>0</v>
      </c>
      <c r="BA59" s="561"/>
      <c r="BB59" s="571">
        <v>0</v>
      </c>
      <c r="BC59" s="602">
        <v>0.94444444444444442</v>
      </c>
      <c r="BD59" s="604">
        <v>9.4444444444444446</v>
      </c>
      <c r="BE59" s="605">
        <v>65000</v>
      </c>
      <c r="BF59" s="563">
        <v>65059.245174757278</v>
      </c>
      <c r="BG59" s="563">
        <v>6701102.2529999996</v>
      </c>
      <c r="BH59" s="872">
        <v>103</v>
      </c>
      <c r="BI59" s="602">
        <v>1.0009114642270351</v>
      </c>
      <c r="BJ59" s="604">
        <v>7.0063802495892462</v>
      </c>
      <c r="BK59" s="629"/>
      <c r="BL59" s="873">
        <v>0</v>
      </c>
      <c r="BM59" s="874">
        <v>0</v>
      </c>
      <c r="BN59" s="565">
        <v>0</v>
      </c>
      <c r="BO59" s="565">
        <v>0</v>
      </c>
      <c r="BP59" s="565">
        <v>0</v>
      </c>
      <c r="BQ59" s="565">
        <v>0</v>
      </c>
      <c r="BR59" s="552">
        <v>0</v>
      </c>
      <c r="BS59" s="657"/>
      <c r="BT59" s="607"/>
      <c r="BU59" s="676">
        <v>0.5</v>
      </c>
      <c r="BV59" s="602">
        <v>0.2857142857142857</v>
      </c>
      <c r="BW59" s="563">
        <v>2</v>
      </c>
      <c r="BX59" s="872">
        <v>7</v>
      </c>
      <c r="BY59" s="602">
        <v>0.5714285714285714</v>
      </c>
      <c r="BZ59" s="604">
        <v>2.8571428571428568</v>
      </c>
      <c r="CA59" s="606"/>
      <c r="CB59" s="608"/>
      <c r="CC59" s="608"/>
      <c r="CD59" s="606"/>
      <c r="CE59" s="608"/>
      <c r="CF59" s="608"/>
      <c r="CG59" s="607"/>
      <c r="CH59" s="608"/>
      <c r="CI59" s="608"/>
      <c r="CJ59" s="607"/>
      <c r="CK59" s="712"/>
      <c r="CL59" s="888"/>
      <c r="CM59" s="888"/>
      <c r="CN59" s="889"/>
      <c r="CO59" s="678"/>
      <c r="CP59" s="890">
        <v>99.736842105263165</v>
      </c>
      <c r="CQ59" s="602">
        <v>1.2</v>
      </c>
      <c r="CR59" s="680">
        <v>3.5999999999999996</v>
      </c>
      <c r="CS59" s="584"/>
      <c r="CT59" s="585"/>
      <c r="CU59" s="585"/>
      <c r="CV59" s="891"/>
      <c r="CW59" s="600">
        <v>0</v>
      </c>
      <c r="CX59" s="552">
        <v>0</v>
      </c>
      <c r="CY59" s="552">
        <v>0</v>
      </c>
      <c r="CZ59" s="551">
        <v>0</v>
      </c>
      <c r="DA59" s="552">
        <v>0</v>
      </c>
      <c r="DB59" s="552">
        <v>0</v>
      </c>
      <c r="DC59" s="551">
        <v>0</v>
      </c>
      <c r="DD59" s="552">
        <v>0</v>
      </c>
      <c r="DE59" s="552">
        <v>0</v>
      </c>
      <c r="DF59" s="552">
        <v>0</v>
      </c>
      <c r="DG59" s="552">
        <v>0</v>
      </c>
      <c r="DH59" s="551">
        <v>0</v>
      </c>
      <c r="DI59" s="552">
        <v>0</v>
      </c>
      <c r="DJ59" s="552">
        <v>0</v>
      </c>
      <c r="DK59" s="552">
        <v>0</v>
      </c>
      <c r="DL59" s="892">
        <v>0</v>
      </c>
    </row>
    <row r="60" spans="1:116">
      <c r="A60" s="769" t="s">
        <v>1120</v>
      </c>
      <c r="B60" s="621" t="s">
        <v>675</v>
      </c>
      <c r="C60" s="622" t="s">
        <v>50</v>
      </c>
      <c r="D60" s="622" t="s">
        <v>543</v>
      </c>
      <c r="E60" s="622" t="s">
        <v>582</v>
      </c>
      <c r="F60" s="622" t="s">
        <v>710</v>
      </c>
      <c r="G60" s="599">
        <v>53.8793167425912</v>
      </c>
      <c r="H60" s="600">
        <v>61</v>
      </c>
      <c r="I60" s="552">
        <v>6</v>
      </c>
      <c r="J60" s="601">
        <v>61.3</v>
      </c>
      <c r="K60" s="551">
        <v>60</v>
      </c>
      <c r="L60" s="552">
        <v>1</v>
      </c>
      <c r="M60" s="552">
        <v>1</v>
      </c>
      <c r="N60" s="552">
        <v>0</v>
      </c>
      <c r="O60" s="553">
        <v>0</v>
      </c>
      <c r="P60" s="554">
        <v>1.0049180327868852</v>
      </c>
      <c r="Q60" s="555">
        <v>15.073770491803277</v>
      </c>
      <c r="R60" s="606"/>
      <c r="S60" s="608"/>
      <c r="T60" s="608"/>
      <c r="U60" s="607"/>
      <c r="V60" s="600">
        <v>11</v>
      </c>
      <c r="W60" s="601">
        <v>6</v>
      </c>
      <c r="X60" s="551">
        <v>6</v>
      </c>
      <c r="Y60" s="561"/>
      <c r="Z60" s="553">
        <v>0</v>
      </c>
      <c r="AA60" s="554">
        <v>0.54545454545454541</v>
      </c>
      <c r="AB60" s="555">
        <v>5.4545454545454541</v>
      </c>
      <c r="AC60" s="600">
        <v>6</v>
      </c>
      <c r="AD60" s="557">
        <v>5</v>
      </c>
      <c r="AE60" s="551">
        <v>5</v>
      </c>
      <c r="AF60" s="552">
        <v>0</v>
      </c>
      <c r="AG60" s="553">
        <v>0</v>
      </c>
      <c r="AH60" s="602">
        <v>0.83333333333333337</v>
      </c>
      <c r="AI60" s="603">
        <v>7</v>
      </c>
      <c r="AJ60" s="559">
        <v>8</v>
      </c>
      <c r="AK60" s="551">
        <v>4</v>
      </c>
      <c r="AL60" s="552">
        <v>4</v>
      </c>
      <c r="AM60" s="561"/>
      <c r="AN60" s="553">
        <v>0</v>
      </c>
      <c r="AO60" s="602">
        <v>1.1428571428571428</v>
      </c>
      <c r="AP60" s="886"/>
      <c r="AQ60" s="657"/>
      <c r="AR60" s="887"/>
      <c r="AS60" s="887"/>
      <c r="AT60" s="602">
        <v>0.98809523809523814</v>
      </c>
      <c r="AU60" s="604">
        <v>14.821428571428573</v>
      </c>
      <c r="AV60" s="600">
        <v>13</v>
      </c>
      <c r="AW60" s="551">
        <v>7</v>
      </c>
      <c r="AX60" s="551">
        <v>6</v>
      </c>
      <c r="AY60" s="552">
        <v>1</v>
      </c>
      <c r="AZ60" s="552">
        <v>0</v>
      </c>
      <c r="BA60" s="561"/>
      <c r="BB60" s="571">
        <v>0</v>
      </c>
      <c r="BC60" s="602">
        <v>0.53846153846153844</v>
      </c>
      <c r="BD60" s="604">
        <v>5.3846153846153841</v>
      </c>
      <c r="BE60" s="605">
        <v>65000</v>
      </c>
      <c r="BF60" s="563">
        <v>50560.313516129034</v>
      </c>
      <c r="BG60" s="563">
        <v>3134739.4380000001</v>
      </c>
      <c r="BH60" s="872">
        <v>62</v>
      </c>
      <c r="BI60" s="602">
        <v>0.77785097717121587</v>
      </c>
      <c r="BJ60" s="604">
        <v>5.4449568401985111</v>
      </c>
      <c r="BK60" s="629"/>
      <c r="BL60" s="873">
        <v>0</v>
      </c>
      <c r="BM60" s="874">
        <v>0</v>
      </c>
      <c r="BN60" s="565">
        <v>0</v>
      </c>
      <c r="BO60" s="565">
        <v>0</v>
      </c>
      <c r="BP60" s="565">
        <v>0</v>
      </c>
      <c r="BQ60" s="565">
        <v>0</v>
      </c>
      <c r="BR60" s="552">
        <v>0</v>
      </c>
      <c r="BS60" s="657"/>
      <c r="BT60" s="607"/>
      <c r="BU60" s="676">
        <v>0.5</v>
      </c>
      <c r="BV60" s="602">
        <v>1</v>
      </c>
      <c r="BW60" s="563">
        <v>5</v>
      </c>
      <c r="BX60" s="872">
        <v>5</v>
      </c>
      <c r="BY60" s="602">
        <v>1</v>
      </c>
      <c r="BZ60" s="604">
        <v>5</v>
      </c>
      <c r="CA60" s="606"/>
      <c r="CB60" s="608"/>
      <c r="CC60" s="608"/>
      <c r="CD60" s="606"/>
      <c r="CE60" s="608"/>
      <c r="CF60" s="608"/>
      <c r="CG60" s="607"/>
      <c r="CH60" s="608"/>
      <c r="CI60" s="608"/>
      <c r="CJ60" s="607"/>
      <c r="CK60" s="712"/>
      <c r="CL60" s="888"/>
      <c r="CM60" s="888"/>
      <c r="CN60" s="889"/>
      <c r="CO60" s="678"/>
      <c r="CP60" s="890">
        <v>98.181818181818187</v>
      </c>
      <c r="CQ60" s="602">
        <v>0.9</v>
      </c>
      <c r="CR60" s="680">
        <v>2.7</v>
      </c>
      <c r="CS60" s="584"/>
      <c r="CT60" s="585"/>
      <c r="CU60" s="585"/>
      <c r="CV60" s="891"/>
      <c r="CW60" s="600">
        <v>0</v>
      </c>
      <c r="CX60" s="552">
        <v>0</v>
      </c>
      <c r="CY60" s="552">
        <v>0</v>
      </c>
      <c r="CZ60" s="551">
        <v>0</v>
      </c>
      <c r="DA60" s="552">
        <v>0</v>
      </c>
      <c r="DB60" s="552">
        <v>0</v>
      </c>
      <c r="DC60" s="551">
        <v>0</v>
      </c>
      <c r="DD60" s="552">
        <v>0</v>
      </c>
      <c r="DE60" s="552">
        <v>0</v>
      </c>
      <c r="DF60" s="552">
        <v>0</v>
      </c>
      <c r="DG60" s="552">
        <v>0</v>
      </c>
      <c r="DH60" s="551">
        <v>0</v>
      </c>
      <c r="DI60" s="552">
        <v>0</v>
      </c>
      <c r="DJ60" s="552">
        <v>0</v>
      </c>
      <c r="DK60" s="552">
        <v>0</v>
      </c>
      <c r="DL60" s="892">
        <v>0</v>
      </c>
    </row>
    <row r="61" spans="1:116">
      <c r="A61" s="769" t="s">
        <v>1120</v>
      </c>
      <c r="B61" s="621" t="s">
        <v>675</v>
      </c>
      <c r="C61" s="622" t="s">
        <v>50</v>
      </c>
      <c r="D61" s="622" t="s">
        <v>543</v>
      </c>
      <c r="E61" s="622" t="s">
        <v>85</v>
      </c>
      <c r="F61" s="622" t="s">
        <v>711</v>
      </c>
      <c r="G61" s="599">
        <v>22.448447261846979</v>
      </c>
      <c r="H61" s="600">
        <v>78</v>
      </c>
      <c r="I61" s="552">
        <v>8</v>
      </c>
      <c r="J61" s="601">
        <v>39.799999999999997</v>
      </c>
      <c r="K61" s="551">
        <v>38</v>
      </c>
      <c r="L61" s="552">
        <v>0</v>
      </c>
      <c r="M61" s="552">
        <v>6</v>
      </c>
      <c r="N61" s="552">
        <v>0</v>
      </c>
      <c r="O61" s="553">
        <v>0</v>
      </c>
      <c r="P61" s="554">
        <v>0.51025641025641022</v>
      </c>
      <c r="Q61" s="555">
        <v>7.6538461538461533</v>
      </c>
      <c r="R61" s="606"/>
      <c r="S61" s="608"/>
      <c r="T61" s="608"/>
      <c r="U61" s="607"/>
      <c r="V61" s="600">
        <v>14</v>
      </c>
      <c r="W61" s="601">
        <v>2</v>
      </c>
      <c r="X61" s="551">
        <v>2</v>
      </c>
      <c r="Y61" s="561"/>
      <c r="Z61" s="553">
        <v>0</v>
      </c>
      <c r="AA61" s="554">
        <v>0.14285714285714285</v>
      </c>
      <c r="AB61" s="555">
        <v>1.4285714285714284</v>
      </c>
      <c r="AC61" s="600">
        <v>7</v>
      </c>
      <c r="AD61" s="557">
        <v>1</v>
      </c>
      <c r="AE61" s="551">
        <v>1</v>
      </c>
      <c r="AF61" s="552">
        <v>0</v>
      </c>
      <c r="AG61" s="553">
        <v>0</v>
      </c>
      <c r="AH61" s="602">
        <v>0.14285714285714285</v>
      </c>
      <c r="AI61" s="603">
        <v>8</v>
      </c>
      <c r="AJ61" s="559">
        <v>2</v>
      </c>
      <c r="AK61" s="551">
        <v>1</v>
      </c>
      <c r="AL61" s="552">
        <v>1</v>
      </c>
      <c r="AM61" s="561"/>
      <c r="AN61" s="553">
        <v>0</v>
      </c>
      <c r="AO61" s="602">
        <v>0.25</v>
      </c>
      <c r="AP61" s="886"/>
      <c r="AQ61" s="657"/>
      <c r="AR61" s="887"/>
      <c r="AS61" s="887"/>
      <c r="AT61" s="602">
        <v>0.19642857142857142</v>
      </c>
      <c r="AU61" s="604">
        <v>2.9464285714285712</v>
      </c>
      <c r="AV61" s="600">
        <v>17</v>
      </c>
      <c r="AW61" s="551">
        <v>5</v>
      </c>
      <c r="AX61" s="551">
        <v>5</v>
      </c>
      <c r="AY61" s="552">
        <v>0</v>
      </c>
      <c r="AZ61" s="552">
        <v>0</v>
      </c>
      <c r="BA61" s="561"/>
      <c r="BB61" s="571">
        <v>0</v>
      </c>
      <c r="BC61" s="602">
        <v>0.29411764705882354</v>
      </c>
      <c r="BD61" s="604">
        <v>2.9411764705882355</v>
      </c>
      <c r="BE61" s="605">
        <v>65000</v>
      </c>
      <c r="BF61" s="563">
        <v>47156.800204545463</v>
      </c>
      <c r="BG61" s="563">
        <v>2074899.2090000003</v>
      </c>
      <c r="BH61" s="872">
        <v>44</v>
      </c>
      <c r="BI61" s="602">
        <v>0.725489233916084</v>
      </c>
      <c r="BJ61" s="604">
        <v>5.0784246374125876</v>
      </c>
      <c r="BK61" s="629"/>
      <c r="BL61" s="873">
        <v>1.5</v>
      </c>
      <c r="BM61" s="874">
        <v>0</v>
      </c>
      <c r="BN61" s="565">
        <v>0</v>
      </c>
      <c r="BO61" s="565">
        <v>3</v>
      </c>
      <c r="BP61" s="565">
        <v>0</v>
      </c>
      <c r="BQ61" s="565">
        <v>0</v>
      </c>
      <c r="BR61" s="552">
        <v>0</v>
      </c>
      <c r="BS61" s="657"/>
      <c r="BT61" s="607"/>
      <c r="BU61" s="676">
        <v>0.5</v>
      </c>
      <c r="BV61" s="602">
        <v>0</v>
      </c>
      <c r="BW61" s="563">
        <v>0</v>
      </c>
      <c r="BX61" s="872">
        <v>1</v>
      </c>
      <c r="BY61" s="602">
        <v>0</v>
      </c>
      <c r="BZ61" s="604">
        <v>0</v>
      </c>
      <c r="CA61" s="606"/>
      <c r="CB61" s="608"/>
      <c r="CC61" s="608"/>
      <c r="CD61" s="606"/>
      <c r="CE61" s="608"/>
      <c r="CF61" s="608"/>
      <c r="CG61" s="607"/>
      <c r="CH61" s="608"/>
      <c r="CI61" s="608"/>
      <c r="CJ61" s="607"/>
      <c r="CK61" s="712"/>
      <c r="CL61" s="888"/>
      <c r="CM61" s="888"/>
      <c r="CN61" s="889"/>
      <c r="CO61" s="678"/>
      <c r="CP61" s="890">
        <v>97.625</v>
      </c>
      <c r="CQ61" s="602">
        <v>0.8</v>
      </c>
      <c r="CR61" s="680">
        <v>2.4000000000000004</v>
      </c>
      <c r="CS61" s="584"/>
      <c r="CT61" s="585"/>
      <c r="CU61" s="585"/>
      <c r="CV61" s="891"/>
      <c r="CW61" s="600">
        <v>0</v>
      </c>
      <c r="CX61" s="552">
        <v>0</v>
      </c>
      <c r="CY61" s="552">
        <v>0</v>
      </c>
      <c r="CZ61" s="551">
        <v>0</v>
      </c>
      <c r="DA61" s="552">
        <v>0</v>
      </c>
      <c r="DB61" s="552">
        <v>0</v>
      </c>
      <c r="DC61" s="551">
        <v>0</v>
      </c>
      <c r="DD61" s="552">
        <v>0</v>
      </c>
      <c r="DE61" s="552">
        <v>0</v>
      </c>
      <c r="DF61" s="552">
        <v>0</v>
      </c>
      <c r="DG61" s="552">
        <v>0</v>
      </c>
      <c r="DH61" s="551">
        <v>0</v>
      </c>
      <c r="DI61" s="552">
        <v>0</v>
      </c>
      <c r="DJ61" s="552">
        <v>0</v>
      </c>
      <c r="DK61" s="552">
        <v>0</v>
      </c>
      <c r="DL61" s="892">
        <v>0</v>
      </c>
    </row>
    <row r="62" spans="1:116">
      <c r="A62" s="769" t="s">
        <v>1120</v>
      </c>
      <c r="B62" s="621" t="s">
        <v>675</v>
      </c>
      <c r="C62" s="622" t="s">
        <v>50</v>
      </c>
      <c r="D62" s="622" t="s">
        <v>543</v>
      </c>
      <c r="E62" s="622" t="s">
        <v>99</v>
      </c>
      <c r="F62" s="622" t="s">
        <v>712</v>
      </c>
      <c r="G62" s="599">
        <v>55.285756769861514</v>
      </c>
      <c r="H62" s="600">
        <v>87</v>
      </c>
      <c r="I62" s="552">
        <v>9</v>
      </c>
      <c r="J62" s="601">
        <v>80.599999999999994</v>
      </c>
      <c r="K62" s="551">
        <v>78</v>
      </c>
      <c r="L62" s="552">
        <v>2</v>
      </c>
      <c r="M62" s="552">
        <v>2</v>
      </c>
      <c r="N62" s="552">
        <v>0</v>
      </c>
      <c r="O62" s="553">
        <v>0</v>
      </c>
      <c r="P62" s="554">
        <v>0.92643678160919529</v>
      </c>
      <c r="Q62" s="555">
        <v>13.896551724137929</v>
      </c>
      <c r="R62" s="606"/>
      <c r="S62" s="608"/>
      <c r="T62" s="608"/>
      <c r="U62" s="607"/>
      <c r="V62" s="600">
        <v>16</v>
      </c>
      <c r="W62" s="601">
        <v>5</v>
      </c>
      <c r="X62" s="551">
        <v>5</v>
      </c>
      <c r="Y62" s="561"/>
      <c r="Z62" s="553">
        <v>0</v>
      </c>
      <c r="AA62" s="554">
        <v>0.3125</v>
      </c>
      <c r="AB62" s="555">
        <v>3.125</v>
      </c>
      <c r="AC62" s="600">
        <v>5</v>
      </c>
      <c r="AD62" s="557">
        <v>6</v>
      </c>
      <c r="AE62" s="551">
        <v>6</v>
      </c>
      <c r="AF62" s="552">
        <v>0</v>
      </c>
      <c r="AG62" s="553">
        <v>0</v>
      </c>
      <c r="AH62" s="602">
        <v>1.2</v>
      </c>
      <c r="AI62" s="603">
        <v>7</v>
      </c>
      <c r="AJ62" s="559">
        <v>6</v>
      </c>
      <c r="AK62" s="551">
        <v>4</v>
      </c>
      <c r="AL62" s="552">
        <v>2</v>
      </c>
      <c r="AM62" s="561"/>
      <c r="AN62" s="553">
        <v>0</v>
      </c>
      <c r="AO62" s="602">
        <v>0.8571428571428571</v>
      </c>
      <c r="AP62" s="886"/>
      <c r="AQ62" s="657"/>
      <c r="AR62" s="887"/>
      <c r="AS62" s="887"/>
      <c r="AT62" s="602">
        <v>1.0285714285714285</v>
      </c>
      <c r="AU62" s="604">
        <v>15.428571428571427</v>
      </c>
      <c r="AV62" s="600">
        <v>19</v>
      </c>
      <c r="AW62" s="551">
        <v>15</v>
      </c>
      <c r="AX62" s="551">
        <v>13</v>
      </c>
      <c r="AY62" s="552">
        <v>1</v>
      </c>
      <c r="AZ62" s="552">
        <v>1</v>
      </c>
      <c r="BA62" s="561"/>
      <c r="BB62" s="571">
        <v>0</v>
      </c>
      <c r="BC62" s="602">
        <v>0.78947368421052633</v>
      </c>
      <c r="BD62" s="604">
        <v>7.8947368421052637</v>
      </c>
      <c r="BE62" s="605">
        <v>65000</v>
      </c>
      <c r="BF62" s="563">
        <v>58879.755768292664</v>
      </c>
      <c r="BG62" s="563">
        <v>4828139.9729999984</v>
      </c>
      <c r="BH62" s="872">
        <v>82</v>
      </c>
      <c r="BI62" s="602">
        <v>0.90584239643527176</v>
      </c>
      <c r="BJ62" s="604">
        <v>6.3408967750469021</v>
      </c>
      <c r="BK62" s="629"/>
      <c r="BL62" s="873">
        <v>0</v>
      </c>
      <c r="BM62" s="874">
        <v>0</v>
      </c>
      <c r="BN62" s="565">
        <v>0</v>
      </c>
      <c r="BO62" s="565">
        <v>0</v>
      </c>
      <c r="BP62" s="565">
        <v>0</v>
      </c>
      <c r="BQ62" s="565">
        <v>0</v>
      </c>
      <c r="BR62" s="552">
        <v>0</v>
      </c>
      <c r="BS62" s="657"/>
      <c r="BT62" s="607"/>
      <c r="BU62" s="676">
        <v>0.5</v>
      </c>
      <c r="BV62" s="602">
        <v>0.83333333333333337</v>
      </c>
      <c r="BW62" s="563">
        <v>5</v>
      </c>
      <c r="BX62" s="872">
        <v>6</v>
      </c>
      <c r="BY62" s="602">
        <v>1</v>
      </c>
      <c r="BZ62" s="604">
        <v>5</v>
      </c>
      <c r="CA62" s="606"/>
      <c r="CB62" s="608"/>
      <c r="CC62" s="608"/>
      <c r="CD62" s="606"/>
      <c r="CE62" s="608"/>
      <c r="CF62" s="608"/>
      <c r="CG62" s="607"/>
      <c r="CH62" s="608"/>
      <c r="CI62" s="608"/>
      <c r="CJ62" s="607"/>
      <c r="CK62" s="712"/>
      <c r="CL62" s="888"/>
      <c r="CM62" s="888"/>
      <c r="CN62" s="889"/>
      <c r="CO62" s="678"/>
      <c r="CP62" s="890">
        <v>99.774193548387103</v>
      </c>
      <c r="CQ62" s="602">
        <v>1.2</v>
      </c>
      <c r="CR62" s="680">
        <v>3.5999999999999996</v>
      </c>
      <c r="CS62" s="584"/>
      <c r="CT62" s="585"/>
      <c r="CU62" s="585"/>
      <c r="CV62" s="891"/>
      <c r="CW62" s="600">
        <v>0</v>
      </c>
      <c r="CX62" s="552">
        <v>0</v>
      </c>
      <c r="CY62" s="552">
        <v>0</v>
      </c>
      <c r="CZ62" s="551">
        <v>0</v>
      </c>
      <c r="DA62" s="552">
        <v>0</v>
      </c>
      <c r="DB62" s="552">
        <v>0</v>
      </c>
      <c r="DC62" s="551">
        <v>0</v>
      </c>
      <c r="DD62" s="552">
        <v>0</v>
      </c>
      <c r="DE62" s="552">
        <v>0</v>
      </c>
      <c r="DF62" s="552">
        <v>0</v>
      </c>
      <c r="DG62" s="552">
        <v>0</v>
      </c>
      <c r="DH62" s="551">
        <v>0</v>
      </c>
      <c r="DI62" s="552">
        <v>0</v>
      </c>
      <c r="DJ62" s="552">
        <v>0</v>
      </c>
      <c r="DK62" s="552">
        <v>0</v>
      </c>
      <c r="DL62" s="892">
        <v>0</v>
      </c>
    </row>
    <row r="63" spans="1:116">
      <c r="A63" s="769" t="s">
        <v>1120</v>
      </c>
      <c r="B63" s="621" t="s">
        <v>675</v>
      </c>
      <c r="C63" s="622" t="s">
        <v>50</v>
      </c>
      <c r="D63" s="622" t="s">
        <v>543</v>
      </c>
      <c r="E63" s="622" t="s">
        <v>101</v>
      </c>
      <c r="F63" s="622" t="s">
        <v>713</v>
      </c>
      <c r="G63" s="599">
        <v>64.6641242265909</v>
      </c>
      <c r="H63" s="600">
        <v>76</v>
      </c>
      <c r="I63" s="552">
        <v>8</v>
      </c>
      <c r="J63" s="601">
        <v>66.400000000000006</v>
      </c>
      <c r="K63" s="551">
        <v>68</v>
      </c>
      <c r="L63" s="552">
        <v>2</v>
      </c>
      <c r="M63" s="552">
        <v>4</v>
      </c>
      <c r="N63" s="552">
        <v>1</v>
      </c>
      <c r="O63" s="553">
        <v>5</v>
      </c>
      <c r="P63" s="554">
        <v>0.87368421052631584</v>
      </c>
      <c r="Q63" s="555">
        <v>13.105263157894738</v>
      </c>
      <c r="R63" s="606"/>
      <c r="S63" s="608"/>
      <c r="T63" s="608"/>
      <c r="U63" s="607"/>
      <c r="V63" s="600">
        <v>14</v>
      </c>
      <c r="W63" s="601">
        <v>11</v>
      </c>
      <c r="X63" s="551">
        <v>11</v>
      </c>
      <c r="Y63" s="561"/>
      <c r="Z63" s="553">
        <v>0</v>
      </c>
      <c r="AA63" s="554">
        <v>0.7857142857142857</v>
      </c>
      <c r="AB63" s="555">
        <v>7.8571428571428568</v>
      </c>
      <c r="AC63" s="600">
        <v>6</v>
      </c>
      <c r="AD63" s="557">
        <v>8</v>
      </c>
      <c r="AE63" s="551">
        <v>8</v>
      </c>
      <c r="AF63" s="552">
        <v>0</v>
      </c>
      <c r="AG63" s="553">
        <v>0</v>
      </c>
      <c r="AH63" s="602">
        <v>1.2</v>
      </c>
      <c r="AI63" s="603">
        <v>7</v>
      </c>
      <c r="AJ63" s="559">
        <v>8</v>
      </c>
      <c r="AK63" s="551">
        <v>6</v>
      </c>
      <c r="AL63" s="552">
        <v>2</v>
      </c>
      <c r="AM63" s="561"/>
      <c r="AN63" s="553">
        <v>0</v>
      </c>
      <c r="AO63" s="602">
        <v>1.1428571428571428</v>
      </c>
      <c r="AP63" s="886"/>
      <c r="AQ63" s="657"/>
      <c r="AR63" s="887"/>
      <c r="AS63" s="887"/>
      <c r="AT63" s="602">
        <v>1.1714285714285713</v>
      </c>
      <c r="AU63" s="604">
        <v>17.571428571428569</v>
      </c>
      <c r="AV63" s="600">
        <v>17</v>
      </c>
      <c r="AW63" s="551">
        <v>25</v>
      </c>
      <c r="AX63" s="551">
        <v>19</v>
      </c>
      <c r="AY63" s="552">
        <v>5</v>
      </c>
      <c r="AZ63" s="552">
        <v>1</v>
      </c>
      <c r="BA63" s="561"/>
      <c r="BB63" s="571">
        <v>0</v>
      </c>
      <c r="BC63" s="602">
        <v>1.2</v>
      </c>
      <c r="BD63" s="604">
        <v>12</v>
      </c>
      <c r="BE63" s="605">
        <v>65000</v>
      </c>
      <c r="BF63" s="563">
        <v>58316.975229729724</v>
      </c>
      <c r="BG63" s="563">
        <v>4315456.1669999994</v>
      </c>
      <c r="BH63" s="872">
        <v>74</v>
      </c>
      <c r="BI63" s="602">
        <v>0.89718423430353422</v>
      </c>
      <c r="BJ63" s="604">
        <v>6.2802896401247397</v>
      </c>
      <c r="BK63" s="629"/>
      <c r="BL63" s="873">
        <v>0</v>
      </c>
      <c r="BM63" s="874">
        <v>0</v>
      </c>
      <c r="BN63" s="565">
        <v>0</v>
      </c>
      <c r="BO63" s="565">
        <v>0</v>
      </c>
      <c r="BP63" s="565">
        <v>0</v>
      </c>
      <c r="BQ63" s="565">
        <v>0</v>
      </c>
      <c r="BR63" s="552">
        <v>0</v>
      </c>
      <c r="BS63" s="657"/>
      <c r="BT63" s="607"/>
      <c r="BU63" s="676">
        <v>0.5</v>
      </c>
      <c r="BV63" s="602">
        <v>0.5</v>
      </c>
      <c r="BW63" s="563">
        <v>4</v>
      </c>
      <c r="BX63" s="872">
        <v>8</v>
      </c>
      <c r="BY63" s="602">
        <v>1</v>
      </c>
      <c r="BZ63" s="604">
        <v>5</v>
      </c>
      <c r="CA63" s="606"/>
      <c r="CB63" s="608"/>
      <c r="CC63" s="608"/>
      <c r="CD63" s="606"/>
      <c r="CE63" s="608"/>
      <c r="CF63" s="608"/>
      <c r="CG63" s="607"/>
      <c r="CH63" s="608"/>
      <c r="CI63" s="608"/>
      <c r="CJ63" s="607"/>
      <c r="CK63" s="712"/>
      <c r="CL63" s="888"/>
      <c r="CM63" s="888"/>
      <c r="CN63" s="889"/>
      <c r="CO63" s="678"/>
      <c r="CP63" s="890">
        <v>98.476190476190482</v>
      </c>
      <c r="CQ63" s="602">
        <v>0.95</v>
      </c>
      <c r="CR63" s="680">
        <v>2.8499999999999996</v>
      </c>
      <c r="CS63" s="584"/>
      <c r="CT63" s="585"/>
      <c r="CU63" s="585"/>
      <c r="CV63" s="891"/>
      <c r="CW63" s="600">
        <v>5</v>
      </c>
      <c r="CX63" s="552">
        <v>1</v>
      </c>
      <c r="CY63" s="552">
        <v>0</v>
      </c>
      <c r="CZ63" s="551">
        <v>0</v>
      </c>
      <c r="DA63" s="552">
        <v>0</v>
      </c>
      <c r="DB63" s="552">
        <v>0</v>
      </c>
      <c r="DC63" s="551">
        <v>0</v>
      </c>
      <c r="DD63" s="552">
        <v>0</v>
      </c>
      <c r="DE63" s="552">
        <v>0</v>
      </c>
      <c r="DF63" s="552">
        <v>0</v>
      </c>
      <c r="DG63" s="552">
        <v>0</v>
      </c>
      <c r="DH63" s="551">
        <v>0</v>
      </c>
      <c r="DI63" s="552">
        <v>0</v>
      </c>
      <c r="DJ63" s="552">
        <v>0</v>
      </c>
      <c r="DK63" s="552">
        <v>0</v>
      </c>
      <c r="DL63" s="892">
        <v>0</v>
      </c>
    </row>
    <row r="64" spans="1:116">
      <c r="A64" s="769" t="s">
        <v>1120</v>
      </c>
      <c r="B64" s="621" t="s">
        <v>675</v>
      </c>
      <c r="C64" s="622" t="s">
        <v>50</v>
      </c>
      <c r="D64" s="622" t="s">
        <v>543</v>
      </c>
      <c r="E64" s="622" t="s">
        <v>103</v>
      </c>
      <c r="F64" s="622" t="s">
        <v>714</v>
      </c>
      <c r="G64" s="599">
        <v>52.300627679385627</v>
      </c>
      <c r="H64" s="600">
        <v>76</v>
      </c>
      <c r="I64" s="552">
        <v>8</v>
      </c>
      <c r="J64" s="601">
        <v>74.2</v>
      </c>
      <c r="K64" s="551">
        <v>73</v>
      </c>
      <c r="L64" s="552">
        <v>0</v>
      </c>
      <c r="M64" s="552">
        <v>4</v>
      </c>
      <c r="N64" s="552">
        <v>0</v>
      </c>
      <c r="O64" s="553">
        <v>0</v>
      </c>
      <c r="P64" s="554">
        <v>0.97631578947368425</v>
      </c>
      <c r="Q64" s="555">
        <v>14.644736842105264</v>
      </c>
      <c r="R64" s="606"/>
      <c r="S64" s="893"/>
      <c r="T64" s="608"/>
      <c r="U64" s="607"/>
      <c r="V64" s="600">
        <v>14</v>
      </c>
      <c r="W64" s="601">
        <v>8</v>
      </c>
      <c r="X64" s="551">
        <v>8</v>
      </c>
      <c r="Y64" s="561"/>
      <c r="Z64" s="553">
        <v>0</v>
      </c>
      <c r="AA64" s="554">
        <v>0.5714285714285714</v>
      </c>
      <c r="AB64" s="555">
        <v>5.7142857142857135</v>
      </c>
      <c r="AC64" s="600">
        <v>4</v>
      </c>
      <c r="AD64" s="557">
        <v>4</v>
      </c>
      <c r="AE64" s="551">
        <v>4</v>
      </c>
      <c r="AF64" s="552">
        <v>0</v>
      </c>
      <c r="AG64" s="553">
        <v>0</v>
      </c>
      <c r="AH64" s="602">
        <v>1</v>
      </c>
      <c r="AI64" s="603">
        <v>6</v>
      </c>
      <c r="AJ64" s="559">
        <v>4</v>
      </c>
      <c r="AK64" s="551">
        <v>3</v>
      </c>
      <c r="AL64" s="552">
        <v>1</v>
      </c>
      <c r="AM64" s="561"/>
      <c r="AN64" s="553">
        <v>0</v>
      </c>
      <c r="AO64" s="602">
        <v>0.66666666666666663</v>
      </c>
      <c r="AP64" s="886"/>
      <c r="AQ64" s="657"/>
      <c r="AR64" s="887"/>
      <c r="AS64" s="887"/>
      <c r="AT64" s="602">
        <v>0.83333333333333326</v>
      </c>
      <c r="AU64" s="604">
        <v>12.499999999999998</v>
      </c>
      <c r="AV64" s="600">
        <v>17</v>
      </c>
      <c r="AW64" s="551">
        <v>10</v>
      </c>
      <c r="AX64" s="551">
        <v>8</v>
      </c>
      <c r="AY64" s="552">
        <v>2</v>
      </c>
      <c r="AZ64" s="552">
        <v>0</v>
      </c>
      <c r="BA64" s="561"/>
      <c r="BB64" s="571">
        <v>0</v>
      </c>
      <c r="BC64" s="602">
        <v>0.58823529411764708</v>
      </c>
      <c r="BD64" s="604">
        <v>5.882352941176471</v>
      </c>
      <c r="BE64" s="605">
        <v>65000</v>
      </c>
      <c r="BF64" s="563">
        <v>59978.770259740231</v>
      </c>
      <c r="BG64" s="563">
        <v>4618365.3099999977</v>
      </c>
      <c r="BH64" s="872">
        <v>77</v>
      </c>
      <c r="BI64" s="602">
        <v>0.92275031168831123</v>
      </c>
      <c r="BJ64" s="604">
        <v>6.4592521818181785</v>
      </c>
      <c r="BK64" s="629"/>
      <c r="BL64" s="873">
        <v>0</v>
      </c>
      <c r="BM64" s="874">
        <v>0</v>
      </c>
      <c r="BN64" s="565">
        <v>0</v>
      </c>
      <c r="BO64" s="565">
        <v>0</v>
      </c>
      <c r="BP64" s="565">
        <v>0</v>
      </c>
      <c r="BQ64" s="565">
        <v>0</v>
      </c>
      <c r="BR64" s="552">
        <v>0</v>
      </c>
      <c r="BS64" s="657"/>
      <c r="BT64" s="607"/>
      <c r="BU64" s="676">
        <v>0.5</v>
      </c>
      <c r="BV64" s="602">
        <v>0.5</v>
      </c>
      <c r="BW64" s="563">
        <v>2</v>
      </c>
      <c r="BX64" s="872">
        <v>4</v>
      </c>
      <c r="BY64" s="602">
        <v>1</v>
      </c>
      <c r="BZ64" s="604">
        <v>5</v>
      </c>
      <c r="CA64" s="606"/>
      <c r="CB64" s="893"/>
      <c r="CC64" s="893"/>
      <c r="CD64" s="894"/>
      <c r="CE64" s="893"/>
      <c r="CF64" s="893"/>
      <c r="CG64" s="895"/>
      <c r="CH64" s="893"/>
      <c r="CI64" s="608"/>
      <c r="CJ64" s="607"/>
      <c r="CK64" s="712"/>
      <c r="CL64" s="888"/>
      <c r="CM64" s="888"/>
      <c r="CN64" s="889"/>
      <c r="CO64" s="678"/>
      <c r="CP64" s="890">
        <v>96.75</v>
      </c>
      <c r="CQ64" s="602">
        <v>0.7</v>
      </c>
      <c r="CR64" s="680">
        <v>2.0999999999999996</v>
      </c>
      <c r="CS64" s="584"/>
      <c r="CT64" s="585"/>
      <c r="CU64" s="585"/>
      <c r="CV64" s="891"/>
      <c r="CW64" s="600">
        <v>0</v>
      </c>
      <c r="CX64" s="552">
        <v>0</v>
      </c>
      <c r="CY64" s="552">
        <v>0</v>
      </c>
      <c r="CZ64" s="551">
        <v>0</v>
      </c>
      <c r="DA64" s="552">
        <v>0</v>
      </c>
      <c r="DB64" s="552">
        <v>0</v>
      </c>
      <c r="DC64" s="551">
        <v>0</v>
      </c>
      <c r="DD64" s="552">
        <v>0</v>
      </c>
      <c r="DE64" s="552">
        <v>0</v>
      </c>
      <c r="DF64" s="552">
        <v>0</v>
      </c>
      <c r="DG64" s="552">
        <v>0</v>
      </c>
      <c r="DH64" s="551">
        <v>0</v>
      </c>
      <c r="DI64" s="552">
        <v>0</v>
      </c>
      <c r="DJ64" s="552">
        <v>0</v>
      </c>
      <c r="DK64" s="552">
        <v>0</v>
      </c>
      <c r="DL64" s="892">
        <v>0</v>
      </c>
    </row>
    <row r="65" spans="1:116">
      <c r="A65" s="769" t="s">
        <v>1120</v>
      </c>
      <c r="B65" s="621" t="s">
        <v>675</v>
      </c>
      <c r="C65" s="622" t="s">
        <v>50</v>
      </c>
      <c r="D65" s="622" t="s">
        <v>543</v>
      </c>
      <c r="E65" s="622" t="s">
        <v>1107</v>
      </c>
      <c r="F65" s="622" t="s">
        <v>1212</v>
      </c>
      <c r="G65" s="599">
        <v>73.793442817582417</v>
      </c>
      <c r="H65" s="600">
        <v>30</v>
      </c>
      <c r="I65" s="552">
        <v>3</v>
      </c>
      <c r="J65" s="601">
        <v>47.6</v>
      </c>
      <c r="K65" s="551">
        <v>45</v>
      </c>
      <c r="L65" s="552">
        <v>2</v>
      </c>
      <c r="M65" s="552">
        <v>2</v>
      </c>
      <c r="N65" s="552">
        <v>0</v>
      </c>
      <c r="O65" s="553">
        <v>0</v>
      </c>
      <c r="P65" s="554">
        <v>1.2</v>
      </c>
      <c r="Q65" s="555">
        <v>18</v>
      </c>
      <c r="R65" s="606"/>
      <c r="S65" s="608"/>
      <c r="T65" s="608"/>
      <c r="U65" s="607"/>
      <c r="V65" s="600">
        <v>5</v>
      </c>
      <c r="W65" s="601">
        <v>9</v>
      </c>
      <c r="X65" s="551">
        <v>9</v>
      </c>
      <c r="Y65" s="561"/>
      <c r="Z65" s="553">
        <v>0</v>
      </c>
      <c r="AA65" s="554">
        <v>1.2</v>
      </c>
      <c r="AB65" s="555">
        <v>12</v>
      </c>
      <c r="AC65" s="600">
        <v>1</v>
      </c>
      <c r="AD65" s="557">
        <v>4</v>
      </c>
      <c r="AE65" s="551">
        <v>4</v>
      </c>
      <c r="AF65" s="552">
        <v>0</v>
      </c>
      <c r="AG65" s="553">
        <v>0</v>
      </c>
      <c r="AH65" s="602">
        <v>1.2</v>
      </c>
      <c r="AI65" s="603">
        <v>2</v>
      </c>
      <c r="AJ65" s="559">
        <v>4</v>
      </c>
      <c r="AK65" s="551">
        <v>3</v>
      </c>
      <c r="AL65" s="552">
        <v>1</v>
      </c>
      <c r="AM65" s="561"/>
      <c r="AN65" s="553">
        <v>0</v>
      </c>
      <c r="AO65" s="602">
        <v>1.2</v>
      </c>
      <c r="AP65" s="886"/>
      <c r="AQ65" s="657"/>
      <c r="AR65" s="887"/>
      <c r="AS65" s="887"/>
      <c r="AT65" s="602">
        <v>1.2</v>
      </c>
      <c r="AU65" s="604">
        <v>18</v>
      </c>
      <c r="AV65" s="600">
        <v>7</v>
      </c>
      <c r="AW65" s="551">
        <v>12</v>
      </c>
      <c r="AX65" s="551">
        <v>11</v>
      </c>
      <c r="AY65" s="552">
        <v>1</v>
      </c>
      <c r="AZ65" s="552">
        <v>0</v>
      </c>
      <c r="BA65" s="561"/>
      <c r="BB65" s="571">
        <v>0</v>
      </c>
      <c r="BC65" s="602">
        <v>1.2</v>
      </c>
      <c r="BD65" s="604">
        <v>12</v>
      </c>
      <c r="BE65" s="605">
        <v>65000</v>
      </c>
      <c r="BF65" s="563">
        <v>55189.111877551019</v>
      </c>
      <c r="BG65" s="563">
        <v>2704266.4819999998</v>
      </c>
      <c r="BH65" s="872">
        <v>49</v>
      </c>
      <c r="BI65" s="602">
        <v>0.84906325965463103</v>
      </c>
      <c r="BJ65" s="604">
        <v>5.943442817582417</v>
      </c>
      <c r="BK65" s="629"/>
      <c r="BL65" s="873">
        <v>10.799999999999999</v>
      </c>
      <c r="BM65" s="874">
        <v>9</v>
      </c>
      <c r="BN65" s="565">
        <v>0</v>
      </c>
      <c r="BO65" s="565">
        <v>0</v>
      </c>
      <c r="BP65" s="565">
        <v>0</v>
      </c>
      <c r="BQ65" s="565">
        <v>0</v>
      </c>
      <c r="BR65" s="552">
        <v>0</v>
      </c>
      <c r="BS65" s="657"/>
      <c r="BT65" s="607"/>
      <c r="BU65" s="676">
        <v>0.5</v>
      </c>
      <c r="BV65" s="602">
        <v>0.5</v>
      </c>
      <c r="BW65" s="563">
        <v>2</v>
      </c>
      <c r="BX65" s="872">
        <v>4</v>
      </c>
      <c r="BY65" s="602">
        <v>1</v>
      </c>
      <c r="BZ65" s="604">
        <v>5</v>
      </c>
      <c r="CA65" s="606"/>
      <c r="CB65" s="608"/>
      <c r="CC65" s="608"/>
      <c r="CD65" s="606"/>
      <c r="CE65" s="608"/>
      <c r="CF65" s="608"/>
      <c r="CG65" s="607"/>
      <c r="CH65" s="608"/>
      <c r="CI65" s="608"/>
      <c r="CJ65" s="607"/>
      <c r="CK65" s="712"/>
      <c r="CL65" s="888"/>
      <c r="CM65" s="888"/>
      <c r="CN65" s="889"/>
      <c r="CO65" s="678"/>
      <c r="CP65" s="890">
        <v>98.63636363636364</v>
      </c>
      <c r="CQ65" s="602">
        <v>0.95</v>
      </c>
      <c r="CR65" s="680">
        <v>2.8499999999999996</v>
      </c>
      <c r="CS65" s="584"/>
      <c r="CT65" s="585"/>
      <c r="CU65" s="585"/>
      <c r="CV65" s="891"/>
      <c r="CW65" s="600">
        <v>0</v>
      </c>
      <c r="CX65" s="552">
        <v>0</v>
      </c>
      <c r="CY65" s="552">
        <v>0</v>
      </c>
      <c r="CZ65" s="551">
        <v>0</v>
      </c>
      <c r="DA65" s="552">
        <v>0</v>
      </c>
      <c r="DB65" s="552">
        <v>0</v>
      </c>
      <c r="DC65" s="551">
        <v>0</v>
      </c>
      <c r="DD65" s="552">
        <v>0</v>
      </c>
      <c r="DE65" s="552">
        <v>0</v>
      </c>
      <c r="DF65" s="552">
        <v>0</v>
      </c>
      <c r="DG65" s="552">
        <v>0</v>
      </c>
      <c r="DH65" s="551">
        <v>0</v>
      </c>
      <c r="DI65" s="552">
        <v>0</v>
      </c>
      <c r="DJ65" s="552">
        <v>0</v>
      </c>
      <c r="DK65" s="552">
        <v>0</v>
      </c>
      <c r="DL65" s="892">
        <v>0</v>
      </c>
    </row>
    <row r="66" spans="1:116">
      <c r="A66" s="769" t="s">
        <v>1120</v>
      </c>
      <c r="B66" s="621" t="s">
        <v>675</v>
      </c>
      <c r="C66" s="622" t="s">
        <v>50</v>
      </c>
      <c r="D66" s="622" t="s">
        <v>543</v>
      </c>
      <c r="E66" s="622" t="s">
        <v>105</v>
      </c>
      <c r="F66" s="622" t="s">
        <v>715</v>
      </c>
      <c r="G66" s="599">
        <v>59.031942663770742</v>
      </c>
      <c r="H66" s="600">
        <v>81</v>
      </c>
      <c r="I66" s="552">
        <v>8</v>
      </c>
      <c r="J66" s="601">
        <v>82.2</v>
      </c>
      <c r="K66" s="551">
        <v>78</v>
      </c>
      <c r="L66" s="552">
        <v>3</v>
      </c>
      <c r="M66" s="552">
        <v>4</v>
      </c>
      <c r="N66" s="552">
        <v>0</v>
      </c>
      <c r="O66" s="553">
        <v>0</v>
      </c>
      <c r="P66" s="554">
        <v>1.0148148148148148</v>
      </c>
      <c r="Q66" s="555">
        <v>15.222222222222223</v>
      </c>
      <c r="R66" s="606"/>
      <c r="S66" s="608"/>
      <c r="T66" s="608"/>
      <c r="U66" s="607"/>
      <c r="V66" s="600">
        <v>15</v>
      </c>
      <c r="W66" s="601">
        <v>14</v>
      </c>
      <c r="X66" s="551">
        <v>14</v>
      </c>
      <c r="Y66" s="561"/>
      <c r="Z66" s="553">
        <v>0</v>
      </c>
      <c r="AA66" s="554">
        <v>0.93333333333333335</v>
      </c>
      <c r="AB66" s="555">
        <v>9.3333333333333339</v>
      </c>
      <c r="AC66" s="600">
        <v>5</v>
      </c>
      <c r="AD66" s="557">
        <v>5</v>
      </c>
      <c r="AE66" s="551">
        <v>5</v>
      </c>
      <c r="AF66" s="552">
        <v>0</v>
      </c>
      <c r="AG66" s="553">
        <v>0</v>
      </c>
      <c r="AH66" s="602">
        <v>1</v>
      </c>
      <c r="AI66" s="603">
        <v>6</v>
      </c>
      <c r="AJ66" s="559">
        <v>5</v>
      </c>
      <c r="AK66" s="551">
        <v>4</v>
      </c>
      <c r="AL66" s="552">
        <v>1</v>
      </c>
      <c r="AM66" s="561"/>
      <c r="AN66" s="553">
        <v>0</v>
      </c>
      <c r="AO66" s="602">
        <v>0.83333333333333337</v>
      </c>
      <c r="AP66" s="886"/>
      <c r="AQ66" s="657"/>
      <c r="AR66" s="887"/>
      <c r="AS66" s="887"/>
      <c r="AT66" s="602">
        <v>0.91666666666666674</v>
      </c>
      <c r="AU66" s="604">
        <v>13.750000000000002</v>
      </c>
      <c r="AV66" s="600">
        <v>18</v>
      </c>
      <c r="AW66" s="551">
        <v>11</v>
      </c>
      <c r="AX66" s="551">
        <v>8</v>
      </c>
      <c r="AY66" s="552">
        <v>2</v>
      </c>
      <c r="AZ66" s="552">
        <v>1</v>
      </c>
      <c r="BA66" s="561"/>
      <c r="BB66" s="571">
        <v>0</v>
      </c>
      <c r="BC66" s="602">
        <v>0.61111111111111116</v>
      </c>
      <c r="BD66" s="604">
        <v>6.1111111111111116</v>
      </c>
      <c r="BE66" s="605">
        <v>65000</v>
      </c>
      <c r="BF66" s="563">
        <v>55856.134258823527</v>
      </c>
      <c r="BG66" s="563">
        <v>4747771.4119999995</v>
      </c>
      <c r="BH66" s="872">
        <v>85</v>
      </c>
      <c r="BI66" s="602">
        <v>0.85932514244343894</v>
      </c>
      <c r="BJ66" s="604">
        <v>6.015275997104073</v>
      </c>
      <c r="BK66" s="629"/>
      <c r="BL66" s="873">
        <v>0</v>
      </c>
      <c r="BM66" s="874">
        <v>0</v>
      </c>
      <c r="BN66" s="565">
        <v>0</v>
      </c>
      <c r="BO66" s="565">
        <v>0</v>
      </c>
      <c r="BP66" s="565">
        <v>0</v>
      </c>
      <c r="BQ66" s="565">
        <v>0</v>
      </c>
      <c r="BR66" s="552">
        <v>0</v>
      </c>
      <c r="BS66" s="657"/>
      <c r="BT66" s="607"/>
      <c r="BU66" s="676">
        <v>0.5</v>
      </c>
      <c r="BV66" s="602">
        <v>0.8</v>
      </c>
      <c r="BW66" s="563">
        <v>4</v>
      </c>
      <c r="BX66" s="872">
        <v>5</v>
      </c>
      <c r="BY66" s="602">
        <v>1</v>
      </c>
      <c r="BZ66" s="604">
        <v>5</v>
      </c>
      <c r="CA66" s="606"/>
      <c r="CB66" s="608"/>
      <c r="CC66" s="608"/>
      <c r="CD66" s="606"/>
      <c r="CE66" s="608"/>
      <c r="CF66" s="608"/>
      <c r="CG66" s="607"/>
      <c r="CH66" s="608"/>
      <c r="CI66" s="608"/>
      <c r="CJ66" s="607"/>
      <c r="CK66" s="712"/>
      <c r="CL66" s="888"/>
      <c r="CM66" s="888"/>
      <c r="CN66" s="889"/>
      <c r="CO66" s="678"/>
      <c r="CP66" s="890">
        <v>99.096774193548384</v>
      </c>
      <c r="CQ66" s="602">
        <v>1.2</v>
      </c>
      <c r="CR66" s="680">
        <v>3.5999999999999996</v>
      </c>
      <c r="CS66" s="584"/>
      <c r="CT66" s="585"/>
      <c r="CU66" s="585"/>
      <c r="CV66" s="891"/>
      <c r="CW66" s="600">
        <v>0</v>
      </c>
      <c r="CX66" s="552">
        <v>0</v>
      </c>
      <c r="CY66" s="552">
        <v>0</v>
      </c>
      <c r="CZ66" s="551">
        <v>0</v>
      </c>
      <c r="DA66" s="552">
        <v>0</v>
      </c>
      <c r="DB66" s="552">
        <v>0</v>
      </c>
      <c r="DC66" s="551">
        <v>0</v>
      </c>
      <c r="DD66" s="552">
        <v>0</v>
      </c>
      <c r="DE66" s="552">
        <v>0</v>
      </c>
      <c r="DF66" s="552">
        <v>0</v>
      </c>
      <c r="DG66" s="552">
        <v>0</v>
      </c>
      <c r="DH66" s="551">
        <v>0</v>
      </c>
      <c r="DI66" s="552">
        <v>0</v>
      </c>
      <c r="DJ66" s="552">
        <v>0</v>
      </c>
      <c r="DK66" s="552">
        <v>0</v>
      </c>
      <c r="DL66" s="892">
        <v>0</v>
      </c>
    </row>
    <row r="67" spans="1:116">
      <c r="A67" s="769" t="s">
        <v>1120</v>
      </c>
      <c r="B67" s="621" t="s">
        <v>675</v>
      </c>
      <c r="C67" s="622" t="s">
        <v>50</v>
      </c>
      <c r="D67" s="622" t="s">
        <v>543</v>
      </c>
      <c r="E67" s="622" t="s">
        <v>106</v>
      </c>
      <c r="F67" s="622" t="s">
        <v>716</v>
      </c>
      <c r="G67" s="599">
        <v>45.79915942917259</v>
      </c>
      <c r="H67" s="600">
        <v>100</v>
      </c>
      <c r="I67" s="552">
        <v>10</v>
      </c>
      <c r="J67" s="601">
        <v>99.6</v>
      </c>
      <c r="K67" s="551">
        <v>93</v>
      </c>
      <c r="L67" s="552">
        <v>6</v>
      </c>
      <c r="M67" s="552">
        <v>2</v>
      </c>
      <c r="N67" s="552">
        <v>0</v>
      </c>
      <c r="O67" s="553">
        <v>0</v>
      </c>
      <c r="P67" s="554">
        <v>0.996</v>
      </c>
      <c r="Q67" s="555">
        <v>14.94</v>
      </c>
      <c r="R67" s="606"/>
      <c r="S67" s="608"/>
      <c r="T67" s="608"/>
      <c r="U67" s="607"/>
      <c r="V67" s="600">
        <v>18</v>
      </c>
      <c r="W67" s="601">
        <v>17</v>
      </c>
      <c r="X67" s="551">
        <v>17</v>
      </c>
      <c r="Y67" s="561"/>
      <c r="Z67" s="553">
        <v>0</v>
      </c>
      <c r="AA67" s="554">
        <v>0.94444444444444442</v>
      </c>
      <c r="AB67" s="555">
        <v>9.4444444444444446</v>
      </c>
      <c r="AC67" s="600">
        <v>7</v>
      </c>
      <c r="AD67" s="557">
        <v>3</v>
      </c>
      <c r="AE67" s="551">
        <v>3</v>
      </c>
      <c r="AF67" s="552">
        <v>0</v>
      </c>
      <c r="AG67" s="553">
        <v>0</v>
      </c>
      <c r="AH67" s="602">
        <v>0.42857142857142855</v>
      </c>
      <c r="AI67" s="603">
        <v>8</v>
      </c>
      <c r="AJ67" s="559">
        <v>2</v>
      </c>
      <c r="AK67" s="551">
        <v>2</v>
      </c>
      <c r="AL67" s="552">
        <v>0</v>
      </c>
      <c r="AM67" s="561"/>
      <c r="AN67" s="553">
        <v>0</v>
      </c>
      <c r="AO67" s="602">
        <v>0.25</v>
      </c>
      <c r="AP67" s="886"/>
      <c r="AQ67" s="657"/>
      <c r="AR67" s="887"/>
      <c r="AS67" s="887"/>
      <c r="AT67" s="602">
        <v>0.3392857142857143</v>
      </c>
      <c r="AU67" s="604">
        <v>5.0892857142857144</v>
      </c>
      <c r="AV67" s="600">
        <v>22</v>
      </c>
      <c r="AW67" s="551">
        <v>16</v>
      </c>
      <c r="AX67" s="551">
        <v>11</v>
      </c>
      <c r="AY67" s="552">
        <v>3</v>
      </c>
      <c r="AZ67" s="552">
        <v>2</v>
      </c>
      <c r="BA67" s="561"/>
      <c r="BB67" s="571">
        <v>0</v>
      </c>
      <c r="BC67" s="602">
        <v>0.72727272727272729</v>
      </c>
      <c r="BD67" s="604">
        <v>7.2727272727272734</v>
      </c>
      <c r="BE67" s="605">
        <v>65000</v>
      </c>
      <c r="BF67" s="563">
        <v>58989.37569306932</v>
      </c>
      <c r="BG67" s="563">
        <v>5957926.9450000012</v>
      </c>
      <c r="BH67" s="872">
        <v>101</v>
      </c>
      <c r="BI67" s="602">
        <v>0.90752885681645112</v>
      </c>
      <c r="BJ67" s="604">
        <v>6.3527019977151582</v>
      </c>
      <c r="BK67" s="629"/>
      <c r="BL67" s="873">
        <v>0</v>
      </c>
      <c r="BM67" s="874">
        <v>0</v>
      </c>
      <c r="BN67" s="565">
        <v>0</v>
      </c>
      <c r="BO67" s="565">
        <v>0</v>
      </c>
      <c r="BP67" s="565">
        <v>0</v>
      </c>
      <c r="BQ67" s="565">
        <v>0</v>
      </c>
      <c r="BR67" s="552">
        <v>0</v>
      </c>
      <c r="BS67" s="657"/>
      <c r="BT67" s="607"/>
      <c r="BU67" s="676">
        <v>0.5</v>
      </c>
      <c r="BV67" s="602">
        <v>0</v>
      </c>
      <c r="BW67" s="563">
        <v>0</v>
      </c>
      <c r="BX67" s="872">
        <v>3</v>
      </c>
      <c r="BY67" s="602">
        <v>0</v>
      </c>
      <c r="BZ67" s="604">
        <v>0</v>
      </c>
      <c r="CA67" s="606"/>
      <c r="CB67" s="608"/>
      <c r="CC67" s="608"/>
      <c r="CD67" s="606"/>
      <c r="CE67" s="608"/>
      <c r="CF67" s="608"/>
      <c r="CG67" s="607"/>
      <c r="CH67" s="608"/>
      <c r="CI67" s="608"/>
      <c r="CJ67" s="607"/>
      <c r="CK67" s="712"/>
      <c r="CL67" s="888"/>
      <c r="CM67" s="888"/>
      <c r="CN67" s="889"/>
      <c r="CO67" s="678"/>
      <c r="CP67" s="890">
        <v>98.21052631578948</v>
      </c>
      <c r="CQ67" s="602">
        <v>0.9</v>
      </c>
      <c r="CR67" s="680">
        <v>2.7</v>
      </c>
      <c r="CS67" s="584"/>
      <c r="CT67" s="585"/>
      <c r="CU67" s="585"/>
      <c r="CV67" s="891"/>
      <c r="CW67" s="600">
        <v>0</v>
      </c>
      <c r="CX67" s="552">
        <v>0</v>
      </c>
      <c r="CY67" s="552">
        <v>0</v>
      </c>
      <c r="CZ67" s="551">
        <v>0</v>
      </c>
      <c r="DA67" s="552">
        <v>0</v>
      </c>
      <c r="DB67" s="552">
        <v>0</v>
      </c>
      <c r="DC67" s="551">
        <v>0</v>
      </c>
      <c r="DD67" s="552">
        <v>0</v>
      </c>
      <c r="DE67" s="552">
        <v>0</v>
      </c>
      <c r="DF67" s="552">
        <v>0</v>
      </c>
      <c r="DG67" s="552">
        <v>0</v>
      </c>
      <c r="DH67" s="551">
        <v>0</v>
      </c>
      <c r="DI67" s="552">
        <v>0</v>
      </c>
      <c r="DJ67" s="552">
        <v>0</v>
      </c>
      <c r="DK67" s="552">
        <v>0</v>
      </c>
      <c r="DL67" s="892">
        <v>0</v>
      </c>
    </row>
    <row r="68" spans="1:116">
      <c r="A68" s="769" t="s">
        <v>1120</v>
      </c>
      <c r="B68" s="621" t="s">
        <v>675</v>
      </c>
      <c r="C68" s="622" t="s">
        <v>50</v>
      </c>
      <c r="D68" s="622" t="s">
        <v>543</v>
      </c>
      <c r="E68" s="622" t="s">
        <v>108</v>
      </c>
      <c r="F68" s="622" t="s">
        <v>717</v>
      </c>
      <c r="G68" s="599">
        <v>43.678778975781874</v>
      </c>
      <c r="H68" s="600">
        <v>66</v>
      </c>
      <c r="I68" s="552">
        <v>7</v>
      </c>
      <c r="J68" s="601">
        <v>71.900000000000006</v>
      </c>
      <c r="K68" s="551">
        <v>70</v>
      </c>
      <c r="L68" s="552">
        <v>1</v>
      </c>
      <c r="M68" s="552">
        <v>3</v>
      </c>
      <c r="N68" s="552">
        <v>0</v>
      </c>
      <c r="O68" s="553">
        <v>0</v>
      </c>
      <c r="P68" s="554">
        <v>1.0893939393939396</v>
      </c>
      <c r="Q68" s="555">
        <v>16.340909090909093</v>
      </c>
      <c r="R68" s="606"/>
      <c r="S68" s="608"/>
      <c r="T68" s="608"/>
      <c r="U68" s="607"/>
      <c r="V68" s="600">
        <v>12</v>
      </c>
      <c r="W68" s="601">
        <v>8</v>
      </c>
      <c r="X68" s="551">
        <v>8</v>
      </c>
      <c r="Y68" s="561"/>
      <c r="Z68" s="553">
        <v>0</v>
      </c>
      <c r="AA68" s="554">
        <v>0.66666666666666663</v>
      </c>
      <c r="AB68" s="555">
        <v>6.6666666666666661</v>
      </c>
      <c r="AC68" s="600">
        <v>5</v>
      </c>
      <c r="AD68" s="557">
        <v>1</v>
      </c>
      <c r="AE68" s="551">
        <v>1</v>
      </c>
      <c r="AF68" s="552">
        <v>0</v>
      </c>
      <c r="AG68" s="553">
        <v>0</v>
      </c>
      <c r="AH68" s="602">
        <v>0.2</v>
      </c>
      <c r="AI68" s="603">
        <v>6</v>
      </c>
      <c r="AJ68" s="559">
        <v>3</v>
      </c>
      <c r="AK68" s="551">
        <v>1</v>
      </c>
      <c r="AL68" s="552">
        <v>2</v>
      </c>
      <c r="AM68" s="561"/>
      <c r="AN68" s="553">
        <v>0</v>
      </c>
      <c r="AO68" s="602">
        <v>0.5</v>
      </c>
      <c r="AP68" s="886"/>
      <c r="AQ68" s="657"/>
      <c r="AR68" s="887"/>
      <c r="AS68" s="887"/>
      <c r="AT68" s="602">
        <v>0.35</v>
      </c>
      <c r="AU68" s="604">
        <v>5.25</v>
      </c>
      <c r="AV68" s="600">
        <v>14</v>
      </c>
      <c r="AW68" s="551">
        <v>12</v>
      </c>
      <c r="AX68" s="551">
        <v>12</v>
      </c>
      <c r="AY68" s="552">
        <v>0</v>
      </c>
      <c r="AZ68" s="552">
        <v>0</v>
      </c>
      <c r="BA68" s="561"/>
      <c r="BB68" s="571">
        <v>0</v>
      </c>
      <c r="BC68" s="602">
        <v>0.8571428571428571</v>
      </c>
      <c r="BD68" s="604">
        <v>8.5714285714285712</v>
      </c>
      <c r="BE68" s="605">
        <v>65000</v>
      </c>
      <c r="BF68" s="563">
        <v>42712.193148648636</v>
      </c>
      <c r="BG68" s="563">
        <v>3160702.2929999991</v>
      </c>
      <c r="BH68" s="872">
        <v>74</v>
      </c>
      <c r="BI68" s="602">
        <v>0.65711066382536365</v>
      </c>
      <c r="BJ68" s="604">
        <v>4.5997746467775453</v>
      </c>
      <c r="BK68" s="629"/>
      <c r="BL68" s="873">
        <v>0</v>
      </c>
      <c r="BM68" s="874">
        <v>0</v>
      </c>
      <c r="BN68" s="565">
        <v>0</v>
      </c>
      <c r="BO68" s="565">
        <v>0</v>
      </c>
      <c r="BP68" s="565">
        <v>0</v>
      </c>
      <c r="BQ68" s="565">
        <v>0</v>
      </c>
      <c r="BR68" s="552">
        <v>0</v>
      </c>
      <c r="BS68" s="657"/>
      <c r="BT68" s="607"/>
      <c r="BU68" s="676">
        <v>0.5</v>
      </c>
      <c r="BV68" s="602">
        <v>0</v>
      </c>
      <c r="BW68" s="563">
        <v>0</v>
      </c>
      <c r="BX68" s="872">
        <v>1</v>
      </c>
      <c r="BY68" s="602">
        <v>0</v>
      </c>
      <c r="BZ68" s="604">
        <v>0</v>
      </c>
      <c r="CA68" s="606"/>
      <c r="CB68" s="608"/>
      <c r="CC68" s="608"/>
      <c r="CD68" s="606"/>
      <c r="CE68" s="608"/>
      <c r="CF68" s="608"/>
      <c r="CG68" s="607"/>
      <c r="CH68" s="608"/>
      <c r="CI68" s="608"/>
      <c r="CJ68" s="607"/>
      <c r="CK68" s="712"/>
      <c r="CL68" s="888"/>
      <c r="CM68" s="888"/>
      <c r="CN68" s="889"/>
      <c r="CO68" s="678"/>
      <c r="CP68" s="890">
        <v>97.391304347826093</v>
      </c>
      <c r="CQ68" s="602">
        <v>0.75</v>
      </c>
      <c r="CR68" s="680">
        <v>2.25</v>
      </c>
      <c r="CS68" s="584"/>
      <c r="CT68" s="585"/>
      <c r="CU68" s="585"/>
      <c r="CV68" s="891"/>
      <c r="CW68" s="600">
        <v>0</v>
      </c>
      <c r="CX68" s="552">
        <v>0</v>
      </c>
      <c r="CY68" s="552">
        <v>0</v>
      </c>
      <c r="CZ68" s="551">
        <v>0</v>
      </c>
      <c r="DA68" s="552">
        <v>0</v>
      </c>
      <c r="DB68" s="552">
        <v>0</v>
      </c>
      <c r="DC68" s="551">
        <v>0</v>
      </c>
      <c r="DD68" s="552">
        <v>0</v>
      </c>
      <c r="DE68" s="552">
        <v>0</v>
      </c>
      <c r="DF68" s="552">
        <v>0</v>
      </c>
      <c r="DG68" s="552">
        <v>0</v>
      </c>
      <c r="DH68" s="551">
        <v>0</v>
      </c>
      <c r="DI68" s="552">
        <v>0</v>
      </c>
      <c r="DJ68" s="552">
        <v>0</v>
      </c>
      <c r="DK68" s="552">
        <v>0</v>
      </c>
      <c r="DL68" s="892">
        <v>0</v>
      </c>
    </row>
    <row r="69" spans="1:116">
      <c r="A69" s="769" t="s">
        <v>1120</v>
      </c>
      <c r="B69" s="621" t="s">
        <v>675</v>
      </c>
      <c r="C69" s="622" t="s">
        <v>50</v>
      </c>
      <c r="D69" s="622" t="s">
        <v>543</v>
      </c>
      <c r="E69" s="622" t="s">
        <v>110</v>
      </c>
      <c r="F69" s="622" t="s">
        <v>718</v>
      </c>
      <c r="G69" s="599">
        <v>61.652514812725542</v>
      </c>
      <c r="H69" s="600">
        <v>65</v>
      </c>
      <c r="I69" s="552">
        <v>7</v>
      </c>
      <c r="J69" s="601">
        <v>76.8</v>
      </c>
      <c r="K69" s="551">
        <v>73</v>
      </c>
      <c r="L69" s="552">
        <v>2</v>
      </c>
      <c r="M69" s="552">
        <v>6</v>
      </c>
      <c r="N69" s="552">
        <v>0</v>
      </c>
      <c r="O69" s="553">
        <v>0</v>
      </c>
      <c r="P69" s="554">
        <v>1.1815384615384614</v>
      </c>
      <c r="Q69" s="555">
        <v>17.723076923076921</v>
      </c>
      <c r="R69" s="606"/>
      <c r="S69" s="608"/>
      <c r="T69" s="608"/>
      <c r="U69" s="607"/>
      <c r="V69" s="600">
        <v>12</v>
      </c>
      <c r="W69" s="601">
        <v>8</v>
      </c>
      <c r="X69" s="551">
        <v>8</v>
      </c>
      <c r="Y69" s="561"/>
      <c r="Z69" s="553">
        <v>0</v>
      </c>
      <c r="AA69" s="554">
        <v>0.66666666666666663</v>
      </c>
      <c r="AB69" s="555">
        <v>6.6666666666666661</v>
      </c>
      <c r="AC69" s="600">
        <v>5</v>
      </c>
      <c r="AD69" s="557">
        <v>7</v>
      </c>
      <c r="AE69" s="551">
        <v>7</v>
      </c>
      <c r="AF69" s="552">
        <v>0</v>
      </c>
      <c r="AG69" s="553">
        <v>0</v>
      </c>
      <c r="AH69" s="602">
        <v>1.2</v>
      </c>
      <c r="AI69" s="603">
        <v>6</v>
      </c>
      <c r="AJ69" s="559">
        <v>4</v>
      </c>
      <c r="AK69" s="551">
        <v>3</v>
      </c>
      <c r="AL69" s="552">
        <v>1</v>
      </c>
      <c r="AM69" s="561"/>
      <c r="AN69" s="553">
        <v>0</v>
      </c>
      <c r="AO69" s="602">
        <v>0.66666666666666663</v>
      </c>
      <c r="AP69" s="886"/>
      <c r="AQ69" s="657"/>
      <c r="AR69" s="887"/>
      <c r="AS69" s="887"/>
      <c r="AT69" s="602">
        <v>0.93333333333333335</v>
      </c>
      <c r="AU69" s="604">
        <v>14</v>
      </c>
      <c r="AV69" s="600">
        <v>14</v>
      </c>
      <c r="AW69" s="551">
        <v>15</v>
      </c>
      <c r="AX69" s="551">
        <v>14</v>
      </c>
      <c r="AY69" s="552">
        <v>1</v>
      </c>
      <c r="AZ69" s="552">
        <v>0</v>
      </c>
      <c r="BA69" s="561"/>
      <c r="BB69" s="571">
        <v>0</v>
      </c>
      <c r="BC69" s="602">
        <v>1.0714285714285714</v>
      </c>
      <c r="BD69" s="604">
        <v>10.714285714285714</v>
      </c>
      <c r="BE69" s="605">
        <v>65000</v>
      </c>
      <c r="BF69" s="563">
        <v>55832.875641975312</v>
      </c>
      <c r="BG69" s="563">
        <v>4522462.9270000001</v>
      </c>
      <c r="BH69" s="872">
        <v>81</v>
      </c>
      <c r="BI69" s="602">
        <v>0.85896731756885092</v>
      </c>
      <c r="BJ69" s="604">
        <v>6.0127712229819563</v>
      </c>
      <c r="BK69" s="629"/>
      <c r="BL69" s="873">
        <v>0</v>
      </c>
      <c r="BM69" s="874">
        <v>0</v>
      </c>
      <c r="BN69" s="565">
        <v>0</v>
      </c>
      <c r="BO69" s="565">
        <v>0</v>
      </c>
      <c r="BP69" s="565">
        <v>0</v>
      </c>
      <c r="BQ69" s="565">
        <v>0</v>
      </c>
      <c r="BR69" s="552">
        <v>0</v>
      </c>
      <c r="BS69" s="657"/>
      <c r="BT69" s="607"/>
      <c r="BU69" s="676">
        <v>0.5</v>
      </c>
      <c r="BV69" s="602">
        <v>0.42857142857142855</v>
      </c>
      <c r="BW69" s="563">
        <v>3</v>
      </c>
      <c r="BX69" s="872">
        <v>7</v>
      </c>
      <c r="BY69" s="602">
        <v>0.8571428571428571</v>
      </c>
      <c r="BZ69" s="604">
        <v>4.2857142857142856</v>
      </c>
      <c r="CA69" s="606"/>
      <c r="CB69" s="608"/>
      <c r="CC69" s="608"/>
      <c r="CD69" s="606"/>
      <c r="CE69" s="608"/>
      <c r="CF69" s="608"/>
      <c r="CG69" s="607"/>
      <c r="CH69" s="608"/>
      <c r="CI69" s="608"/>
      <c r="CJ69" s="607"/>
      <c r="CK69" s="712"/>
      <c r="CL69" s="888"/>
      <c r="CM69" s="888"/>
      <c r="CN69" s="889"/>
      <c r="CO69" s="678"/>
      <c r="CP69" s="890">
        <v>97.375</v>
      </c>
      <c r="CQ69" s="602">
        <v>0.75</v>
      </c>
      <c r="CR69" s="680">
        <v>2.25</v>
      </c>
      <c r="CS69" s="584"/>
      <c r="CT69" s="585"/>
      <c r="CU69" s="585"/>
      <c r="CV69" s="891"/>
      <c r="CW69" s="600">
        <v>0</v>
      </c>
      <c r="CX69" s="552">
        <v>0</v>
      </c>
      <c r="CY69" s="552">
        <v>0</v>
      </c>
      <c r="CZ69" s="551">
        <v>0</v>
      </c>
      <c r="DA69" s="552">
        <v>0</v>
      </c>
      <c r="DB69" s="552">
        <v>0</v>
      </c>
      <c r="DC69" s="551">
        <v>0</v>
      </c>
      <c r="DD69" s="552">
        <v>0</v>
      </c>
      <c r="DE69" s="552">
        <v>0</v>
      </c>
      <c r="DF69" s="552">
        <v>0</v>
      </c>
      <c r="DG69" s="552">
        <v>0</v>
      </c>
      <c r="DH69" s="551">
        <v>0</v>
      </c>
      <c r="DI69" s="552">
        <v>0</v>
      </c>
      <c r="DJ69" s="552">
        <v>0</v>
      </c>
      <c r="DK69" s="552">
        <v>0</v>
      </c>
      <c r="DL69" s="892">
        <v>0</v>
      </c>
    </row>
    <row r="70" spans="1:116">
      <c r="A70" s="769" t="s">
        <v>1120</v>
      </c>
      <c r="B70" s="621" t="s">
        <v>675</v>
      </c>
      <c r="C70" s="622" t="s">
        <v>50</v>
      </c>
      <c r="D70" s="622" t="s">
        <v>543</v>
      </c>
      <c r="E70" s="622" t="s">
        <v>112</v>
      </c>
      <c r="F70" s="622" t="s">
        <v>719</v>
      </c>
      <c r="G70" s="599">
        <v>48.079869524402227</v>
      </c>
      <c r="H70" s="600">
        <v>50</v>
      </c>
      <c r="I70" s="552">
        <v>5</v>
      </c>
      <c r="J70" s="601">
        <v>50.9</v>
      </c>
      <c r="K70" s="551">
        <v>50</v>
      </c>
      <c r="L70" s="552">
        <v>0</v>
      </c>
      <c r="M70" s="552">
        <v>3</v>
      </c>
      <c r="N70" s="552">
        <v>0</v>
      </c>
      <c r="O70" s="553">
        <v>0</v>
      </c>
      <c r="P70" s="554">
        <v>1.018</v>
      </c>
      <c r="Q70" s="555">
        <v>15.27</v>
      </c>
      <c r="R70" s="606"/>
      <c r="S70" s="608"/>
      <c r="T70" s="608"/>
      <c r="U70" s="607"/>
      <c r="V70" s="600">
        <v>9</v>
      </c>
      <c r="W70" s="601">
        <v>4</v>
      </c>
      <c r="X70" s="551">
        <v>4</v>
      </c>
      <c r="Y70" s="561"/>
      <c r="Z70" s="553">
        <v>0</v>
      </c>
      <c r="AA70" s="554">
        <v>0.44444444444444442</v>
      </c>
      <c r="AB70" s="555">
        <v>4.4444444444444446</v>
      </c>
      <c r="AC70" s="600">
        <v>3</v>
      </c>
      <c r="AD70" s="557">
        <v>2</v>
      </c>
      <c r="AE70" s="551">
        <v>2</v>
      </c>
      <c r="AF70" s="552">
        <v>0</v>
      </c>
      <c r="AG70" s="553">
        <v>0</v>
      </c>
      <c r="AH70" s="602">
        <v>0.66666666666666663</v>
      </c>
      <c r="AI70" s="603">
        <v>3</v>
      </c>
      <c r="AJ70" s="559">
        <v>3</v>
      </c>
      <c r="AK70" s="551">
        <v>1</v>
      </c>
      <c r="AL70" s="552">
        <v>2</v>
      </c>
      <c r="AM70" s="561"/>
      <c r="AN70" s="553">
        <v>0</v>
      </c>
      <c r="AO70" s="602">
        <v>1</v>
      </c>
      <c r="AP70" s="886"/>
      <c r="AQ70" s="657"/>
      <c r="AR70" s="887"/>
      <c r="AS70" s="887"/>
      <c r="AT70" s="602">
        <v>0.83333333333333326</v>
      </c>
      <c r="AU70" s="604">
        <v>12.499999999999998</v>
      </c>
      <c r="AV70" s="600">
        <v>11</v>
      </c>
      <c r="AW70" s="551">
        <v>3</v>
      </c>
      <c r="AX70" s="551">
        <v>3</v>
      </c>
      <c r="AY70" s="552">
        <v>0</v>
      </c>
      <c r="AZ70" s="552">
        <v>0</v>
      </c>
      <c r="BA70" s="561"/>
      <c r="BB70" s="571">
        <v>0</v>
      </c>
      <c r="BC70" s="602">
        <v>0.27272727272727271</v>
      </c>
      <c r="BD70" s="604">
        <v>2.7272727272727271</v>
      </c>
      <c r="BE70" s="605">
        <v>65000</v>
      </c>
      <c r="BF70" s="563">
        <v>42139.986132075472</v>
      </c>
      <c r="BG70" s="563">
        <v>2233419.2650000001</v>
      </c>
      <c r="BH70" s="872">
        <v>53</v>
      </c>
      <c r="BI70" s="602">
        <v>0.64830747895500729</v>
      </c>
      <c r="BJ70" s="604">
        <v>4.5381523526850511</v>
      </c>
      <c r="BK70" s="629"/>
      <c r="BL70" s="873">
        <v>0</v>
      </c>
      <c r="BM70" s="874">
        <v>0</v>
      </c>
      <c r="BN70" s="565">
        <v>0</v>
      </c>
      <c r="BO70" s="565">
        <v>0</v>
      </c>
      <c r="BP70" s="565">
        <v>0</v>
      </c>
      <c r="BQ70" s="565">
        <v>0</v>
      </c>
      <c r="BR70" s="552">
        <v>0</v>
      </c>
      <c r="BS70" s="657"/>
      <c r="BT70" s="607"/>
      <c r="BU70" s="676">
        <v>0.5</v>
      </c>
      <c r="BV70" s="602">
        <v>0.5</v>
      </c>
      <c r="BW70" s="563">
        <v>1</v>
      </c>
      <c r="BX70" s="872">
        <v>2</v>
      </c>
      <c r="BY70" s="602">
        <v>1</v>
      </c>
      <c r="BZ70" s="604">
        <v>5</v>
      </c>
      <c r="CA70" s="606"/>
      <c r="CB70" s="608"/>
      <c r="CC70" s="608"/>
      <c r="CD70" s="606"/>
      <c r="CE70" s="608"/>
      <c r="CF70" s="608"/>
      <c r="CG70" s="607"/>
      <c r="CH70" s="608"/>
      <c r="CI70" s="608"/>
      <c r="CJ70" s="607"/>
      <c r="CK70" s="712"/>
      <c r="CL70" s="888"/>
      <c r="CM70" s="888"/>
      <c r="CN70" s="889"/>
      <c r="CO70" s="678"/>
      <c r="CP70" s="890">
        <v>100</v>
      </c>
      <c r="CQ70" s="602">
        <v>1.2</v>
      </c>
      <c r="CR70" s="680">
        <v>3.5999999999999996</v>
      </c>
      <c r="CS70" s="584"/>
      <c r="CT70" s="585"/>
      <c r="CU70" s="585"/>
      <c r="CV70" s="891"/>
      <c r="CW70" s="600">
        <v>0</v>
      </c>
      <c r="CX70" s="552">
        <v>0</v>
      </c>
      <c r="CY70" s="552">
        <v>0</v>
      </c>
      <c r="CZ70" s="551">
        <v>0</v>
      </c>
      <c r="DA70" s="552">
        <v>0</v>
      </c>
      <c r="DB70" s="552">
        <v>0</v>
      </c>
      <c r="DC70" s="551">
        <v>0</v>
      </c>
      <c r="DD70" s="552">
        <v>0</v>
      </c>
      <c r="DE70" s="552">
        <v>0</v>
      </c>
      <c r="DF70" s="552">
        <v>0</v>
      </c>
      <c r="DG70" s="552">
        <v>0</v>
      </c>
      <c r="DH70" s="551">
        <v>0</v>
      </c>
      <c r="DI70" s="552">
        <v>0</v>
      </c>
      <c r="DJ70" s="552">
        <v>0</v>
      </c>
      <c r="DK70" s="552">
        <v>0</v>
      </c>
      <c r="DL70" s="892">
        <v>0</v>
      </c>
    </row>
    <row r="71" spans="1:116">
      <c r="A71" s="769" t="s">
        <v>1120</v>
      </c>
      <c r="B71" s="621" t="s">
        <v>675</v>
      </c>
      <c r="C71" s="622" t="s">
        <v>114</v>
      </c>
      <c r="D71" s="622" t="s">
        <v>26</v>
      </c>
      <c r="E71" s="622" t="s">
        <v>115</v>
      </c>
      <c r="F71" s="622" t="s">
        <v>720</v>
      </c>
      <c r="G71" s="599">
        <v>56.129879409942184</v>
      </c>
      <c r="H71" s="600">
        <v>103</v>
      </c>
      <c r="I71" s="552">
        <v>17</v>
      </c>
      <c r="J71" s="601">
        <v>98.2</v>
      </c>
      <c r="K71" s="551">
        <v>87</v>
      </c>
      <c r="L71" s="552">
        <v>2</v>
      </c>
      <c r="M71" s="552">
        <v>16</v>
      </c>
      <c r="N71" s="552">
        <v>22</v>
      </c>
      <c r="O71" s="553">
        <v>0</v>
      </c>
      <c r="P71" s="554">
        <v>0.95339805825242718</v>
      </c>
      <c r="Q71" s="555">
        <v>14.300970873786408</v>
      </c>
      <c r="R71" s="606"/>
      <c r="S71" s="608"/>
      <c r="T71" s="608"/>
      <c r="U71" s="607"/>
      <c r="V71" s="600">
        <v>19</v>
      </c>
      <c r="W71" s="601">
        <v>8</v>
      </c>
      <c r="X71" s="551">
        <v>8</v>
      </c>
      <c r="Y71" s="561"/>
      <c r="Z71" s="553">
        <v>0</v>
      </c>
      <c r="AA71" s="554">
        <v>0.42105263157894735</v>
      </c>
      <c r="AB71" s="555">
        <v>4.2105263157894735</v>
      </c>
      <c r="AC71" s="600">
        <v>8</v>
      </c>
      <c r="AD71" s="557">
        <v>8</v>
      </c>
      <c r="AE71" s="551">
        <v>8</v>
      </c>
      <c r="AF71" s="552">
        <v>0</v>
      </c>
      <c r="AG71" s="553">
        <v>0</v>
      </c>
      <c r="AH71" s="602">
        <v>1</v>
      </c>
      <c r="AI71" s="603">
        <v>9</v>
      </c>
      <c r="AJ71" s="559">
        <v>10</v>
      </c>
      <c r="AK71" s="551">
        <v>6</v>
      </c>
      <c r="AL71" s="552">
        <v>4</v>
      </c>
      <c r="AM71" s="561"/>
      <c r="AN71" s="553">
        <v>0</v>
      </c>
      <c r="AO71" s="602">
        <v>1.1111111111111112</v>
      </c>
      <c r="AP71" s="886"/>
      <c r="AQ71" s="657"/>
      <c r="AR71" s="887"/>
      <c r="AS71" s="887"/>
      <c r="AT71" s="602">
        <v>1.0555555555555556</v>
      </c>
      <c r="AU71" s="604">
        <v>15.833333333333334</v>
      </c>
      <c r="AV71" s="600">
        <v>21</v>
      </c>
      <c r="AW71" s="551">
        <v>17</v>
      </c>
      <c r="AX71" s="551">
        <v>16</v>
      </c>
      <c r="AY71" s="552">
        <v>1</v>
      </c>
      <c r="AZ71" s="552">
        <v>0</v>
      </c>
      <c r="BA71" s="561"/>
      <c r="BB71" s="571">
        <v>0</v>
      </c>
      <c r="BC71" s="602">
        <v>0.80952380952380953</v>
      </c>
      <c r="BD71" s="604">
        <v>8.0952380952380949</v>
      </c>
      <c r="BE71" s="605">
        <v>65000</v>
      </c>
      <c r="BF71" s="563">
        <v>47262.528780952372</v>
      </c>
      <c r="BG71" s="563">
        <v>4962565.5219999989</v>
      </c>
      <c r="BH71" s="872">
        <v>105</v>
      </c>
      <c r="BI71" s="602">
        <v>0.72711582739926728</v>
      </c>
      <c r="BJ71" s="604">
        <v>5.0898107917948714</v>
      </c>
      <c r="BK71" s="629"/>
      <c r="BL71" s="873">
        <v>1.2</v>
      </c>
      <c r="BM71" s="874">
        <v>1</v>
      </c>
      <c r="BN71" s="565">
        <v>0</v>
      </c>
      <c r="BO71" s="565">
        <v>0</v>
      </c>
      <c r="BP71" s="565">
        <v>0</v>
      </c>
      <c r="BQ71" s="565">
        <v>0</v>
      </c>
      <c r="BR71" s="552">
        <v>0</v>
      </c>
      <c r="BS71" s="657"/>
      <c r="BT71" s="607"/>
      <c r="BU71" s="676">
        <v>0.5</v>
      </c>
      <c r="BV71" s="602">
        <v>0.75</v>
      </c>
      <c r="BW71" s="563">
        <v>6</v>
      </c>
      <c r="BX71" s="872">
        <v>8</v>
      </c>
      <c r="BY71" s="602">
        <v>1</v>
      </c>
      <c r="BZ71" s="604">
        <v>5</v>
      </c>
      <c r="CA71" s="606"/>
      <c r="CB71" s="608"/>
      <c r="CC71" s="608"/>
      <c r="CD71" s="606"/>
      <c r="CE71" s="608"/>
      <c r="CF71" s="608"/>
      <c r="CG71" s="607"/>
      <c r="CH71" s="608"/>
      <c r="CI71" s="608"/>
      <c r="CJ71" s="607"/>
      <c r="CK71" s="712"/>
      <c r="CL71" s="888"/>
      <c r="CM71" s="888"/>
      <c r="CN71" s="889"/>
      <c r="CO71" s="678"/>
      <c r="CP71" s="890">
        <v>99.208333333333329</v>
      </c>
      <c r="CQ71" s="602">
        <v>1.2</v>
      </c>
      <c r="CR71" s="680">
        <v>3.5999999999999996</v>
      </c>
      <c r="CS71" s="584"/>
      <c r="CT71" s="585"/>
      <c r="CU71" s="585"/>
      <c r="CV71" s="891"/>
      <c r="CW71" s="600">
        <v>0</v>
      </c>
      <c r="CX71" s="552">
        <v>0</v>
      </c>
      <c r="CY71" s="552">
        <v>0</v>
      </c>
      <c r="CZ71" s="551">
        <v>0</v>
      </c>
      <c r="DA71" s="552">
        <v>0</v>
      </c>
      <c r="DB71" s="552">
        <v>0</v>
      </c>
      <c r="DC71" s="551">
        <v>0</v>
      </c>
      <c r="DD71" s="552">
        <v>0</v>
      </c>
      <c r="DE71" s="552">
        <v>0</v>
      </c>
      <c r="DF71" s="552">
        <v>0</v>
      </c>
      <c r="DG71" s="552">
        <v>0</v>
      </c>
      <c r="DH71" s="551">
        <v>0</v>
      </c>
      <c r="DI71" s="552">
        <v>0</v>
      </c>
      <c r="DJ71" s="552">
        <v>0</v>
      </c>
      <c r="DK71" s="552">
        <v>0</v>
      </c>
      <c r="DL71" s="892">
        <v>0</v>
      </c>
    </row>
    <row r="72" spans="1:116">
      <c r="A72" s="769" t="s">
        <v>1120</v>
      </c>
      <c r="B72" s="621" t="s">
        <v>675</v>
      </c>
      <c r="C72" s="622" t="s">
        <v>114</v>
      </c>
      <c r="D72" s="622" t="s">
        <v>26</v>
      </c>
      <c r="E72" s="622" t="s">
        <v>117</v>
      </c>
      <c r="F72" s="622" t="s">
        <v>721</v>
      </c>
      <c r="G72" s="599">
        <v>43.905972854618078</v>
      </c>
      <c r="H72" s="600">
        <v>171</v>
      </c>
      <c r="I72" s="552">
        <v>28</v>
      </c>
      <c r="J72" s="601">
        <v>98.199999999999989</v>
      </c>
      <c r="K72" s="551">
        <v>116</v>
      </c>
      <c r="L72" s="552">
        <v>5</v>
      </c>
      <c r="M72" s="552">
        <v>24</v>
      </c>
      <c r="N72" s="552">
        <v>0</v>
      </c>
      <c r="O72" s="553">
        <v>30</v>
      </c>
      <c r="P72" s="554">
        <v>0.57426900584795315</v>
      </c>
      <c r="Q72" s="555">
        <v>8.6140350877192979</v>
      </c>
      <c r="R72" s="606"/>
      <c r="S72" s="608"/>
      <c r="T72" s="608"/>
      <c r="U72" s="607"/>
      <c r="V72" s="600">
        <v>31</v>
      </c>
      <c r="W72" s="601">
        <v>3</v>
      </c>
      <c r="X72" s="551">
        <v>8</v>
      </c>
      <c r="Y72" s="561"/>
      <c r="Z72" s="553">
        <v>5</v>
      </c>
      <c r="AA72" s="554">
        <v>9.6774193548387094E-2</v>
      </c>
      <c r="AB72" s="555">
        <v>0.967741935483871</v>
      </c>
      <c r="AC72" s="600">
        <v>13</v>
      </c>
      <c r="AD72" s="557">
        <v>11</v>
      </c>
      <c r="AE72" s="551">
        <v>11</v>
      </c>
      <c r="AF72" s="552">
        <v>0</v>
      </c>
      <c r="AG72" s="553">
        <v>0</v>
      </c>
      <c r="AH72" s="602">
        <v>0.84615384615384615</v>
      </c>
      <c r="AI72" s="603">
        <v>13</v>
      </c>
      <c r="AJ72" s="559">
        <v>14</v>
      </c>
      <c r="AK72" s="551">
        <v>7</v>
      </c>
      <c r="AL72" s="552">
        <v>7</v>
      </c>
      <c r="AM72" s="561"/>
      <c r="AN72" s="553">
        <v>0</v>
      </c>
      <c r="AO72" s="602">
        <v>1.0769230769230769</v>
      </c>
      <c r="AP72" s="886"/>
      <c r="AQ72" s="657"/>
      <c r="AR72" s="887"/>
      <c r="AS72" s="887"/>
      <c r="AT72" s="602">
        <v>0.96153846153846145</v>
      </c>
      <c r="AU72" s="604">
        <v>14.423076923076922</v>
      </c>
      <c r="AV72" s="600">
        <v>34</v>
      </c>
      <c r="AW72" s="551">
        <v>23</v>
      </c>
      <c r="AX72" s="551">
        <v>22</v>
      </c>
      <c r="AY72" s="552">
        <v>0</v>
      </c>
      <c r="AZ72" s="552">
        <v>1</v>
      </c>
      <c r="BA72" s="561"/>
      <c r="BB72" s="571">
        <v>0</v>
      </c>
      <c r="BC72" s="602">
        <v>0.67647058823529416</v>
      </c>
      <c r="BD72" s="604">
        <v>6.764705882352942</v>
      </c>
      <c r="BE72" s="605">
        <v>65000</v>
      </c>
      <c r="BF72" s="563">
        <v>56094.614462068937</v>
      </c>
      <c r="BG72" s="563">
        <v>8133719.0969999963</v>
      </c>
      <c r="BH72" s="872">
        <v>145</v>
      </c>
      <c r="BI72" s="602">
        <v>0.8629940686472144</v>
      </c>
      <c r="BJ72" s="604">
        <v>6.0409584805305006</v>
      </c>
      <c r="BK72" s="629"/>
      <c r="BL72" s="873">
        <v>0</v>
      </c>
      <c r="BM72" s="874">
        <v>0</v>
      </c>
      <c r="BN72" s="565">
        <v>0</v>
      </c>
      <c r="BO72" s="565">
        <v>0</v>
      </c>
      <c r="BP72" s="565">
        <v>0</v>
      </c>
      <c r="BQ72" s="565">
        <v>0</v>
      </c>
      <c r="BR72" s="552">
        <v>0</v>
      </c>
      <c r="BS72" s="657"/>
      <c r="BT72" s="607"/>
      <c r="BU72" s="676">
        <v>0.5</v>
      </c>
      <c r="BV72" s="602">
        <v>0.45454545454545453</v>
      </c>
      <c r="BW72" s="563">
        <v>5</v>
      </c>
      <c r="BX72" s="872">
        <v>11</v>
      </c>
      <c r="BY72" s="602">
        <v>0.90909090909090906</v>
      </c>
      <c r="BZ72" s="604">
        <v>4.545454545454545</v>
      </c>
      <c r="CA72" s="606"/>
      <c r="CB72" s="608"/>
      <c r="CC72" s="608"/>
      <c r="CD72" s="606"/>
      <c r="CE72" s="608"/>
      <c r="CF72" s="608"/>
      <c r="CG72" s="607"/>
      <c r="CH72" s="608"/>
      <c r="CI72" s="608"/>
      <c r="CJ72" s="607"/>
      <c r="CK72" s="712"/>
      <c r="CL72" s="888"/>
      <c r="CM72" s="888"/>
      <c r="CN72" s="889"/>
      <c r="CO72" s="678"/>
      <c r="CP72" s="890">
        <v>97.92307692307692</v>
      </c>
      <c r="CQ72" s="602">
        <v>0.85</v>
      </c>
      <c r="CR72" s="680">
        <v>2.5499999999999998</v>
      </c>
      <c r="CS72" s="584"/>
      <c r="CT72" s="585"/>
      <c r="CU72" s="585"/>
      <c r="CV72" s="891"/>
      <c r="CW72" s="600">
        <v>30</v>
      </c>
      <c r="CX72" s="552">
        <v>6</v>
      </c>
      <c r="CY72" s="552">
        <v>0</v>
      </c>
      <c r="CZ72" s="551">
        <v>5</v>
      </c>
      <c r="DA72" s="552">
        <v>1</v>
      </c>
      <c r="DB72" s="552">
        <v>0</v>
      </c>
      <c r="DC72" s="551">
        <v>0</v>
      </c>
      <c r="DD72" s="552">
        <v>0</v>
      </c>
      <c r="DE72" s="552">
        <v>0</v>
      </c>
      <c r="DF72" s="552">
        <v>0</v>
      </c>
      <c r="DG72" s="552">
        <v>0</v>
      </c>
      <c r="DH72" s="551">
        <v>0</v>
      </c>
      <c r="DI72" s="552">
        <v>0</v>
      </c>
      <c r="DJ72" s="552">
        <v>0</v>
      </c>
      <c r="DK72" s="552">
        <v>0</v>
      </c>
      <c r="DL72" s="892">
        <v>0</v>
      </c>
    </row>
    <row r="73" spans="1:116">
      <c r="A73" s="769" t="s">
        <v>1120</v>
      </c>
      <c r="B73" s="621" t="s">
        <v>675</v>
      </c>
      <c r="C73" s="622" t="s">
        <v>114</v>
      </c>
      <c r="D73" s="622" t="s">
        <v>26</v>
      </c>
      <c r="E73" s="622" t="s">
        <v>127</v>
      </c>
      <c r="F73" s="622" t="s">
        <v>722</v>
      </c>
      <c r="G73" s="599">
        <v>46.440972856159803</v>
      </c>
      <c r="H73" s="600">
        <v>106</v>
      </c>
      <c r="I73" s="552">
        <v>17</v>
      </c>
      <c r="J73" s="601">
        <v>112.4</v>
      </c>
      <c r="K73" s="551">
        <v>103</v>
      </c>
      <c r="L73" s="552">
        <v>4</v>
      </c>
      <c r="M73" s="552">
        <v>18</v>
      </c>
      <c r="N73" s="552">
        <v>0</v>
      </c>
      <c r="O73" s="553">
        <v>0</v>
      </c>
      <c r="P73" s="554">
        <v>1.060377358490566</v>
      </c>
      <c r="Q73" s="555">
        <v>15.90566037735849</v>
      </c>
      <c r="R73" s="606"/>
      <c r="S73" s="608"/>
      <c r="T73" s="608"/>
      <c r="U73" s="607"/>
      <c r="V73" s="600">
        <v>19</v>
      </c>
      <c r="W73" s="601">
        <v>10</v>
      </c>
      <c r="X73" s="551">
        <v>10</v>
      </c>
      <c r="Y73" s="561"/>
      <c r="Z73" s="553">
        <v>0</v>
      </c>
      <c r="AA73" s="554">
        <v>0.52631578947368418</v>
      </c>
      <c r="AB73" s="555">
        <v>5.2631578947368416</v>
      </c>
      <c r="AC73" s="600">
        <v>7</v>
      </c>
      <c r="AD73" s="557">
        <v>5</v>
      </c>
      <c r="AE73" s="551">
        <v>5</v>
      </c>
      <c r="AF73" s="552">
        <v>0</v>
      </c>
      <c r="AG73" s="553">
        <v>0</v>
      </c>
      <c r="AH73" s="602">
        <v>0.7142857142857143</v>
      </c>
      <c r="AI73" s="603">
        <v>9</v>
      </c>
      <c r="AJ73" s="559">
        <v>6</v>
      </c>
      <c r="AK73" s="551">
        <v>5</v>
      </c>
      <c r="AL73" s="552">
        <v>1</v>
      </c>
      <c r="AM73" s="561"/>
      <c r="AN73" s="553">
        <v>0</v>
      </c>
      <c r="AO73" s="602">
        <v>0.66666666666666663</v>
      </c>
      <c r="AP73" s="886"/>
      <c r="AQ73" s="657"/>
      <c r="AR73" s="887"/>
      <c r="AS73" s="887"/>
      <c r="AT73" s="602">
        <v>0.69047619047619047</v>
      </c>
      <c r="AU73" s="604">
        <v>10.357142857142858</v>
      </c>
      <c r="AV73" s="600">
        <v>21</v>
      </c>
      <c r="AW73" s="551">
        <v>5</v>
      </c>
      <c r="AX73" s="551">
        <v>5</v>
      </c>
      <c r="AY73" s="552">
        <v>0</v>
      </c>
      <c r="AZ73" s="552">
        <v>0</v>
      </c>
      <c r="BA73" s="561"/>
      <c r="BB73" s="571">
        <v>0</v>
      </c>
      <c r="BC73" s="602">
        <v>0.23809523809523808</v>
      </c>
      <c r="BD73" s="604">
        <v>2.3809523809523809</v>
      </c>
      <c r="BE73" s="605">
        <v>65000</v>
      </c>
      <c r="BF73" s="563">
        <v>43494.836783999992</v>
      </c>
      <c r="BG73" s="563">
        <v>5436854.5979999993</v>
      </c>
      <c r="BH73" s="872">
        <v>125</v>
      </c>
      <c r="BI73" s="602">
        <v>0.66915133513846137</v>
      </c>
      <c r="BJ73" s="604">
        <v>4.6840593459692297</v>
      </c>
      <c r="BK73" s="629"/>
      <c r="BL73" s="873">
        <v>18</v>
      </c>
      <c r="BM73" s="874">
        <v>15</v>
      </c>
      <c r="BN73" s="565">
        <v>0</v>
      </c>
      <c r="BO73" s="565">
        <v>0</v>
      </c>
      <c r="BP73" s="565">
        <v>0</v>
      </c>
      <c r="BQ73" s="565">
        <v>0</v>
      </c>
      <c r="BR73" s="552">
        <v>0</v>
      </c>
      <c r="BS73" s="657"/>
      <c r="BT73" s="607"/>
      <c r="BU73" s="676">
        <v>0.5</v>
      </c>
      <c r="BV73" s="602">
        <v>0.6</v>
      </c>
      <c r="BW73" s="563">
        <v>3</v>
      </c>
      <c r="BX73" s="872">
        <v>5</v>
      </c>
      <c r="BY73" s="602">
        <v>1</v>
      </c>
      <c r="BZ73" s="604">
        <v>5</v>
      </c>
      <c r="CA73" s="606"/>
      <c r="CB73" s="608"/>
      <c r="CC73" s="608"/>
      <c r="CD73" s="606"/>
      <c r="CE73" s="608"/>
      <c r="CF73" s="608"/>
      <c r="CG73" s="607"/>
      <c r="CH73" s="608"/>
      <c r="CI73" s="608"/>
      <c r="CJ73" s="607"/>
      <c r="CK73" s="712"/>
      <c r="CL73" s="888"/>
      <c r="CM73" s="888"/>
      <c r="CN73" s="889"/>
      <c r="CO73" s="678"/>
      <c r="CP73" s="890">
        <v>98.588235294117652</v>
      </c>
      <c r="CQ73" s="602">
        <v>0.95</v>
      </c>
      <c r="CR73" s="680">
        <v>2.8499999999999996</v>
      </c>
      <c r="CS73" s="584"/>
      <c r="CT73" s="585"/>
      <c r="CU73" s="585"/>
      <c r="CV73" s="891"/>
      <c r="CW73" s="600">
        <v>0</v>
      </c>
      <c r="CX73" s="552">
        <v>0</v>
      </c>
      <c r="CY73" s="552">
        <v>0</v>
      </c>
      <c r="CZ73" s="551">
        <v>0</v>
      </c>
      <c r="DA73" s="552">
        <v>0</v>
      </c>
      <c r="DB73" s="552">
        <v>0</v>
      </c>
      <c r="DC73" s="551">
        <v>0</v>
      </c>
      <c r="DD73" s="552">
        <v>0</v>
      </c>
      <c r="DE73" s="552">
        <v>0</v>
      </c>
      <c r="DF73" s="552">
        <v>0</v>
      </c>
      <c r="DG73" s="552">
        <v>0</v>
      </c>
      <c r="DH73" s="551">
        <v>0</v>
      </c>
      <c r="DI73" s="552">
        <v>0</v>
      </c>
      <c r="DJ73" s="552">
        <v>0</v>
      </c>
      <c r="DK73" s="552">
        <v>0</v>
      </c>
      <c r="DL73" s="892">
        <v>0</v>
      </c>
    </row>
    <row r="74" spans="1:116">
      <c r="A74" s="769" t="s">
        <v>1120</v>
      </c>
      <c r="B74" s="621" t="s">
        <v>675</v>
      </c>
      <c r="C74" s="622" t="s">
        <v>114</v>
      </c>
      <c r="D74" s="622" t="s">
        <v>26</v>
      </c>
      <c r="E74" s="622" t="s">
        <v>119</v>
      </c>
      <c r="F74" s="622" t="s">
        <v>723</v>
      </c>
      <c r="G74" s="599">
        <v>51.044053465741825</v>
      </c>
      <c r="H74" s="600">
        <v>89</v>
      </c>
      <c r="I74" s="552">
        <v>15</v>
      </c>
      <c r="J74" s="601">
        <v>64.2</v>
      </c>
      <c r="K74" s="551">
        <v>56</v>
      </c>
      <c r="L74" s="552">
        <v>9</v>
      </c>
      <c r="M74" s="552">
        <v>14</v>
      </c>
      <c r="N74" s="552">
        <v>0</v>
      </c>
      <c r="O74" s="553">
        <v>5</v>
      </c>
      <c r="P74" s="554">
        <v>0.72134831460674165</v>
      </c>
      <c r="Q74" s="555">
        <v>10.820224719101125</v>
      </c>
      <c r="R74" s="606"/>
      <c r="S74" s="608"/>
      <c r="T74" s="608"/>
      <c r="U74" s="607"/>
      <c r="V74" s="600">
        <v>16</v>
      </c>
      <c r="W74" s="601">
        <v>13</v>
      </c>
      <c r="X74" s="551">
        <v>13</v>
      </c>
      <c r="Y74" s="561"/>
      <c r="Z74" s="553">
        <v>0</v>
      </c>
      <c r="AA74" s="554">
        <v>0.8125</v>
      </c>
      <c r="AB74" s="555">
        <v>8.125</v>
      </c>
      <c r="AC74" s="600">
        <v>6</v>
      </c>
      <c r="AD74" s="557">
        <v>4</v>
      </c>
      <c r="AE74" s="551">
        <v>4</v>
      </c>
      <c r="AF74" s="552">
        <v>0</v>
      </c>
      <c r="AG74" s="553">
        <v>0</v>
      </c>
      <c r="AH74" s="602">
        <v>0.66666666666666663</v>
      </c>
      <c r="AI74" s="603">
        <v>6</v>
      </c>
      <c r="AJ74" s="559">
        <v>8</v>
      </c>
      <c r="AK74" s="551">
        <v>4</v>
      </c>
      <c r="AL74" s="552">
        <v>4</v>
      </c>
      <c r="AM74" s="561"/>
      <c r="AN74" s="553">
        <v>0</v>
      </c>
      <c r="AO74" s="602">
        <v>1.2</v>
      </c>
      <c r="AP74" s="886"/>
      <c r="AQ74" s="657"/>
      <c r="AR74" s="887"/>
      <c r="AS74" s="887"/>
      <c r="AT74" s="602">
        <v>0.93333333333333335</v>
      </c>
      <c r="AU74" s="604">
        <v>14</v>
      </c>
      <c r="AV74" s="600">
        <v>18</v>
      </c>
      <c r="AW74" s="551">
        <v>9</v>
      </c>
      <c r="AX74" s="551">
        <v>8</v>
      </c>
      <c r="AY74" s="552">
        <v>1</v>
      </c>
      <c r="AZ74" s="552">
        <v>0</v>
      </c>
      <c r="BA74" s="561"/>
      <c r="BB74" s="571">
        <v>0</v>
      </c>
      <c r="BC74" s="602">
        <v>0.5</v>
      </c>
      <c r="BD74" s="604">
        <v>5</v>
      </c>
      <c r="BE74" s="605">
        <v>65000</v>
      </c>
      <c r="BF74" s="563">
        <v>48739.124075949352</v>
      </c>
      <c r="BG74" s="563">
        <v>3850390.8019999987</v>
      </c>
      <c r="BH74" s="872">
        <v>79</v>
      </c>
      <c r="BI74" s="602">
        <v>0.74983267809152854</v>
      </c>
      <c r="BJ74" s="604">
        <v>5.2488287466407</v>
      </c>
      <c r="BK74" s="629"/>
      <c r="BL74" s="873">
        <v>0</v>
      </c>
      <c r="BM74" s="874">
        <v>0</v>
      </c>
      <c r="BN74" s="565">
        <v>0</v>
      </c>
      <c r="BO74" s="565">
        <v>0</v>
      </c>
      <c r="BP74" s="565">
        <v>0</v>
      </c>
      <c r="BQ74" s="565">
        <v>0</v>
      </c>
      <c r="BR74" s="552">
        <v>0</v>
      </c>
      <c r="BS74" s="657"/>
      <c r="BT74" s="607"/>
      <c r="BU74" s="676">
        <v>0.5</v>
      </c>
      <c r="BV74" s="602">
        <v>1</v>
      </c>
      <c r="BW74" s="563">
        <v>4</v>
      </c>
      <c r="BX74" s="872">
        <v>4</v>
      </c>
      <c r="BY74" s="602">
        <v>1</v>
      </c>
      <c r="BZ74" s="604">
        <v>5</v>
      </c>
      <c r="CA74" s="606"/>
      <c r="CB74" s="608"/>
      <c r="CC74" s="608"/>
      <c r="CD74" s="606"/>
      <c r="CE74" s="608"/>
      <c r="CF74" s="608"/>
      <c r="CG74" s="607"/>
      <c r="CH74" s="608"/>
      <c r="CI74" s="608"/>
      <c r="CJ74" s="607"/>
      <c r="CK74" s="712"/>
      <c r="CL74" s="888"/>
      <c r="CM74" s="888"/>
      <c r="CN74" s="889"/>
      <c r="CO74" s="678"/>
      <c r="CP74" s="890">
        <v>98.625</v>
      </c>
      <c r="CQ74" s="602">
        <v>0.95</v>
      </c>
      <c r="CR74" s="680">
        <v>2.8499999999999996</v>
      </c>
      <c r="CS74" s="584"/>
      <c r="CT74" s="585"/>
      <c r="CU74" s="585"/>
      <c r="CV74" s="891"/>
      <c r="CW74" s="600">
        <v>5</v>
      </c>
      <c r="CX74" s="552">
        <v>1</v>
      </c>
      <c r="CY74" s="552">
        <v>0</v>
      </c>
      <c r="CZ74" s="551">
        <v>0</v>
      </c>
      <c r="DA74" s="552">
        <v>0</v>
      </c>
      <c r="DB74" s="552">
        <v>0</v>
      </c>
      <c r="DC74" s="551">
        <v>0</v>
      </c>
      <c r="DD74" s="552">
        <v>0</v>
      </c>
      <c r="DE74" s="552">
        <v>0</v>
      </c>
      <c r="DF74" s="552">
        <v>0</v>
      </c>
      <c r="DG74" s="552">
        <v>0</v>
      </c>
      <c r="DH74" s="551">
        <v>0</v>
      </c>
      <c r="DI74" s="552">
        <v>0</v>
      </c>
      <c r="DJ74" s="552">
        <v>0</v>
      </c>
      <c r="DK74" s="552">
        <v>0</v>
      </c>
      <c r="DL74" s="892">
        <v>0</v>
      </c>
    </row>
    <row r="75" spans="1:116">
      <c r="A75" s="769" t="s">
        <v>1120</v>
      </c>
      <c r="B75" s="621" t="s">
        <v>675</v>
      </c>
      <c r="C75" s="622" t="s">
        <v>114</v>
      </c>
      <c r="D75" s="622" t="s">
        <v>26</v>
      </c>
      <c r="E75" s="622" t="s">
        <v>121</v>
      </c>
      <c r="F75" s="622" t="s">
        <v>724</v>
      </c>
      <c r="G75" s="599">
        <v>59.3918707851156</v>
      </c>
      <c r="H75" s="600">
        <v>77</v>
      </c>
      <c r="I75" s="552">
        <v>13</v>
      </c>
      <c r="J75" s="601">
        <v>88.5</v>
      </c>
      <c r="K75" s="551">
        <v>84</v>
      </c>
      <c r="L75" s="552">
        <v>3</v>
      </c>
      <c r="M75" s="552">
        <v>5</v>
      </c>
      <c r="N75" s="552">
        <v>0</v>
      </c>
      <c r="O75" s="553">
        <v>0</v>
      </c>
      <c r="P75" s="554">
        <v>1.1493506493506493</v>
      </c>
      <c r="Q75" s="555">
        <v>17.240259740259742</v>
      </c>
      <c r="R75" s="606"/>
      <c r="S75" s="608"/>
      <c r="T75" s="608"/>
      <c r="U75" s="607"/>
      <c r="V75" s="600">
        <v>14</v>
      </c>
      <c r="W75" s="601">
        <v>6</v>
      </c>
      <c r="X75" s="551">
        <v>6</v>
      </c>
      <c r="Y75" s="561"/>
      <c r="Z75" s="553">
        <v>0</v>
      </c>
      <c r="AA75" s="554">
        <v>0.42857142857142855</v>
      </c>
      <c r="AB75" s="555">
        <v>4.2857142857142856</v>
      </c>
      <c r="AC75" s="600">
        <v>6</v>
      </c>
      <c r="AD75" s="557">
        <v>6</v>
      </c>
      <c r="AE75" s="551">
        <v>6</v>
      </c>
      <c r="AF75" s="552">
        <v>0</v>
      </c>
      <c r="AG75" s="553">
        <v>0</v>
      </c>
      <c r="AH75" s="602">
        <v>1</v>
      </c>
      <c r="AI75" s="603">
        <v>7</v>
      </c>
      <c r="AJ75" s="559">
        <v>7</v>
      </c>
      <c r="AK75" s="551">
        <v>6</v>
      </c>
      <c r="AL75" s="552">
        <v>1</v>
      </c>
      <c r="AM75" s="561"/>
      <c r="AN75" s="553">
        <v>0</v>
      </c>
      <c r="AO75" s="602">
        <v>1</v>
      </c>
      <c r="AP75" s="886"/>
      <c r="AQ75" s="657"/>
      <c r="AR75" s="887"/>
      <c r="AS75" s="887"/>
      <c r="AT75" s="602">
        <v>1</v>
      </c>
      <c r="AU75" s="604">
        <v>15</v>
      </c>
      <c r="AV75" s="600">
        <v>15</v>
      </c>
      <c r="AW75" s="551">
        <v>16</v>
      </c>
      <c r="AX75" s="551">
        <v>15</v>
      </c>
      <c r="AY75" s="552">
        <v>1</v>
      </c>
      <c r="AZ75" s="552">
        <v>0</v>
      </c>
      <c r="BA75" s="561"/>
      <c r="BB75" s="571">
        <v>0</v>
      </c>
      <c r="BC75" s="602">
        <v>1.0666666666666667</v>
      </c>
      <c r="BD75" s="604">
        <v>10.666666666666666</v>
      </c>
      <c r="BE75" s="605">
        <v>65000</v>
      </c>
      <c r="BF75" s="563">
        <v>38992.850858695652</v>
      </c>
      <c r="BG75" s="563">
        <v>3587342.2790000001</v>
      </c>
      <c r="BH75" s="872">
        <v>92</v>
      </c>
      <c r="BI75" s="602">
        <v>0.59989001321070234</v>
      </c>
      <c r="BJ75" s="604">
        <v>4.1992300924749166</v>
      </c>
      <c r="BK75" s="629"/>
      <c r="BL75" s="873">
        <v>0</v>
      </c>
      <c r="BM75" s="874">
        <v>0</v>
      </c>
      <c r="BN75" s="565">
        <v>0</v>
      </c>
      <c r="BO75" s="565">
        <v>0</v>
      </c>
      <c r="BP75" s="565">
        <v>0</v>
      </c>
      <c r="BQ75" s="565">
        <v>0</v>
      </c>
      <c r="BR75" s="552">
        <v>0</v>
      </c>
      <c r="BS75" s="657"/>
      <c r="BT75" s="607"/>
      <c r="BU75" s="676">
        <v>0.5</v>
      </c>
      <c r="BV75" s="602">
        <v>1</v>
      </c>
      <c r="BW75" s="563">
        <v>6</v>
      </c>
      <c r="BX75" s="872">
        <v>6</v>
      </c>
      <c r="BY75" s="602">
        <v>1</v>
      </c>
      <c r="BZ75" s="604">
        <v>5</v>
      </c>
      <c r="CA75" s="606"/>
      <c r="CB75" s="608"/>
      <c r="CC75" s="608"/>
      <c r="CD75" s="606"/>
      <c r="CE75" s="608"/>
      <c r="CF75" s="608"/>
      <c r="CG75" s="607"/>
      <c r="CH75" s="608"/>
      <c r="CI75" s="608"/>
      <c r="CJ75" s="607"/>
      <c r="CK75" s="712"/>
      <c r="CL75" s="888"/>
      <c r="CM75" s="888"/>
      <c r="CN75" s="889"/>
      <c r="CO75" s="678"/>
      <c r="CP75" s="890">
        <v>98.928571428571431</v>
      </c>
      <c r="CQ75" s="602">
        <v>1</v>
      </c>
      <c r="CR75" s="680">
        <v>3</v>
      </c>
      <c r="CS75" s="584"/>
      <c r="CT75" s="585"/>
      <c r="CU75" s="585"/>
      <c r="CV75" s="891"/>
      <c r="CW75" s="600">
        <v>0</v>
      </c>
      <c r="CX75" s="552">
        <v>0</v>
      </c>
      <c r="CY75" s="552">
        <v>0</v>
      </c>
      <c r="CZ75" s="551">
        <v>0</v>
      </c>
      <c r="DA75" s="552">
        <v>0</v>
      </c>
      <c r="DB75" s="552">
        <v>0</v>
      </c>
      <c r="DC75" s="551">
        <v>0</v>
      </c>
      <c r="DD75" s="552">
        <v>0</v>
      </c>
      <c r="DE75" s="552">
        <v>0</v>
      </c>
      <c r="DF75" s="552">
        <v>0</v>
      </c>
      <c r="DG75" s="552">
        <v>0</v>
      </c>
      <c r="DH75" s="551">
        <v>0</v>
      </c>
      <c r="DI75" s="552">
        <v>0</v>
      </c>
      <c r="DJ75" s="552">
        <v>0</v>
      </c>
      <c r="DK75" s="552">
        <v>0</v>
      </c>
      <c r="DL75" s="892">
        <v>0</v>
      </c>
    </row>
    <row r="76" spans="1:116">
      <c r="A76" s="769" t="s">
        <v>1120</v>
      </c>
      <c r="B76" s="621" t="s">
        <v>675</v>
      </c>
      <c r="C76" s="622" t="s">
        <v>114</v>
      </c>
      <c r="D76" s="622" t="s">
        <v>26</v>
      </c>
      <c r="E76" s="622" t="s">
        <v>637</v>
      </c>
      <c r="F76" s="622" t="s">
        <v>725</v>
      </c>
      <c r="G76" s="599">
        <v>24.171256501077814</v>
      </c>
      <c r="H76" s="600">
        <v>113</v>
      </c>
      <c r="I76" s="552">
        <v>19</v>
      </c>
      <c r="J76" s="601">
        <v>103</v>
      </c>
      <c r="K76" s="551">
        <v>101</v>
      </c>
      <c r="L76" s="552">
        <v>4</v>
      </c>
      <c r="M76" s="552">
        <v>10</v>
      </c>
      <c r="N76" s="552">
        <v>0</v>
      </c>
      <c r="O76" s="553">
        <v>5</v>
      </c>
      <c r="P76" s="554">
        <v>0.91150442477876104</v>
      </c>
      <c r="Q76" s="555">
        <v>13.672566371681416</v>
      </c>
      <c r="R76" s="606"/>
      <c r="S76" s="608"/>
      <c r="T76" s="608"/>
      <c r="U76" s="607"/>
      <c r="V76" s="600">
        <v>21</v>
      </c>
      <c r="W76" s="601">
        <v>10</v>
      </c>
      <c r="X76" s="551">
        <v>10</v>
      </c>
      <c r="Y76" s="561"/>
      <c r="Z76" s="553">
        <v>0</v>
      </c>
      <c r="AA76" s="554">
        <v>0.47619047619047616</v>
      </c>
      <c r="AB76" s="555">
        <v>4.7619047619047619</v>
      </c>
      <c r="AC76" s="600">
        <v>8</v>
      </c>
      <c r="AD76" s="557">
        <v>-18</v>
      </c>
      <c r="AE76" s="551">
        <v>12</v>
      </c>
      <c r="AF76" s="552">
        <v>0</v>
      </c>
      <c r="AG76" s="553">
        <v>30</v>
      </c>
      <c r="AH76" s="602">
        <v>-2.25</v>
      </c>
      <c r="AI76" s="603">
        <v>9</v>
      </c>
      <c r="AJ76" s="559">
        <v>13</v>
      </c>
      <c r="AK76" s="551">
        <v>10</v>
      </c>
      <c r="AL76" s="552">
        <v>3</v>
      </c>
      <c r="AM76" s="561"/>
      <c r="AN76" s="553">
        <v>0</v>
      </c>
      <c r="AO76" s="602">
        <v>1.2</v>
      </c>
      <c r="AP76" s="886"/>
      <c r="AQ76" s="657"/>
      <c r="AR76" s="887"/>
      <c r="AS76" s="887"/>
      <c r="AT76" s="602">
        <v>-0.52500000000000002</v>
      </c>
      <c r="AU76" s="604">
        <v>-7.875</v>
      </c>
      <c r="AV76" s="600">
        <v>23</v>
      </c>
      <c r="AW76" s="551">
        <v>-3</v>
      </c>
      <c r="AX76" s="551">
        <v>16</v>
      </c>
      <c r="AY76" s="552">
        <v>1</v>
      </c>
      <c r="AZ76" s="552">
        <v>0</v>
      </c>
      <c r="BA76" s="561"/>
      <c r="BB76" s="571">
        <v>20</v>
      </c>
      <c r="BC76" s="602">
        <v>-0.13043478260869565</v>
      </c>
      <c r="BD76" s="604">
        <v>-1.3043478260869565</v>
      </c>
      <c r="BE76" s="605">
        <v>65000</v>
      </c>
      <c r="BF76" s="563">
        <v>58649.808226086941</v>
      </c>
      <c r="BG76" s="563">
        <v>6744727.9459999986</v>
      </c>
      <c r="BH76" s="872">
        <v>115</v>
      </c>
      <c r="BI76" s="602">
        <v>0.90230474193979915</v>
      </c>
      <c r="BJ76" s="604">
        <v>6.3161331935785938</v>
      </c>
      <c r="BK76" s="629"/>
      <c r="BL76" s="873">
        <v>0</v>
      </c>
      <c r="BM76" s="874">
        <v>0</v>
      </c>
      <c r="BN76" s="565">
        <v>0</v>
      </c>
      <c r="BO76" s="565">
        <v>0</v>
      </c>
      <c r="BP76" s="565">
        <v>0</v>
      </c>
      <c r="BQ76" s="565">
        <v>0</v>
      </c>
      <c r="BR76" s="552">
        <v>0</v>
      </c>
      <c r="BS76" s="657"/>
      <c r="BT76" s="607"/>
      <c r="BU76" s="676">
        <v>0.5</v>
      </c>
      <c r="BV76" s="602">
        <v>0.66666666666666663</v>
      </c>
      <c r="BW76" s="563">
        <v>8</v>
      </c>
      <c r="BX76" s="872">
        <v>12</v>
      </c>
      <c r="BY76" s="602">
        <v>1</v>
      </c>
      <c r="BZ76" s="604">
        <v>5</v>
      </c>
      <c r="CA76" s="606"/>
      <c r="CB76" s="608"/>
      <c r="CC76" s="608"/>
      <c r="CD76" s="606"/>
      <c r="CE76" s="608"/>
      <c r="CF76" s="608"/>
      <c r="CG76" s="607"/>
      <c r="CH76" s="608"/>
      <c r="CI76" s="608"/>
      <c r="CJ76" s="607"/>
      <c r="CK76" s="712"/>
      <c r="CL76" s="888"/>
      <c r="CM76" s="888"/>
      <c r="CN76" s="889"/>
      <c r="CO76" s="678"/>
      <c r="CP76" s="890">
        <v>99.4</v>
      </c>
      <c r="CQ76" s="602">
        <v>1.2</v>
      </c>
      <c r="CR76" s="680">
        <v>3.5999999999999996</v>
      </c>
      <c r="CS76" s="584"/>
      <c r="CT76" s="585"/>
      <c r="CU76" s="585"/>
      <c r="CV76" s="891"/>
      <c r="CW76" s="600">
        <v>5</v>
      </c>
      <c r="CX76" s="552">
        <v>1</v>
      </c>
      <c r="CY76" s="552">
        <v>0</v>
      </c>
      <c r="CZ76" s="551">
        <v>0</v>
      </c>
      <c r="DA76" s="552">
        <v>0</v>
      </c>
      <c r="DB76" s="552">
        <v>0</v>
      </c>
      <c r="DC76" s="551">
        <v>20</v>
      </c>
      <c r="DD76" s="552">
        <v>0</v>
      </c>
      <c r="DE76" s="552">
        <v>0</v>
      </c>
      <c r="DF76" s="552">
        <v>0</v>
      </c>
      <c r="DG76" s="552">
        <v>2</v>
      </c>
      <c r="DH76" s="551">
        <v>30</v>
      </c>
      <c r="DI76" s="552">
        <v>0</v>
      </c>
      <c r="DJ76" s="552">
        <v>0</v>
      </c>
      <c r="DK76" s="552">
        <v>3</v>
      </c>
      <c r="DL76" s="892">
        <v>0</v>
      </c>
    </row>
    <row r="77" spans="1:116">
      <c r="A77" s="769" t="s">
        <v>1120</v>
      </c>
      <c r="B77" s="621" t="s">
        <v>675</v>
      </c>
      <c r="C77" s="622" t="s">
        <v>114</v>
      </c>
      <c r="D77" s="622" t="s">
        <v>26</v>
      </c>
      <c r="E77" s="622" t="s">
        <v>123</v>
      </c>
      <c r="F77" s="622" t="s">
        <v>726</v>
      </c>
      <c r="G77" s="599">
        <v>57.586907409002805</v>
      </c>
      <c r="H77" s="600">
        <v>84</v>
      </c>
      <c r="I77" s="552">
        <v>14</v>
      </c>
      <c r="J77" s="601">
        <v>74.8</v>
      </c>
      <c r="K77" s="551">
        <v>77</v>
      </c>
      <c r="L77" s="552">
        <v>6</v>
      </c>
      <c r="M77" s="552">
        <v>6</v>
      </c>
      <c r="N77" s="552">
        <v>0</v>
      </c>
      <c r="O77" s="553">
        <v>10</v>
      </c>
      <c r="P77" s="554">
        <v>0.89047619047619042</v>
      </c>
      <c r="Q77" s="555">
        <v>13.357142857142856</v>
      </c>
      <c r="R77" s="606"/>
      <c r="S77" s="608"/>
      <c r="T77" s="608"/>
      <c r="U77" s="607"/>
      <c r="V77" s="600">
        <v>15</v>
      </c>
      <c r="W77" s="601">
        <v>8</v>
      </c>
      <c r="X77" s="551">
        <v>8</v>
      </c>
      <c r="Y77" s="561"/>
      <c r="Z77" s="553">
        <v>0</v>
      </c>
      <c r="AA77" s="554">
        <v>0.53333333333333333</v>
      </c>
      <c r="AB77" s="555">
        <v>5.333333333333333</v>
      </c>
      <c r="AC77" s="600">
        <v>7</v>
      </c>
      <c r="AD77" s="557">
        <v>9</v>
      </c>
      <c r="AE77" s="551">
        <v>9</v>
      </c>
      <c r="AF77" s="552">
        <v>0</v>
      </c>
      <c r="AG77" s="553">
        <v>0</v>
      </c>
      <c r="AH77" s="602">
        <v>1.2</v>
      </c>
      <c r="AI77" s="603">
        <v>7</v>
      </c>
      <c r="AJ77" s="559">
        <v>10</v>
      </c>
      <c r="AK77" s="551">
        <v>7</v>
      </c>
      <c r="AL77" s="552">
        <v>3</v>
      </c>
      <c r="AM77" s="561"/>
      <c r="AN77" s="553">
        <v>0</v>
      </c>
      <c r="AO77" s="602">
        <v>1.2</v>
      </c>
      <c r="AP77" s="886"/>
      <c r="AQ77" s="657"/>
      <c r="AR77" s="887"/>
      <c r="AS77" s="887"/>
      <c r="AT77" s="602">
        <v>1.2</v>
      </c>
      <c r="AU77" s="604">
        <v>18</v>
      </c>
      <c r="AV77" s="600">
        <v>17</v>
      </c>
      <c r="AW77" s="551">
        <v>11</v>
      </c>
      <c r="AX77" s="551">
        <v>10</v>
      </c>
      <c r="AY77" s="552">
        <v>1</v>
      </c>
      <c r="AZ77" s="552">
        <v>0</v>
      </c>
      <c r="BA77" s="561"/>
      <c r="BB77" s="571">
        <v>0</v>
      </c>
      <c r="BC77" s="602">
        <v>0.6470588235294118</v>
      </c>
      <c r="BD77" s="604">
        <v>6.4705882352941178</v>
      </c>
      <c r="BE77" s="605">
        <v>65000</v>
      </c>
      <c r="BF77" s="563">
        <v>54097.113415730324</v>
      </c>
      <c r="BG77" s="563">
        <v>4814643.0939999986</v>
      </c>
      <c r="BH77" s="872">
        <v>89</v>
      </c>
      <c r="BI77" s="602">
        <v>0.83226328331892807</v>
      </c>
      <c r="BJ77" s="604">
        <v>5.8258429832324961</v>
      </c>
      <c r="BK77" s="629"/>
      <c r="BL77" s="873">
        <v>0</v>
      </c>
      <c r="BM77" s="874">
        <v>0</v>
      </c>
      <c r="BN77" s="565">
        <v>0</v>
      </c>
      <c r="BO77" s="565">
        <v>0</v>
      </c>
      <c r="BP77" s="565">
        <v>0</v>
      </c>
      <c r="BQ77" s="565">
        <v>0</v>
      </c>
      <c r="BR77" s="552">
        <v>0</v>
      </c>
      <c r="BS77" s="657"/>
      <c r="BT77" s="607"/>
      <c r="BU77" s="676">
        <v>0.5</v>
      </c>
      <c r="BV77" s="602">
        <v>0.88888888888888884</v>
      </c>
      <c r="BW77" s="563">
        <v>8</v>
      </c>
      <c r="BX77" s="872">
        <v>9</v>
      </c>
      <c r="BY77" s="602">
        <v>1</v>
      </c>
      <c r="BZ77" s="604">
        <v>5</v>
      </c>
      <c r="CA77" s="606"/>
      <c r="CB77" s="608"/>
      <c r="CC77" s="608"/>
      <c r="CD77" s="606"/>
      <c r="CE77" s="608"/>
      <c r="CF77" s="608"/>
      <c r="CG77" s="607"/>
      <c r="CH77" s="608"/>
      <c r="CI77" s="608"/>
      <c r="CJ77" s="607"/>
      <c r="CK77" s="712"/>
      <c r="CL77" s="888"/>
      <c r="CM77" s="888"/>
      <c r="CN77" s="889"/>
      <c r="CO77" s="678"/>
      <c r="CP77" s="890">
        <v>99.702702702702709</v>
      </c>
      <c r="CQ77" s="602">
        <v>1.2</v>
      </c>
      <c r="CR77" s="680">
        <v>3.5999999999999996</v>
      </c>
      <c r="CS77" s="584"/>
      <c r="CT77" s="585"/>
      <c r="CU77" s="585"/>
      <c r="CV77" s="891"/>
      <c r="CW77" s="600">
        <v>10</v>
      </c>
      <c r="CX77" s="552">
        <v>2</v>
      </c>
      <c r="CY77" s="552">
        <v>0</v>
      </c>
      <c r="CZ77" s="551">
        <v>0</v>
      </c>
      <c r="DA77" s="552">
        <v>0</v>
      </c>
      <c r="DB77" s="552">
        <v>0</v>
      </c>
      <c r="DC77" s="551">
        <v>0</v>
      </c>
      <c r="DD77" s="552">
        <v>0</v>
      </c>
      <c r="DE77" s="552">
        <v>0</v>
      </c>
      <c r="DF77" s="552">
        <v>0</v>
      </c>
      <c r="DG77" s="552">
        <v>0</v>
      </c>
      <c r="DH77" s="551">
        <v>0</v>
      </c>
      <c r="DI77" s="552">
        <v>0</v>
      </c>
      <c r="DJ77" s="552">
        <v>0</v>
      </c>
      <c r="DK77" s="552">
        <v>0</v>
      </c>
      <c r="DL77" s="892">
        <v>0</v>
      </c>
    </row>
    <row r="78" spans="1:116">
      <c r="A78" s="769" t="s">
        <v>1120</v>
      </c>
      <c r="B78" s="621" t="s">
        <v>675</v>
      </c>
      <c r="C78" s="622" t="s">
        <v>114</v>
      </c>
      <c r="D78" s="622" t="s">
        <v>26</v>
      </c>
      <c r="E78" s="622" t="s">
        <v>125</v>
      </c>
      <c r="F78" s="622" t="s">
        <v>727</v>
      </c>
      <c r="G78" s="599">
        <v>66.187937457021548</v>
      </c>
      <c r="H78" s="600">
        <v>82</v>
      </c>
      <c r="I78" s="552">
        <v>14</v>
      </c>
      <c r="J78" s="601">
        <v>66.8</v>
      </c>
      <c r="K78" s="551">
        <v>59</v>
      </c>
      <c r="L78" s="552">
        <v>6</v>
      </c>
      <c r="M78" s="552">
        <v>6</v>
      </c>
      <c r="N78" s="552">
        <v>0</v>
      </c>
      <c r="O78" s="553">
        <v>0</v>
      </c>
      <c r="P78" s="554">
        <v>0.81463414634146336</v>
      </c>
      <c r="Q78" s="555">
        <v>12.219512195121951</v>
      </c>
      <c r="R78" s="606"/>
      <c r="S78" s="608"/>
      <c r="T78" s="608"/>
      <c r="U78" s="607"/>
      <c r="V78" s="600">
        <v>15</v>
      </c>
      <c r="W78" s="601">
        <v>16</v>
      </c>
      <c r="X78" s="551">
        <v>16</v>
      </c>
      <c r="Y78" s="561"/>
      <c r="Z78" s="553">
        <v>0</v>
      </c>
      <c r="AA78" s="554">
        <v>1.0666666666666667</v>
      </c>
      <c r="AB78" s="555">
        <v>10.666666666666666</v>
      </c>
      <c r="AC78" s="600">
        <v>7</v>
      </c>
      <c r="AD78" s="557">
        <v>9</v>
      </c>
      <c r="AE78" s="551">
        <v>9</v>
      </c>
      <c r="AF78" s="552">
        <v>0</v>
      </c>
      <c r="AG78" s="553">
        <v>0</v>
      </c>
      <c r="AH78" s="602">
        <v>1.2</v>
      </c>
      <c r="AI78" s="603">
        <v>9</v>
      </c>
      <c r="AJ78" s="559">
        <v>17</v>
      </c>
      <c r="AK78" s="551">
        <v>8</v>
      </c>
      <c r="AL78" s="552">
        <v>9</v>
      </c>
      <c r="AM78" s="561"/>
      <c r="AN78" s="553">
        <v>0</v>
      </c>
      <c r="AO78" s="602">
        <v>1.2</v>
      </c>
      <c r="AP78" s="886"/>
      <c r="AQ78" s="657"/>
      <c r="AR78" s="887"/>
      <c r="AS78" s="887"/>
      <c r="AT78" s="602">
        <v>1.2</v>
      </c>
      <c r="AU78" s="604">
        <v>18</v>
      </c>
      <c r="AV78" s="600">
        <v>16</v>
      </c>
      <c r="AW78" s="551">
        <v>33</v>
      </c>
      <c r="AX78" s="551">
        <v>23</v>
      </c>
      <c r="AY78" s="552">
        <v>6</v>
      </c>
      <c r="AZ78" s="552">
        <v>4</v>
      </c>
      <c r="BA78" s="561"/>
      <c r="BB78" s="571">
        <v>0</v>
      </c>
      <c r="BC78" s="602">
        <v>1.2</v>
      </c>
      <c r="BD78" s="604">
        <v>12</v>
      </c>
      <c r="BE78" s="605">
        <v>65000</v>
      </c>
      <c r="BF78" s="563">
        <v>54802.044098591534</v>
      </c>
      <c r="BG78" s="563">
        <v>3890945.1309999991</v>
      </c>
      <c r="BH78" s="872">
        <v>71</v>
      </c>
      <c r="BI78" s="602">
        <v>0.84310837074756206</v>
      </c>
      <c r="BJ78" s="604">
        <v>5.9017585952329341</v>
      </c>
      <c r="BK78" s="629"/>
      <c r="BL78" s="873">
        <v>0.5</v>
      </c>
      <c r="BM78" s="874">
        <v>0</v>
      </c>
      <c r="BN78" s="565">
        <v>0</v>
      </c>
      <c r="BO78" s="565">
        <v>1</v>
      </c>
      <c r="BP78" s="565">
        <v>0</v>
      </c>
      <c r="BQ78" s="565">
        <v>0</v>
      </c>
      <c r="BR78" s="552">
        <v>0</v>
      </c>
      <c r="BS78" s="657"/>
      <c r="BT78" s="607"/>
      <c r="BU78" s="676">
        <v>0.5</v>
      </c>
      <c r="BV78" s="602">
        <v>0.55555555555555558</v>
      </c>
      <c r="BW78" s="563">
        <v>5</v>
      </c>
      <c r="BX78" s="872">
        <v>9</v>
      </c>
      <c r="BY78" s="602">
        <v>1</v>
      </c>
      <c r="BZ78" s="604">
        <v>5</v>
      </c>
      <c r="CA78" s="606"/>
      <c r="CB78" s="608"/>
      <c r="CC78" s="608"/>
      <c r="CD78" s="606"/>
      <c r="CE78" s="608"/>
      <c r="CF78" s="608"/>
      <c r="CG78" s="607"/>
      <c r="CH78" s="608"/>
      <c r="CI78" s="608"/>
      <c r="CJ78" s="607"/>
      <c r="CK78" s="712"/>
      <c r="CL78" s="888"/>
      <c r="CM78" s="888"/>
      <c r="CN78" s="889"/>
      <c r="CO78" s="678"/>
      <c r="CP78" s="890">
        <v>97.444444444444443</v>
      </c>
      <c r="CQ78" s="602">
        <v>0.8</v>
      </c>
      <c r="CR78" s="680">
        <v>2.4000000000000004</v>
      </c>
      <c r="CS78" s="584"/>
      <c r="CT78" s="585"/>
      <c r="CU78" s="585"/>
      <c r="CV78" s="891"/>
      <c r="CW78" s="600">
        <v>0</v>
      </c>
      <c r="CX78" s="552">
        <v>0</v>
      </c>
      <c r="CY78" s="552">
        <v>0</v>
      </c>
      <c r="CZ78" s="551">
        <v>0</v>
      </c>
      <c r="DA78" s="552">
        <v>0</v>
      </c>
      <c r="DB78" s="552">
        <v>0</v>
      </c>
      <c r="DC78" s="551">
        <v>0</v>
      </c>
      <c r="DD78" s="552">
        <v>0</v>
      </c>
      <c r="DE78" s="552">
        <v>0</v>
      </c>
      <c r="DF78" s="552">
        <v>0</v>
      </c>
      <c r="DG78" s="552">
        <v>0</v>
      </c>
      <c r="DH78" s="551">
        <v>0</v>
      </c>
      <c r="DI78" s="552">
        <v>0</v>
      </c>
      <c r="DJ78" s="552">
        <v>0</v>
      </c>
      <c r="DK78" s="552">
        <v>0</v>
      </c>
      <c r="DL78" s="892">
        <v>0</v>
      </c>
    </row>
    <row r="79" spans="1:116">
      <c r="A79" s="769" t="s">
        <v>1120</v>
      </c>
      <c r="B79" s="621" t="s">
        <v>675</v>
      </c>
      <c r="C79" s="622" t="s">
        <v>114</v>
      </c>
      <c r="D79" s="622" t="s">
        <v>26</v>
      </c>
      <c r="E79" s="622" t="s">
        <v>606</v>
      </c>
      <c r="F79" s="622" t="s">
        <v>728</v>
      </c>
      <c r="G79" s="599">
        <v>39.38364739251282</v>
      </c>
      <c r="H79" s="600">
        <v>80</v>
      </c>
      <c r="I79" s="552">
        <v>13</v>
      </c>
      <c r="J79" s="601">
        <v>42.9</v>
      </c>
      <c r="K79" s="551">
        <v>45</v>
      </c>
      <c r="L79" s="552">
        <v>2</v>
      </c>
      <c r="M79" s="552">
        <v>3</v>
      </c>
      <c r="N79" s="552">
        <v>0</v>
      </c>
      <c r="O79" s="553">
        <v>5</v>
      </c>
      <c r="P79" s="554">
        <v>0.53625</v>
      </c>
      <c r="Q79" s="555">
        <v>8.0437499999999993</v>
      </c>
      <c r="R79" s="606"/>
      <c r="S79" s="608"/>
      <c r="T79" s="608"/>
      <c r="U79" s="607"/>
      <c r="V79" s="600">
        <v>15</v>
      </c>
      <c r="W79" s="601">
        <v>4</v>
      </c>
      <c r="X79" s="551">
        <v>9</v>
      </c>
      <c r="Y79" s="561"/>
      <c r="Z79" s="553">
        <v>5</v>
      </c>
      <c r="AA79" s="554">
        <v>0.26666666666666666</v>
      </c>
      <c r="AB79" s="555">
        <v>2.6666666666666665</v>
      </c>
      <c r="AC79" s="600">
        <v>5</v>
      </c>
      <c r="AD79" s="557">
        <v>3</v>
      </c>
      <c r="AE79" s="551">
        <v>3</v>
      </c>
      <c r="AF79" s="552">
        <v>0</v>
      </c>
      <c r="AG79" s="553">
        <v>0</v>
      </c>
      <c r="AH79" s="602">
        <v>0.6</v>
      </c>
      <c r="AI79" s="603">
        <v>6</v>
      </c>
      <c r="AJ79" s="559">
        <v>5</v>
      </c>
      <c r="AK79" s="551">
        <v>2</v>
      </c>
      <c r="AL79" s="552">
        <v>3</v>
      </c>
      <c r="AM79" s="561"/>
      <c r="AN79" s="553">
        <v>0</v>
      </c>
      <c r="AO79" s="602">
        <v>0.83333333333333337</v>
      </c>
      <c r="AP79" s="886"/>
      <c r="AQ79" s="657"/>
      <c r="AR79" s="887"/>
      <c r="AS79" s="887"/>
      <c r="AT79" s="602">
        <v>0.71666666666666667</v>
      </c>
      <c r="AU79" s="604">
        <v>10.75</v>
      </c>
      <c r="AV79" s="600">
        <v>16</v>
      </c>
      <c r="AW79" s="551">
        <v>7</v>
      </c>
      <c r="AX79" s="551">
        <v>5</v>
      </c>
      <c r="AY79" s="552">
        <v>2</v>
      </c>
      <c r="AZ79" s="552">
        <v>0</v>
      </c>
      <c r="BA79" s="561"/>
      <c r="BB79" s="571">
        <v>0</v>
      </c>
      <c r="BC79" s="602">
        <v>0.4375</v>
      </c>
      <c r="BD79" s="604">
        <v>4.375</v>
      </c>
      <c r="BE79" s="605">
        <v>65000</v>
      </c>
      <c r="BF79" s="563">
        <v>45947.856740000003</v>
      </c>
      <c r="BG79" s="563">
        <v>2297392.8370000003</v>
      </c>
      <c r="BH79" s="872">
        <v>50</v>
      </c>
      <c r="BI79" s="602">
        <v>0.70689010369230776</v>
      </c>
      <c r="BJ79" s="604">
        <v>4.9482307258461544</v>
      </c>
      <c r="BK79" s="629"/>
      <c r="BL79" s="873">
        <v>0</v>
      </c>
      <c r="BM79" s="874">
        <v>0</v>
      </c>
      <c r="BN79" s="565">
        <v>0</v>
      </c>
      <c r="BO79" s="565">
        <v>0</v>
      </c>
      <c r="BP79" s="565">
        <v>0</v>
      </c>
      <c r="BQ79" s="565">
        <v>0</v>
      </c>
      <c r="BR79" s="552">
        <v>0</v>
      </c>
      <c r="BS79" s="657"/>
      <c r="BT79" s="607"/>
      <c r="BU79" s="676">
        <v>0.5</v>
      </c>
      <c r="BV79" s="602">
        <v>0.66666666666666663</v>
      </c>
      <c r="BW79" s="563">
        <v>2</v>
      </c>
      <c r="BX79" s="872">
        <v>3</v>
      </c>
      <c r="BY79" s="602">
        <v>1</v>
      </c>
      <c r="BZ79" s="604">
        <v>5</v>
      </c>
      <c r="CA79" s="606"/>
      <c r="CB79" s="608"/>
      <c r="CC79" s="608"/>
      <c r="CD79" s="606"/>
      <c r="CE79" s="608"/>
      <c r="CF79" s="608"/>
      <c r="CG79" s="607"/>
      <c r="CH79" s="608"/>
      <c r="CI79" s="608"/>
      <c r="CJ79" s="607"/>
      <c r="CK79" s="712"/>
      <c r="CL79" s="888"/>
      <c r="CM79" s="888"/>
      <c r="CN79" s="889"/>
      <c r="CO79" s="678"/>
      <c r="CP79" s="890">
        <v>100</v>
      </c>
      <c r="CQ79" s="602">
        <v>1.2</v>
      </c>
      <c r="CR79" s="680">
        <v>3.5999999999999996</v>
      </c>
      <c r="CS79" s="584"/>
      <c r="CT79" s="585"/>
      <c r="CU79" s="585"/>
      <c r="CV79" s="891"/>
      <c r="CW79" s="600">
        <v>5</v>
      </c>
      <c r="CX79" s="552">
        <v>1</v>
      </c>
      <c r="CY79" s="552">
        <v>0</v>
      </c>
      <c r="CZ79" s="551">
        <v>5</v>
      </c>
      <c r="DA79" s="552">
        <v>1</v>
      </c>
      <c r="DB79" s="552">
        <v>0</v>
      </c>
      <c r="DC79" s="551">
        <v>0</v>
      </c>
      <c r="DD79" s="552">
        <v>0</v>
      </c>
      <c r="DE79" s="552">
        <v>0</v>
      </c>
      <c r="DF79" s="552">
        <v>0</v>
      </c>
      <c r="DG79" s="552">
        <v>0</v>
      </c>
      <c r="DH79" s="551">
        <v>0</v>
      </c>
      <c r="DI79" s="552">
        <v>0</v>
      </c>
      <c r="DJ79" s="552">
        <v>0</v>
      </c>
      <c r="DK79" s="552">
        <v>0</v>
      </c>
      <c r="DL79" s="892">
        <v>0</v>
      </c>
    </row>
    <row r="80" spans="1:116">
      <c r="A80" s="769" t="s">
        <v>1120</v>
      </c>
      <c r="B80" s="621" t="s">
        <v>675</v>
      </c>
      <c r="C80" s="622" t="s">
        <v>114</v>
      </c>
      <c r="D80" s="622" t="s">
        <v>26</v>
      </c>
      <c r="E80" s="622" t="s">
        <v>1109</v>
      </c>
      <c r="F80" s="622" t="s">
        <v>1213</v>
      </c>
      <c r="G80" s="599">
        <v>55.69567909895521</v>
      </c>
      <c r="H80" s="600">
        <v>46</v>
      </c>
      <c r="I80" s="552">
        <v>7</v>
      </c>
      <c r="J80" s="601">
        <v>46.300000000000004</v>
      </c>
      <c r="K80" s="551">
        <v>42</v>
      </c>
      <c r="L80" s="552">
        <v>1</v>
      </c>
      <c r="M80" s="552">
        <v>9</v>
      </c>
      <c r="N80" s="552">
        <v>3</v>
      </c>
      <c r="O80" s="553">
        <v>0</v>
      </c>
      <c r="P80" s="554">
        <v>1.0065217391304349</v>
      </c>
      <c r="Q80" s="555">
        <v>15.097826086956523</v>
      </c>
      <c r="R80" s="606"/>
      <c r="S80" s="608"/>
      <c r="T80" s="608"/>
      <c r="U80" s="607"/>
      <c r="V80" s="600">
        <v>9</v>
      </c>
      <c r="W80" s="601">
        <v>5</v>
      </c>
      <c r="X80" s="551">
        <v>5</v>
      </c>
      <c r="Y80" s="561"/>
      <c r="Z80" s="553">
        <v>0</v>
      </c>
      <c r="AA80" s="554">
        <v>0.55555555555555558</v>
      </c>
      <c r="AB80" s="555">
        <v>5.5555555555555554</v>
      </c>
      <c r="AC80" s="600">
        <v>4</v>
      </c>
      <c r="AD80" s="557">
        <v>6</v>
      </c>
      <c r="AE80" s="551">
        <v>6</v>
      </c>
      <c r="AF80" s="552">
        <v>0</v>
      </c>
      <c r="AG80" s="553">
        <v>0</v>
      </c>
      <c r="AH80" s="602">
        <v>1.2</v>
      </c>
      <c r="AI80" s="603">
        <v>5</v>
      </c>
      <c r="AJ80" s="559">
        <v>5</v>
      </c>
      <c r="AK80" s="551">
        <v>3</v>
      </c>
      <c r="AL80" s="552">
        <v>2</v>
      </c>
      <c r="AM80" s="561"/>
      <c r="AN80" s="553">
        <v>0</v>
      </c>
      <c r="AO80" s="602">
        <v>1</v>
      </c>
      <c r="AP80" s="886"/>
      <c r="AQ80" s="657"/>
      <c r="AR80" s="887"/>
      <c r="AS80" s="887"/>
      <c r="AT80" s="602">
        <v>1.1000000000000001</v>
      </c>
      <c r="AU80" s="604">
        <v>16.5</v>
      </c>
      <c r="AV80" s="600">
        <v>9</v>
      </c>
      <c r="AW80" s="551">
        <v>5</v>
      </c>
      <c r="AX80" s="551">
        <v>5</v>
      </c>
      <c r="AY80" s="552">
        <v>0</v>
      </c>
      <c r="AZ80" s="552">
        <v>0</v>
      </c>
      <c r="BA80" s="561"/>
      <c r="BB80" s="571">
        <v>0</v>
      </c>
      <c r="BC80" s="602">
        <v>0.55555555555555558</v>
      </c>
      <c r="BD80" s="604">
        <v>5.5555555555555554</v>
      </c>
      <c r="BE80" s="605">
        <v>65000</v>
      </c>
      <c r="BF80" s="563">
        <v>54662.60336538461</v>
      </c>
      <c r="BG80" s="563">
        <v>2842455.3749999995</v>
      </c>
      <c r="BH80" s="872">
        <v>52</v>
      </c>
      <c r="BI80" s="602">
        <v>0.84096312869822476</v>
      </c>
      <c r="BJ80" s="604">
        <v>5.8867419008875732</v>
      </c>
      <c r="BK80" s="629"/>
      <c r="BL80" s="873">
        <v>0</v>
      </c>
      <c r="BM80" s="874">
        <v>0</v>
      </c>
      <c r="BN80" s="565">
        <v>0</v>
      </c>
      <c r="BO80" s="565">
        <v>0</v>
      </c>
      <c r="BP80" s="565">
        <v>0</v>
      </c>
      <c r="BQ80" s="565">
        <v>0</v>
      </c>
      <c r="BR80" s="552">
        <v>0</v>
      </c>
      <c r="BS80" s="657"/>
      <c r="BT80" s="607"/>
      <c r="BU80" s="676">
        <v>0.5</v>
      </c>
      <c r="BV80" s="602">
        <v>0.83333333333333337</v>
      </c>
      <c r="BW80" s="563">
        <v>5</v>
      </c>
      <c r="BX80" s="872">
        <v>6</v>
      </c>
      <c r="BY80" s="602">
        <v>1</v>
      </c>
      <c r="BZ80" s="604">
        <v>5</v>
      </c>
      <c r="CA80" s="606"/>
      <c r="CB80" s="608"/>
      <c r="CC80" s="608"/>
      <c r="CD80" s="606"/>
      <c r="CE80" s="608"/>
      <c r="CF80" s="608"/>
      <c r="CG80" s="607"/>
      <c r="CH80" s="608"/>
      <c r="CI80" s="608"/>
      <c r="CJ80" s="607"/>
      <c r="CK80" s="712"/>
      <c r="CL80" s="888"/>
      <c r="CM80" s="888"/>
      <c r="CN80" s="889"/>
      <c r="CO80" s="678"/>
      <c r="CP80" s="890">
        <v>96.5</v>
      </c>
      <c r="CQ80" s="602">
        <v>0.7</v>
      </c>
      <c r="CR80" s="680">
        <v>2.0999999999999996</v>
      </c>
      <c r="CS80" s="584"/>
      <c r="CT80" s="585"/>
      <c r="CU80" s="585"/>
      <c r="CV80" s="891"/>
      <c r="CW80" s="600">
        <v>0</v>
      </c>
      <c r="CX80" s="552">
        <v>0</v>
      </c>
      <c r="CY80" s="552">
        <v>0</v>
      </c>
      <c r="CZ80" s="551">
        <v>0</v>
      </c>
      <c r="DA80" s="552">
        <v>0</v>
      </c>
      <c r="DB80" s="552">
        <v>0</v>
      </c>
      <c r="DC80" s="551">
        <v>0</v>
      </c>
      <c r="DD80" s="552">
        <v>0</v>
      </c>
      <c r="DE80" s="552">
        <v>0</v>
      </c>
      <c r="DF80" s="552">
        <v>0</v>
      </c>
      <c r="DG80" s="552">
        <v>0</v>
      </c>
      <c r="DH80" s="551">
        <v>0</v>
      </c>
      <c r="DI80" s="552">
        <v>0</v>
      </c>
      <c r="DJ80" s="552">
        <v>0</v>
      </c>
      <c r="DK80" s="552">
        <v>0</v>
      </c>
      <c r="DL80" s="892">
        <v>0</v>
      </c>
    </row>
    <row r="81" spans="1:116">
      <c r="A81" s="769" t="s">
        <v>1120</v>
      </c>
      <c r="B81" s="621" t="s">
        <v>675</v>
      </c>
      <c r="C81" s="622" t="s">
        <v>114</v>
      </c>
      <c r="D81" s="622" t="s">
        <v>26</v>
      </c>
      <c r="E81" s="622" t="s">
        <v>129</v>
      </c>
      <c r="F81" s="622" t="s">
        <v>729</v>
      </c>
      <c r="G81" s="599">
        <v>42.547092826024276</v>
      </c>
      <c r="H81" s="600">
        <v>123</v>
      </c>
      <c r="I81" s="552">
        <v>20</v>
      </c>
      <c r="J81" s="601">
        <v>103.4</v>
      </c>
      <c r="K81" s="551">
        <v>102</v>
      </c>
      <c r="L81" s="552">
        <v>4</v>
      </c>
      <c r="M81" s="552">
        <v>8</v>
      </c>
      <c r="N81" s="552">
        <v>0</v>
      </c>
      <c r="O81" s="553">
        <v>5</v>
      </c>
      <c r="P81" s="554">
        <v>0.84065040650406508</v>
      </c>
      <c r="Q81" s="555">
        <v>12.609756097560977</v>
      </c>
      <c r="R81" s="606"/>
      <c r="S81" s="608"/>
      <c r="T81" s="608"/>
      <c r="U81" s="607"/>
      <c r="V81" s="600">
        <v>23</v>
      </c>
      <c r="W81" s="601">
        <v>9</v>
      </c>
      <c r="X81" s="551">
        <v>9</v>
      </c>
      <c r="Y81" s="561"/>
      <c r="Z81" s="553">
        <v>0</v>
      </c>
      <c r="AA81" s="554">
        <v>0.39130434782608697</v>
      </c>
      <c r="AB81" s="555">
        <v>3.9130434782608696</v>
      </c>
      <c r="AC81" s="600">
        <v>13</v>
      </c>
      <c r="AD81" s="557">
        <v>0</v>
      </c>
      <c r="AE81" s="551">
        <v>10</v>
      </c>
      <c r="AF81" s="552">
        <v>0</v>
      </c>
      <c r="AG81" s="553">
        <v>10</v>
      </c>
      <c r="AH81" s="602">
        <v>0</v>
      </c>
      <c r="AI81" s="603">
        <v>13</v>
      </c>
      <c r="AJ81" s="559">
        <v>17</v>
      </c>
      <c r="AK81" s="551">
        <v>7</v>
      </c>
      <c r="AL81" s="552">
        <v>10</v>
      </c>
      <c r="AM81" s="561"/>
      <c r="AN81" s="553">
        <v>0</v>
      </c>
      <c r="AO81" s="602">
        <v>1.2</v>
      </c>
      <c r="AP81" s="886"/>
      <c r="AQ81" s="657"/>
      <c r="AR81" s="887"/>
      <c r="AS81" s="887"/>
      <c r="AT81" s="602">
        <v>0.6</v>
      </c>
      <c r="AU81" s="604">
        <v>9</v>
      </c>
      <c r="AV81" s="600">
        <v>24</v>
      </c>
      <c r="AW81" s="551">
        <v>14</v>
      </c>
      <c r="AX81" s="551">
        <v>19</v>
      </c>
      <c r="AY81" s="552">
        <v>0</v>
      </c>
      <c r="AZ81" s="552">
        <v>0</v>
      </c>
      <c r="BA81" s="561"/>
      <c r="BB81" s="571">
        <v>5</v>
      </c>
      <c r="BC81" s="602">
        <v>0.58333333333333337</v>
      </c>
      <c r="BD81" s="604">
        <v>5.8333333333333339</v>
      </c>
      <c r="BE81" s="605">
        <v>65000</v>
      </c>
      <c r="BF81" s="563">
        <v>47273.19922807016</v>
      </c>
      <c r="BG81" s="563">
        <v>5389144.7119999984</v>
      </c>
      <c r="BH81" s="872">
        <v>114</v>
      </c>
      <c r="BI81" s="602">
        <v>0.72727998812415628</v>
      </c>
      <c r="BJ81" s="604">
        <v>5.0909599168690942</v>
      </c>
      <c r="BK81" s="629"/>
      <c r="BL81" s="873">
        <v>0</v>
      </c>
      <c r="BM81" s="874">
        <v>0</v>
      </c>
      <c r="BN81" s="565">
        <v>0</v>
      </c>
      <c r="BO81" s="565">
        <v>0</v>
      </c>
      <c r="BP81" s="565">
        <v>0</v>
      </c>
      <c r="BQ81" s="565">
        <v>0</v>
      </c>
      <c r="BR81" s="552">
        <v>0</v>
      </c>
      <c r="BS81" s="657"/>
      <c r="BT81" s="607"/>
      <c r="BU81" s="676">
        <v>0.5</v>
      </c>
      <c r="BV81" s="602">
        <v>0.4</v>
      </c>
      <c r="BW81" s="563">
        <v>4</v>
      </c>
      <c r="BX81" s="872">
        <v>10</v>
      </c>
      <c r="BY81" s="602">
        <v>0.8</v>
      </c>
      <c r="BZ81" s="604">
        <v>4</v>
      </c>
      <c r="CA81" s="606"/>
      <c r="CB81" s="608"/>
      <c r="CC81" s="608"/>
      <c r="CD81" s="606"/>
      <c r="CE81" s="608"/>
      <c r="CF81" s="608"/>
      <c r="CG81" s="607"/>
      <c r="CH81" s="608"/>
      <c r="CI81" s="608"/>
      <c r="CJ81" s="607"/>
      <c r="CK81" s="712"/>
      <c r="CL81" s="888"/>
      <c r="CM81" s="888"/>
      <c r="CN81" s="889"/>
      <c r="CO81" s="678"/>
      <c r="CP81" s="890">
        <v>95.777777777777771</v>
      </c>
      <c r="CQ81" s="602">
        <v>0.7</v>
      </c>
      <c r="CR81" s="680">
        <v>2.0999999999999996</v>
      </c>
      <c r="CS81" s="584"/>
      <c r="CT81" s="585"/>
      <c r="CU81" s="585"/>
      <c r="CV81" s="891"/>
      <c r="CW81" s="600">
        <v>5</v>
      </c>
      <c r="CX81" s="552">
        <v>1</v>
      </c>
      <c r="CY81" s="552">
        <v>0</v>
      </c>
      <c r="CZ81" s="551">
        <v>0</v>
      </c>
      <c r="DA81" s="552">
        <v>0</v>
      </c>
      <c r="DB81" s="552">
        <v>0</v>
      </c>
      <c r="DC81" s="551">
        <v>5</v>
      </c>
      <c r="DD81" s="552">
        <v>0</v>
      </c>
      <c r="DE81" s="552">
        <v>0</v>
      </c>
      <c r="DF81" s="552">
        <v>1</v>
      </c>
      <c r="DG81" s="552">
        <v>0</v>
      </c>
      <c r="DH81" s="551">
        <v>10</v>
      </c>
      <c r="DI81" s="552">
        <v>2</v>
      </c>
      <c r="DJ81" s="552">
        <v>0</v>
      </c>
      <c r="DK81" s="552">
        <v>0</v>
      </c>
      <c r="DL81" s="892">
        <v>0</v>
      </c>
    </row>
    <row r="82" spans="1:116">
      <c r="A82" s="769" t="s">
        <v>1120</v>
      </c>
      <c r="B82" s="621" t="s">
        <v>675</v>
      </c>
      <c r="C82" s="622" t="s">
        <v>114</v>
      </c>
      <c r="D82" s="622" t="s">
        <v>26</v>
      </c>
      <c r="E82" s="622" t="s">
        <v>131</v>
      </c>
      <c r="F82" s="622" t="s">
        <v>730</v>
      </c>
      <c r="G82" s="599">
        <v>40.6527843153251</v>
      </c>
      <c r="H82" s="600">
        <v>108</v>
      </c>
      <c r="I82" s="552">
        <v>18</v>
      </c>
      <c r="J82" s="601">
        <v>85.5</v>
      </c>
      <c r="K82" s="551">
        <v>89</v>
      </c>
      <c r="L82" s="552">
        <v>0</v>
      </c>
      <c r="M82" s="552">
        <v>5</v>
      </c>
      <c r="N82" s="552">
        <v>0</v>
      </c>
      <c r="O82" s="553">
        <v>5</v>
      </c>
      <c r="P82" s="554">
        <v>0.79166666666666663</v>
      </c>
      <c r="Q82" s="555">
        <v>11.875</v>
      </c>
      <c r="R82" s="606"/>
      <c r="S82" s="608"/>
      <c r="T82" s="608"/>
      <c r="U82" s="607"/>
      <c r="V82" s="600">
        <v>20</v>
      </c>
      <c r="W82" s="601">
        <v>4</v>
      </c>
      <c r="X82" s="551">
        <v>4</v>
      </c>
      <c r="Y82" s="561"/>
      <c r="Z82" s="553">
        <v>0</v>
      </c>
      <c r="AA82" s="554">
        <v>0.2</v>
      </c>
      <c r="AB82" s="555">
        <v>2</v>
      </c>
      <c r="AC82" s="600">
        <v>11</v>
      </c>
      <c r="AD82" s="557">
        <v>6</v>
      </c>
      <c r="AE82" s="551">
        <v>6</v>
      </c>
      <c r="AF82" s="552">
        <v>0</v>
      </c>
      <c r="AG82" s="553">
        <v>0</v>
      </c>
      <c r="AH82" s="602">
        <v>0.54545454545454541</v>
      </c>
      <c r="AI82" s="603">
        <v>13</v>
      </c>
      <c r="AJ82" s="559">
        <v>10</v>
      </c>
      <c r="AK82" s="551">
        <v>5</v>
      </c>
      <c r="AL82" s="552">
        <v>5</v>
      </c>
      <c r="AM82" s="561"/>
      <c r="AN82" s="553">
        <v>0</v>
      </c>
      <c r="AO82" s="602">
        <v>0.76923076923076927</v>
      </c>
      <c r="AP82" s="886"/>
      <c r="AQ82" s="657"/>
      <c r="AR82" s="887"/>
      <c r="AS82" s="887"/>
      <c r="AT82" s="602">
        <v>0.65734265734265729</v>
      </c>
      <c r="AU82" s="604">
        <v>9.86013986013986</v>
      </c>
      <c r="AV82" s="600">
        <v>22</v>
      </c>
      <c r="AW82" s="551">
        <v>8</v>
      </c>
      <c r="AX82" s="551">
        <v>13</v>
      </c>
      <c r="AY82" s="552">
        <v>0</v>
      </c>
      <c r="AZ82" s="552">
        <v>0</v>
      </c>
      <c r="BA82" s="561"/>
      <c r="BB82" s="571">
        <v>5</v>
      </c>
      <c r="BC82" s="602">
        <v>0.36363636363636365</v>
      </c>
      <c r="BD82" s="604">
        <v>3.6363636363636367</v>
      </c>
      <c r="BE82" s="605">
        <v>65000</v>
      </c>
      <c r="BF82" s="563">
        <v>51826.179031914886</v>
      </c>
      <c r="BG82" s="563">
        <v>4871660.828999999</v>
      </c>
      <c r="BH82" s="872">
        <v>94</v>
      </c>
      <c r="BI82" s="602">
        <v>0.79732583126022905</v>
      </c>
      <c r="BJ82" s="604">
        <v>5.581280818821603</v>
      </c>
      <c r="BK82" s="629"/>
      <c r="BL82" s="873">
        <v>0</v>
      </c>
      <c r="BM82" s="874">
        <v>0</v>
      </c>
      <c r="BN82" s="565">
        <v>0</v>
      </c>
      <c r="BO82" s="565">
        <v>0</v>
      </c>
      <c r="BP82" s="565">
        <v>0</v>
      </c>
      <c r="BQ82" s="565">
        <v>0</v>
      </c>
      <c r="BR82" s="552">
        <v>0</v>
      </c>
      <c r="BS82" s="657"/>
      <c r="BT82" s="607"/>
      <c r="BU82" s="676">
        <v>0.5</v>
      </c>
      <c r="BV82" s="602">
        <v>0.66666666666666663</v>
      </c>
      <c r="BW82" s="563">
        <v>4</v>
      </c>
      <c r="BX82" s="872">
        <v>6</v>
      </c>
      <c r="BY82" s="602">
        <v>1</v>
      </c>
      <c r="BZ82" s="604">
        <v>5</v>
      </c>
      <c r="CA82" s="606"/>
      <c r="CB82" s="608"/>
      <c r="CC82" s="608"/>
      <c r="CD82" s="606"/>
      <c r="CE82" s="608"/>
      <c r="CF82" s="608"/>
      <c r="CG82" s="607"/>
      <c r="CH82" s="608"/>
      <c r="CI82" s="608"/>
      <c r="CJ82" s="607"/>
      <c r="CK82" s="712"/>
      <c r="CL82" s="888"/>
      <c r="CM82" s="888"/>
      <c r="CN82" s="889"/>
      <c r="CO82" s="678"/>
      <c r="CP82" s="890">
        <v>98</v>
      </c>
      <c r="CQ82" s="602">
        <v>0.9</v>
      </c>
      <c r="CR82" s="680">
        <v>2.7</v>
      </c>
      <c r="CS82" s="584"/>
      <c r="CT82" s="585"/>
      <c r="CU82" s="585"/>
      <c r="CV82" s="891"/>
      <c r="CW82" s="600">
        <v>5</v>
      </c>
      <c r="CX82" s="552">
        <v>1</v>
      </c>
      <c r="CY82" s="552">
        <v>0</v>
      </c>
      <c r="CZ82" s="551">
        <v>0</v>
      </c>
      <c r="DA82" s="552">
        <v>0</v>
      </c>
      <c r="DB82" s="552">
        <v>0</v>
      </c>
      <c r="DC82" s="551">
        <v>5</v>
      </c>
      <c r="DD82" s="552">
        <v>1</v>
      </c>
      <c r="DE82" s="552">
        <v>0</v>
      </c>
      <c r="DF82" s="552">
        <v>0</v>
      </c>
      <c r="DG82" s="552">
        <v>0</v>
      </c>
      <c r="DH82" s="551">
        <v>0</v>
      </c>
      <c r="DI82" s="552">
        <v>0</v>
      </c>
      <c r="DJ82" s="552">
        <v>0</v>
      </c>
      <c r="DK82" s="552">
        <v>0</v>
      </c>
      <c r="DL82" s="892">
        <v>0</v>
      </c>
    </row>
    <row r="83" spans="1:116">
      <c r="A83" s="769" t="s">
        <v>1120</v>
      </c>
      <c r="B83" s="621" t="s">
        <v>675</v>
      </c>
      <c r="C83" s="622" t="s">
        <v>114</v>
      </c>
      <c r="D83" s="622" t="s">
        <v>26</v>
      </c>
      <c r="E83" s="622" t="s">
        <v>133</v>
      </c>
      <c r="F83" s="622" t="s">
        <v>731</v>
      </c>
      <c r="G83" s="599">
        <v>57.847417642128754</v>
      </c>
      <c r="H83" s="600">
        <v>74</v>
      </c>
      <c r="I83" s="552">
        <v>12</v>
      </c>
      <c r="J83" s="601">
        <v>70.2</v>
      </c>
      <c r="K83" s="551">
        <v>65</v>
      </c>
      <c r="L83" s="552">
        <v>4</v>
      </c>
      <c r="M83" s="552">
        <v>4</v>
      </c>
      <c r="N83" s="552">
        <v>0</v>
      </c>
      <c r="O83" s="553">
        <v>0</v>
      </c>
      <c r="P83" s="554">
        <v>0.94864864864864873</v>
      </c>
      <c r="Q83" s="555">
        <v>14.229729729729732</v>
      </c>
      <c r="R83" s="606"/>
      <c r="S83" s="608"/>
      <c r="T83" s="608"/>
      <c r="U83" s="607"/>
      <c r="V83" s="600">
        <v>13</v>
      </c>
      <c r="W83" s="601">
        <v>12</v>
      </c>
      <c r="X83" s="551">
        <v>12</v>
      </c>
      <c r="Y83" s="561"/>
      <c r="Z83" s="553">
        <v>0</v>
      </c>
      <c r="AA83" s="554">
        <v>0.92307692307692313</v>
      </c>
      <c r="AB83" s="555">
        <v>9.2307692307692317</v>
      </c>
      <c r="AC83" s="600">
        <v>9</v>
      </c>
      <c r="AD83" s="557">
        <v>-1</v>
      </c>
      <c r="AE83" s="551">
        <v>9</v>
      </c>
      <c r="AF83" s="552">
        <v>0</v>
      </c>
      <c r="AG83" s="553">
        <v>10</v>
      </c>
      <c r="AH83" s="602">
        <v>-0.1111111111111111</v>
      </c>
      <c r="AI83" s="603">
        <v>9</v>
      </c>
      <c r="AJ83" s="559">
        <v>13</v>
      </c>
      <c r="AK83" s="551">
        <v>9</v>
      </c>
      <c r="AL83" s="552">
        <v>4</v>
      </c>
      <c r="AM83" s="561"/>
      <c r="AN83" s="553">
        <v>0</v>
      </c>
      <c r="AO83" s="602">
        <v>1.2</v>
      </c>
      <c r="AP83" s="886"/>
      <c r="AQ83" s="657"/>
      <c r="AR83" s="887"/>
      <c r="AS83" s="887"/>
      <c r="AT83" s="602">
        <v>0.5444444444444444</v>
      </c>
      <c r="AU83" s="604">
        <v>8.1666666666666661</v>
      </c>
      <c r="AV83" s="600">
        <v>15</v>
      </c>
      <c r="AW83" s="551">
        <v>22</v>
      </c>
      <c r="AX83" s="551">
        <v>24</v>
      </c>
      <c r="AY83" s="552">
        <v>2</v>
      </c>
      <c r="AZ83" s="552">
        <v>1</v>
      </c>
      <c r="BA83" s="561"/>
      <c r="BB83" s="571">
        <v>5</v>
      </c>
      <c r="BC83" s="602">
        <v>1.2</v>
      </c>
      <c r="BD83" s="604">
        <v>12</v>
      </c>
      <c r="BE83" s="605">
        <v>65000</v>
      </c>
      <c r="BF83" s="563">
        <v>52188.05442465753</v>
      </c>
      <c r="BG83" s="563">
        <v>3809727.9729999998</v>
      </c>
      <c r="BH83" s="872">
        <v>73</v>
      </c>
      <c r="BI83" s="602">
        <v>0.80289314499473119</v>
      </c>
      <c r="BJ83" s="604">
        <v>5.6202520149631185</v>
      </c>
      <c r="BK83" s="629"/>
      <c r="BL83" s="873">
        <v>0</v>
      </c>
      <c r="BM83" s="874">
        <v>0</v>
      </c>
      <c r="BN83" s="565">
        <v>0</v>
      </c>
      <c r="BO83" s="565">
        <v>0</v>
      </c>
      <c r="BP83" s="565">
        <v>0</v>
      </c>
      <c r="BQ83" s="565">
        <v>0</v>
      </c>
      <c r="BR83" s="552">
        <v>0</v>
      </c>
      <c r="BS83" s="657"/>
      <c r="BT83" s="607"/>
      <c r="BU83" s="676">
        <v>0.5</v>
      </c>
      <c r="BV83" s="602">
        <v>0.88888888888888884</v>
      </c>
      <c r="BW83" s="563">
        <v>8</v>
      </c>
      <c r="BX83" s="872">
        <v>9</v>
      </c>
      <c r="BY83" s="602">
        <v>1</v>
      </c>
      <c r="BZ83" s="604">
        <v>5</v>
      </c>
      <c r="CA83" s="606"/>
      <c r="CB83" s="608"/>
      <c r="CC83" s="608"/>
      <c r="CD83" s="606"/>
      <c r="CE83" s="608"/>
      <c r="CF83" s="608"/>
      <c r="CG83" s="607"/>
      <c r="CH83" s="608"/>
      <c r="CI83" s="608"/>
      <c r="CJ83" s="607"/>
      <c r="CK83" s="712"/>
      <c r="CL83" s="888"/>
      <c r="CM83" s="888"/>
      <c r="CN83" s="889"/>
      <c r="CO83" s="678"/>
      <c r="CP83" s="890">
        <v>99</v>
      </c>
      <c r="CQ83" s="602">
        <v>1.2</v>
      </c>
      <c r="CR83" s="680">
        <v>3.5999999999999996</v>
      </c>
      <c r="CS83" s="584"/>
      <c r="CT83" s="585"/>
      <c r="CU83" s="585"/>
      <c r="CV83" s="891"/>
      <c r="CW83" s="600">
        <v>0</v>
      </c>
      <c r="CX83" s="552">
        <v>0</v>
      </c>
      <c r="CY83" s="552">
        <v>0</v>
      </c>
      <c r="CZ83" s="551">
        <v>0</v>
      </c>
      <c r="DA83" s="552">
        <v>0</v>
      </c>
      <c r="DB83" s="552">
        <v>0</v>
      </c>
      <c r="DC83" s="551">
        <v>5</v>
      </c>
      <c r="DD83" s="552">
        <v>0</v>
      </c>
      <c r="DE83" s="552">
        <v>0</v>
      </c>
      <c r="DF83" s="552">
        <v>1</v>
      </c>
      <c r="DG83" s="552">
        <v>0</v>
      </c>
      <c r="DH83" s="551">
        <v>10</v>
      </c>
      <c r="DI83" s="552">
        <v>2</v>
      </c>
      <c r="DJ83" s="552">
        <v>0</v>
      </c>
      <c r="DK83" s="552">
        <v>0</v>
      </c>
      <c r="DL83" s="892">
        <v>0</v>
      </c>
    </row>
    <row r="84" spans="1:116">
      <c r="A84" s="769" t="s">
        <v>1120</v>
      </c>
      <c r="B84" s="621" t="s">
        <v>675</v>
      </c>
      <c r="C84" s="622" t="s">
        <v>114</v>
      </c>
      <c r="D84" s="622" t="s">
        <v>26</v>
      </c>
      <c r="E84" s="622" t="s">
        <v>591</v>
      </c>
      <c r="F84" s="622" t="s">
        <v>732</v>
      </c>
      <c r="G84" s="599">
        <v>46.559389622271723</v>
      </c>
      <c r="H84" s="600">
        <v>68</v>
      </c>
      <c r="I84" s="552">
        <v>11</v>
      </c>
      <c r="J84" s="601">
        <v>55.8</v>
      </c>
      <c r="K84" s="551">
        <v>58</v>
      </c>
      <c r="L84" s="552">
        <v>1</v>
      </c>
      <c r="M84" s="552">
        <v>6</v>
      </c>
      <c r="N84" s="552">
        <v>0</v>
      </c>
      <c r="O84" s="553">
        <v>5</v>
      </c>
      <c r="P84" s="554">
        <v>0.82058823529411762</v>
      </c>
      <c r="Q84" s="555">
        <v>12.308823529411764</v>
      </c>
      <c r="R84" s="606"/>
      <c r="S84" s="608"/>
      <c r="T84" s="608"/>
      <c r="U84" s="607"/>
      <c r="V84" s="600">
        <v>12</v>
      </c>
      <c r="W84" s="601">
        <v>-2</v>
      </c>
      <c r="X84" s="551">
        <v>3</v>
      </c>
      <c r="Y84" s="561"/>
      <c r="Z84" s="553">
        <v>5</v>
      </c>
      <c r="AA84" s="554">
        <v>-0.16666666666666666</v>
      </c>
      <c r="AB84" s="555">
        <v>-1.6666666666666665</v>
      </c>
      <c r="AC84" s="600">
        <v>8</v>
      </c>
      <c r="AD84" s="557">
        <v>8</v>
      </c>
      <c r="AE84" s="551">
        <v>8</v>
      </c>
      <c r="AF84" s="552">
        <v>0</v>
      </c>
      <c r="AG84" s="553">
        <v>0</v>
      </c>
      <c r="AH84" s="602">
        <v>1</v>
      </c>
      <c r="AI84" s="603">
        <v>10</v>
      </c>
      <c r="AJ84" s="559">
        <v>7</v>
      </c>
      <c r="AK84" s="551">
        <v>5</v>
      </c>
      <c r="AL84" s="552">
        <v>2</v>
      </c>
      <c r="AM84" s="561"/>
      <c r="AN84" s="553">
        <v>0</v>
      </c>
      <c r="AO84" s="602">
        <v>0.7</v>
      </c>
      <c r="AP84" s="886"/>
      <c r="AQ84" s="657"/>
      <c r="AR84" s="887"/>
      <c r="AS84" s="887"/>
      <c r="AT84" s="602">
        <v>0.85</v>
      </c>
      <c r="AU84" s="604">
        <v>12.75</v>
      </c>
      <c r="AV84" s="600">
        <v>13</v>
      </c>
      <c r="AW84" s="551">
        <v>11</v>
      </c>
      <c r="AX84" s="551">
        <v>11</v>
      </c>
      <c r="AY84" s="552">
        <v>0</v>
      </c>
      <c r="AZ84" s="552">
        <v>0</v>
      </c>
      <c r="BA84" s="561"/>
      <c r="BB84" s="571">
        <v>0</v>
      </c>
      <c r="BC84" s="602">
        <v>0.84615384615384615</v>
      </c>
      <c r="BD84" s="604">
        <v>8.4615384615384617</v>
      </c>
      <c r="BE84" s="605">
        <v>65000</v>
      </c>
      <c r="BF84" s="563">
        <v>62267.161338461527</v>
      </c>
      <c r="BG84" s="563">
        <v>4047365.4869999993</v>
      </c>
      <c r="BH84" s="872">
        <v>65</v>
      </c>
      <c r="BI84" s="602">
        <v>0.95795632828402344</v>
      </c>
      <c r="BJ84" s="604">
        <v>6.7056942979881642</v>
      </c>
      <c r="BK84" s="629"/>
      <c r="BL84" s="873">
        <v>0</v>
      </c>
      <c r="BM84" s="874">
        <v>0</v>
      </c>
      <c r="BN84" s="565">
        <v>0</v>
      </c>
      <c r="BO84" s="565">
        <v>0</v>
      </c>
      <c r="BP84" s="565">
        <v>0</v>
      </c>
      <c r="BQ84" s="565">
        <v>0</v>
      </c>
      <c r="BR84" s="552">
        <v>0</v>
      </c>
      <c r="BS84" s="657"/>
      <c r="BT84" s="607"/>
      <c r="BU84" s="676">
        <v>0.5</v>
      </c>
      <c r="BV84" s="602">
        <v>0.75</v>
      </c>
      <c r="BW84" s="563">
        <v>6</v>
      </c>
      <c r="BX84" s="872">
        <v>8</v>
      </c>
      <c r="BY84" s="602">
        <v>1</v>
      </c>
      <c r="BZ84" s="604">
        <v>5</v>
      </c>
      <c r="CA84" s="606"/>
      <c r="CB84" s="608"/>
      <c r="CC84" s="608"/>
      <c r="CD84" s="606"/>
      <c r="CE84" s="608"/>
      <c r="CF84" s="608"/>
      <c r="CG84" s="607"/>
      <c r="CH84" s="608"/>
      <c r="CI84" s="608"/>
      <c r="CJ84" s="607"/>
      <c r="CK84" s="712"/>
      <c r="CL84" s="888"/>
      <c r="CM84" s="888"/>
      <c r="CN84" s="889"/>
      <c r="CO84" s="678"/>
      <c r="CP84" s="890">
        <v>98.916666666666671</v>
      </c>
      <c r="CQ84" s="602">
        <v>1</v>
      </c>
      <c r="CR84" s="680">
        <v>3</v>
      </c>
      <c r="CS84" s="584"/>
      <c r="CT84" s="585"/>
      <c r="CU84" s="585"/>
      <c r="CV84" s="891"/>
      <c r="CW84" s="600">
        <v>5</v>
      </c>
      <c r="CX84" s="552">
        <v>1</v>
      </c>
      <c r="CY84" s="552">
        <v>0</v>
      </c>
      <c r="CZ84" s="551">
        <v>5</v>
      </c>
      <c r="DA84" s="552">
        <v>1</v>
      </c>
      <c r="DB84" s="552">
        <v>0</v>
      </c>
      <c r="DC84" s="551">
        <v>0</v>
      </c>
      <c r="DD84" s="552">
        <v>0</v>
      </c>
      <c r="DE84" s="552">
        <v>0</v>
      </c>
      <c r="DF84" s="552">
        <v>0</v>
      </c>
      <c r="DG84" s="552">
        <v>0</v>
      </c>
      <c r="DH84" s="551">
        <v>0</v>
      </c>
      <c r="DI84" s="552">
        <v>0</v>
      </c>
      <c r="DJ84" s="552">
        <v>0</v>
      </c>
      <c r="DK84" s="552">
        <v>0</v>
      </c>
      <c r="DL84" s="892">
        <v>0</v>
      </c>
    </row>
    <row r="85" spans="1:116">
      <c r="A85" s="769" t="s">
        <v>1120</v>
      </c>
      <c r="B85" s="621" t="s">
        <v>675</v>
      </c>
      <c r="C85" s="622" t="s">
        <v>114</v>
      </c>
      <c r="D85" s="622" t="s">
        <v>26</v>
      </c>
      <c r="E85" s="622" t="s">
        <v>137</v>
      </c>
      <c r="F85" s="622" t="s">
        <v>733</v>
      </c>
      <c r="G85" s="599">
        <v>58.130160390866394</v>
      </c>
      <c r="H85" s="600">
        <v>73</v>
      </c>
      <c r="I85" s="552">
        <v>12</v>
      </c>
      <c r="J85" s="601">
        <v>55.5</v>
      </c>
      <c r="K85" s="551">
        <v>50</v>
      </c>
      <c r="L85" s="552">
        <v>4</v>
      </c>
      <c r="M85" s="552">
        <v>5</v>
      </c>
      <c r="N85" s="552">
        <v>0</v>
      </c>
      <c r="O85" s="553">
        <v>0</v>
      </c>
      <c r="P85" s="554">
        <v>0.76027397260273977</v>
      </c>
      <c r="Q85" s="555">
        <v>11.404109589041097</v>
      </c>
      <c r="R85" s="606"/>
      <c r="S85" s="608"/>
      <c r="T85" s="608"/>
      <c r="U85" s="607"/>
      <c r="V85" s="600">
        <v>13</v>
      </c>
      <c r="W85" s="601">
        <v>13</v>
      </c>
      <c r="X85" s="551">
        <v>13</v>
      </c>
      <c r="Y85" s="561"/>
      <c r="Z85" s="553">
        <v>0</v>
      </c>
      <c r="AA85" s="554">
        <v>1</v>
      </c>
      <c r="AB85" s="555">
        <v>10</v>
      </c>
      <c r="AC85" s="600">
        <v>8</v>
      </c>
      <c r="AD85" s="557">
        <v>7</v>
      </c>
      <c r="AE85" s="551">
        <v>7</v>
      </c>
      <c r="AF85" s="552">
        <v>0</v>
      </c>
      <c r="AG85" s="553">
        <v>0</v>
      </c>
      <c r="AH85" s="602">
        <v>0.875</v>
      </c>
      <c r="AI85" s="603">
        <v>10</v>
      </c>
      <c r="AJ85" s="559">
        <v>8</v>
      </c>
      <c r="AK85" s="551">
        <v>5</v>
      </c>
      <c r="AL85" s="552">
        <v>3</v>
      </c>
      <c r="AM85" s="561"/>
      <c r="AN85" s="553">
        <v>0</v>
      </c>
      <c r="AO85" s="602">
        <v>0.8</v>
      </c>
      <c r="AP85" s="886"/>
      <c r="AQ85" s="657"/>
      <c r="AR85" s="887"/>
      <c r="AS85" s="887"/>
      <c r="AT85" s="602">
        <v>0.83750000000000002</v>
      </c>
      <c r="AU85" s="604">
        <v>12.5625</v>
      </c>
      <c r="AV85" s="600">
        <v>14</v>
      </c>
      <c r="AW85" s="551">
        <v>18</v>
      </c>
      <c r="AX85" s="551">
        <v>12</v>
      </c>
      <c r="AY85" s="552">
        <v>4</v>
      </c>
      <c r="AZ85" s="552">
        <v>2</v>
      </c>
      <c r="BA85" s="561"/>
      <c r="BB85" s="571">
        <v>0</v>
      </c>
      <c r="BC85" s="602">
        <v>1.2</v>
      </c>
      <c r="BD85" s="604">
        <v>12</v>
      </c>
      <c r="BE85" s="605">
        <v>65000</v>
      </c>
      <c r="BF85" s="563">
        <v>47018.686016949156</v>
      </c>
      <c r="BG85" s="563">
        <v>2774102.4750000001</v>
      </c>
      <c r="BH85" s="872">
        <v>59</v>
      </c>
      <c r="BI85" s="602">
        <v>0.72336440026075621</v>
      </c>
      <c r="BJ85" s="604">
        <v>5.0635508018252935</v>
      </c>
      <c r="BK85" s="629"/>
      <c r="BL85" s="873">
        <v>0</v>
      </c>
      <c r="BM85" s="874">
        <v>0</v>
      </c>
      <c r="BN85" s="565">
        <v>0</v>
      </c>
      <c r="BO85" s="565">
        <v>0</v>
      </c>
      <c r="BP85" s="565">
        <v>0</v>
      </c>
      <c r="BQ85" s="565">
        <v>0</v>
      </c>
      <c r="BR85" s="552">
        <v>0</v>
      </c>
      <c r="BS85" s="657"/>
      <c r="BT85" s="607"/>
      <c r="BU85" s="676">
        <v>0.5</v>
      </c>
      <c r="BV85" s="602">
        <v>0.5714285714285714</v>
      </c>
      <c r="BW85" s="563">
        <v>4</v>
      </c>
      <c r="BX85" s="872">
        <v>7</v>
      </c>
      <c r="BY85" s="602">
        <v>1</v>
      </c>
      <c r="BZ85" s="604">
        <v>5</v>
      </c>
      <c r="CA85" s="606"/>
      <c r="CB85" s="608"/>
      <c r="CC85" s="608"/>
      <c r="CD85" s="606"/>
      <c r="CE85" s="608"/>
      <c r="CF85" s="608"/>
      <c r="CG85" s="607"/>
      <c r="CH85" s="608"/>
      <c r="CI85" s="608"/>
      <c r="CJ85" s="607"/>
      <c r="CK85" s="712"/>
      <c r="CL85" s="888"/>
      <c r="CM85" s="888"/>
      <c r="CN85" s="889"/>
      <c r="CO85" s="678"/>
      <c r="CP85" s="890">
        <v>94.166666666666671</v>
      </c>
      <c r="CQ85" s="602">
        <v>0.7</v>
      </c>
      <c r="CR85" s="680">
        <v>2.0999999999999996</v>
      </c>
      <c r="CS85" s="584"/>
      <c r="CT85" s="585"/>
      <c r="CU85" s="585"/>
      <c r="CV85" s="891"/>
      <c r="CW85" s="600">
        <v>0</v>
      </c>
      <c r="CX85" s="552">
        <v>0</v>
      </c>
      <c r="CY85" s="552">
        <v>0</v>
      </c>
      <c r="CZ85" s="551">
        <v>0</v>
      </c>
      <c r="DA85" s="552">
        <v>0</v>
      </c>
      <c r="DB85" s="552">
        <v>0</v>
      </c>
      <c r="DC85" s="551">
        <v>0</v>
      </c>
      <c r="DD85" s="552">
        <v>0</v>
      </c>
      <c r="DE85" s="552">
        <v>0</v>
      </c>
      <c r="DF85" s="552">
        <v>0</v>
      </c>
      <c r="DG85" s="552">
        <v>0</v>
      </c>
      <c r="DH85" s="551">
        <v>0</v>
      </c>
      <c r="DI85" s="552">
        <v>0</v>
      </c>
      <c r="DJ85" s="552">
        <v>0</v>
      </c>
      <c r="DK85" s="552">
        <v>0</v>
      </c>
      <c r="DL85" s="892">
        <v>0</v>
      </c>
    </row>
    <row r="86" spans="1:116">
      <c r="A86" s="769" t="s">
        <v>1120</v>
      </c>
      <c r="B86" s="621" t="s">
        <v>675</v>
      </c>
      <c r="C86" s="622" t="s">
        <v>114</v>
      </c>
      <c r="D86" s="622" t="s">
        <v>26</v>
      </c>
      <c r="E86" s="622" t="s">
        <v>639</v>
      </c>
      <c r="F86" s="622" t="s">
        <v>1006</v>
      </c>
      <c r="G86" s="599">
        <v>57.014844901690637</v>
      </c>
      <c r="H86" s="600">
        <v>68</v>
      </c>
      <c r="I86" s="552">
        <v>11</v>
      </c>
      <c r="J86" s="601">
        <v>62.8</v>
      </c>
      <c r="K86" s="551">
        <v>55</v>
      </c>
      <c r="L86" s="552">
        <v>6</v>
      </c>
      <c r="M86" s="552">
        <v>6</v>
      </c>
      <c r="N86" s="552">
        <v>0</v>
      </c>
      <c r="O86" s="553">
        <v>0</v>
      </c>
      <c r="P86" s="554">
        <v>0.92352941176470582</v>
      </c>
      <c r="Q86" s="555">
        <v>13.852941176470587</v>
      </c>
      <c r="R86" s="606"/>
      <c r="S86" s="608"/>
      <c r="T86" s="608"/>
      <c r="U86" s="607"/>
      <c r="V86" s="600">
        <v>12</v>
      </c>
      <c r="W86" s="601">
        <v>11</v>
      </c>
      <c r="X86" s="551">
        <v>11</v>
      </c>
      <c r="Y86" s="561"/>
      <c r="Z86" s="553">
        <v>0</v>
      </c>
      <c r="AA86" s="554">
        <v>0.91666666666666663</v>
      </c>
      <c r="AB86" s="555">
        <v>9.1666666666666661</v>
      </c>
      <c r="AC86" s="600">
        <v>8</v>
      </c>
      <c r="AD86" s="557">
        <v>5</v>
      </c>
      <c r="AE86" s="551">
        <v>5</v>
      </c>
      <c r="AF86" s="552">
        <v>0</v>
      </c>
      <c r="AG86" s="553">
        <v>0</v>
      </c>
      <c r="AH86" s="602">
        <v>0.625</v>
      </c>
      <c r="AI86" s="603">
        <v>10</v>
      </c>
      <c r="AJ86" s="559">
        <v>8</v>
      </c>
      <c r="AK86" s="551">
        <v>5</v>
      </c>
      <c r="AL86" s="552">
        <v>3</v>
      </c>
      <c r="AM86" s="561"/>
      <c r="AN86" s="553">
        <v>0</v>
      </c>
      <c r="AO86" s="602">
        <v>0.8</v>
      </c>
      <c r="AP86" s="886"/>
      <c r="AQ86" s="657"/>
      <c r="AR86" s="887"/>
      <c r="AS86" s="887"/>
      <c r="AT86" s="602">
        <v>0.71250000000000002</v>
      </c>
      <c r="AU86" s="604">
        <v>10.6875</v>
      </c>
      <c r="AV86" s="600">
        <v>13</v>
      </c>
      <c r="AW86" s="551">
        <v>13</v>
      </c>
      <c r="AX86" s="551">
        <v>11</v>
      </c>
      <c r="AY86" s="552">
        <v>2</v>
      </c>
      <c r="AZ86" s="552">
        <v>0</v>
      </c>
      <c r="BA86" s="561"/>
      <c r="BB86" s="571">
        <v>0</v>
      </c>
      <c r="BC86" s="602">
        <v>1</v>
      </c>
      <c r="BD86" s="604">
        <v>10</v>
      </c>
      <c r="BE86" s="605">
        <v>65000</v>
      </c>
      <c r="BF86" s="563">
        <v>64143.272686567158</v>
      </c>
      <c r="BG86" s="563">
        <v>4297599.2699999996</v>
      </c>
      <c r="BH86" s="872">
        <v>67</v>
      </c>
      <c r="BI86" s="602">
        <v>0.9868195797933409</v>
      </c>
      <c r="BJ86" s="604">
        <v>6.9077370585533862</v>
      </c>
      <c r="BK86" s="629"/>
      <c r="BL86" s="873">
        <v>0</v>
      </c>
      <c r="BM86" s="874">
        <v>0</v>
      </c>
      <c r="BN86" s="565">
        <v>0</v>
      </c>
      <c r="BO86" s="565">
        <v>0</v>
      </c>
      <c r="BP86" s="565">
        <v>0</v>
      </c>
      <c r="BQ86" s="565">
        <v>0</v>
      </c>
      <c r="BR86" s="552">
        <v>0</v>
      </c>
      <c r="BS86" s="657"/>
      <c r="BT86" s="607"/>
      <c r="BU86" s="676">
        <v>0.5</v>
      </c>
      <c r="BV86" s="602">
        <v>0.4</v>
      </c>
      <c r="BW86" s="563">
        <v>2</v>
      </c>
      <c r="BX86" s="872">
        <v>5</v>
      </c>
      <c r="BY86" s="602">
        <v>0.8</v>
      </c>
      <c r="BZ86" s="604">
        <v>4</v>
      </c>
      <c r="CA86" s="606"/>
      <c r="CB86" s="608"/>
      <c r="CC86" s="608"/>
      <c r="CD86" s="606"/>
      <c r="CE86" s="608"/>
      <c r="CF86" s="608"/>
      <c r="CG86" s="607"/>
      <c r="CH86" s="608"/>
      <c r="CI86" s="608"/>
      <c r="CJ86" s="607"/>
      <c r="CK86" s="712"/>
      <c r="CL86" s="888"/>
      <c r="CM86" s="888"/>
      <c r="CN86" s="889"/>
      <c r="CO86" s="678"/>
      <c r="CP86" s="890">
        <v>97.533333333333331</v>
      </c>
      <c r="CQ86" s="602">
        <v>0.8</v>
      </c>
      <c r="CR86" s="680">
        <v>2.4000000000000004</v>
      </c>
      <c r="CS86" s="584"/>
      <c r="CT86" s="585"/>
      <c r="CU86" s="585"/>
      <c r="CV86" s="891"/>
      <c r="CW86" s="600">
        <v>0</v>
      </c>
      <c r="CX86" s="552">
        <v>0</v>
      </c>
      <c r="CY86" s="552">
        <v>0</v>
      </c>
      <c r="CZ86" s="551">
        <v>0</v>
      </c>
      <c r="DA86" s="552">
        <v>0</v>
      </c>
      <c r="DB86" s="552">
        <v>0</v>
      </c>
      <c r="DC86" s="551">
        <v>0</v>
      </c>
      <c r="DD86" s="552">
        <v>0</v>
      </c>
      <c r="DE86" s="552">
        <v>0</v>
      </c>
      <c r="DF86" s="552">
        <v>0</v>
      </c>
      <c r="DG86" s="552">
        <v>0</v>
      </c>
      <c r="DH86" s="551">
        <v>0</v>
      </c>
      <c r="DI86" s="552">
        <v>0</v>
      </c>
      <c r="DJ86" s="552">
        <v>0</v>
      </c>
      <c r="DK86" s="552">
        <v>0</v>
      </c>
      <c r="DL86" s="892">
        <v>0</v>
      </c>
    </row>
    <row r="87" spans="1:116">
      <c r="A87" s="769" t="s">
        <v>1120</v>
      </c>
      <c r="B87" s="621" t="s">
        <v>675</v>
      </c>
      <c r="C87" s="622" t="s">
        <v>114</v>
      </c>
      <c r="D87" s="622" t="s">
        <v>26</v>
      </c>
      <c r="E87" s="622" t="s">
        <v>135</v>
      </c>
      <c r="F87" s="622" t="s">
        <v>734</v>
      </c>
      <c r="G87" s="599">
        <v>54.578968701120885</v>
      </c>
      <c r="H87" s="600">
        <v>108</v>
      </c>
      <c r="I87" s="552">
        <v>18</v>
      </c>
      <c r="J87" s="601">
        <v>101.1</v>
      </c>
      <c r="K87" s="551">
        <v>98</v>
      </c>
      <c r="L87" s="552">
        <v>1</v>
      </c>
      <c r="M87" s="552">
        <v>7</v>
      </c>
      <c r="N87" s="552">
        <v>0</v>
      </c>
      <c r="O87" s="553">
        <v>0</v>
      </c>
      <c r="P87" s="554">
        <v>0.93611111111111101</v>
      </c>
      <c r="Q87" s="555">
        <v>14.041666666666664</v>
      </c>
      <c r="R87" s="606"/>
      <c r="S87" s="608"/>
      <c r="T87" s="608"/>
      <c r="U87" s="607"/>
      <c r="V87" s="600">
        <v>20</v>
      </c>
      <c r="W87" s="601">
        <v>12</v>
      </c>
      <c r="X87" s="551">
        <v>12</v>
      </c>
      <c r="Y87" s="561"/>
      <c r="Z87" s="553">
        <v>0</v>
      </c>
      <c r="AA87" s="554">
        <v>0.6</v>
      </c>
      <c r="AB87" s="555">
        <v>6</v>
      </c>
      <c r="AC87" s="600">
        <v>11</v>
      </c>
      <c r="AD87" s="557">
        <v>7</v>
      </c>
      <c r="AE87" s="551">
        <v>7</v>
      </c>
      <c r="AF87" s="552">
        <v>0</v>
      </c>
      <c r="AG87" s="553">
        <v>0</v>
      </c>
      <c r="AH87" s="602">
        <v>0.63636363636363635</v>
      </c>
      <c r="AI87" s="603">
        <v>13</v>
      </c>
      <c r="AJ87" s="559">
        <v>15</v>
      </c>
      <c r="AK87" s="551">
        <v>6</v>
      </c>
      <c r="AL87" s="552">
        <v>9</v>
      </c>
      <c r="AM87" s="561"/>
      <c r="AN87" s="553">
        <v>0</v>
      </c>
      <c r="AO87" s="602">
        <v>1.1538461538461537</v>
      </c>
      <c r="AP87" s="886"/>
      <c r="AQ87" s="657"/>
      <c r="AR87" s="887"/>
      <c r="AS87" s="887"/>
      <c r="AT87" s="602">
        <v>0.89510489510489499</v>
      </c>
      <c r="AU87" s="604">
        <v>13.426573426573425</v>
      </c>
      <c r="AV87" s="600">
        <v>22</v>
      </c>
      <c r="AW87" s="551">
        <v>18</v>
      </c>
      <c r="AX87" s="551">
        <v>16</v>
      </c>
      <c r="AY87" s="552">
        <v>2</v>
      </c>
      <c r="AZ87" s="552">
        <v>0</v>
      </c>
      <c r="BA87" s="561"/>
      <c r="BB87" s="571">
        <v>0</v>
      </c>
      <c r="BC87" s="602">
        <v>0.81818181818181823</v>
      </c>
      <c r="BD87" s="604">
        <v>8.1818181818181817</v>
      </c>
      <c r="BE87" s="605">
        <v>65000</v>
      </c>
      <c r="BF87" s="563">
        <v>53793.964160377371</v>
      </c>
      <c r="BG87" s="563">
        <v>5702160.2010000013</v>
      </c>
      <c r="BH87" s="872">
        <v>106</v>
      </c>
      <c r="BI87" s="602">
        <v>0.82759944862119028</v>
      </c>
      <c r="BJ87" s="604">
        <v>5.7931961403483321</v>
      </c>
      <c r="BK87" s="629"/>
      <c r="BL87" s="873">
        <v>0</v>
      </c>
      <c r="BM87" s="874">
        <v>0</v>
      </c>
      <c r="BN87" s="565">
        <v>0</v>
      </c>
      <c r="BO87" s="565">
        <v>0</v>
      </c>
      <c r="BP87" s="565">
        <v>0</v>
      </c>
      <c r="BQ87" s="565">
        <v>0</v>
      </c>
      <c r="BR87" s="552">
        <v>0</v>
      </c>
      <c r="BS87" s="657"/>
      <c r="BT87" s="607"/>
      <c r="BU87" s="676">
        <v>0.5</v>
      </c>
      <c r="BV87" s="602">
        <v>0.42857142857142855</v>
      </c>
      <c r="BW87" s="563">
        <v>3</v>
      </c>
      <c r="BX87" s="872">
        <v>7</v>
      </c>
      <c r="BY87" s="602">
        <v>0.8571428571428571</v>
      </c>
      <c r="BZ87" s="604">
        <v>4.2857142857142856</v>
      </c>
      <c r="CA87" s="606"/>
      <c r="CB87" s="608"/>
      <c r="CC87" s="608"/>
      <c r="CD87" s="606"/>
      <c r="CE87" s="608"/>
      <c r="CF87" s="608"/>
      <c r="CG87" s="607"/>
      <c r="CH87" s="608"/>
      <c r="CI87" s="608"/>
      <c r="CJ87" s="607"/>
      <c r="CK87" s="712"/>
      <c r="CL87" s="888"/>
      <c r="CM87" s="888"/>
      <c r="CN87" s="889"/>
      <c r="CO87" s="678"/>
      <c r="CP87" s="890">
        <v>98.625</v>
      </c>
      <c r="CQ87" s="602">
        <v>0.95</v>
      </c>
      <c r="CR87" s="680">
        <v>2.8499999999999996</v>
      </c>
      <c r="CS87" s="584"/>
      <c r="CT87" s="585"/>
      <c r="CU87" s="585"/>
      <c r="CV87" s="891"/>
      <c r="CW87" s="600">
        <v>0</v>
      </c>
      <c r="CX87" s="552">
        <v>0</v>
      </c>
      <c r="CY87" s="552">
        <v>0</v>
      </c>
      <c r="CZ87" s="551">
        <v>0</v>
      </c>
      <c r="DA87" s="552">
        <v>0</v>
      </c>
      <c r="DB87" s="552">
        <v>0</v>
      </c>
      <c r="DC87" s="551">
        <v>0</v>
      </c>
      <c r="DD87" s="552">
        <v>0</v>
      </c>
      <c r="DE87" s="552">
        <v>0</v>
      </c>
      <c r="DF87" s="552">
        <v>0</v>
      </c>
      <c r="DG87" s="552">
        <v>0</v>
      </c>
      <c r="DH87" s="551">
        <v>0</v>
      </c>
      <c r="DI87" s="552">
        <v>0</v>
      </c>
      <c r="DJ87" s="552">
        <v>0</v>
      </c>
      <c r="DK87" s="552">
        <v>0</v>
      </c>
      <c r="DL87" s="892">
        <v>0</v>
      </c>
    </row>
    <row r="88" spans="1:116">
      <c r="A88" s="769" t="s">
        <v>1120</v>
      </c>
      <c r="B88" s="621" t="s">
        <v>675</v>
      </c>
      <c r="C88" s="622" t="s">
        <v>114</v>
      </c>
      <c r="D88" s="622" t="s">
        <v>27</v>
      </c>
      <c r="E88" s="622" t="s">
        <v>224</v>
      </c>
      <c r="F88" s="622" t="s">
        <v>735</v>
      </c>
      <c r="G88" s="599">
        <v>43.345292210906536</v>
      </c>
      <c r="H88" s="600">
        <v>85</v>
      </c>
      <c r="I88" s="552">
        <v>9</v>
      </c>
      <c r="J88" s="601">
        <v>74.900000000000006</v>
      </c>
      <c r="K88" s="551">
        <v>73</v>
      </c>
      <c r="L88" s="552">
        <v>1</v>
      </c>
      <c r="M88" s="552">
        <v>3</v>
      </c>
      <c r="N88" s="552">
        <v>0</v>
      </c>
      <c r="O88" s="553">
        <v>0</v>
      </c>
      <c r="P88" s="554">
        <v>0.88117647058823534</v>
      </c>
      <c r="Q88" s="555">
        <v>13.21764705882353</v>
      </c>
      <c r="R88" s="606"/>
      <c r="S88" s="608"/>
      <c r="T88" s="608"/>
      <c r="U88" s="607"/>
      <c r="V88" s="600">
        <v>15</v>
      </c>
      <c r="W88" s="601">
        <v>7</v>
      </c>
      <c r="X88" s="551">
        <v>7</v>
      </c>
      <c r="Y88" s="561"/>
      <c r="Z88" s="553">
        <v>0</v>
      </c>
      <c r="AA88" s="554">
        <v>0.46666666666666667</v>
      </c>
      <c r="AB88" s="555">
        <v>4.666666666666667</v>
      </c>
      <c r="AC88" s="600">
        <v>7</v>
      </c>
      <c r="AD88" s="557">
        <v>2</v>
      </c>
      <c r="AE88" s="551">
        <v>2</v>
      </c>
      <c r="AF88" s="552">
        <v>0</v>
      </c>
      <c r="AG88" s="553">
        <v>0</v>
      </c>
      <c r="AH88" s="602">
        <v>0.2857142857142857</v>
      </c>
      <c r="AI88" s="603">
        <v>9</v>
      </c>
      <c r="AJ88" s="559">
        <v>5</v>
      </c>
      <c r="AK88" s="551">
        <v>2</v>
      </c>
      <c r="AL88" s="552">
        <v>3</v>
      </c>
      <c r="AM88" s="561"/>
      <c r="AN88" s="553">
        <v>0</v>
      </c>
      <c r="AO88" s="602">
        <v>0.55555555555555558</v>
      </c>
      <c r="AP88" s="886"/>
      <c r="AQ88" s="657"/>
      <c r="AR88" s="887"/>
      <c r="AS88" s="887"/>
      <c r="AT88" s="602">
        <v>0.42063492063492064</v>
      </c>
      <c r="AU88" s="604">
        <v>6.3095238095238093</v>
      </c>
      <c r="AV88" s="600">
        <v>19</v>
      </c>
      <c r="AW88" s="551">
        <v>9</v>
      </c>
      <c r="AX88" s="551">
        <v>8</v>
      </c>
      <c r="AY88" s="552">
        <v>0</v>
      </c>
      <c r="AZ88" s="552">
        <v>1</v>
      </c>
      <c r="BA88" s="561"/>
      <c r="BB88" s="571">
        <v>0</v>
      </c>
      <c r="BC88" s="602">
        <v>0.47368421052631576</v>
      </c>
      <c r="BD88" s="604">
        <v>4.7368421052631575</v>
      </c>
      <c r="BE88" s="605">
        <v>65000</v>
      </c>
      <c r="BF88" s="563">
        <v>53992.831012987015</v>
      </c>
      <c r="BG88" s="563">
        <v>4157447.9879999999</v>
      </c>
      <c r="BH88" s="872">
        <v>77</v>
      </c>
      <c r="BI88" s="602">
        <v>0.83065893866133866</v>
      </c>
      <c r="BJ88" s="604">
        <v>5.8146125706293708</v>
      </c>
      <c r="BK88" s="629"/>
      <c r="BL88" s="873">
        <v>0</v>
      </c>
      <c r="BM88" s="874">
        <v>0</v>
      </c>
      <c r="BN88" s="565">
        <v>0</v>
      </c>
      <c r="BO88" s="565">
        <v>0</v>
      </c>
      <c r="BP88" s="565">
        <v>0</v>
      </c>
      <c r="BQ88" s="565">
        <v>0</v>
      </c>
      <c r="BR88" s="552">
        <v>0</v>
      </c>
      <c r="BS88" s="657"/>
      <c r="BT88" s="607"/>
      <c r="BU88" s="676">
        <v>0.5</v>
      </c>
      <c r="BV88" s="602">
        <v>1</v>
      </c>
      <c r="BW88" s="563">
        <v>2</v>
      </c>
      <c r="BX88" s="872">
        <v>2</v>
      </c>
      <c r="BY88" s="602">
        <v>1</v>
      </c>
      <c r="BZ88" s="604">
        <v>5</v>
      </c>
      <c r="CA88" s="606"/>
      <c r="CB88" s="608"/>
      <c r="CC88" s="608"/>
      <c r="CD88" s="606"/>
      <c r="CE88" s="608"/>
      <c r="CF88" s="608"/>
      <c r="CG88" s="607"/>
      <c r="CH88" s="608"/>
      <c r="CI88" s="608"/>
      <c r="CJ88" s="607"/>
      <c r="CK88" s="712"/>
      <c r="CL88" s="888"/>
      <c r="CM88" s="888"/>
      <c r="CN88" s="889"/>
      <c r="CO88" s="678"/>
      <c r="CP88" s="890">
        <v>99.4</v>
      </c>
      <c r="CQ88" s="602">
        <v>1.2</v>
      </c>
      <c r="CR88" s="680">
        <v>3.5999999999999996</v>
      </c>
      <c r="CS88" s="584"/>
      <c r="CT88" s="585"/>
      <c r="CU88" s="585"/>
      <c r="CV88" s="891"/>
      <c r="CW88" s="600">
        <v>0</v>
      </c>
      <c r="CX88" s="552">
        <v>0</v>
      </c>
      <c r="CY88" s="552">
        <v>0</v>
      </c>
      <c r="CZ88" s="551">
        <v>0</v>
      </c>
      <c r="DA88" s="552">
        <v>0</v>
      </c>
      <c r="DB88" s="552">
        <v>0</v>
      </c>
      <c r="DC88" s="551">
        <v>0</v>
      </c>
      <c r="DD88" s="552">
        <v>0</v>
      </c>
      <c r="DE88" s="552">
        <v>0</v>
      </c>
      <c r="DF88" s="552">
        <v>0</v>
      </c>
      <c r="DG88" s="552">
        <v>0</v>
      </c>
      <c r="DH88" s="551">
        <v>0</v>
      </c>
      <c r="DI88" s="552">
        <v>0</v>
      </c>
      <c r="DJ88" s="552">
        <v>0</v>
      </c>
      <c r="DK88" s="552">
        <v>0</v>
      </c>
      <c r="DL88" s="892">
        <v>0</v>
      </c>
    </row>
    <row r="89" spans="1:116">
      <c r="A89" s="769" t="s">
        <v>1120</v>
      </c>
      <c r="B89" s="621" t="s">
        <v>675</v>
      </c>
      <c r="C89" s="622" t="s">
        <v>114</v>
      </c>
      <c r="D89" s="622" t="s">
        <v>27</v>
      </c>
      <c r="E89" s="622" t="s">
        <v>226</v>
      </c>
      <c r="F89" s="622" t="s">
        <v>736</v>
      </c>
      <c r="G89" s="599">
        <v>68.23444583908018</v>
      </c>
      <c r="H89" s="600">
        <v>65</v>
      </c>
      <c r="I89" s="552">
        <v>7</v>
      </c>
      <c r="J89" s="601">
        <v>76.2</v>
      </c>
      <c r="K89" s="551">
        <v>73</v>
      </c>
      <c r="L89" s="552">
        <v>2</v>
      </c>
      <c r="M89" s="552">
        <v>4</v>
      </c>
      <c r="N89" s="552">
        <v>0</v>
      </c>
      <c r="O89" s="553">
        <v>0</v>
      </c>
      <c r="P89" s="554">
        <v>1.1723076923076923</v>
      </c>
      <c r="Q89" s="555">
        <v>17.584615384615383</v>
      </c>
      <c r="R89" s="606"/>
      <c r="S89" s="608"/>
      <c r="T89" s="608"/>
      <c r="U89" s="607"/>
      <c r="V89" s="600">
        <v>11</v>
      </c>
      <c r="W89" s="601">
        <v>8</v>
      </c>
      <c r="X89" s="551">
        <v>8</v>
      </c>
      <c r="Y89" s="561"/>
      <c r="Z89" s="553">
        <v>0</v>
      </c>
      <c r="AA89" s="554">
        <v>0.72727272727272729</v>
      </c>
      <c r="AB89" s="555">
        <v>7.2727272727272734</v>
      </c>
      <c r="AC89" s="600">
        <v>7</v>
      </c>
      <c r="AD89" s="557">
        <v>9</v>
      </c>
      <c r="AE89" s="551">
        <v>9</v>
      </c>
      <c r="AF89" s="552">
        <v>0</v>
      </c>
      <c r="AG89" s="553">
        <v>0</v>
      </c>
      <c r="AH89" s="602">
        <v>1.2</v>
      </c>
      <c r="AI89" s="603">
        <v>8</v>
      </c>
      <c r="AJ89" s="559">
        <v>10</v>
      </c>
      <c r="AK89" s="551">
        <v>9</v>
      </c>
      <c r="AL89" s="552">
        <v>1</v>
      </c>
      <c r="AM89" s="561"/>
      <c r="AN89" s="553">
        <v>0</v>
      </c>
      <c r="AO89" s="602">
        <v>1.2</v>
      </c>
      <c r="AP89" s="886"/>
      <c r="AQ89" s="657"/>
      <c r="AR89" s="887"/>
      <c r="AS89" s="887"/>
      <c r="AT89" s="602">
        <v>1.2</v>
      </c>
      <c r="AU89" s="604">
        <v>18</v>
      </c>
      <c r="AV89" s="600">
        <v>14</v>
      </c>
      <c r="AW89" s="551">
        <v>17</v>
      </c>
      <c r="AX89" s="551">
        <v>14</v>
      </c>
      <c r="AY89" s="552">
        <v>3</v>
      </c>
      <c r="AZ89" s="552">
        <v>0</v>
      </c>
      <c r="BA89" s="561"/>
      <c r="BB89" s="571">
        <v>0</v>
      </c>
      <c r="BC89" s="602">
        <v>1.2</v>
      </c>
      <c r="BD89" s="604">
        <v>12</v>
      </c>
      <c r="BE89" s="605">
        <v>65000</v>
      </c>
      <c r="BF89" s="563">
        <v>49517.545417721522</v>
      </c>
      <c r="BG89" s="563">
        <v>3911886.0880000005</v>
      </c>
      <c r="BH89" s="872">
        <v>79</v>
      </c>
      <c r="BI89" s="602">
        <v>0.76180839104186959</v>
      </c>
      <c r="BJ89" s="604">
        <v>5.3326587372930874</v>
      </c>
      <c r="BK89" s="629"/>
      <c r="BL89" s="873">
        <v>0</v>
      </c>
      <c r="BM89" s="874">
        <v>0</v>
      </c>
      <c r="BN89" s="565">
        <v>0</v>
      </c>
      <c r="BO89" s="565">
        <v>0</v>
      </c>
      <c r="BP89" s="565">
        <v>0</v>
      </c>
      <c r="BQ89" s="565">
        <v>0</v>
      </c>
      <c r="BR89" s="552">
        <v>0</v>
      </c>
      <c r="BS89" s="657"/>
      <c r="BT89" s="607"/>
      <c r="BU89" s="676">
        <v>0.5</v>
      </c>
      <c r="BV89" s="602">
        <v>0.44444444444444442</v>
      </c>
      <c r="BW89" s="563">
        <v>4</v>
      </c>
      <c r="BX89" s="872">
        <v>9</v>
      </c>
      <c r="BY89" s="602">
        <v>0.88888888888888884</v>
      </c>
      <c r="BZ89" s="604">
        <v>4.4444444444444446</v>
      </c>
      <c r="CA89" s="606"/>
      <c r="CB89" s="608"/>
      <c r="CC89" s="608"/>
      <c r="CD89" s="606"/>
      <c r="CE89" s="608"/>
      <c r="CF89" s="608"/>
      <c r="CG89" s="607"/>
      <c r="CH89" s="608"/>
      <c r="CI89" s="608"/>
      <c r="CJ89" s="607"/>
      <c r="CK89" s="712"/>
      <c r="CL89" s="888"/>
      <c r="CM89" s="888"/>
      <c r="CN89" s="889"/>
      <c r="CO89" s="678"/>
      <c r="CP89" s="890">
        <v>99.266666666666666</v>
      </c>
      <c r="CQ89" s="602">
        <v>1.2</v>
      </c>
      <c r="CR89" s="680">
        <v>3.5999999999999996</v>
      </c>
      <c r="CS89" s="584"/>
      <c r="CT89" s="585"/>
      <c r="CU89" s="585"/>
      <c r="CV89" s="891"/>
      <c r="CW89" s="600">
        <v>0</v>
      </c>
      <c r="CX89" s="552">
        <v>0</v>
      </c>
      <c r="CY89" s="552">
        <v>0</v>
      </c>
      <c r="CZ89" s="551">
        <v>0</v>
      </c>
      <c r="DA89" s="552">
        <v>0</v>
      </c>
      <c r="DB89" s="552">
        <v>0</v>
      </c>
      <c r="DC89" s="551">
        <v>0</v>
      </c>
      <c r="DD89" s="552">
        <v>0</v>
      </c>
      <c r="DE89" s="552">
        <v>0</v>
      </c>
      <c r="DF89" s="552">
        <v>0</v>
      </c>
      <c r="DG89" s="552">
        <v>0</v>
      </c>
      <c r="DH89" s="551">
        <v>0</v>
      </c>
      <c r="DI89" s="552">
        <v>0</v>
      </c>
      <c r="DJ89" s="552">
        <v>0</v>
      </c>
      <c r="DK89" s="552">
        <v>0</v>
      </c>
      <c r="DL89" s="892">
        <v>0</v>
      </c>
    </row>
    <row r="90" spans="1:116">
      <c r="A90" s="769" t="s">
        <v>1120</v>
      </c>
      <c r="B90" s="621" t="s">
        <v>675</v>
      </c>
      <c r="C90" s="622" t="s">
        <v>114</v>
      </c>
      <c r="D90" s="622" t="s">
        <v>27</v>
      </c>
      <c r="E90" s="622" t="s">
        <v>228</v>
      </c>
      <c r="F90" s="622" t="s">
        <v>737</v>
      </c>
      <c r="G90" s="599">
        <v>62.243023591929813</v>
      </c>
      <c r="H90" s="600">
        <v>102</v>
      </c>
      <c r="I90" s="552">
        <v>11</v>
      </c>
      <c r="J90" s="601">
        <v>110.8</v>
      </c>
      <c r="K90" s="551">
        <v>108</v>
      </c>
      <c r="L90" s="552">
        <v>1</v>
      </c>
      <c r="M90" s="552">
        <v>6</v>
      </c>
      <c r="N90" s="552">
        <v>0</v>
      </c>
      <c r="O90" s="553">
        <v>0</v>
      </c>
      <c r="P90" s="554">
        <v>1.0862745098039215</v>
      </c>
      <c r="Q90" s="555">
        <v>16.294117647058822</v>
      </c>
      <c r="R90" s="606"/>
      <c r="S90" s="608"/>
      <c r="T90" s="608"/>
      <c r="U90" s="607"/>
      <c r="V90" s="600">
        <v>19</v>
      </c>
      <c r="W90" s="601">
        <v>12</v>
      </c>
      <c r="X90" s="551">
        <v>12</v>
      </c>
      <c r="Y90" s="561"/>
      <c r="Z90" s="553">
        <v>0</v>
      </c>
      <c r="AA90" s="554">
        <v>0.63157894736842102</v>
      </c>
      <c r="AB90" s="555">
        <v>6.3157894736842106</v>
      </c>
      <c r="AC90" s="600">
        <v>9</v>
      </c>
      <c r="AD90" s="557">
        <v>7</v>
      </c>
      <c r="AE90" s="551">
        <v>7</v>
      </c>
      <c r="AF90" s="552">
        <v>0</v>
      </c>
      <c r="AG90" s="553">
        <v>0</v>
      </c>
      <c r="AH90" s="602">
        <v>0.77777777777777779</v>
      </c>
      <c r="AI90" s="603">
        <v>10</v>
      </c>
      <c r="AJ90" s="559">
        <v>12</v>
      </c>
      <c r="AK90" s="551">
        <v>9</v>
      </c>
      <c r="AL90" s="552">
        <v>3</v>
      </c>
      <c r="AM90" s="561"/>
      <c r="AN90" s="553">
        <v>0</v>
      </c>
      <c r="AO90" s="602">
        <v>1.2</v>
      </c>
      <c r="AP90" s="886"/>
      <c r="AQ90" s="657"/>
      <c r="AR90" s="887"/>
      <c r="AS90" s="887"/>
      <c r="AT90" s="602">
        <v>0.98888888888888893</v>
      </c>
      <c r="AU90" s="604">
        <v>14.833333333333334</v>
      </c>
      <c r="AV90" s="600">
        <v>22</v>
      </c>
      <c r="AW90" s="551">
        <v>24</v>
      </c>
      <c r="AX90" s="551">
        <v>19</v>
      </c>
      <c r="AY90" s="552">
        <v>5</v>
      </c>
      <c r="AZ90" s="552">
        <v>0</v>
      </c>
      <c r="BA90" s="561"/>
      <c r="BB90" s="571">
        <v>0</v>
      </c>
      <c r="BC90" s="602">
        <v>1.0909090909090908</v>
      </c>
      <c r="BD90" s="604">
        <v>10.909090909090908</v>
      </c>
      <c r="BE90" s="605">
        <v>65000</v>
      </c>
      <c r="BF90" s="563">
        <v>61663.570695652168</v>
      </c>
      <c r="BG90" s="563">
        <v>7091310.629999999</v>
      </c>
      <c r="BH90" s="872">
        <v>115</v>
      </c>
      <c r="BI90" s="602">
        <v>0.94867031839464877</v>
      </c>
      <c r="BJ90" s="604">
        <v>6.6406922287625409</v>
      </c>
      <c r="BK90" s="629"/>
      <c r="BL90" s="873">
        <v>0</v>
      </c>
      <c r="BM90" s="874">
        <v>0</v>
      </c>
      <c r="BN90" s="565">
        <v>0</v>
      </c>
      <c r="BO90" s="565">
        <v>0</v>
      </c>
      <c r="BP90" s="565">
        <v>0</v>
      </c>
      <c r="BQ90" s="565">
        <v>0</v>
      </c>
      <c r="BR90" s="552">
        <v>0</v>
      </c>
      <c r="BS90" s="657"/>
      <c r="BT90" s="607"/>
      <c r="BU90" s="676">
        <v>0.5</v>
      </c>
      <c r="BV90" s="602">
        <v>0.8571428571428571</v>
      </c>
      <c r="BW90" s="563">
        <v>6</v>
      </c>
      <c r="BX90" s="872">
        <v>7</v>
      </c>
      <c r="BY90" s="602">
        <v>1</v>
      </c>
      <c r="BZ90" s="604">
        <v>5</v>
      </c>
      <c r="CA90" s="606"/>
      <c r="CB90" s="608"/>
      <c r="CC90" s="608"/>
      <c r="CD90" s="606"/>
      <c r="CE90" s="608"/>
      <c r="CF90" s="608"/>
      <c r="CG90" s="607"/>
      <c r="CH90" s="608"/>
      <c r="CI90" s="608"/>
      <c r="CJ90" s="607"/>
      <c r="CK90" s="712"/>
      <c r="CL90" s="888"/>
      <c r="CM90" s="888"/>
      <c r="CN90" s="889"/>
      <c r="CO90" s="678"/>
      <c r="CP90" s="890">
        <v>97.307692307692307</v>
      </c>
      <c r="CQ90" s="602">
        <v>0.75</v>
      </c>
      <c r="CR90" s="680">
        <v>2.25</v>
      </c>
      <c r="CS90" s="584"/>
      <c r="CT90" s="585"/>
      <c r="CU90" s="585"/>
      <c r="CV90" s="891"/>
      <c r="CW90" s="600">
        <v>0</v>
      </c>
      <c r="CX90" s="552">
        <v>0</v>
      </c>
      <c r="CY90" s="552">
        <v>0</v>
      </c>
      <c r="CZ90" s="551">
        <v>0</v>
      </c>
      <c r="DA90" s="552">
        <v>0</v>
      </c>
      <c r="DB90" s="552">
        <v>0</v>
      </c>
      <c r="DC90" s="551">
        <v>0</v>
      </c>
      <c r="DD90" s="552">
        <v>0</v>
      </c>
      <c r="DE90" s="552">
        <v>0</v>
      </c>
      <c r="DF90" s="552">
        <v>0</v>
      </c>
      <c r="DG90" s="552">
        <v>0</v>
      </c>
      <c r="DH90" s="551">
        <v>0</v>
      </c>
      <c r="DI90" s="552">
        <v>0</v>
      </c>
      <c r="DJ90" s="552">
        <v>0</v>
      </c>
      <c r="DK90" s="552">
        <v>0</v>
      </c>
      <c r="DL90" s="892">
        <v>0</v>
      </c>
    </row>
    <row r="91" spans="1:116">
      <c r="A91" s="769" t="s">
        <v>1120</v>
      </c>
      <c r="B91" s="621" t="s">
        <v>675</v>
      </c>
      <c r="C91" s="622" t="s">
        <v>114</v>
      </c>
      <c r="D91" s="622" t="s">
        <v>27</v>
      </c>
      <c r="E91" s="622" t="s">
        <v>230</v>
      </c>
      <c r="F91" s="622" t="s">
        <v>738</v>
      </c>
      <c r="G91" s="599">
        <v>58.340288007320261</v>
      </c>
      <c r="H91" s="600">
        <v>101</v>
      </c>
      <c r="I91" s="552">
        <v>10</v>
      </c>
      <c r="J91" s="601">
        <v>91.5</v>
      </c>
      <c r="K91" s="551">
        <v>90</v>
      </c>
      <c r="L91" s="552">
        <v>1</v>
      </c>
      <c r="M91" s="552">
        <v>1</v>
      </c>
      <c r="N91" s="552">
        <v>1</v>
      </c>
      <c r="O91" s="553">
        <v>0</v>
      </c>
      <c r="P91" s="554">
        <v>0.90594059405940597</v>
      </c>
      <c r="Q91" s="555">
        <v>13.58910891089109</v>
      </c>
      <c r="R91" s="606"/>
      <c r="S91" s="608"/>
      <c r="T91" s="608"/>
      <c r="U91" s="607"/>
      <c r="V91" s="600">
        <v>18</v>
      </c>
      <c r="W91" s="601">
        <v>7</v>
      </c>
      <c r="X91" s="551">
        <v>7</v>
      </c>
      <c r="Y91" s="561"/>
      <c r="Z91" s="553">
        <v>0</v>
      </c>
      <c r="AA91" s="554">
        <v>0.3888888888888889</v>
      </c>
      <c r="AB91" s="555">
        <v>3.8888888888888888</v>
      </c>
      <c r="AC91" s="600">
        <v>9</v>
      </c>
      <c r="AD91" s="557">
        <v>11</v>
      </c>
      <c r="AE91" s="551">
        <v>11</v>
      </c>
      <c r="AF91" s="552">
        <v>0</v>
      </c>
      <c r="AG91" s="553">
        <v>0</v>
      </c>
      <c r="AH91" s="602">
        <v>1.2</v>
      </c>
      <c r="AI91" s="603">
        <v>10</v>
      </c>
      <c r="AJ91" s="559">
        <v>14</v>
      </c>
      <c r="AK91" s="551">
        <v>10</v>
      </c>
      <c r="AL91" s="552">
        <v>4</v>
      </c>
      <c r="AM91" s="561"/>
      <c r="AN91" s="553">
        <v>0</v>
      </c>
      <c r="AO91" s="602">
        <v>1.2</v>
      </c>
      <c r="AP91" s="886"/>
      <c r="AQ91" s="657"/>
      <c r="AR91" s="887"/>
      <c r="AS91" s="887"/>
      <c r="AT91" s="602">
        <v>1.2</v>
      </c>
      <c r="AU91" s="604">
        <v>18</v>
      </c>
      <c r="AV91" s="600">
        <v>22</v>
      </c>
      <c r="AW91" s="551">
        <v>17</v>
      </c>
      <c r="AX91" s="551">
        <v>16</v>
      </c>
      <c r="AY91" s="552">
        <v>1</v>
      </c>
      <c r="AZ91" s="552">
        <v>0</v>
      </c>
      <c r="BA91" s="561"/>
      <c r="BB91" s="571">
        <v>0</v>
      </c>
      <c r="BC91" s="602">
        <v>0.77272727272727271</v>
      </c>
      <c r="BD91" s="604">
        <v>7.7272727272727266</v>
      </c>
      <c r="BE91" s="605">
        <v>65000</v>
      </c>
      <c r="BF91" s="563">
        <v>60682.305173913024</v>
      </c>
      <c r="BG91" s="563">
        <v>5582772.0759999985</v>
      </c>
      <c r="BH91" s="872">
        <v>92</v>
      </c>
      <c r="BI91" s="602">
        <v>0.93357392575250808</v>
      </c>
      <c r="BJ91" s="604">
        <v>6.5350174802675562</v>
      </c>
      <c r="BK91" s="629"/>
      <c r="BL91" s="873">
        <v>0</v>
      </c>
      <c r="BM91" s="874">
        <v>0</v>
      </c>
      <c r="BN91" s="565">
        <v>0</v>
      </c>
      <c r="BO91" s="565">
        <v>0</v>
      </c>
      <c r="BP91" s="565">
        <v>0</v>
      </c>
      <c r="BQ91" s="565">
        <v>0</v>
      </c>
      <c r="BR91" s="552">
        <v>0</v>
      </c>
      <c r="BS91" s="657"/>
      <c r="BT91" s="607"/>
      <c r="BU91" s="676">
        <v>0.5</v>
      </c>
      <c r="BV91" s="602">
        <v>0.81818181818181823</v>
      </c>
      <c r="BW91" s="563">
        <v>9</v>
      </c>
      <c r="BX91" s="872">
        <v>11</v>
      </c>
      <c r="BY91" s="602">
        <v>1</v>
      </c>
      <c r="BZ91" s="604">
        <v>5</v>
      </c>
      <c r="CA91" s="606"/>
      <c r="CB91" s="608"/>
      <c r="CC91" s="608"/>
      <c r="CD91" s="606"/>
      <c r="CE91" s="608"/>
      <c r="CF91" s="608"/>
      <c r="CG91" s="607"/>
      <c r="CH91" s="608"/>
      <c r="CI91" s="608"/>
      <c r="CJ91" s="607"/>
      <c r="CK91" s="712"/>
      <c r="CL91" s="888"/>
      <c r="CM91" s="888"/>
      <c r="CN91" s="889"/>
      <c r="CO91" s="678"/>
      <c r="CP91" s="890">
        <v>99.571428571428569</v>
      </c>
      <c r="CQ91" s="602">
        <v>1.2</v>
      </c>
      <c r="CR91" s="680">
        <v>3.5999999999999996</v>
      </c>
      <c r="CS91" s="584"/>
      <c r="CT91" s="585"/>
      <c r="CU91" s="585"/>
      <c r="CV91" s="891"/>
      <c r="CW91" s="600">
        <v>0</v>
      </c>
      <c r="CX91" s="552">
        <v>0</v>
      </c>
      <c r="CY91" s="552">
        <v>0</v>
      </c>
      <c r="CZ91" s="551">
        <v>0</v>
      </c>
      <c r="DA91" s="552">
        <v>0</v>
      </c>
      <c r="DB91" s="552">
        <v>0</v>
      </c>
      <c r="DC91" s="551">
        <v>0</v>
      </c>
      <c r="DD91" s="552">
        <v>0</v>
      </c>
      <c r="DE91" s="552">
        <v>0</v>
      </c>
      <c r="DF91" s="552">
        <v>0</v>
      </c>
      <c r="DG91" s="552">
        <v>0</v>
      </c>
      <c r="DH91" s="551">
        <v>0</v>
      </c>
      <c r="DI91" s="552">
        <v>0</v>
      </c>
      <c r="DJ91" s="552">
        <v>0</v>
      </c>
      <c r="DK91" s="552">
        <v>0</v>
      </c>
      <c r="DL91" s="892">
        <v>0</v>
      </c>
    </row>
    <row r="92" spans="1:116">
      <c r="A92" s="769" t="s">
        <v>1120</v>
      </c>
      <c r="B92" s="621" t="s">
        <v>675</v>
      </c>
      <c r="C92" s="622" t="s">
        <v>114</v>
      </c>
      <c r="D92" s="622" t="s">
        <v>27</v>
      </c>
      <c r="E92" s="622" t="s">
        <v>232</v>
      </c>
      <c r="F92" s="622" t="s">
        <v>739</v>
      </c>
      <c r="G92" s="599">
        <v>60.867958006291424</v>
      </c>
      <c r="H92" s="600">
        <v>66</v>
      </c>
      <c r="I92" s="552">
        <v>7</v>
      </c>
      <c r="J92" s="601">
        <v>71.599999999999994</v>
      </c>
      <c r="K92" s="551">
        <v>68</v>
      </c>
      <c r="L92" s="552">
        <v>3</v>
      </c>
      <c r="M92" s="552">
        <v>2</v>
      </c>
      <c r="N92" s="552">
        <v>0</v>
      </c>
      <c r="O92" s="553">
        <v>0</v>
      </c>
      <c r="P92" s="554">
        <v>1.0848484848484847</v>
      </c>
      <c r="Q92" s="555">
        <v>16.27272727272727</v>
      </c>
      <c r="R92" s="606"/>
      <c r="S92" s="608"/>
      <c r="T92" s="608"/>
      <c r="U92" s="607"/>
      <c r="V92" s="600">
        <v>12</v>
      </c>
      <c r="W92" s="601">
        <v>8</v>
      </c>
      <c r="X92" s="551">
        <v>8</v>
      </c>
      <c r="Y92" s="561"/>
      <c r="Z92" s="553">
        <v>0</v>
      </c>
      <c r="AA92" s="554">
        <v>0.66666666666666663</v>
      </c>
      <c r="AB92" s="555">
        <v>6.6666666666666661</v>
      </c>
      <c r="AC92" s="600">
        <v>7</v>
      </c>
      <c r="AD92" s="557">
        <v>7</v>
      </c>
      <c r="AE92" s="551">
        <v>7</v>
      </c>
      <c r="AF92" s="552">
        <v>0</v>
      </c>
      <c r="AG92" s="553">
        <v>0</v>
      </c>
      <c r="AH92" s="602">
        <v>1</v>
      </c>
      <c r="AI92" s="603">
        <v>9</v>
      </c>
      <c r="AJ92" s="559">
        <v>9</v>
      </c>
      <c r="AK92" s="551">
        <v>7</v>
      </c>
      <c r="AL92" s="552">
        <v>2</v>
      </c>
      <c r="AM92" s="561"/>
      <c r="AN92" s="553">
        <v>0</v>
      </c>
      <c r="AO92" s="602">
        <v>1</v>
      </c>
      <c r="AP92" s="886"/>
      <c r="AQ92" s="657"/>
      <c r="AR92" s="887"/>
      <c r="AS92" s="887"/>
      <c r="AT92" s="602">
        <v>1</v>
      </c>
      <c r="AU92" s="604">
        <v>15</v>
      </c>
      <c r="AV92" s="600">
        <v>14</v>
      </c>
      <c r="AW92" s="551">
        <v>12</v>
      </c>
      <c r="AX92" s="551">
        <v>9</v>
      </c>
      <c r="AY92" s="552">
        <v>2</v>
      </c>
      <c r="AZ92" s="552">
        <v>1</v>
      </c>
      <c r="BA92" s="561"/>
      <c r="BB92" s="571">
        <v>0</v>
      </c>
      <c r="BC92" s="602">
        <v>0.8571428571428571</v>
      </c>
      <c r="BD92" s="604">
        <v>8.5714285714285712</v>
      </c>
      <c r="BE92" s="605">
        <v>65000</v>
      </c>
      <c r="BF92" s="563">
        <v>53459.115315068491</v>
      </c>
      <c r="BG92" s="563">
        <v>3902515.4180000001</v>
      </c>
      <c r="BH92" s="872">
        <v>73</v>
      </c>
      <c r="BI92" s="602">
        <v>0.82244792792413068</v>
      </c>
      <c r="BJ92" s="604">
        <v>5.7571354954689147</v>
      </c>
      <c r="BK92" s="629"/>
      <c r="BL92" s="873">
        <v>0</v>
      </c>
      <c r="BM92" s="874">
        <v>0</v>
      </c>
      <c r="BN92" s="565">
        <v>0</v>
      </c>
      <c r="BO92" s="565">
        <v>0</v>
      </c>
      <c r="BP92" s="565">
        <v>0</v>
      </c>
      <c r="BQ92" s="565">
        <v>0</v>
      </c>
      <c r="BR92" s="552">
        <v>0</v>
      </c>
      <c r="BS92" s="657"/>
      <c r="BT92" s="607"/>
      <c r="BU92" s="676">
        <v>0.5</v>
      </c>
      <c r="BV92" s="602">
        <v>1</v>
      </c>
      <c r="BW92" s="563">
        <v>7</v>
      </c>
      <c r="BX92" s="872">
        <v>7</v>
      </c>
      <c r="BY92" s="602">
        <v>1</v>
      </c>
      <c r="BZ92" s="604">
        <v>5</v>
      </c>
      <c r="CA92" s="606"/>
      <c r="CB92" s="608"/>
      <c r="CC92" s="608"/>
      <c r="CD92" s="606"/>
      <c r="CE92" s="608"/>
      <c r="CF92" s="608"/>
      <c r="CG92" s="607"/>
      <c r="CH92" s="608"/>
      <c r="CI92" s="608"/>
      <c r="CJ92" s="607"/>
      <c r="CK92" s="712"/>
      <c r="CL92" s="888"/>
      <c r="CM92" s="888"/>
      <c r="CN92" s="889"/>
      <c r="CO92" s="678"/>
      <c r="CP92" s="890">
        <v>100</v>
      </c>
      <c r="CQ92" s="602">
        <v>1.2</v>
      </c>
      <c r="CR92" s="680">
        <v>3.5999999999999996</v>
      </c>
      <c r="CS92" s="584"/>
      <c r="CT92" s="585"/>
      <c r="CU92" s="585"/>
      <c r="CV92" s="891"/>
      <c r="CW92" s="600">
        <v>0</v>
      </c>
      <c r="CX92" s="552">
        <v>0</v>
      </c>
      <c r="CY92" s="552">
        <v>0</v>
      </c>
      <c r="CZ92" s="551">
        <v>0</v>
      </c>
      <c r="DA92" s="552">
        <v>0</v>
      </c>
      <c r="DB92" s="552">
        <v>0</v>
      </c>
      <c r="DC92" s="551">
        <v>0</v>
      </c>
      <c r="DD92" s="552">
        <v>0</v>
      </c>
      <c r="DE92" s="552">
        <v>0</v>
      </c>
      <c r="DF92" s="552">
        <v>0</v>
      </c>
      <c r="DG92" s="552">
        <v>0</v>
      </c>
      <c r="DH92" s="551">
        <v>0</v>
      </c>
      <c r="DI92" s="552">
        <v>0</v>
      </c>
      <c r="DJ92" s="552">
        <v>0</v>
      </c>
      <c r="DK92" s="552">
        <v>0</v>
      </c>
      <c r="DL92" s="892">
        <v>0</v>
      </c>
    </row>
    <row r="93" spans="1:116">
      <c r="A93" s="769" t="s">
        <v>1120</v>
      </c>
      <c r="B93" s="621" t="s">
        <v>675</v>
      </c>
      <c r="C93" s="622" t="s">
        <v>114</v>
      </c>
      <c r="D93" s="622" t="s">
        <v>27</v>
      </c>
      <c r="E93" s="622" t="s">
        <v>583</v>
      </c>
      <c r="F93" s="622" t="s">
        <v>740</v>
      </c>
      <c r="G93" s="599">
        <v>61.04339421581799</v>
      </c>
      <c r="H93" s="600">
        <v>75</v>
      </c>
      <c r="I93" s="552">
        <v>8</v>
      </c>
      <c r="J93" s="601">
        <v>65.400000000000006</v>
      </c>
      <c r="K93" s="551">
        <v>58</v>
      </c>
      <c r="L93" s="552">
        <v>5</v>
      </c>
      <c r="M93" s="552">
        <v>8</v>
      </c>
      <c r="N93" s="552">
        <v>0</v>
      </c>
      <c r="O93" s="553">
        <v>0</v>
      </c>
      <c r="P93" s="554">
        <v>0.87200000000000011</v>
      </c>
      <c r="Q93" s="555">
        <v>13.080000000000002</v>
      </c>
      <c r="R93" s="606"/>
      <c r="S93" s="608"/>
      <c r="T93" s="608"/>
      <c r="U93" s="607"/>
      <c r="V93" s="600">
        <v>13</v>
      </c>
      <c r="W93" s="601">
        <v>14</v>
      </c>
      <c r="X93" s="551">
        <v>14</v>
      </c>
      <c r="Y93" s="561"/>
      <c r="Z93" s="553">
        <v>0</v>
      </c>
      <c r="AA93" s="554">
        <v>1.0769230769230769</v>
      </c>
      <c r="AB93" s="555">
        <v>10.769230769230768</v>
      </c>
      <c r="AC93" s="600">
        <v>7</v>
      </c>
      <c r="AD93" s="557">
        <v>9</v>
      </c>
      <c r="AE93" s="551">
        <v>9</v>
      </c>
      <c r="AF93" s="552">
        <v>0</v>
      </c>
      <c r="AG93" s="553">
        <v>0</v>
      </c>
      <c r="AH93" s="602">
        <v>1.2</v>
      </c>
      <c r="AI93" s="603">
        <v>9</v>
      </c>
      <c r="AJ93" s="559">
        <v>6</v>
      </c>
      <c r="AK93" s="551">
        <v>4</v>
      </c>
      <c r="AL93" s="552">
        <v>2</v>
      </c>
      <c r="AM93" s="561"/>
      <c r="AN93" s="553">
        <v>0</v>
      </c>
      <c r="AO93" s="602">
        <v>0.66666666666666663</v>
      </c>
      <c r="AP93" s="886"/>
      <c r="AQ93" s="657"/>
      <c r="AR93" s="887"/>
      <c r="AS93" s="887"/>
      <c r="AT93" s="602">
        <v>0.93333333333333335</v>
      </c>
      <c r="AU93" s="604">
        <v>14</v>
      </c>
      <c r="AV93" s="600">
        <v>16</v>
      </c>
      <c r="AW93" s="551">
        <v>14</v>
      </c>
      <c r="AX93" s="551">
        <v>9</v>
      </c>
      <c r="AY93" s="552">
        <v>2</v>
      </c>
      <c r="AZ93" s="552">
        <v>3</v>
      </c>
      <c r="BA93" s="561"/>
      <c r="BB93" s="571">
        <v>0</v>
      </c>
      <c r="BC93" s="602">
        <v>0.875</v>
      </c>
      <c r="BD93" s="604">
        <v>8.75</v>
      </c>
      <c r="BE93" s="605">
        <v>65000</v>
      </c>
      <c r="BF93" s="563">
        <v>61231.517718309864</v>
      </c>
      <c r="BG93" s="563">
        <v>4347437.7580000004</v>
      </c>
      <c r="BH93" s="872">
        <v>71</v>
      </c>
      <c r="BI93" s="602">
        <v>0.94202334951245947</v>
      </c>
      <c r="BJ93" s="604">
        <v>6.5941634465872161</v>
      </c>
      <c r="BK93" s="629"/>
      <c r="BL93" s="873">
        <v>21.599999999999998</v>
      </c>
      <c r="BM93" s="874">
        <v>18</v>
      </c>
      <c r="BN93" s="565">
        <v>0</v>
      </c>
      <c r="BO93" s="565">
        <v>0</v>
      </c>
      <c r="BP93" s="565">
        <v>0</v>
      </c>
      <c r="BQ93" s="565">
        <v>0</v>
      </c>
      <c r="BR93" s="552">
        <v>0</v>
      </c>
      <c r="BS93" s="657"/>
      <c r="BT93" s="607"/>
      <c r="BU93" s="676">
        <v>0.5</v>
      </c>
      <c r="BV93" s="602">
        <v>0.55555555555555558</v>
      </c>
      <c r="BW93" s="563">
        <v>5</v>
      </c>
      <c r="BX93" s="872">
        <v>9</v>
      </c>
      <c r="BY93" s="602">
        <v>1</v>
      </c>
      <c r="BZ93" s="604">
        <v>5</v>
      </c>
      <c r="CA93" s="606"/>
      <c r="CB93" s="608"/>
      <c r="CC93" s="608"/>
      <c r="CD93" s="606"/>
      <c r="CE93" s="608"/>
      <c r="CF93" s="608"/>
      <c r="CG93" s="607"/>
      <c r="CH93" s="608"/>
      <c r="CI93" s="608"/>
      <c r="CJ93" s="607"/>
      <c r="CK93" s="712"/>
      <c r="CL93" s="888"/>
      <c r="CM93" s="888"/>
      <c r="CN93" s="889"/>
      <c r="CO93" s="678"/>
      <c r="CP93" s="890">
        <v>98.5</v>
      </c>
      <c r="CQ93" s="602">
        <v>0.95</v>
      </c>
      <c r="CR93" s="680">
        <v>2.8499999999999996</v>
      </c>
      <c r="CS93" s="584"/>
      <c r="CT93" s="585"/>
      <c r="CU93" s="585"/>
      <c r="CV93" s="891"/>
      <c r="CW93" s="600">
        <v>0</v>
      </c>
      <c r="CX93" s="552">
        <v>0</v>
      </c>
      <c r="CY93" s="552">
        <v>0</v>
      </c>
      <c r="CZ93" s="551">
        <v>0</v>
      </c>
      <c r="DA93" s="552">
        <v>0</v>
      </c>
      <c r="DB93" s="552">
        <v>0</v>
      </c>
      <c r="DC93" s="551">
        <v>0</v>
      </c>
      <c r="DD93" s="552">
        <v>0</v>
      </c>
      <c r="DE93" s="552">
        <v>0</v>
      </c>
      <c r="DF93" s="552">
        <v>0</v>
      </c>
      <c r="DG93" s="552">
        <v>0</v>
      </c>
      <c r="DH93" s="551">
        <v>0</v>
      </c>
      <c r="DI93" s="552">
        <v>0</v>
      </c>
      <c r="DJ93" s="552">
        <v>0</v>
      </c>
      <c r="DK93" s="552">
        <v>0</v>
      </c>
      <c r="DL93" s="892">
        <v>0</v>
      </c>
    </row>
    <row r="94" spans="1:116">
      <c r="A94" s="769" t="s">
        <v>1120</v>
      </c>
      <c r="B94" s="621" t="s">
        <v>675</v>
      </c>
      <c r="C94" s="622" t="s">
        <v>114</v>
      </c>
      <c r="D94" s="622" t="s">
        <v>27</v>
      </c>
      <c r="E94" s="622" t="s">
        <v>188</v>
      </c>
      <c r="F94" s="622" t="s">
        <v>741</v>
      </c>
      <c r="G94" s="599">
        <v>58.302820205402931</v>
      </c>
      <c r="H94" s="600">
        <v>72</v>
      </c>
      <c r="I94" s="552">
        <v>8</v>
      </c>
      <c r="J94" s="601">
        <v>69.900000000000006</v>
      </c>
      <c r="K94" s="551">
        <v>69</v>
      </c>
      <c r="L94" s="552">
        <v>0</v>
      </c>
      <c r="M94" s="552">
        <v>3</v>
      </c>
      <c r="N94" s="552">
        <v>0</v>
      </c>
      <c r="O94" s="553">
        <v>0</v>
      </c>
      <c r="P94" s="554">
        <v>0.97083333333333344</v>
      </c>
      <c r="Q94" s="555">
        <v>14.562500000000002</v>
      </c>
      <c r="R94" s="606"/>
      <c r="S94" s="608"/>
      <c r="T94" s="608"/>
      <c r="U94" s="607"/>
      <c r="V94" s="600">
        <v>13</v>
      </c>
      <c r="W94" s="601">
        <v>6</v>
      </c>
      <c r="X94" s="551">
        <v>6</v>
      </c>
      <c r="Y94" s="561"/>
      <c r="Z94" s="553">
        <v>0</v>
      </c>
      <c r="AA94" s="554">
        <v>0.46153846153846156</v>
      </c>
      <c r="AB94" s="555">
        <v>4.6153846153846159</v>
      </c>
      <c r="AC94" s="600">
        <v>7</v>
      </c>
      <c r="AD94" s="557">
        <v>8</v>
      </c>
      <c r="AE94" s="551">
        <v>8</v>
      </c>
      <c r="AF94" s="552">
        <v>0</v>
      </c>
      <c r="AG94" s="553">
        <v>0</v>
      </c>
      <c r="AH94" s="602">
        <v>1.1428571428571428</v>
      </c>
      <c r="AI94" s="603">
        <v>9</v>
      </c>
      <c r="AJ94" s="559">
        <v>9</v>
      </c>
      <c r="AK94" s="551">
        <v>7</v>
      </c>
      <c r="AL94" s="552">
        <v>2</v>
      </c>
      <c r="AM94" s="561"/>
      <c r="AN94" s="553">
        <v>0</v>
      </c>
      <c r="AO94" s="602">
        <v>1</v>
      </c>
      <c r="AP94" s="886"/>
      <c r="AQ94" s="657"/>
      <c r="AR94" s="887"/>
      <c r="AS94" s="887"/>
      <c r="AT94" s="602">
        <v>1.0714285714285714</v>
      </c>
      <c r="AU94" s="604">
        <v>16.071428571428569</v>
      </c>
      <c r="AV94" s="600">
        <v>16</v>
      </c>
      <c r="AW94" s="551">
        <v>16</v>
      </c>
      <c r="AX94" s="551">
        <v>15</v>
      </c>
      <c r="AY94" s="552">
        <v>1</v>
      </c>
      <c r="AZ94" s="552">
        <v>0</v>
      </c>
      <c r="BA94" s="561"/>
      <c r="BB94" s="571">
        <v>0</v>
      </c>
      <c r="BC94" s="602">
        <v>1</v>
      </c>
      <c r="BD94" s="604">
        <v>10</v>
      </c>
      <c r="BE94" s="605">
        <v>65000</v>
      </c>
      <c r="BF94" s="563">
        <v>61318.279458333353</v>
      </c>
      <c r="BG94" s="563">
        <v>4414916.1210000012</v>
      </c>
      <c r="BH94" s="872">
        <v>72</v>
      </c>
      <c r="BI94" s="602">
        <v>0.94335814551282082</v>
      </c>
      <c r="BJ94" s="604">
        <v>6.6035070185897453</v>
      </c>
      <c r="BK94" s="629"/>
      <c r="BL94" s="873">
        <v>0</v>
      </c>
      <c r="BM94" s="874">
        <v>0</v>
      </c>
      <c r="BN94" s="565">
        <v>0</v>
      </c>
      <c r="BO94" s="565">
        <v>0</v>
      </c>
      <c r="BP94" s="565">
        <v>0</v>
      </c>
      <c r="BQ94" s="565">
        <v>0</v>
      </c>
      <c r="BR94" s="552">
        <v>0</v>
      </c>
      <c r="BS94" s="657"/>
      <c r="BT94" s="607"/>
      <c r="BU94" s="676">
        <v>0.5</v>
      </c>
      <c r="BV94" s="602">
        <v>0.375</v>
      </c>
      <c r="BW94" s="563">
        <v>3</v>
      </c>
      <c r="BX94" s="872">
        <v>8</v>
      </c>
      <c r="BY94" s="602">
        <v>0.75</v>
      </c>
      <c r="BZ94" s="604">
        <v>3.75</v>
      </c>
      <c r="CA94" s="606"/>
      <c r="CB94" s="608"/>
      <c r="CC94" s="608"/>
      <c r="CD94" s="606"/>
      <c r="CE94" s="608"/>
      <c r="CF94" s="608"/>
      <c r="CG94" s="607"/>
      <c r="CH94" s="608"/>
      <c r="CI94" s="608"/>
      <c r="CJ94" s="607"/>
      <c r="CK94" s="712"/>
      <c r="CL94" s="888"/>
      <c r="CM94" s="888"/>
      <c r="CN94" s="889"/>
      <c r="CO94" s="678"/>
      <c r="CP94" s="890">
        <v>98</v>
      </c>
      <c r="CQ94" s="602">
        <v>0.9</v>
      </c>
      <c r="CR94" s="680">
        <v>2.7</v>
      </c>
      <c r="CS94" s="584"/>
      <c r="CT94" s="585"/>
      <c r="CU94" s="585"/>
      <c r="CV94" s="891"/>
      <c r="CW94" s="600">
        <v>0</v>
      </c>
      <c r="CX94" s="552">
        <v>0</v>
      </c>
      <c r="CY94" s="552">
        <v>0</v>
      </c>
      <c r="CZ94" s="551">
        <v>0</v>
      </c>
      <c r="DA94" s="552">
        <v>0</v>
      </c>
      <c r="DB94" s="552">
        <v>0</v>
      </c>
      <c r="DC94" s="551">
        <v>0</v>
      </c>
      <c r="DD94" s="552">
        <v>0</v>
      </c>
      <c r="DE94" s="552">
        <v>0</v>
      </c>
      <c r="DF94" s="552">
        <v>0</v>
      </c>
      <c r="DG94" s="552">
        <v>0</v>
      </c>
      <c r="DH94" s="551">
        <v>0</v>
      </c>
      <c r="DI94" s="552">
        <v>0</v>
      </c>
      <c r="DJ94" s="552">
        <v>0</v>
      </c>
      <c r="DK94" s="552">
        <v>0</v>
      </c>
      <c r="DL94" s="892">
        <v>0</v>
      </c>
    </row>
    <row r="95" spans="1:116">
      <c r="A95" s="769" t="s">
        <v>1120</v>
      </c>
      <c r="B95" s="621" t="s">
        <v>675</v>
      </c>
      <c r="C95" s="622" t="s">
        <v>114</v>
      </c>
      <c r="D95" s="622" t="s">
        <v>27</v>
      </c>
      <c r="E95" s="622" t="s">
        <v>190</v>
      </c>
      <c r="F95" s="622" t="s">
        <v>742</v>
      </c>
      <c r="G95" s="599">
        <v>61.85765089803175</v>
      </c>
      <c r="H95" s="600">
        <v>84</v>
      </c>
      <c r="I95" s="552">
        <v>9</v>
      </c>
      <c r="J95" s="601">
        <v>96.5</v>
      </c>
      <c r="K95" s="551">
        <v>92</v>
      </c>
      <c r="L95" s="552">
        <v>3</v>
      </c>
      <c r="M95" s="552">
        <v>5</v>
      </c>
      <c r="N95" s="552">
        <v>0</v>
      </c>
      <c r="O95" s="553">
        <v>0</v>
      </c>
      <c r="P95" s="554">
        <v>1.1488095238095237</v>
      </c>
      <c r="Q95" s="555">
        <v>17.232142857142854</v>
      </c>
      <c r="R95" s="606"/>
      <c r="S95" s="608"/>
      <c r="T95" s="608"/>
      <c r="U95" s="607"/>
      <c r="V95" s="600">
        <v>15</v>
      </c>
      <c r="W95" s="601">
        <v>6</v>
      </c>
      <c r="X95" s="551">
        <v>6</v>
      </c>
      <c r="Y95" s="561"/>
      <c r="Z95" s="553">
        <v>0</v>
      </c>
      <c r="AA95" s="554">
        <v>0.4</v>
      </c>
      <c r="AB95" s="555">
        <v>4</v>
      </c>
      <c r="AC95" s="600">
        <v>9</v>
      </c>
      <c r="AD95" s="557">
        <v>11</v>
      </c>
      <c r="AE95" s="551">
        <v>11</v>
      </c>
      <c r="AF95" s="552">
        <v>0</v>
      </c>
      <c r="AG95" s="553">
        <v>0</v>
      </c>
      <c r="AH95" s="602">
        <v>1.2</v>
      </c>
      <c r="AI95" s="603">
        <v>10</v>
      </c>
      <c r="AJ95" s="559">
        <v>14</v>
      </c>
      <c r="AK95" s="551">
        <v>7</v>
      </c>
      <c r="AL95" s="552">
        <v>7</v>
      </c>
      <c r="AM95" s="561"/>
      <c r="AN95" s="553">
        <v>0</v>
      </c>
      <c r="AO95" s="602">
        <v>1.2</v>
      </c>
      <c r="AP95" s="886"/>
      <c r="AQ95" s="657"/>
      <c r="AR95" s="887"/>
      <c r="AS95" s="887"/>
      <c r="AT95" s="602">
        <v>1.2</v>
      </c>
      <c r="AU95" s="604">
        <v>18</v>
      </c>
      <c r="AV95" s="600">
        <v>18</v>
      </c>
      <c r="AW95" s="551">
        <v>16</v>
      </c>
      <c r="AX95" s="551">
        <v>14</v>
      </c>
      <c r="AY95" s="552">
        <v>2</v>
      </c>
      <c r="AZ95" s="552">
        <v>0</v>
      </c>
      <c r="BA95" s="561"/>
      <c r="BB95" s="571">
        <v>0</v>
      </c>
      <c r="BC95" s="602">
        <v>0.88888888888888884</v>
      </c>
      <c r="BD95" s="604">
        <v>8.8888888888888893</v>
      </c>
      <c r="BE95" s="605">
        <v>65000</v>
      </c>
      <c r="BF95" s="563">
        <v>47697.177839999997</v>
      </c>
      <c r="BG95" s="563">
        <v>4769717.784</v>
      </c>
      <c r="BH95" s="872">
        <v>100</v>
      </c>
      <c r="BI95" s="602">
        <v>0.7338027359999999</v>
      </c>
      <c r="BJ95" s="604">
        <v>5.1366191519999997</v>
      </c>
      <c r="BK95" s="629"/>
      <c r="BL95" s="873">
        <v>0</v>
      </c>
      <c r="BM95" s="874">
        <v>0</v>
      </c>
      <c r="BN95" s="565">
        <v>0</v>
      </c>
      <c r="BO95" s="565">
        <v>0</v>
      </c>
      <c r="BP95" s="565">
        <v>0</v>
      </c>
      <c r="BQ95" s="565">
        <v>0</v>
      </c>
      <c r="BR95" s="552">
        <v>0</v>
      </c>
      <c r="BS95" s="657"/>
      <c r="BT95" s="607"/>
      <c r="BU95" s="676">
        <v>0.5</v>
      </c>
      <c r="BV95" s="602">
        <v>0.63636363636363635</v>
      </c>
      <c r="BW95" s="563">
        <v>7</v>
      </c>
      <c r="BX95" s="872">
        <v>11</v>
      </c>
      <c r="BY95" s="602">
        <v>1</v>
      </c>
      <c r="BZ95" s="604">
        <v>5</v>
      </c>
      <c r="CA95" s="606"/>
      <c r="CB95" s="608"/>
      <c r="CC95" s="608"/>
      <c r="CD95" s="606"/>
      <c r="CE95" s="608"/>
      <c r="CF95" s="608"/>
      <c r="CG95" s="607"/>
      <c r="CH95" s="608"/>
      <c r="CI95" s="608"/>
      <c r="CJ95" s="607"/>
      <c r="CK95" s="712"/>
      <c r="CL95" s="888"/>
      <c r="CM95" s="888"/>
      <c r="CN95" s="889"/>
      <c r="CO95" s="678"/>
      <c r="CP95" s="890">
        <v>100</v>
      </c>
      <c r="CQ95" s="602">
        <v>1.2</v>
      </c>
      <c r="CR95" s="680">
        <v>3.5999999999999996</v>
      </c>
      <c r="CS95" s="584"/>
      <c r="CT95" s="585"/>
      <c r="CU95" s="585"/>
      <c r="CV95" s="891"/>
      <c r="CW95" s="600">
        <v>0</v>
      </c>
      <c r="CX95" s="552">
        <v>0</v>
      </c>
      <c r="CY95" s="552">
        <v>0</v>
      </c>
      <c r="CZ95" s="551">
        <v>0</v>
      </c>
      <c r="DA95" s="552">
        <v>0</v>
      </c>
      <c r="DB95" s="552">
        <v>0</v>
      </c>
      <c r="DC95" s="551">
        <v>0</v>
      </c>
      <c r="DD95" s="552">
        <v>0</v>
      </c>
      <c r="DE95" s="552">
        <v>0</v>
      </c>
      <c r="DF95" s="552">
        <v>0</v>
      </c>
      <c r="DG95" s="552">
        <v>0</v>
      </c>
      <c r="DH95" s="551">
        <v>0</v>
      </c>
      <c r="DI95" s="552">
        <v>0</v>
      </c>
      <c r="DJ95" s="552">
        <v>0</v>
      </c>
      <c r="DK95" s="552">
        <v>0</v>
      </c>
      <c r="DL95" s="892">
        <v>0</v>
      </c>
    </row>
    <row r="96" spans="1:116">
      <c r="A96" s="769" t="s">
        <v>1120</v>
      </c>
      <c r="B96" s="621" t="s">
        <v>675</v>
      </c>
      <c r="C96" s="622" t="s">
        <v>114</v>
      </c>
      <c r="D96" s="622" t="s">
        <v>27</v>
      </c>
      <c r="E96" s="622" t="s">
        <v>192</v>
      </c>
      <c r="F96" s="622" t="s">
        <v>743</v>
      </c>
      <c r="G96" s="599">
        <v>59.336730725526216</v>
      </c>
      <c r="H96" s="600">
        <v>67</v>
      </c>
      <c r="I96" s="552">
        <v>7</v>
      </c>
      <c r="J96" s="601">
        <v>55.699999999999996</v>
      </c>
      <c r="K96" s="551">
        <v>55</v>
      </c>
      <c r="L96" s="552">
        <v>0</v>
      </c>
      <c r="M96" s="552">
        <v>1</v>
      </c>
      <c r="N96" s="552">
        <v>2</v>
      </c>
      <c r="O96" s="553">
        <v>0</v>
      </c>
      <c r="P96" s="554">
        <v>0.83134328358208953</v>
      </c>
      <c r="Q96" s="555">
        <v>12.470149253731343</v>
      </c>
      <c r="R96" s="606"/>
      <c r="S96" s="608"/>
      <c r="T96" s="608"/>
      <c r="U96" s="607"/>
      <c r="V96" s="600">
        <v>12</v>
      </c>
      <c r="W96" s="601">
        <v>6</v>
      </c>
      <c r="X96" s="551">
        <v>6</v>
      </c>
      <c r="Y96" s="561"/>
      <c r="Z96" s="553">
        <v>0</v>
      </c>
      <c r="AA96" s="554">
        <v>0.5</v>
      </c>
      <c r="AB96" s="555">
        <v>5</v>
      </c>
      <c r="AC96" s="600">
        <v>5</v>
      </c>
      <c r="AD96" s="557">
        <v>6</v>
      </c>
      <c r="AE96" s="551">
        <v>6</v>
      </c>
      <c r="AF96" s="552">
        <v>0</v>
      </c>
      <c r="AG96" s="553">
        <v>0</v>
      </c>
      <c r="AH96" s="602">
        <v>1.2</v>
      </c>
      <c r="AI96" s="603">
        <v>7</v>
      </c>
      <c r="AJ96" s="559">
        <v>12</v>
      </c>
      <c r="AK96" s="551">
        <v>7</v>
      </c>
      <c r="AL96" s="552">
        <v>5</v>
      </c>
      <c r="AM96" s="561"/>
      <c r="AN96" s="553">
        <v>0</v>
      </c>
      <c r="AO96" s="602">
        <v>1.2</v>
      </c>
      <c r="AP96" s="886"/>
      <c r="AQ96" s="657"/>
      <c r="AR96" s="887"/>
      <c r="AS96" s="887"/>
      <c r="AT96" s="602">
        <v>1.2</v>
      </c>
      <c r="AU96" s="604">
        <v>18</v>
      </c>
      <c r="AV96" s="600">
        <v>15</v>
      </c>
      <c r="AW96" s="551">
        <v>14</v>
      </c>
      <c r="AX96" s="551">
        <v>13</v>
      </c>
      <c r="AY96" s="552">
        <v>1</v>
      </c>
      <c r="AZ96" s="552">
        <v>0</v>
      </c>
      <c r="BA96" s="561"/>
      <c r="BB96" s="571">
        <v>0</v>
      </c>
      <c r="BC96" s="602">
        <v>0.93333333333333335</v>
      </c>
      <c r="BD96" s="604">
        <v>9.3333333333333339</v>
      </c>
      <c r="BE96" s="605">
        <v>65000</v>
      </c>
      <c r="BF96" s="563">
        <v>55094.447</v>
      </c>
      <c r="BG96" s="563">
        <v>3085289.0320000001</v>
      </c>
      <c r="BH96" s="872">
        <v>56</v>
      </c>
      <c r="BI96" s="602">
        <v>0.8476068769230769</v>
      </c>
      <c r="BJ96" s="604">
        <v>5.9332481384615381</v>
      </c>
      <c r="BK96" s="629"/>
      <c r="BL96" s="873">
        <v>0</v>
      </c>
      <c r="BM96" s="874">
        <v>0</v>
      </c>
      <c r="BN96" s="565">
        <v>0</v>
      </c>
      <c r="BO96" s="565">
        <v>0</v>
      </c>
      <c r="BP96" s="565">
        <v>0</v>
      </c>
      <c r="BQ96" s="565">
        <v>0</v>
      </c>
      <c r="BR96" s="552">
        <v>0</v>
      </c>
      <c r="BS96" s="657"/>
      <c r="BT96" s="607"/>
      <c r="BU96" s="676">
        <v>0.5</v>
      </c>
      <c r="BV96" s="602">
        <v>0.5</v>
      </c>
      <c r="BW96" s="563">
        <v>3</v>
      </c>
      <c r="BX96" s="872">
        <v>6</v>
      </c>
      <c r="BY96" s="602">
        <v>1</v>
      </c>
      <c r="BZ96" s="604">
        <v>5</v>
      </c>
      <c r="CA96" s="606"/>
      <c r="CB96" s="608"/>
      <c r="CC96" s="608"/>
      <c r="CD96" s="606"/>
      <c r="CE96" s="608"/>
      <c r="CF96" s="608"/>
      <c r="CG96" s="607"/>
      <c r="CH96" s="608"/>
      <c r="CI96" s="608"/>
      <c r="CJ96" s="607"/>
      <c r="CK96" s="712"/>
      <c r="CL96" s="888"/>
      <c r="CM96" s="888"/>
      <c r="CN96" s="889"/>
      <c r="CO96" s="678"/>
      <c r="CP96" s="890">
        <v>100</v>
      </c>
      <c r="CQ96" s="602">
        <v>1.2</v>
      </c>
      <c r="CR96" s="680">
        <v>3.5999999999999996</v>
      </c>
      <c r="CS96" s="584"/>
      <c r="CT96" s="585"/>
      <c r="CU96" s="585"/>
      <c r="CV96" s="891"/>
      <c r="CW96" s="600">
        <v>0</v>
      </c>
      <c r="CX96" s="552">
        <v>0</v>
      </c>
      <c r="CY96" s="552">
        <v>0</v>
      </c>
      <c r="CZ96" s="551">
        <v>0</v>
      </c>
      <c r="DA96" s="552">
        <v>0</v>
      </c>
      <c r="DB96" s="552">
        <v>0</v>
      </c>
      <c r="DC96" s="551">
        <v>0</v>
      </c>
      <c r="DD96" s="552">
        <v>0</v>
      </c>
      <c r="DE96" s="552">
        <v>0</v>
      </c>
      <c r="DF96" s="552">
        <v>0</v>
      </c>
      <c r="DG96" s="552">
        <v>0</v>
      </c>
      <c r="DH96" s="551">
        <v>0</v>
      </c>
      <c r="DI96" s="552">
        <v>0</v>
      </c>
      <c r="DJ96" s="552">
        <v>0</v>
      </c>
      <c r="DK96" s="552">
        <v>0</v>
      </c>
      <c r="DL96" s="892">
        <v>0</v>
      </c>
    </row>
    <row r="97" spans="1:116">
      <c r="A97" s="769" t="s">
        <v>1120</v>
      </c>
      <c r="B97" s="621" t="s">
        <v>675</v>
      </c>
      <c r="C97" s="622" t="s">
        <v>114</v>
      </c>
      <c r="D97" s="622" t="s">
        <v>27</v>
      </c>
      <c r="E97" s="622" t="s">
        <v>194</v>
      </c>
      <c r="F97" s="622" t="s">
        <v>744</v>
      </c>
      <c r="G97" s="599">
        <v>53.139764684224083</v>
      </c>
      <c r="H97" s="600">
        <v>83</v>
      </c>
      <c r="I97" s="552">
        <v>9</v>
      </c>
      <c r="J97" s="601">
        <v>72</v>
      </c>
      <c r="K97" s="551">
        <v>70</v>
      </c>
      <c r="L97" s="552">
        <v>2</v>
      </c>
      <c r="M97" s="552">
        <v>0</v>
      </c>
      <c r="N97" s="552">
        <v>0</v>
      </c>
      <c r="O97" s="553">
        <v>0</v>
      </c>
      <c r="P97" s="554">
        <v>0.86746987951807231</v>
      </c>
      <c r="Q97" s="555">
        <v>13.012048192771084</v>
      </c>
      <c r="R97" s="606"/>
      <c r="S97" s="608"/>
      <c r="T97" s="608"/>
      <c r="U97" s="607"/>
      <c r="V97" s="600">
        <v>15</v>
      </c>
      <c r="W97" s="601">
        <v>7</v>
      </c>
      <c r="X97" s="551">
        <v>7</v>
      </c>
      <c r="Y97" s="561"/>
      <c r="Z97" s="553">
        <v>0</v>
      </c>
      <c r="AA97" s="554">
        <v>0.46666666666666667</v>
      </c>
      <c r="AB97" s="555">
        <v>4.666666666666667</v>
      </c>
      <c r="AC97" s="600">
        <v>6</v>
      </c>
      <c r="AD97" s="557">
        <v>5</v>
      </c>
      <c r="AE97" s="551">
        <v>5</v>
      </c>
      <c r="AF97" s="552">
        <v>0</v>
      </c>
      <c r="AG97" s="553">
        <v>0</v>
      </c>
      <c r="AH97" s="602">
        <v>0.83333333333333337</v>
      </c>
      <c r="AI97" s="603">
        <v>8</v>
      </c>
      <c r="AJ97" s="559">
        <v>8</v>
      </c>
      <c r="AK97" s="551">
        <v>5</v>
      </c>
      <c r="AL97" s="552">
        <v>3</v>
      </c>
      <c r="AM97" s="561"/>
      <c r="AN97" s="553">
        <v>0</v>
      </c>
      <c r="AO97" s="602">
        <v>1</v>
      </c>
      <c r="AP97" s="886"/>
      <c r="AQ97" s="657"/>
      <c r="AR97" s="887"/>
      <c r="AS97" s="887"/>
      <c r="AT97" s="602">
        <v>0.91666666666666674</v>
      </c>
      <c r="AU97" s="604">
        <v>13.750000000000002</v>
      </c>
      <c r="AV97" s="600">
        <v>18</v>
      </c>
      <c r="AW97" s="551">
        <v>15</v>
      </c>
      <c r="AX97" s="551">
        <v>13</v>
      </c>
      <c r="AY97" s="552">
        <v>2</v>
      </c>
      <c r="AZ97" s="552">
        <v>0</v>
      </c>
      <c r="BA97" s="561"/>
      <c r="BB97" s="571">
        <v>0</v>
      </c>
      <c r="BC97" s="602">
        <v>0.83333333333333337</v>
      </c>
      <c r="BD97" s="604">
        <v>8.3333333333333339</v>
      </c>
      <c r="BE97" s="605">
        <v>65000</v>
      </c>
      <c r="BF97" s="563">
        <v>44364.510277777765</v>
      </c>
      <c r="BG97" s="563">
        <v>3194244.7399999993</v>
      </c>
      <c r="BH97" s="872">
        <v>72</v>
      </c>
      <c r="BI97" s="602">
        <v>0.6825309273504272</v>
      </c>
      <c r="BJ97" s="604">
        <v>4.7777164914529902</v>
      </c>
      <c r="BK97" s="629"/>
      <c r="BL97" s="873">
        <v>0</v>
      </c>
      <c r="BM97" s="874">
        <v>0</v>
      </c>
      <c r="BN97" s="565">
        <v>0</v>
      </c>
      <c r="BO97" s="565">
        <v>0</v>
      </c>
      <c r="BP97" s="565">
        <v>0</v>
      </c>
      <c r="BQ97" s="565">
        <v>0</v>
      </c>
      <c r="BR97" s="552">
        <v>0</v>
      </c>
      <c r="BS97" s="657"/>
      <c r="BT97" s="607"/>
      <c r="BU97" s="676">
        <v>0.5</v>
      </c>
      <c r="BV97" s="602">
        <v>0.8</v>
      </c>
      <c r="BW97" s="563">
        <v>4</v>
      </c>
      <c r="BX97" s="872">
        <v>5</v>
      </c>
      <c r="BY97" s="602">
        <v>1</v>
      </c>
      <c r="BZ97" s="604">
        <v>5</v>
      </c>
      <c r="CA97" s="606"/>
      <c r="CB97" s="608"/>
      <c r="CC97" s="608"/>
      <c r="CD97" s="606"/>
      <c r="CE97" s="608"/>
      <c r="CF97" s="608"/>
      <c r="CG97" s="607"/>
      <c r="CH97" s="608"/>
      <c r="CI97" s="608"/>
      <c r="CJ97" s="607"/>
      <c r="CK97" s="712"/>
      <c r="CL97" s="888"/>
      <c r="CM97" s="888"/>
      <c r="CN97" s="889"/>
      <c r="CO97" s="678"/>
      <c r="CP97" s="890">
        <v>100</v>
      </c>
      <c r="CQ97" s="602">
        <v>1.2</v>
      </c>
      <c r="CR97" s="680">
        <v>3.5999999999999996</v>
      </c>
      <c r="CS97" s="584"/>
      <c r="CT97" s="585"/>
      <c r="CU97" s="585"/>
      <c r="CV97" s="891"/>
      <c r="CW97" s="600">
        <v>0</v>
      </c>
      <c r="CX97" s="552">
        <v>0</v>
      </c>
      <c r="CY97" s="552">
        <v>0</v>
      </c>
      <c r="CZ97" s="551">
        <v>0</v>
      </c>
      <c r="DA97" s="552">
        <v>0</v>
      </c>
      <c r="DB97" s="552">
        <v>0</v>
      </c>
      <c r="DC97" s="551">
        <v>0</v>
      </c>
      <c r="DD97" s="552">
        <v>0</v>
      </c>
      <c r="DE97" s="552">
        <v>0</v>
      </c>
      <c r="DF97" s="552">
        <v>0</v>
      </c>
      <c r="DG97" s="552">
        <v>0</v>
      </c>
      <c r="DH97" s="551">
        <v>0</v>
      </c>
      <c r="DI97" s="552">
        <v>0</v>
      </c>
      <c r="DJ97" s="552">
        <v>0</v>
      </c>
      <c r="DK97" s="552">
        <v>0</v>
      </c>
      <c r="DL97" s="892">
        <v>0</v>
      </c>
    </row>
    <row r="98" spans="1:116">
      <c r="A98" s="769" t="s">
        <v>1120</v>
      </c>
      <c r="B98" s="621" t="s">
        <v>675</v>
      </c>
      <c r="C98" s="622" t="s">
        <v>114</v>
      </c>
      <c r="D98" s="622" t="s">
        <v>27</v>
      </c>
      <c r="E98" s="622" t="s">
        <v>196</v>
      </c>
      <c r="F98" s="622" t="s">
        <v>745</v>
      </c>
      <c r="G98" s="599">
        <v>54.098967969838505</v>
      </c>
      <c r="H98" s="600">
        <v>63</v>
      </c>
      <c r="I98" s="552">
        <v>7</v>
      </c>
      <c r="J98" s="601">
        <v>53.2</v>
      </c>
      <c r="K98" s="551">
        <v>49</v>
      </c>
      <c r="L98" s="552">
        <v>3</v>
      </c>
      <c r="M98" s="552">
        <v>4</v>
      </c>
      <c r="N98" s="552">
        <v>0</v>
      </c>
      <c r="O98" s="553">
        <v>0</v>
      </c>
      <c r="P98" s="554">
        <v>0.84444444444444444</v>
      </c>
      <c r="Q98" s="555">
        <v>12.666666666666666</v>
      </c>
      <c r="R98" s="606"/>
      <c r="S98" s="608"/>
      <c r="T98" s="608"/>
      <c r="U98" s="607"/>
      <c r="V98" s="600">
        <v>11</v>
      </c>
      <c r="W98" s="601">
        <v>6</v>
      </c>
      <c r="X98" s="551">
        <v>6</v>
      </c>
      <c r="Y98" s="561"/>
      <c r="Z98" s="553">
        <v>0</v>
      </c>
      <c r="AA98" s="554">
        <v>0.54545454545454541</v>
      </c>
      <c r="AB98" s="555">
        <v>5.4545454545454541</v>
      </c>
      <c r="AC98" s="600">
        <v>5</v>
      </c>
      <c r="AD98" s="557">
        <v>4</v>
      </c>
      <c r="AE98" s="551">
        <v>4</v>
      </c>
      <c r="AF98" s="552">
        <v>0</v>
      </c>
      <c r="AG98" s="553">
        <v>0</v>
      </c>
      <c r="AH98" s="602">
        <v>0.8</v>
      </c>
      <c r="AI98" s="603">
        <v>5</v>
      </c>
      <c r="AJ98" s="559">
        <v>6</v>
      </c>
      <c r="AK98" s="551">
        <v>3</v>
      </c>
      <c r="AL98" s="552">
        <v>3</v>
      </c>
      <c r="AM98" s="561"/>
      <c r="AN98" s="553">
        <v>0</v>
      </c>
      <c r="AO98" s="602">
        <v>1.2</v>
      </c>
      <c r="AP98" s="886"/>
      <c r="AQ98" s="657"/>
      <c r="AR98" s="887"/>
      <c r="AS98" s="887"/>
      <c r="AT98" s="602">
        <v>1</v>
      </c>
      <c r="AU98" s="604">
        <v>15</v>
      </c>
      <c r="AV98" s="600">
        <v>14</v>
      </c>
      <c r="AW98" s="551">
        <v>10</v>
      </c>
      <c r="AX98" s="551">
        <v>9</v>
      </c>
      <c r="AY98" s="552">
        <v>1</v>
      </c>
      <c r="AZ98" s="552">
        <v>0</v>
      </c>
      <c r="BA98" s="561"/>
      <c r="BB98" s="571">
        <v>0</v>
      </c>
      <c r="BC98" s="602">
        <v>0.7142857142857143</v>
      </c>
      <c r="BD98" s="604">
        <v>7.1428571428571432</v>
      </c>
      <c r="BE98" s="605">
        <v>65000</v>
      </c>
      <c r="BF98" s="563">
        <v>48609.77369642858</v>
      </c>
      <c r="BG98" s="563">
        <v>2722147.3270000005</v>
      </c>
      <c r="BH98" s="872">
        <v>56</v>
      </c>
      <c r="BI98" s="602">
        <v>0.74784267225274736</v>
      </c>
      <c r="BJ98" s="604">
        <v>5.2348987057692318</v>
      </c>
      <c r="BK98" s="629"/>
      <c r="BL98" s="873">
        <v>0</v>
      </c>
      <c r="BM98" s="874">
        <v>0</v>
      </c>
      <c r="BN98" s="565">
        <v>0</v>
      </c>
      <c r="BO98" s="565">
        <v>0</v>
      </c>
      <c r="BP98" s="565">
        <v>0</v>
      </c>
      <c r="BQ98" s="565">
        <v>0</v>
      </c>
      <c r="BR98" s="552">
        <v>0</v>
      </c>
      <c r="BS98" s="657"/>
      <c r="BT98" s="607"/>
      <c r="BU98" s="676">
        <v>0.5</v>
      </c>
      <c r="BV98" s="602">
        <v>0.5</v>
      </c>
      <c r="BW98" s="563">
        <v>2</v>
      </c>
      <c r="BX98" s="872">
        <v>4</v>
      </c>
      <c r="BY98" s="602">
        <v>1</v>
      </c>
      <c r="BZ98" s="604">
        <v>5</v>
      </c>
      <c r="CA98" s="606"/>
      <c r="CB98" s="608"/>
      <c r="CC98" s="608"/>
      <c r="CD98" s="606"/>
      <c r="CE98" s="608"/>
      <c r="CF98" s="608"/>
      <c r="CG98" s="607"/>
      <c r="CH98" s="608"/>
      <c r="CI98" s="608"/>
      <c r="CJ98" s="607"/>
      <c r="CK98" s="712"/>
      <c r="CL98" s="888"/>
      <c r="CM98" s="888"/>
      <c r="CN98" s="889"/>
      <c r="CO98" s="678"/>
      <c r="CP98" s="890">
        <v>99.63636363636364</v>
      </c>
      <c r="CQ98" s="602">
        <v>1.2</v>
      </c>
      <c r="CR98" s="680">
        <v>3.5999999999999996</v>
      </c>
      <c r="CS98" s="584"/>
      <c r="CT98" s="585"/>
      <c r="CU98" s="585"/>
      <c r="CV98" s="891"/>
      <c r="CW98" s="600">
        <v>0</v>
      </c>
      <c r="CX98" s="552">
        <v>0</v>
      </c>
      <c r="CY98" s="552">
        <v>0</v>
      </c>
      <c r="CZ98" s="551">
        <v>0</v>
      </c>
      <c r="DA98" s="552">
        <v>0</v>
      </c>
      <c r="DB98" s="552">
        <v>0</v>
      </c>
      <c r="DC98" s="551">
        <v>0</v>
      </c>
      <c r="DD98" s="552">
        <v>0</v>
      </c>
      <c r="DE98" s="552">
        <v>0</v>
      </c>
      <c r="DF98" s="552">
        <v>0</v>
      </c>
      <c r="DG98" s="552">
        <v>0</v>
      </c>
      <c r="DH98" s="551">
        <v>0</v>
      </c>
      <c r="DI98" s="552">
        <v>0</v>
      </c>
      <c r="DJ98" s="552">
        <v>0</v>
      </c>
      <c r="DK98" s="552">
        <v>0</v>
      </c>
      <c r="DL98" s="892">
        <v>0</v>
      </c>
    </row>
    <row r="99" spans="1:116">
      <c r="A99" s="769" t="s">
        <v>1120</v>
      </c>
      <c r="B99" s="621" t="s">
        <v>675</v>
      </c>
      <c r="C99" s="622" t="s">
        <v>114</v>
      </c>
      <c r="D99" s="622" t="s">
        <v>27</v>
      </c>
      <c r="E99" s="622" t="s">
        <v>198</v>
      </c>
      <c r="F99" s="622" t="s">
        <v>746</v>
      </c>
      <c r="G99" s="599">
        <v>58.132271674134472</v>
      </c>
      <c r="H99" s="600">
        <v>70</v>
      </c>
      <c r="I99" s="552">
        <v>7</v>
      </c>
      <c r="J99" s="601">
        <v>60.6</v>
      </c>
      <c r="K99" s="551">
        <v>58</v>
      </c>
      <c r="L99" s="552">
        <v>2</v>
      </c>
      <c r="M99" s="552">
        <v>2</v>
      </c>
      <c r="N99" s="552">
        <v>0</v>
      </c>
      <c r="O99" s="553">
        <v>0</v>
      </c>
      <c r="P99" s="554">
        <v>0.86571428571428577</v>
      </c>
      <c r="Q99" s="555">
        <v>12.985714285714286</v>
      </c>
      <c r="R99" s="606"/>
      <c r="S99" s="608"/>
      <c r="T99" s="608"/>
      <c r="U99" s="607"/>
      <c r="V99" s="600">
        <v>12</v>
      </c>
      <c r="W99" s="601">
        <v>8</v>
      </c>
      <c r="X99" s="551">
        <v>8</v>
      </c>
      <c r="Y99" s="561"/>
      <c r="Z99" s="553">
        <v>0</v>
      </c>
      <c r="AA99" s="554">
        <v>0.66666666666666663</v>
      </c>
      <c r="AB99" s="555">
        <v>6.6666666666666661</v>
      </c>
      <c r="AC99" s="600">
        <v>5</v>
      </c>
      <c r="AD99" s="557">
        <v>5</v>
      </c>
      <c r="AE99" s="551">
        <v>5</v>
      </c>
      <c r="AF99" s="552">
        <v>0</v>
      </c>
      <c r="AG99" s="553">
        <v>0</v>
      </c>
      <c r="AH99" s="602">
        <v>1</v>
      </c>
      <c r="AI99" s="603">
        <v>5</v>
      </c>
      <c r="AJ99" s="559">
        <v>6</v>
      </c>
      <c r="AK99" s="551">
        <v>4</v>
      </c>
      <c r="AL99" s="552">
        <v>2</v>
      </c>
      <c r="AM99" s="561"/>
      <c r="AN99" s="553">
        <v>0</v>
      </c>
      <c r="AO99" s="602">
        <v>1.2</v>
      </c>
      <c r="AP99" s="886"/>
      <c r="AQ99" s="657"/>
      <c r="AR99" s="887"/>
      <c r="AS99" s="887"/>
      <c r="AT99" s="602">
        <v>1.1000000000000001</v>
      </c>
      <c r="AU99" s="604">
        <v>16.5</v>
      </c>
      <c r="AV99" s="600">
        <v>15</v>
      </c>
      <c r="AW99" s="551">
        <v>13</v>
      </c>
      <c r="AX99" s="551">
        <v>8</v>
      </c>
      <c r="AY99" s="552">
        <v>3</v>
      </c>
      <c r="AZ99" s="552">
        <v>2</v>
      </c>
      <c r="BA99" s="561"/>
      <c r="BB99" s="571">
        <v>0</v>
      </c>
      <c r="BC99" s="602">
        <v>0.8666666666666667</v>
      </c>
      <c r="BD99" s="604">
        <v>8.6666666666666679</v>
      </c>
      <c r="BE99" s="605">
        <v>65000</v>
      </c>
      <c r="BF99" s="563">
        <v>53051.366225806458</v>
      </c>
      <c r="BG99" s="563">
        <v>3289184.7060000002</v>
      </c>
      <c r="BH99" s="872">
        <v>62</v>
      </c>
      <c r="BI99" s="602">
        <v>0.81617486501240699</v>
      </c>
      <c r="BJ99" s="604">
        <v>5.7132240550868492</v>
      </c>
      <c r="BK99" s="629"/>
      <c r="BL99" s="873">
        <v>0</v>
      </c>
      <c r="BM99" s="874">
        <v>0</v>
      </c>
      <c r="BN99" s="565">
        <v>0</v>
      </c>
      <c r="BO99" s="565">
        <v>0</v>
      </c>
      <c r="BP99" s="565">
        <v>0</v>
      </c>
      <c r="BQ99" s="565">
        <v>0</v>
      </c>
      <c r="BR99" s="552">
        <v>0</v>
      </c>
      <c r="BS99" s="657"/>
      <c r="BT99" s="607"/>
      <c r="BU99" s="676">
        <v>0.5</v>
      </c>
      <c r="BV99" s="602">
        <v>0.4</v>
      </c>
      <c r="BW99" s="563">
        <v>2</v>
      </c>
      <c r="BX99" s="872">
        <v>5</v>
      </c>
      <c r="BY99" s="602">
        <v>0.8</v>
      </c>
      <c r="BZ99" s="604">
        <v>4</v>
      </c>
      <c r="CA99" s="606"/>
      <c r="CB99" s="608"/>
      <c r="CC99" s="608"/>
      <c r="CD99" s="606"/>
      <c r="CE99" s="608"/>
      <c r="CF99" s="608"/>
      <c r="CG99" s="607"/>
      <c r="CH99" s="608"/>
      <c r="CI99" s="608"/>
      <c r="CJ99" s="607"/>
      <c r="CK99" s="712"/>
      <c r="CL99" s="888"/>
      <c r="CM99" s="888"/>
      <c r="CN99" s="889"/>
      <c r="CO99" s="678"/>
      <c r="CP99" s="890">
        <v>100</v>
      </c>
      <c r="CQ99" s="602">
        <v>1.2</v>
      </c>
      <c r="CR99" s="680">
        <v>3.5999999999999996</v>
      </c>
      <c r="CS99" s="584"/>
      <c r="CT99" s="585"/>
      <c r="CU99" s="585"/>
      <c r="CV99" s="891"/>
      <c r="CW99" s="600">
        <v>0</v>
      </c>
      <c r="CX99" s="552">
        <v>0</v>
      </c>
      <c r="CY99" s="552">
        <v>0</v>
      </c>
      <c r="CZ99" s="551">
        <v>0</v>
      </c>
      <c r="DA99" s="552">
        <v>0</v>
      </c>
      <c r="DB99" s="552">
        <v>0</v>
      </c>
      <c r="DC99" s="551">
        <v>0</v>
      </c>
      <c r="DD99" s="552">
        <v>0</v>
      </c>
      <c r="DE99" s="552">
        <v>0</v>
      </c>
      <c r="DF99" s="552">
        <v>0</v>
      </c>
      <c r="DG99" s="552">
        <v>0</v>
      </c>
      <c r="DH99" s="551">
        <v>0</v>
      </c>
      <c r="DI99" s="552">
        <v>0</v>
      </c>
      <c r="DJ99" s="552">
        <v>0</v>
      </c>
      <c r="DK99" s="552">
        <v>0</v>
      </c>
      <c r="DL99" s="892">
        <v>0</v>
      </c>
    </row>
    <row r="100" spans="1:116">
      <c r="A100" s="769" t="s">
        <v>1120</v>
      </c>
      <c r="B100" s="621" t="s">
        <v>675</v>
      </c>
      <c r="C100" s="622" t="s">
        <v>114</v>
      </c>
      <c r="D100" s="622" t="s">
        <v>27</v>
      </c>
      <c r="E100" s="622" t="s">
        <v>200</v>
      </c>
      <c r="F100" s="622" t="s">
        <v>747</v>
      </c>
      <c r="G100" s="599">
        <v>62.641849509533451</v>
      </c>
      <c r="H100" s="600">
        <v>70</v>
      </c>
      <c r="I100" s="552">
        <v>7</v>
      </c>
      <c r="J100" s="601">
        <v>73.2</v>
      </c>
      <c r="K100" s="551">
        <v>71</v>
      </c>
      <c r="L100" s="552">
        <v>1</v>
      </c>
      <c r="M100" s="552">
        <v>4</v>
      </c>
      <c r="N100" s="552">
        <v>0</v>
      </c>
      <c r="O100" s="553">
        <v>0</v>
      </c>
      <c r="P100" s="554">
        <v>1.0457142857142858</v>
      </c>
      <c r="Q100" s="555">
        <v>15.685714285714287</v>
      </c>
      <c r="R100" s="606"/>
      <c r="S100" s="608"/>
      <c r="T100" s="608"/>
      <c r="U100" s="607"/>
      <c r="V100" s="600">
        <v>12</v>
      </c>
      <c r="W100" s="601">
        <v>7</v>
      </c>
      <c r="X100" s="551">
        <v>7</v>
      </c>
      <c r="Y100" s="561"/>
      <c r="Z100" s="553">
        <v>0</v>
      </c>
      <c r="AA100" s="554">
        <v>0.58333333333333337</v>
      </c>
      <c r="AB100" s="555">
        <v>5.8333333333333339</v>
      </c>
      <c r="AC100" s="600">
        <v>6</v>
      </c>
      <c r="AD100" s="557">
        <v>6</v>
      </c>
      <c r="AE100" s="551">
        <v>6</v>
      </c>
      <c r="AF100" s="552">
        <v>0</v>
      </c>
      <c r="AG100" s="553">
        <v>0</v>
      </c>
      <c r="AH100" s="602">
        <v>1</v>
      </c>
      <c r="AI100" s="603">
        <v>8</v>
      </c>
      <c r="AJ100" s="559">
        <v>11</v>
      </c>
      <c r="AK100" s="551">
        <v>6</v>
      </c>
      <c r="AL100" s="552">
        <v>5</v>
      </c>
      <c r="AM100" s="561"/>
      <c r="AN100" s="553">
        <v>0</v>
      </c>
      <c r="AO100" s="602">
        <v>1.2</v>
      </c>
      <c r="AP100" s="886"/>
      <c r="AQ100" s="657"/>
      <c r="AR100" s="887"/>
      <c r="AS100" s="887"/>
      <c r="AT100" s="602">
        <v>1.1000000000000001</v>
      </c>
      <c r="AU100" s="604">
        <v>16.5</v>
      </c>
      <c r="AV100" s="600">
        <v>15</v>
      </c>
      <c r="AW100" s="551">
        <v>20</v>
      </c>
      <c r="AX100" s="551">
        <v>18</v>
      </c>
      <c r="AY100" s="552">
        <v>2</v>
      </c>
      <c r="AZ100" s="552">
        <v>0</v>
      </c>
      <c r="BA100" s="561"/>
      <c r="BB100" s="571">
        <v>0</v>
      </c>
      <c r="BC100" s="602">
        <v>1.2</v>
      </c>
      <c r="BD100" s="604">
        <v>12</v>
      </c>
      <c r="BE100" s="605">
        <v>65000</v>
      </c>
      <c r="BF100" s="563">
        <v>44318.874697368432</v>
      </c>
      <c r="BG100" s="563">
        <v>3368234.4770000009</v>
      </c>
      <c r="BH100" s="872">
        <v>76</v>
      </c>
      <c r="BI100" s="602">
        <v>0.68182884149797585</v>
      </c>
      <c r="BJ100" s="604">
        <v>4.7728018904858311</v>
      </c>
      <c r="BK100" s="629"/>
      <c r="BL100" s="873">
        <v>0</v>
      </c>
      <c r="BM100" s="874">
        <v>0</v>
      </c>
      <c r="BN100" s="565">
        <v>0</v>
      </c>
      <c r="BO100" s="565">
        <v>0</v>
      </c>
      <c r="BP100" s="565">
        <v>0</v>
      </c>
      <c r="BQ100" s="565">
        <v>0</v>
      </c>
      <c r="BR100" s="552">
        <v>0</v>
      </c>
      <c r="BS100" s="657"/>
      <c r="BT100" s="607"/>
      <c r="BU100" s="676">
        <v>0.5</v>
      </c>
      <c r="BV100" s="602">
        <v>0.83333333333333337</v>
      </c>
      <c r="BW100" s="563">
        <v>5</v>
      </c>
      <c r="BX100" s="872">
        <v>6</v>
      </c>
      <c r="BY100" s="602">
        <v>1</v>
      </c>
      <c r="BZ100" s="604">
        <v>5</v>
      </c>
      <c r="CA100" s="606"/>
      <c r="CB100" s="608"/>
      <c r="CC100" s="608"/>
      <c r="CD100" s="606"/>
      <c r="CE100" s="608"/>
      <c r="CF100" s="608"/>
      <c r="CG100" s="607"/>
      <c r="CH100" s="608"/>
      <c r="CI100" s="608"/>
      <c r="CJ100" s="607"/>
      <c r="CK100" s="712"/>
      <c r="CL100" s="888"/>
      <c r="CM100" s="888"/>
      <c r="CN100" s="889"/>
      <c r="CO100" s="678"/>
      <c r="CP100" s="890">
        <v>98.63636363636364</v>
      </c>
      <c r="CQ100" s="602">
        <v>0.95</v>
      </c>
      <c r="CR100" s="680">
        <v>2.8499999999999996</v>
      </c>
      <c r="CS100" s="584"/>
      <c r="CT100" s="585"/>
      <c r="CU100" s="585"/>
      <c r="CV100" s="891"/>
      <c r="CW100" s="600">
        <v>0</v>
      </c>
      <c r="CX100" s="552">
        <v>0</v>
      </c>
      <c r="CY100" s="552">
        <v>0</v>
      </c>
      <c r="CZ100" s="551">
        <v>0</v>
      </c>
      <c r="DA100" s="552">
        <v>0</v>
      </c>
      <c r="DB100" s="552">
        <v>0</v>
      </c>
      <c r="DC100" s="551">
        <v>0</v>
      </c>
      <c r="DD100" s="552">
        <v>0</v>
      </c>
      <c r="DE100" s="552">
        <v>0</v>
      </c>
      <c r="DF100" s="552">
        <v>0</v>
      </c>
      <c r="DG100" s="552">
        <v>0</v>
      </c>
      <c r="DH100" s="551">
        <v>0</v>
      </c>
      <c r="DI100" s="552">
        <v>0</v>
      </c>
      <c r="DJ100" s="552">
        <v>0</v>
      </c>
      <c r="DK100" s="552">
        <v>0</v>
      </c>
      <c r="DL100" s="892">
        <v>0</v>
      </c>
    </row>
    <row r="101" spans="1:116">
      <c r="A101" s="769" t="s">
        <v>1120</v>
      </c>
      <c r="B101" s="621" t="s">
        <v>675</v>
      </c>
      <c r="C101" s="622" t="s">
        <v>114</v>
      </c>
      <c r="D101" s="622" t="s">
        <v>27</v>
      </c>
      <c r="E101" s="622" t="s">
        <v>558</v>
      </c>
      <c r="F101" s="622" t="s">
        <v>748</v>
      </c>
      <c r="G101" s="599">
        <v>59.549975304636519</v>
      </c>
      <c r="H101" s="600">
        <v>59</v>
      </c>
      <c r="I101" s="552">
        <v>6</v>
      </c>
      <c r="J101" s="601">
        <v>55</v>
      </c>
      <c r="K101" s="551">
        <v>49</v>
      </c>
      <c r="L101" s="552">
        <v>8</v>
      </c>
      <c r="M101" s="552">
        <v>4</v>
      </c>
      <c r="N101" s="552">
        <v>0</v>
      </c>
      <c r="O101" s="553">
        <v>0</v>
      </c>
      <c r="P101" s="554">
        <v>0.93220338983050843</v>
      </c>
      <c r="Q101" s="555">
        <v>13.983050847457626</v>
      </c>
      <c r="R101" s="606"/>
      <c r="S101" s="608"/>
      <c r="T101" s="608"/>
      <c r="U101" s="607"/>
      <c r="V101" s="600">
        <v>10</v>
      </c>
      <c r="W101" s="601">
        <v>15</v>
      </c>
      <c r="X101" s="551">
        <v>15</v>
      </c>
      <c r="Y101" s="561"/>
      <c r="Z101" s="553">
        <v>0</v>
      </c>
      <c r="AA101" s="554">
        <v>1.2</v>
      </c>
      <c r="AB101" s="555">
        <v>12</v>
      </c>
      <c r="AC101" s="600">
        <v>6</v>
      </c>
      <c r="AD101" s="557">
        <v>5</v>
      </c>
      <c r="AE101" s="551">
        <v>5</v>
      </c>
      <c r="AF101" s="552">
        <v>0</v>
      </c>
      <c r="AG101" s="553">
        <v>0</v>
      </c>
      <c r="AH101" s="602">
        <v>0.83333333333333337</v>
      </c>
      <c r="AI101" s="603">
        <v>7</v>
      </c>
      <c r="AJ101" s="559">
        <v>8</v>
      </c>
      <c r="AK101" s="551">
        <v>4</v>
      </c>
      <c r="AL101" s="552">
        <v>4</v>
      </c>
      <c r="AM101" s="561"/>
      <c r="AN101" s="553">
        <v>0</v>
      </c>
      <c r="AO101" s="602">
        <v>1.1428571428571428</v>
      </c>
      <c r="AP101" s="886"/>
      <c r="AQ101" s="657"/>
      <c r="AR101" s="887"/>
      <c r="AS101" s="887"/>
      <c r="AT101" s="602">
        <v>0.98809523809523814</v>
      </c>
      <c r="AU101" s="604">
        <v>14.821428571428573</v>
      </c>
      <c r="AV101" s="600">
        <v>13</v>
      </c>
      <c r="AW101" s="551">
        <v>10</v>
      </c>
      <c r="AX101" s="551">
        <v>6</v>
      </c>
      <c r="AY101" s="552">
        <v>3</v>
      </c>
      <c r="AZ101" s="552">
        <v>1</v>
      </c>
      <c r="BA101" s="561"/>
      <c r="BB101" s="571">
        <v>0</v>
      </c>
      <c r="BC101" s="602">
        <v>0.76923076923076927</v>
      </c>
      <c r="BD101" s="604">
        <v>7.6923076923076925</v>
      </c>
      <c r="BE101" s="605">
        <v>65000</v>
      </c>
      <c r="BF101" s="563">
        <v>36708.17608196722</v>
      </c>
      <c r="BG101" s="563">
        <v>2239198.7410000004</v>
      </c>
      <c r="BH101" s="872">
        <v>61</v>
      </c>
      <c r="BI101" s="602">
        <v>0.56474117049180339</v>
      </c>
      <c r="BJ101" s="604">
        <v>3.9531881934426236</v>
      </c>
      <c r="BK101" s="629"/>
      <c r="BL101" s="873">
        <v>0</v>
      </c>
      <c r="BM101" s="874">
        <v>0</v>
      </c>
      <c r="BN101" s="565">
        <v>0</v>
      </c>
      <c r="BO101" s="565">
        <v>0</v>
      </c>
      <c r="BP101" s="565">
        <v>0</v>
      </c>
      <c r="BQ101" s="565">
        <v>0</v>
      </c>
      <c r="BR101" s="552">
        <v>0</v>
      </c>
      <c r="BS101" s="657"/>
      <c r="BT101" s="607"/>
      <c r="BU101" s="676">
        <v>0.5</v>
      </c>
      <c r="BV101" s="602">
        <v>0.8</v>
      </c>
      <c r="BW101" s="563">
        <v>4</v>
      </c>
      <c r="BX101" s="872">
        <v>5</v>
      </c>
      <c r="BY101" s="602">
        <v>1</v>
      </c>
      <c r="BZ101" s="604">
        <v>5</v>
      </c>
      <c r="CA101" s="606"/>
      <c r="CB101" s="608"/>
      <c r="CC101" s="608"/>
      <c r="CD101" s="606"/>
      <c r="CE101" s="608"/>
      <c r="CF101" s="608"/>
      <c r="CG101" s="607"/>
      <c r="CH101" s="608"/>
      <c r="CI101" s="608"/>
      <c r="CJ101" s="607"/>
      <c r="CK101" s="712"/>
      <c r="CL101" s="888"/>
      <c r="CM101" s="888"/>
      <c r="CN101" s="889"/>
      <c r="CO101" s="678"/>
      <c r="CP101" s="890">
        <v>96.5</v>
      </c>
      <c r="CQ101" s="602">
        <v>0.7</v>
      </c>
      <c r="CR101" s="680">
        <v>2.0999999999999996</v>
      </c>
      <c r="CS101" s="584"/>
      <c r="CT101" s="585"/>
      <c r="CU101" s="585"/>
      <c r="CV101" s="891"/>
      <c r="CW101" s="600">
        <v>0</v>
      </c>
      <c r="CX101" s="552">
        <v>0</v>
      </c>
      <c r="CY101" s="552">
        <v>0</v>
      </c>
      <c r="CZ101" s="551">
        <v>0</v>
      </c>
      <c r="DA101" s="552">
        <v>0</v>
      </c>
      <c r="DB101" s="552">
        <v>0</v>
      </c>
      <c r="DC101" s="551">
        <v>0</v>
      </c>
      <c r="DD101" s="552">
        <v>0</v>
      </c>
      <c r="DE101" s="552">
        <v>0</v>
      </c>
      <c r="DF101" s="552">
        <v>0</v>
      </c>
      <c r="DG101" s="552">
        <v>0</v>
      </c>
      <c r="DH101" s="551">
        <v>0</v>
      </c>
      <c r="DI101" s="552">
        <v>0</v>
      </c>
      <c r="DJ101" s="552">
        <v>0</v>
      </c>
      <c r="DK101" s="552">
        <v>0</v>
      </c>
      <c r="DL101" s="892">
        <v>0</v>
      </c>
    </row>
    <row r="102" spans="1:116">
      <c r="A102" s="769" t="s">
        <v>1120</v>
      </c>
      <c r="B102" s="621" t="s">
        <v>675</v>
      </c>
      <c r="C102" s="622" t="s">
        <v>114</v>
      </c>
      <c r="D102" s="622" t="s">
        <v>27</v>
      </c>
      <c r="E102" s="622" t="s">
        <v>202</v>
      </c>
      <c r="F102" s="622" t="s">
        <v>749</v>
      </c>
      <c r="G102" s="599">
        <v>66.423897870770489</v>
      </c>
      <c r="H102" s="600">
        <v>86</v>
      </c>
      <c r="I102" s="552">
        <v>9</v>
      </c>
      <c r="J102" s="601">
        <v>92.9</v>
      </c>
      <c r="K102" s="551">
        <v>91</v>
      </c>
      <c r="L102" s="552">
        <v>1</v>
      </c>
      <c r="M102" s="552">
        <v>3</v>
      </c>
      <c r="N102" s="552">
        <v>0</v>
      </c>
      <c r="O102" s="553">
        <v>0</v>
      </c>
      <c r="P102" s="554">
        <v>1.0802325581395349</v>
      </c>
      <c r="Q102" s="555">
        <v>16.203488372093023</v>
      </c>
      <c r="R102" s="606"/>
      <c r="S102" s="608"/>
      <c r="T102" s="608"/>
      <c r="U102" s="607"/>
      <c r="V102" s="600">
        <v>15</v>
      </c>
      <c r="W102" s="601">
        <v>8</v>
      </c>
      <c r="X102" s="551">
        <v>8</v>
      </c>
      <c r="Y102" s="561"/>
      <c r="Z102" s="553">
        <v>0</v>
      </c>
      <c r="AA102" s="554">
        <v>0.53333333333333333</v>
      </c>
      <c r="AB102" s="555">
        <v>5.333333333333333</v>
      </c>
      <c r="AC102" s="600">
        <v>10</v>
      </c>
      <c r="AD102" s="557">
        <v>12</v>
      </c>
      <c r="AE102" s="551">
        <v>12</v>
      </c>
      <c r="AF102" s="552">
        <v>0</v>
      </c>
      <c r="AG102" s="553">
        <v>0</v>
      </c>
      <c r="AH102" s="602">
        <v>1.2</v>
      </c>
      <c r="AI102" s="603">
        <v>12</v>
      </c>
      <c r="AJ102" s="559">
        <v>15</v>
      </c>
      <c r="AK102" s="551">
        <v>9</v>
      </c>
      <c r="AL102" s="552">
        <v>6</v>
      </c>
      <c r="AM102" s="561"/>
      <c r="AN102" s="553">
        <v>0</v>
      </c>
      <c r="AO102" s="602">
        <v>1.2</v>
      </c>
      <c r="AP102" s="886"/>
      <c r="AQ102" s="657"/>
      <c r="AR102" s="887"/>
      <c r="AS102" s="887"/>
      <c r="AT102" s="602">
        <v>1.2</v>
      </c>
      <c r="AU102" s="604">
        <v>18</v>
      </c>
      <c r="AV102" s="600">
        <v>19</v>
      </c>
      <c r="AW102" s="551">
        <v>29</v>
      </c>
      <c r="AX102" s="551">
        <v>24</v>
      </c>
      <c r="AY102" s="552">
        <v>4</v>
      </c>
      <c r="AZ102" s="552">
        <v>1</v>
      </c>
      <c r="BA102" s="561"/>
      <c r="BB102" s="571">
        <v>0</v>
      </c>
      <c r="BC102" s="602">
        <v>1.2</v>
      </c>
      <c r="BD102" s="604">
        <v>12</v>
      </c>
      <c r="BE102" s="605">
        <v>65000</v>
      </c>
      <c r="BF102" s="563">
        <v>66737.135821052638</v>
      </c>
      <c r="BG102" s="563">
        <v>6340027.9030000009</v>
      </c>
      <c r="BH102" s="872">
        <v>95</v>
      </c>
      <c r="BI102" s="602">
        <v>1.0267251664777328</v>
      </c>
      <c r="BJ102" s="604">
        <v>7.1870761653441297</v>
      </c>
      <c r="BK102" s="629"/>
      <c r="BL102" s="873">
        <v>16.8</v>
      </c>
      <c r="BM102" s="874">
        <v>14</v>
      </c>
      <c r="BN102" s="565">
        <v>0</v>
      </c>
      <c r="BO102" s="565">
        <v>0</v>
      </c>
      <c r="BP102" s="565">
        <v>0</v>
      </c>
      <c r="BQ102" s="565">
        <v>0</v>
      </c>
      <c r="BR102" s="552">
        <v>0</v>
      </c>
      <c r="BS102" s="657"/>
      <c r="BT102" s="607"/>
      <c r="BU102" s="676">
        <v>0.5</v>
      </c>
      <c r="BV102" s="602">
        <v>0.66666666666666663</v>
      </c>
      <c r="BW102" s="563">
        <v>8</v>
      </c>
      <c r="BX102" s="872">
        <v>12</v>
      </c>
      <c r="BY102" s="602">
        <v>1</v>
      </c>
      <c r="BZ102" s="604">
        <v>5</v>
      </c>
      <c r="CA102" s="606"/>
      <c r="CB102" s="608"/>
      <c r="CC102" s="608"/>
      <c r="CD102" s="606"/>
      <c r="CE102" s="608"/>
      <c r="CF102" s="608"/>
      <c r="CG102" s="607"/>
      <c r="CH102" s="608"/>
      <c r="CI102" s="608"/>
      <c r="CJ102" s="607"/>
      <c r="CK102" s="712"/>
      <c r="CL102" s="888"/>
      <c r="CM102" s="888"/>
      <c r="CN102" s="889"/>
      <c r="CO102" s="678"/>
      <c r="CP102" s="890">
        <v>98.142857142857139</v>
      </c>
      <c r="CQ102" s="602">
        <v>0.9</v>
      </c>
      <c r="CR102" s="680">
        <v>2.7</v>
      </c>
      <c r="CS102" s="584"/>
      <c r="CT102" s="585"/>
      <c r="CU102" s="585"/>
      <c r="CV102" s="891"/>
      <c r="CW102" s="600">
        <v>0</v>
      </c>
      <c r="CX102" s="552">
        <v>0</v>
      </c>
      <c r="CY102" s="552">
        <v>0</v>
      </c>
      <c r="CZ102" s="551">
        <v>0</v>
      </c>
      <c r="DA102" s="552">
        <v>0</v>
      </c>
      <c r="DB102" s="552">
        <v>0</v>
      </c>
      <c r="DC102" s="551">
        <v>0</v>
      </c>
      <c r="DD102" s="552">
        <v>0</v>
      </c>
      <c r="DE102" s="552">
        <v>0</v>
      </c>
      <c r="DF102" s="552">
        <v>0</v>
      </c>
      <c r="DG102" s="552">
        <v>0</v>
      </c>
      <c r="DH102" s="551">
        <v>0</v>
      </c>
      <c r="DI102" s="552">
        <v>0</v>
      </c>
      <c r="DJ102" s="552">
        <v>0</v>
      </c>
      <c r="DK102" s="552">
        <v>0</v>
      </c>
      <c r="DL102" s="892">
        <v>0</v>
      </c>
    </row>
    <row r="103" spans="1:116">
      <c r="A103" s="769" t="s">
        <v>1120</v>
      </c>
      <c r="B103" s="621" t="s">
        <v>675</v>
      </c>
      <c r="C103" s="622" t="s">
        <v>114</v>
      </c>
      <c r="D103" s="622" t="s">
        <v>27</v>
      </c>
      <c r="E103" s="622" t="s">
        <v>204</v>
      </c>
      <c r="F103" s="622" t="s">
        <v>750</v>
      </c>
      <c r="G103" s="599">
        <v>61.482805819681765</v>
      </c>
      <c r="H103" s="600">
        <v>74</v>
      </c>
      <c r="I103" s="552">
        <v>8</v>
      </c>
      <c r="J103" s="601">
        <v>82.7</v>
      </c>
      <c r="K103" s="551">
        <v>80</v>
      </c>
      <c r="L103" s="552">
        <v>2</v>
      </c>
      <c r="M103" s="552">
        <v>1</v>
      </c>
      <c r="N103" s="552">
        <v>2</v>
      </c>
      <c r="O103" s="553">
        <v>0</v>
      </c>
      <c r="P103" s="554">
        <v>1.1175675675675676</v>
      </c>
      <c r="Q103" s="555">
        <v>16.763513513513512</v>
      </c>
      <c r="R103" s="606"/>
      <c r="S103" s="608"/>
      <c r="T103" s="608"/>
      <c r="U103" s="607"/>
      <c r="V103" s="600">
        <v>13</v>
      </c>
      <c r="W103" s="601">
        <v>5</v>
      </c>
      <c r="X103" s="551">
        <v>5</v>
      </c>
      <c r="Y103" s="561"/>
      <c r="Z103" s="553">
        <v>0</v>
      </c>
      <c r="AA103" s="554">
        <v>0.38461538461538464</v>
      </c>
      <c r="AB103" s="555">
        <v>3.8461538461538463</v>
      </c>
      <c r="AC103" s="600">
        <v>7</v>
      </c>
      <c r="AD103" s="557">
        <v>9</v>
      </c>
      <c r="AE103" s="551">
        <v>9</v>
      </c>
      <c r="AF103" s="552">
        <v>0</v>
      </c>
      <c r="AG103" s="553">
        <v>0</v>
      </c>
      <c r="AH103" s="602">
        <v>1.2</v>
      </c>
      <c r="AI103" s="603">
        <v>8</v>
      </c>
      <c r="AJ103" s="559">
        <v>8</v>
      </c>
      <c r="AK103" s="551">
        <v>6</v>
      </c>
      <c r="AL103" s="552">
        <v>2</v>
      </c>
      <c r="AM103" s="561"/>
      <c r="AN103" s="553">
        <v>0</v>
      </c>
      <c r="AO103" s="602">
        <v>1</v>
      </c>
      <c r="AP103" s="886"/>
      <c r="AQ103" s="657"/>
      <c r="AR103" s="887"/>
      <c r="AS103" s="887"/>
      <c r="AT103" s="602">
        <v>1.1000000000000001</v>
      </c>
      <c r="AU103" s="604">
        <v>16.5</v>
      </c>
      <c r="AV103" s="600">
        <v>16</v>
      </c>
      <c r="AW103" s="551">
        <v>20</v>
      </c>
      <c r="AX103" s="551">
        <v>18</v>
      </c>
      <c r="AY103" s="552">
        <v>2</v>
      </c>
      <c r="AZ103" s="552">
        <v>0</v>
      </c>
      <c r="BA103" s="561"/>
      <c r="BB103" s="571">
        <v>0</v>
      </c>
      <c r="BC103" s="602">
        <v>1.2</v>
      </c>
      <c r="BD103" s="604">
        <v>12</v>
      </c>
      <c r="BE103" s="605">
        <v>65000</v>
      </c>
      <c r="BF103" s="563">
        <v>52730.730144578287</v>
      </c>
      <c r="BG103" s="563">
        <v>4376650.6019999981</v>
      </c>
      <c r="BH103" s="872">
        <v>83</v>
      </c>
      <c r="BI103" s="602">
        <v>0.81124200222428133</v>
      </c>
      <c r="BJ103" s="604">
        <v>5.6786940155699694</v>
      </c>
      <c r="BK103" s="629"/>
      <c r="BL103" s="873">
        <v>0</v>
      </c>
      <c r="BM103" s="874">
        <v>0</v>
      </c>
      <c r="BN103" s="565">
        <v>0</v>
      </c>
      <c r="BO103" s="565">
        <v>0</v>
      </c>
      <c r="BP103" s="565">
        <v>0</v>
      </c>
      <c r="BQ103" s="565">
        <v>0</v>
      </c>
      <c r="BR103" s="552">
        <v>0</v>
      </c>
      <c r="BS103" s="657"/>
      <c r="BT103" s="607"/>
      <c r="BU103" s="676">
        <v>0.5</v>
      </c>
      <c r="BV103" s="602">
        <v>0.44444444444444442</v>
      </c>
      <c r="BW103" s="563">
        <v>4</v>
      </c>
      <c r="BX103" s="872">
        <v>9</v>
      </c>
      <c r="BY103" s="602">
        <v>0.88888888888888884</v>
      </c>
      <c r="BZ103" s="604">
        <v>4.4444444444444446</v>
      </c>
      <c r="CA103" s="606"/>
      <c r="CB103" s="608"/>
      <c r="CC103" s="608"/>
      <c r="CD103" s="606"/>
      <c r="CE103" s="608"/>
      <c r="CF103" s="608"/>
      <c r="CG103" s="607"/>
      <c r="CH103" s="608"/>
      <c r="CI103" s="608"/>
      <c r="CJ103" s="607"/>
      <c r="CK103" s="712"/>
      <c r="CL103" s="888"/>
      <c r="CM103" s="888"/>
      <c r="CN103" s="889"/>
      <c r="CO103" s="678"/>
      <c r="CP103" s="890">
        <v>97.15384615384616</v>
      </c>
      <c r="CQ103" s="602">
        <v>0.75</v>
      </c>
      <c r="CR103" s="680">
        <v>2.25</v>
      </c>
      <c r="CS103" s="584"/>
      <c r="CT103" s="585"/>
      <c r="CU103" s="585"/>
      <c r="CV103" s="891"/>
      <c r="CW103" s="600">
        <v>0</v>
      </c>
      <c r="CX103" s="552">
        <v>0</v>
      </c>
      <c r="CY103" s="552">
        <v>0</v>
      </c>
      <c r="CZ103" s="551">
        <v>0</v>
      </c>
      <c r="DA103" s="552">
        <v>0</v>
      </c>
      <c r="DB103" s="552">
        <v>0</v>
      </c>
      <c r="DC103" s="551">
        <v>0</v>
      </c>
      <c r="DD103" s="552">
        <v>0</v>
      </c>
      <c r="DE103" s="552">
        <v>0</v>
      </c>
      <c r="DF103" s="552">
        <v>0</v>
      </c>
      <c r="DG103" s="552">
        <v>0</v>
      </c>
      <c r="DH103" s="551">
        <v>0</v>
      </c>
      <c r="DI103" s="552">
        <v>0</v>
      </c>
      <c r="DJ103" s="552">
        <v>0</v>
      </c>
      <c r="DK103" s="552">
        <v>0</v>
      </c>
      <c r="DL103" s="892">
        <v>0</v>
      </c>
    </row>
    <row r="104" spans="1:116">
      <c r="A104" s="769" t="s">
        <v>1120</v>
      </c>
      <c r="B104" s="621" t="s">
        <v>675</v>
      </c>
      <c r="C104" s="622" t="s">
        <v>114</v>
      </c>
      <c r="D104" s="622" t="s">
        <v>27</v>
      </c>
      <c r="E104" s="622" t="s">
        <v>206</v>
      </c>
      <c r="F104" s="622" t="s">
        <v>751</v>
      </c>
      <c r="G104" s="599">
        <v>56.5432291147049</v>
      </c>
      <c r="H104" s="600">
        <v>63</v>
      </c>
      <c r="I104" s="552">
        <v>7</v>
      </c>
      <c r="J104" s="601">
        <v>65.900000000000006</v>
      </c>
      <c r="K104" s="551">
        <v>63</v>
      </c>
      <c r="L104" s="552">
        <v>2</v>
      </c>
      <c r="M104" s="552">
        <v>3</v>
      </c>
      <c r="N104" s="552">
        <v>0</v>
      </c>
      <c r="O104" s="553">
        <v>0</v>
      </c>
      <c r="P104" s="554">
        <v>1.0460317460317461</v>
      </c>
      <c r="Q104" s="555">
        <v>15.690476190476192</v>
      </c>
      <c r="R104" s="606"/>
      <c r="S104" s="608"/>
      <c r="T104" s="608"/>
      <c r="U104" s="607"/>
      <c r="V104" s="600">
        <v>11</v>
      </c>
      <c r="W104" s="601">
        <v>6</v>
      </c>
      <c r="X104" s="551">
        <v>6</v>
      </c>
      <c r="Y104" s="561"/>
      <c r="Z104" s="553">
        <v>0</v>
      </c>
      <c r="AA104" s="554">
        <v>0.54545454545454541</v>
      </c>
      <c r="AB104" s="555">
        <v>5.4545454545454541</v>
      </c>
      <c r="AC104" s="600">
        <v>6</v>
      </c>
      <c r="AD104" s="557">
        <v>4</v>
      </c>
      <c r="AE104" s="551">
        <v>4</v>
      </c>
      <c r="AF104" s="552">
        <v>0</v>
      </c>
      <c r="AG104" s="553">
        <v>0</v>
      </c>
      <c r="AH104" s="602">
        <v>0.66666666666666663</v>
      </c>
      <c r="AI104" s="603">
        <v>7</v>
      </c>
      <c r="AJ104" s="559">
        <v>10</v>
      </c>
      <c r="AK104" s="551">
        <v>4</v>
      </c>
      <c r="AL104" s="552">
        <v>6</v>
      </c>
      <c r="AM104" s="561"/>
      <c r="AN104" s="553">
        <v>0</v>
      </c>
      <c r="AO104" s="602">
        <v>1.2</v>
      </c>
      <c r="AP104" s="886"/>
      <c r="AQ104" s="657"/>
      <c r="AR104" s="887"/>
      <c r="AS104" s="887"/>
      <c r="AT104" s="602">
        <v>0.93333333333333335</v>
      </c>
      <c r="AU104" s="604">
        <v>14</v>
      </c>
      <c r="AV104" s="600">
        <v>15</v>
      </c>
      <c r="AW104" s="551">
        <v>12</v>
      </c>
      <c r="AX104" s="551">
        <v>11</v>
      </c>
      <c r="AY104" s="552">
        <v>1</v>
      </c>
      <c r="AZ104" s="552">
        <v>0</v>
      </c>
      <c r="BA104" s="561"/>
      <c r="BB104" s="571">
        <v>0</v>
      </c>
      <c r="BC104" s="602">
        <v>0.8</v>
      </c>
      <c r="BD104" s="604">
        <v>8</v>
      </c>
      <c r="BE104" s="605">
        <v>65000</v>
      </c>
      <c r="BF104" s="563">
        <v>44554.783647058823</v>
      </c>
      <c r="BG104" s="563">
        <v>3029725.2879999997</v>
      </c>
      <c r="BH104" s="872">
        <v>68</v>
      </c>
      <c r="BI104" s="602">
        <v>0.68545820995475115</v>
      </c>
      <c r="BJ104" s="604">
        <v>4.7982074696832582</v>
      </c>
      <c r="BK104" s="629"/>
      <c r="BL104" s="873">
        <v>0</v>
      </c>
      <c r="BM104" s="874">
        <v>0</v>
      </c>
      <c r="BN104" s="565">
        <v>0</v>
      </c>
      <c r="BO104" s="565">
        <v>0</v>
      </c>
      <c r="BP104" s="565">
        <v>0</v>
      </c>
      <c r="BQ104" s="565">
        <v>0</v>
      </c>
      <c r="BR104" s="552">
        <v>0</v>
      </c>
      <c r="BS104" s="657"/>
      <c r="BT104" s="607"/>
      <c r="BU104" s="676">
        <v>0.5</v>
      </c>
      <c r="BV104" s="602">
        <v>0.75</v>
      </c>
      <c r="BW104" s="563">
        <v>3</v>
      </c>
      <c r="BX104" s="872">
        <v>4</v>
      </c>
      <c r="BY104" s="602">
        <v>1</v>
      </c>
      <c r="BZ104" s="604">
        <v>5</v>
      </c>
      <c r="CA104" s="606"/>
      <c r="CB104" s="608"/>
      <c r="CC104" s="608"/>
      <c r="CD104" s="606"/>
      <c r="CE104" s="608"/>
      <c r="CF104" s="608"/>
      <c r="CG104" s="607"/>
      <c r="CH104" s="608"/>
      <c r="CI104" s="608"/>
      <c r="CJ104" s="607"/>
      <c r="CK104" s="712"/>
      <c r="CL104" s="888"/>
      <c r="CM104" s="888"/>
      <c r="CN104" s="889"/>
      <c r="CO104" s="678"/>
      <c r="CP104" s="890">
        <v>100</v>
      </c>
      <c r="CQ104" s="602">
        <v>1.2</v>
      </c>
      <c r="CR104" s="680">
        <v>3.5999999999999996</v>
      </c>
      <c r="CS104" s="584"/>
      <c r="CT104" s="585"/>
      <c r="CU104" s="585"/>
      <c r="CV104" s="891"/>
      <c r="CW104" s="600">
        <v>0</v>
      </c>
      <c r="CX104" s="552">
        <v>0</v>
      </c>
      <c r="CY104" s="552">
        <v>0</v>
      </c>
      <c r="CZ104" s="551">
        <v>0</v>
      </c>
      <c r="DA104" s="552">
        <v>0</v>
      </c>
      <c r="DB104" s="552">
        <v>0</v>
      </c>
      <c r="DC104" s="551">
        <v>0</v>
      </c>
      <c r="DD104" s="552">
        <v>0</v>
      </c>
      <c r="DE104" s="552">
        <v>0</v>
      </c>
      <c r="DF104" s="552">
        <v>0</v>
      </c>
      <c r="DG104" s="552">
        <v>0</v>
      </c>
      <c r="DH104" s="551">
        <v>0</v>
      </c>
      <c r="DI104" s="552">
        <v>0</v>
      </c>
      <c r="DJ104" s="552">
        <v>0</v>
      </c>
      <c r="DK104" s="552">
        <v>0</v>
      </c>
      <c r="DL104" s="892">
        <v>0</v>
      </c>
    </row>
    <row r="105" spans="1:116">
      <c r="A105" s="769" t="s">
        <v>1120</v>
      </c>
      <c r="B105" s="621" t="s">
        <v>675</v>
      </c>
      <c r="C105" s="622" t="s">
        <v>114</v>
      </c>
      <c r="D105" s="622" t="s">
        <v>27</v>
      </c>
      <c r="E105" s="622" t="s">
        <v>208</v>
      </c>
      <c r="F105" s="622" t="s">
        <v>752</v>
      </c>
      <c r="G105" s="599">
        <v>51.604823905958831</v>
      </c>
      <c r="H105" s="600">
        <v>71</v>
      </c>
      <c r="I105" s="552">
        <v>7</v>
      </c>
      <c r="J105" s="601">
        <v>71</v>
      </c>
      <c r="K105" s="551">
        <v>71</v>
      </c>
      <c r="L105" s="552">
        <v>0</v>
      </c>
      <c r="M105" s="552">
        <v>0</v>
      </c>
      <c r="N105" s="552">
        <v>0</v>
      </c>
      <c r="O105" s="553">
        <v>0</v>
      </c>
      <c r="P105" s="554">
        <v>1</v>
      </c>
      <c r="Q105" s="555">
        <v>15</v>
      </c>
      <c r="R105" s="606"/>
      <c r="S105" s="608"/>
      <c r="T105" s="608"/>
      <c r="U105" s="607"/>
      <c r="V105" s="600">
        <v>12</v>
      </c>
      <c r="W105" s="601">
        <v>5</v>
      </c>
      <c r="X105" s="551">
        <v>5</v>
      </c>
      <c r="Y105" s="561"/>
      <c r="Z105" s="553">
        <v>0</v>
      </c>
      <c r="AA105" s="554">
        <v>0.41666666666666669</v>
      </c>
      <c r="AB105" s="555">
        <v>4.166666666666667</v>
      </c>
      <c r="AC105" s="600">
        <v>8</v>
      </c>
      <c r="AD105" s="557">
        <v>7</v>
      </c>
      <c r="AE105" s="551">
        <v>7</v>
      </c>
      <c r="AF105" s="552">
        <v>0</v>
      </c>
      <c r="AG105" s="553">
        <v>0</v>
      </c>
      <c r="AH105" s="602">
        <v>0.875</v>
      </c>
      <c r="AI105" s="603">
        <v>9</v>
      </c>
      <c r="AJ105" s="559">
        <v>5</v>
      </c>
      <c r="AK105" s="551">
        <v>5</v>
      </c>
      <c r="AL105" s="552">
        <v>0</v>
      </c>
      <c r="AM105" s="561"/>
      <c r="AN105" s="553">
        <v>0</v>
      </c>
      <c r="AO105" s="602">
        <v>0.55555555555555558</v>
      </c>
      <c r="AP105" s="886"/>
      <c r="AQ105" s="657"/>
      <c r="AR105" s="887"/>
      <c r="AS105" s="887"/>
      <c r="AT105" s="602">
        <v>0.71527777777777779</v>
      </c>
      <c r="AU105" s="604">
        <v>10.729166666666666</v>
      </c>
      <c r="AV105" s="600">
        <v>15</v>
      </c>
      <c r="AW105" s="551">
        <v>10</v>
      </c>
      <c r="AX105" s="551">
        <v>10</v>
      </c>
      <c r="AY105" s="552">
        <v>0</v>
      </c>
      <c r="AZ105" s="552">
        <v>0</v>
      </c>
      <c r="BA105" s="561"/>
      <c r="BB105" s="571">
        <v>0</v>
      </c>
      <c r="BC105" s="602">
        <v>0.66666666666666663</v>
      </c>
      <c r="BD105" s="604">
        <v>6.6666666666666661</v>
      </c>
      <c r="BE105" s="605">
        <v>65000</v>
      </c>
      <c r="BF105" s="563">
        <v>59821.579126760545</v>
      </c>
      <c r="BG105" s="563">
        <v>4247332.1179999989</v>
      </c>
      <c r="BH105" s="872">
        <v>71</v>
      </c>
      <c r="BI105" s="602">
        <v>0.92033198656554682</v>
      </c>
      <c r="BJ105" s="604">
        <v>6.442323905958828</v>
      </c>
      <c r="BK105" s="629"/>
      <c r="BL105" s="873">
        <v>0</v>
      </c>
      <c r="BM105" s="874">
        <v>0</v>
      </c>
      <c r="BN105" s="565">
        <v>0</v>
      </c>
      <c r="BO105" s="565">
        <v>0</v>
      </c>
      <c r="BP105" s="565">
        <v>0</v>
      </c>
      <c r="BQ105" s="565">
        <v>0</v>
      </c>
      <c r="BR105" s="552">
        <v>0</v>
      </c>
      <c r="BS105" s="657"/>
      <c r="BT105" s="607"/>
      <c r="BU105" s="676">
        <v>0.5</v>
      </c>
      <c r="BV105" s="602">
        <v>1</v>
      </c>
      <c r="BW105" s="563">
        <v>7</v>
      </c>
      <c r="BX105" s="872">
        <v>7</v>
      </c>
      <c r="BY105" s="602">
        <v>1</v>
      </c>
      <c r="BZ105" s="604">
        <v>5</v>
      </c>
      <c r="CA105" s="606"/>
      <c r="CB105" s="608"/>
      <c r="CC105" s="608"/>
      <c r="CD105" s="606"/>
      <c r="CE105" s="608"/>
      <c r="CF105" s="608"/>
      <c r="CG105" s="607"/>
      <c r="CH105" s="608"/>
      <c r="CI105" s="608"/>
      <c r="CJ105" s="607"/>
      <c r="CK105" s="712"/>
      <c r="CL105" s="888"/>
      <c r="CM105" s="888"/>
      <c r="CN105" s="889"/>
      <c r="CO105" s="678"/>
      <c r="CP105" s="890">
        <v>99.428571428571431</v>
      </c>
      <c r="CQ105" s="602">
        <v>1.2</v>
      </c>
      <c r="CR105" s="680">
        <v>3.5999999999999996</v>
      </c>
      <c r="CS105" s="584"/>
      <c r="CT105" s="585"/>
      <c r="CU105" s="585"/>
      <c r="CV105" s="891"/>
      <c r="CW105" s="600">
        <v>0</v>
      </c>
      <c r="CX105" s="552">
        <v>0</v>
      </c>
      <c r="CY105" s="552">
        <v>0</v>
      </c>
      <c r="CZ105" s="551">
        <v>0</v>
      </c>
      <c r="DA105" s="552">
        <v>0</v>
      </c>
      <c r="DB105" s="552">
        <v>0</v>
      </c>
      <c r="DC105" s="551">
        <v>0</v>
      </c>
      <c r="DD105" s="552">
        <v>0</v>
      </c>
      <c r="DE105" s="552">
        <v>0</v>
      </c>
      <c r="DF105" s="552">
        <v>0</v>
      </c>
      <c r="DG105" s="552">
        <v>0</v>
      </c>
      <c r="DH105" s="551">
        <v>0</v>
      </c>
      <c r="DI105" s="552">
        <v>0</v>
      </c>
      <c r="DJ105" s="552">
        <v>0</v>
      </c>
      <c r="DK105" s="552">
        <v>0</v>
      </c>
      <c r="DL105" s="892">
        <v>0</v>
      </c>
    </row>
    <row r="106" spans="1:116">
      <c r="A106" s="769" t="s">
        <v>1120</v>
      </c>
      <c r="B106" s="621" t="s">
        <v>675</v>
      </c>
      <c r="C106" s="622" t="s">
        <v>114</v>
      </c>
      <c r="D106" s="622" t="s">
        <v>27</v>
      </c>
      <c r="E106" s="622" t="s">
        <v>210</v>
      </c>
      <c r="F106" s="622" t="s">
        <v>753</v>
      </c>
      <c r="G106" s="599">
        <v>63.807804881318681</v>
      </c>
      <c r="H106" s="600">
        <v>78</v>
      </c>
      <c r="I106" s="552">
        <v>8</v>
      </c>
      <c r="J106" s="601">
        <v>67</v>
      </c>
      <c r="K106" s="551">
        <v>67</v>
      </c>
      <c r="L106" s="552">
        <v>0</v>
      </c>
      <c r="M106" s="552">
        <v>0</v>
      </c>
      <c r="N106" s="552">
        <v>0</v>
      </c>
      <c r="O106" s="553">
        <v>0</v>
      </c>
      <c r="P106" s="554">
        <v>0.85897435897435892</v>
      </c>
      <c r="Q106" s="555">
        <v>12.884615384615383</v>
      </c>
      <c r="R106" s="606"/>
      <c r="S106" s="608"/>
      <c r="T106" s="608"/>
      <c r="U106" s="607"/>
      <c r="V106" s="600">
        <v>14</v>
      </c>
      <c r="W106" s="601">
        <v>10</v>
      </c>
      <c r="X106" s="551">
        <v>10</v>
      </c>
      <c r="Y106" s="561"/>
      <c r="Z106" s="553">
        <v>0</v>
      </c>
      <c r="AA106" s="554">
        <v>0.7142857142857143</v>
      </c>
      <c r="AB106" s="555">
        <v>7.1428571428571432</v>
      </c>
      <c r="AC106" s="600">
        <v>9</v>
      </c>
      <c r="AD106" s="557">
        <v>15</v>
      </c>
      <c r="AE106" s="551">
        <v>15</v>
      </c>
      <c r="AF106" s="552">
        <v>0</v>
      </c>
      <c r="AG106" s="553">
        <v>0</v>
      </c>
      <c r="AH106" s="602">
        <v>1.2</v>
      </c>
      <c r="AI106" s="603">
        <v>10</v>
      </c>
      <c r="AJ106" s="559">
        <v>16</v>
      </c>
      <c r="AK106" s="551">
        <v>13</v>
      </c>
      <c r="AL106" s="552">
        <v>3</v>
      </c>
      <c r="AM106" s="561"/>
      <c r="AN106" s="553">
        <v>0</v>
      </c>
      <c r="AO106" s="602">
        <v>1.2</v>
      </c>
      <c r="AP106" s="886"/>
      <c r="AQ106" s="657"/>
      <c r="AR106" s="887"/>
      <c r="AS106" s="887"/>
      <c r="AT106" s="602">
        <v>1.2</v>
      </c>
      <c r="AU106" s="604">
        <v>18</v>
      </c>
      <c r="AV106" s="600">
        <v>17</v>
      </c>
      <c r="AW106" s="551">
        <v>22</v>
      </c>
      <c r="AX106" s="551">
        <v>20</v>
      </c>
      <c r="AY106" s="552">
        <v>2</v>
      </c>
      <c r="AZ106" s="552">
        <v>0</v>
      </c>
      <c r="BA106" s="561"/>
      <c r="BB106" s="571">
        <v>0</v>
      </c>
      <c r="BC106" s="602">
        <v>1.2</v>
      </c>
      <c r="BD106" s="604">
        <v>12</v>
      </c>
      <c r="BE106" s="605">
        <v>65000</v>
      </c>
      <c r="BF106" s="563">
        <v>56460.228999999985</v>
      </c>
      <c r="BG106" s="563">
        <v>3782835.3429999989</v>
      </c>
      <c r="BH106" s="872">
        <v>67</v>
      </c>
      <c r="BI106" s="602">
        <v>0.86861890769230743</v>
      </c>
      <c r="BJ106" s="604">
        <v>6.0803323538461518</v>
      </c>
      <c r="BK106" s="629"/>
      <c r="BL106" s="873">
        <v>0</v>
      </c>
      <c r="BM106" s="874">
        <v>0</v>
      </c>
      <c r="BN106" s="565">
        <v>0</v>
      </c>
      <c r="BO106" s="565">
        <v>0</v>
      </c>
      <c r="BP106" s="565">
        <v>0</v>
      </c>
      <c r="BQ106" s="565">
        <v>0</v>
      </c>
      <c r="BR106" s="552">
        <v>0</v>
      </c>
      <c r="BS106" s="657"/>
      <c r="BT106" s="607"/>
      <c r="BU106" s="676">
        <v>0.5</v>
      </c>
      <c r="BV106" s="602">
        <v>0.8666666666666667</v>
      </c>
      <c r="BW106" s="563">
        <v>13</v>
      </c>
      <c r="BX106" s="872">
        <v>15</v>
      </c>
      <c r="BY106" s="602">
        <v>1</v>
      </c>
      <c r="BZ106" s="604">
        <v>5</v>
      </c>
      <c r="CA106" s="606"/>
      <c r="CB106" s="608"/>
      <c r="CC106" s="608"/>
      <c r="CD106" s="606"/>
      <c r="CE106" s="608"/>
      <c r="CF106" s="608"/>
      <c r="CG106" s="607"/>
      <c r="CH106" s="608"/>
      <c r="CI106" s="608"/>
      <c r="CJ106" s="607"/>
      <c r="CK106" s="712"/>
      <c r="CL106" s="888"/>
      <c r="CM106" s="888"/>
      <c r="CN106" s="889"/>
      <c r="CO106" s="678"/>
      <c r="CP106" s="890">
        <v>98</v>
      </c>
      <c r="CQ106" s="602">
        <v>0.9</v>
      </c>
      <c r="CR106" s="680">
        <v>2.7</v>
      </c>
      <c r="CS106" s="584"/>
      <c r="CT106" s="585"/>
      <c r="CU106" s="585"/>
      <c r="CV106" s="891"/>
      <c r="CW106" s="600">
        <v>0</v>
      </c>
      <c r="CX106" s="552">
        <v>0</v>
      </c>
      <c r="CY106" s="552">
        <v>0</v>
      </c>
      <c r="CZ106" s="551">
        <v>0</v>
      </c>
      <c r="DA106" s="552">
        <v>0</v>
      </c>
      <c r="DB106" s="552">
        <v>0</v>
      </c>
      <c r="DC106" s="551">
        <v>0</v>
      </c>
      <c r="DD106" s="552">
        <v>0</v>
      </c>
      <c r="DE106" s="552">
        <v>0</v>
      </c>
      <c r="DF106" s="552">
        <v>0</v>
      </c>
      <c r="DG106" s="552">
        <v>0</v>
      </c>
      <c r="DH106" s="551">
        <v>0</v>
      </c>
      <c r="DI106" s="552">
        <v>0</v>
      </c>
      <c r="DJ106" s="552">
        <v>0</v>
      </c>
      <c r="DK106" s="552">
        <v>0</v>
      </c>
      <c r="DL106" s="892">
        <v>0</v>
      </c>
    </row>
    <row r="107" spans="1:116">
      <c r="A107" s="769" t="s">
        <v>1120</v>
      </c>
      <c r="B107" s="621" t="s">
        <v>675</v>
      </c>
      <c r="C107" s="622" t="s">
        <v>114</v>
      </c>
      <c r="D107" s="622" t="s">
        <v>27</v>
      </c>
      <c r="E107" s="622" t="s">
        <v>212</v>
      </c>
      <c r="F107" s="622" t="s">
        <v>754</v>
      </c>
      <c r="G107" s="599">
        <v>54.379150473769705</v>
      </c>
      <c r="H107" s="600">
        <v>75</v>
      </c>
      <c r="I107" s="552">
        <v>8</v>
      </c>
      <c r="J107" s="601">
        <v>63.3</v>
      </c>
      <c r="K107" s="551">
        <v>64</v>
      </c>
      <c r="L107" s="552">
        <v>4</v>
      </c>
      <c r="M107" s="552">
        <v>1</v>
      </c>
      <c r="N107" s="552">
        <v>0</v>
      </c>
      <c r="O107" s="553">
        <v>5</v>
      </c>
      <c r="P107" s="554">
        <v>0.84399999999999997</v>
      </c>
      <c r="Q107" s="555">
        <v>12.66</v>
      </c>
      <c r="R107" s="606"/>
      <c r="S107" s="608"/>
      <c r="T107" s="608"/>
      <c r="U107" s="607"/>
      <c r="V107" s="600">
        <v>13</v>
      </c>
      <c r="W107" s="601">
        <v>9</v>
      </c>
      <c r="X107" s="551">
        <v>9</v>
      </c>
      <c r="Y107" s="561"/>
      <c r="Z107" s="553">
        <v>0</v>
      </c>
      <c r="AA107" s="554">
        <v>0.69230769230769229</v>
      </c>
      <c r="AB107" s="555">
        <v>6.9230769230769234</v>
      </c>
      <c r="AC107" s="600">
        <v>7</v>
      </c>
      <c r="AD107" s="557">
        <v>8</v>
      </c>
      <c r="AE107" s="551">
        <v>8</v>
      </c>
      <c r="AF107" s="552">
        <v>0</v>
      </c>
      <c r="AG107" s="553">
        <v>0</v>
      </c>
      <c r="AH107" s="602">
        <v>1.1428571428571428</v>
      </c>
      <c r="AI107" s="603">
        <v>9</v>
      </c>
      <c r="AJ107" s="559">
        <v>9</v>
      </c>
      <c r="AK107" s="551">
        <v>6</v>
      </c>
      <c r="AL107" s="552">
        <v>3</v>
      </c>
      <c r="AM107" s="561"/>
      <c r="AN107" s="553">
        <v>0</v>
      </c>
      <c r="AO107" s="602">
        <v>1</v>
      </c>
      <c r="AP107" s="886"/>
      <c r="AQ107" s="657"/>
      <c r="AR107" s="887"/>
      <c r="AS107" s="887"/>
      <c r="AT107" s="602">
        <v>1.0714285714285714</v>
      </c>
      <c r="AU107" s="604">
        <v>16.071428571428569</v>
      </c>
      <c r="AV107" s="600">
        <v>16</v>
      </c>
      <c r="AW107" s="551">
        <v>7</v>
      </c>
      <c r="AX107" s="551">
        <v>6</v>
      </c>
      <c r="AY107" s="552">
        <v>0</v>
      </c>
      <c r="AZ107" s="552">
        <v>1</v>
      </c>
      <c r="BA107" s="561"/>
      <c r="BB107" s="571">
        <v>0</v>
      </c>
      <c r="BC107" s="602">
        <v>0.4375</v>
      </c>
      <c r="BD107" s="604">
        <v>4.375</v>
      </c>
      <c r="BE107" s="605">
        <v>65000</v>
      </c>
      <c r="BF107" s="563">
        <v>53389.560521739128</v>
      </c>
      <c r="BG107" s="563">
        <v>3683879.676</v>
      </c>
      <c r="BH107" s="872">
        <v>69</v>
      </c>
      <c r="BI107" s="602">
        <v>0.82137785418060194</v>
      </c>
      <c r="BJ107" s="604">
        <v>5.7496449792642137</v>
      </c>
      <c r="BK107" s="629"/>
      <c r="BL107" s="873">
        <v>0</v>
      </c>
      <c r="BM107" s="874">
        <v>0</v>
      </c>
      <c r="BN107" s="565">
        <v>0</v>
      </c>
      <c r="BO107" s="565">
        <v>0</v>
      </c>
      <c r="BP107" s="565">
        <v>0</v>
      </c>
      <c r="BQ107" s="565">
        <v>0</v>
      </c>
      <c r="BR107" s="552">
        <v>0</v>
      </c>
      <c r="BS107" s="657"/>
      <c r="BT107" s="607"/>
      <c r="BU107" s="676">
        <v>0.5</v>
      </c>
      <c r="BV107" s="602">
        <v>0.625</v>
      </c>
      <c r="BW107" s="563">
        <v>5</v>
      </c>
      <c r="BX107" s="872">
        <v>8</v>
      </c>
      <c r="BY107" s="602">
        <v>1</v>
      </c>
      <c r="BZ107" s="604">
        <v>5</v>
      </c>
      <c r="CA107" s="606"/>
      <c r="CB107" s="608"/>
      <c r="CC107" s="608"/>
      <c r="CD107" s="606"/>
      <c r="CE107" s="608"/>
      <c r="CF107" s="608"/>
      <c r="CG107" s="607"/>
      <c r="CH107" s="608"/>
      <c r="CI107" s="608"/>
      <c r="CJ107" s="607"/>
      <c r="CK107" s="712"/>
      <c r="CL107" s="888"/>
      <c r="CM107" s="888"/>
      <c r="CN107" s="889"/>
      <c r="CO107" s="678"/>
      <c r="CP107" s="890">
        <v>100</v>
      </c>
      <c r="CQ107" s="602">
        <v>1.2</v>
      </c>
      <c r="CR107" s="680">
        <v>3.5999999999999996</v>
      </c>
      <c r="CS107" s="584"/>
      <c r="CT107" s="585"/>
      <c r="CU107" s="585"/>
      <c r="CV107" s="891"/>
      <c r="CW107" s="600">
        <v>5</v>
      </c>
      <c r="CX107" s="552">
        <v>1</v>
      </c>
      <c r="CY107" s="552">
        <v>0</v>
      </c>
      <c r="CZ107" s="551">
        <v>0</v>
      </c>
      <c r="DA107" s="552">
        <v>0</v>
      </c>
      <c r="DB107" s="552">
        <v>0</v>
      </c>
      <c r="DC107" s="551">
        <v>0</v>
      </c>
      <c r="DD107" s="552">
        <v>0</v>
      </c>
      <c r="DE107" s="552">
        <v>0</v>
      </c>
      <c r="DF107" s="552">
        <v>0</v>
      </c>
      <c r="DG107" s="552">
        <v>0</v>
      </c>
      <c r="DH107" s="551">
        <v>0</v>
      </c>
      <c r="DI107" s="552">
        <v>0</v>
      </c>
      <c r="DJ107" s="552">
        <v>0</v>
      </c>
      <c r="DK107" s="552">
        <v>0</v>
      </c>
      <c r="DL107" s="892">
        <v>0</v>
      </c>
    </row>
    <row r="108" spans="1:116">
      <c r="A108" s="769" t="s">
        <v>1120</v>
      </c>
      <c r="B108" s="621" t="s">
        <v>675</v>
      </c>
      <c r="C108" s="622" t="s">
        <v>114</v>
      </c>
      <c r="D108" s="622" t="s">
        <v>27</v>
      </c>
      <c r="E108" s="622" t="s">
        <v>214</v>
      </c>
      <c r="F108" s="622" t="s">
        <v>755</v>
      </c>
      <c r="G108" s="599">
        <v>63.3096734993007</v>
      </c>
      <c r="H108" s="600">
        <v>59</v>
      </c>
      <c r="I108" s="552">
        <v>6</v>
      </c>
      <c r="J108" s="601">
        <v>74</v>
      </c>
      <c r="K108" s="551">
        <v>68</v>
      </c>
      <c r="L108" s="552">
        <v>5</v>
      </c>
      <c r="M108" s="552">
        <v>4</v>
      </c>
      <c r="N108" s="552">
        <v>0</v>
      </c>
      <c r="O108" s="553">
        <v>0</v>
      </c>
      <c r="P108" s="554">
        <v>1.2</v>
      </c>
      <c r="Q108" s="555">
        <v>18</v>
      </c>
      <c r="R108" s="606"/>
      <c r="S108" s="608"/>
      <c r="T108" s="608"/>
      <c r="U108" s="607"/>
      <c r="V108" s="600">
        <v>10</v>
      </c>
      <c r="W108" s="601">
        <v>12</v>
      </c>
      <c r="X108" s="551">
        <v>12</v>
      </c>
      <c r="Y108" s="561"/>
      <c r="Z108" s="553">
        <v>0</v>
      </c>
      <c r="AA108" s="554">
        <v>1.2</v>
      </c>
      <c r="AB108" s="555">
        <v>12</v>
      </c>
      <c r="AC108" s="600">
        <v>6</v>
      </c>
      <c r="AD108" s="557">
        <v>4</v>
      </c>
      <c r="AE108" s="551">
        <v>4</v>
      </c>
      <c r="AF108" s="552">
        <v>0</v>
      </c>
      <c r="AG108" s="553">
        <v>0</v>
      </c>
      <c r="AH108" s="602">
        <v>0.66666666666666663</v>
      </c>
      <c r="AI108" s="603">
        <v>6</v>
      </c>
      <c r="AJ108" s="559">
        <v>11</v>
      </c>
      <c r="AK108" s="551">
        <v>4</v>
      </c>
      <c r="AL108" s="552">
        <v>7</v>
      </c>
      <c r="AM108" s="561"/>
      <c r="AN108" s="553">
        <v>0</v>
      </c>
      <c r="AO108" s="602">
        <v>1.2</v>
      </c>
      <c r="AP108" s="886"/>
      <c r="AQ108" s="657"/>
      <c r="AR108" s="887"/>
      <c r="AS108" s="887"/>
      <c r="AT108" s="602">
        <v>0.93333333333333335</v>
      </c>
      <c r="AU108" s="604">
        <v>14</v>
      </c>
      <c r="AV108" s="600">
        <v>13</v>
      </c>
      <c r="AW108" s="551">
        <v>8</v>
      </c>
      <c r="AX108" s="551">
        <v>8</v>
      </c>
      <c r="AY108" s="552">
        <v>0</v>
      </c>
      <c r="AZ108" s="552">
        <v>0</v>
      </c>
      <c r="BA108" s="561"/>
      <c r="BB108" s="571">
        <v>0</v>
      </c>
      <c r="BC108" s="602">
        <v>0.61538461538461542</v>
      </c>
      <c r="BD108" s="604">
        <v>6.1538461538461542</v>
      </c>
      <c r="BE108" s="605">
        <v>65000</v>
      </c>
      <c r="BF108" s="563">
        <v>42304.111064935059</v>
      </c>
      <c r="BG108" s="563">
        <v>3257416.5519999997</v>
      </c>
      <c r="BH108" s="872">
        <v>77</v>
      </c>
      <c r="BI108" s="602">
        <v>0.65083247792207788</v>
      </c>
      <c r="BJ108" s="604">
        <v>4.5558273454545448</v>
      </c>
      <c r="BK108" s="629"/>
      <c r="BL108" s="873">
        <v>0</v>
      </c>
      <c r="BM108" s="874">
        <v>0</v>
      </c>
      <c r="BN108" s="565">
        <v>0</v>
      </c>
      <c r="BO108" s="565">
        <v>0</v>
      </c>
      <c r="BP108" s="565">
        <v>0</v>
      </c>
      <c r="BQ108" s="565">
        <v>0</v>
      </c>
      <c r="BR108" s="552">
        <v>0</v>
      </c>
      <c r="BS108" s="657"/>
      <c r="BT108" s="607"/>
      <c r="BU108" s="676">
        <v>0.5</v>
      </c>
      <c r="BV108" s="602">
        <v>1</v>
      </c>
      <c r="BW108" s="563">
        <v>4</v>
      </c>
      <c r="BX108" s="872">
        <v>4</v>
      </c>
      <c r="BY108" s="602">
        <v>1</v>
      </c>
      <c r="BZ108" s="604">
        <v>5</v>
      </c>
      <c r="CA108" s="606"/>
      <c r="CB108" s="608"/>
      <c r="CC108" s="608"/>
      <c r="CD108" s="606"/>
      <c r="CE108" s="608"/>
      <c r="CF108" s="608"/>
      <c r="CG108" s="607"/>
      <c r="CH108" s="608"/>
      <c r="CI108" s="608"/>
      <c r="CJ108" s="607"/>
      <c r="CK108" s="712"/>
      <c r="CL108" s="888"/>
      <c r="CM108" s="888"/>
      <c r="CN108" s="889"/>
      <c r="CO108" s="678"/>
      <c r="CP108" s="890">
        <v>100</v>
      </c>
      <c r="CQ108" s="602">
        <v>1.2</v>
      </c>
      <c r="CR108" s="680">
        <v>3.5999999999999996</v>
      </c>
      <c r="CS108" s="584"/>
      <c r="CT108" s="585"/>
      <c r="CU108" s="585"/>
      <c r="CV108" s="891"/>
      <c r="CW108" s="600">
        <v>0</v>
      </c>
      <c r="CX108" s="552">
        <v>0</v>
      </c>
      <c r="CY108" s="552">
        <v>0</v>
      </c>
      <c r="CZ108" s="551">
        <v>0</v>
      </c>
      <c r="DA108" s="552">
        <v>0</v>
      </c>
      <c r="DB108" s="552">
        <v>0</v>
      </c>
      <c r="DC108" s="551">
        <v>0</v>
      </c>
      <c r="DD108" s="552">
        <v>0</v>
      </c>
      <c r="DE108" s="552">
        <v>0</v>
      </c>
      <c r="DF108" s="552">
        <v>0</v>
      </c>
      <c r="DG108" s="552">
        <v>0</v>
      </c>
      <c r="DH108" s="551">
        <v>0</v>
      </c>
      <c r="DI108" s="552">
        <v>0</v>
      </c>
      <c r="DJ108" s="552">
        <v>0</v>
      </c>
      <c r="DK108" s="552">
        <v>0</v>
      </c>
      <c r="DL108" s="892">
        <v>0</v>
      </c>
    </row>
    <row r="109" spans="1:116">
      <c r="A109" s="769" t="s">
        <v>1120</v>
      </c>
      <c r="B109" s="621" t="s">
        <v>675</v>
      </c>
      <c r="C109" s="622" t="s">
        <v>114</v>
      </c>
      <c r="D109" s="622" t="s">
        <v>27</v>
      </c>
      <c r="E109" s="622" t="s">
        <v>216</v>
      </c>
      <c r="F109" s="622" t="s">
        <v>756</v>
      </c>
      <c r="G109" s="599">
        <v>45.276475677908365</v>
      </c>
      <c r="H109" s="600">
        <v>78</v>
      </c>
      <c r="I109" s="552">
        <v>8</v>
      </c>
      <c r="J109" s="601">
        <v>59.599999999999994</v>
      </c>
      <c r="K109" s="551">
        <v>62</v>
      </c>
      <c r="L109" s="552">
        <v>2</v>
      </c>
      <c r="M109" s="552">
        <v>2</v>
      </c>
      <c r="N109" s="552">
        <v>0</v>
      </c>
      <c r="O109" s="553">
        <v>5</v>
      </c>
      <c r="P109" s="554">
        <v>0.76410256410256405</v>
      </c>
      <c r="Q109" s="555">
        <v>11.46153846153846</v>
      </c>
      <c r="R109" s="606"/>
      <c r="S109" s="608"/>
      <c r="T109" s="608"/>
      <c r="U109" s="607"/>
      <c r="V109" s="600">
        <v>14</v>
      </c>
      <c r="W109" s="601">
        <v>2</v>
      </c>
      <c r="X109" s="551">
        <v>7</v>
      </c>
      <c r="Y109" s="561"/>
      <c r="Z109" s="553">
        <v>5</v>
      </c>
      <c r="AA109" s="554">
        <v>0.14285714285714285</v>
      </c>
      <c r="AB109" s="555">
        <v>1.4285714285714284</v>
      </c>
      <c r="AC109" s="600">
        <v>8</v>
      </c>
      <c r="AD109" s="557">
        <v>7</v>
      </c>
      <c r="AE109" s="551">
        <v>7</v>
      </c>
      <c r="AF109" s="552">
        <v>0</v>
      </c>
      <c r="AG109" s="553">
        <v>0</v>
      </c>
      <c r="AH109" s="602">
        <v>0.875</v>
      </c>
      <c r="AI109" s="603">
        <v>10</v>
      </c>
      <c r="AJ109" s="559">
        <v>6</v>
      </c>
      <c r="AK109" s="551">
        <v>5</v>
      </c>
      <c r="AL109" s="552">
        <v>1</v>
      </c>
      <c r="AM109" s="561"/>
      <c r="AN109" s="553">
        <v>0</v>
      </c>
      <c r="AO109" s="602">
        <v>0.6</v>
      </c>
      <c r="AP109" s="886"/>
      <c r="AQ109" s="657"/>
      <c r="AR109" s="887"/>
      <c r="AS109" s="887"/>
      <c r="AT109" s="602">
        <v>0.73750000000000004</v>
      </c>
      <c r="AU109" s="604">
        <v>11.0625</v>
      </c>
      <c r="AV109" s="600">
        <v>17</v>
      </c>
      <c r="AW109" s="551">
        <v>13</v>
      </c>
      <c r="AX109" s="551">
        <v>12</v>
      </c>
      <c r="AY109" s="552">
        <v>1</v>
      </c>
      <c r="AZ109" s="552">
        <v>0</v>
      </c>
      <c r="BA109" s="561"/>
      <c r="BB109" s="571">
        <v>0</v>
      </c>
      <c r="BC109" s="602">
        <v>0.76470588235294112</v>
      </c>
      <c r="BD109" s="604">
        <v>7.6470588235294112</v>
      </c>
      <c r="BE109" s="605">
        <v>65000</v>
      </c>
      <c r="BF109" s="563">
        <v>53774.432015151513</v>
      </c>
      <c r="BG109" s="563">
        <v>3549112.5129999998</v>
      </c>
      <c r="BH109" s="872">
        <v>66</v>
      </c>
      <c r="BI109" s="602">
        <v>0.82729895407925402</v>
      </c>
      <c r="BJ109" s="604">
        <v>5.7910926785547785</v>
      </c>
      <c r="BK109" s="629"/>
      <c r="BL109" s="873">
        <v>0</v>
      </c>
      <c r="BM109" s="874">
        <v>0</v>
      </c>
      <c r="BN109" s="565">
        <v>0</v>
      </c>
      <c r="BO109" s="565">
        <v>0</v>
      </c>
      <c r="BP109" s="565">
        <v>0</v>
      </c>
      <c r="BQ109" s="565">
        <v>0</v>
      </c>
      <c r="BR109" s="552">
        <v>0</v>
      </c>
      <c r="BS109" s="657"/>
      <c r="BT109" s="607"/>
      <c r="BU109" s="676">
        <v>0.5</v>
      </c>
      <c r="BV109" s="602">
        <v>0.42857142857142855</v>
      </c>
      <c r="BW109" s="563">
        <v>3</v>
      </c>
      <c r="BX109" s="872">
        <v>7</v>
      </c>
      <c r="BY109" s="602">
        <v>0.8571428571428571</v>
      </c>
      <c r="BZ109" s="604">
        <v>4.2857142857142856</v>
      </c>
      <c r="CA109" s="606"/>
      <c r="CB109" s="608"/>
      <c r="CC109" s="608"/>
      <c r="CD109" s="606"/>
      <c r="CE109" s="608"/>
      <c r="CF109" s="608"/>
      <c r="CG109" s="607"/>
      <c r="CH109" s="608"/>
      <c r="CI109" s="608"/>
      <c r="CJ109" s="607"/>
      <c r="CK109" s="712"/>
      <c r="CL109" s="888"/>
      <c r="CM109" s="888"/>
      <c r="CN109" s="889"/>
      <c r="CO109" s="678"/>
      <c r="CP109" s="890">
        <v>100</v>
      </c>
      <c r="CQ109" s="602">
        <v>1.2</v>
      </c>
      <c r="CR109" s="680">
        <v>3.5999999999999996</v>
      </c>
      <c r="CS109" s="584"/>
      <c r="CT109" s="585"/>
      <c r="CU109" s="585"/>
      <c r="CV109" s="891"/>
      <c r="CW109" s="600">
        <v>5</v>
      </c>
      <c r="CX109" s="552">
        <v>1</v>
      </c>
      <c r="CY109" s="552">
        <v>0</v>
      </c>
      <c r="CZ109" s="551">
        <v>5</v>
      </c>
      <c r="DA109" s="552">
        <v>1</v>
      </c>
      <c r="DB109" s="552">
        <v>0</v>
      </c>
      <c r="DC109" s="551">
        <v>0</v>
      </c>
      <c r="DD109" s="552">
        <v>0</v>
      </c>
      <c r="DE109" s="552">
        <v>0</v>
      </c>
      <c r="DF109" s="552">
        <v>0</v>
      </c>
      <c r="DG109" s="552">
        <v>0</v>
      </c>
      <c r="DH109" s="551">
        <v>0</v>
      </c>
      <c r="DI109" s="552">
        <v>0</v>
      </c>
      <c r="DJ109" s="552">
        <v>0</v>
      </c>
      <c r="DK109" s="552">
        <v>0</v>
      </c>
      <c r="DL109" s="892">
        <v>0</v>
      </c>
    </row>
    <row r="110" spans="1:116">
      <c r="A110" s="769" t="s">
        <v>1120</v>
      </c>
      <c r="B110" s="621" t="s">
        <v>675</v>
      </c>
      <c r="C110" s="622" t="s">
        <v>114</v>
      </c>
      <c r="D110" s="622" t="s">
        <v>27</v>
      </c>
      <c r="E110" s="622" t="s">
        <v>218</v>
      </c>
      <c r="F110" s="622" t="s">
        <v>757</v>
      </c>
      <c r="G110" s="599">
        <v>47.12005188652401</v>
      </c>
      <c r="H110" s="600">
        <v>75</v>
      </c>
      <c r="I110" s="552">
        <v>8</v>
      </c>
      <c r="J110" s="601">
        <v>54.9</v>
      </c>
      <c r="K110" s="551">
        <v>50</v>
      </c>
      <c r="L110" s="552">
        <v>4</v>
      </c>
      <c r="M110" s="552">
        <v>3</v>
      </c>
      <c r="N110" s="552">
        <v>0</v>
      </c>
      <c r="O110" s="553">
        <v>0</v>
      </c>
      <c r="P110" s="554">
        <v>0.73199999999999998</v>
      </c>
      <c r="Q110" s="555">
        <v>10.98</v>
      </c>
      <c r="R110" s="606"/>
      <c r="S110" s="608"/>
      <c r="T110" s="608"/>
      <c r="U110" s="607"/>
      <c r="V110" s="600">
        <v>13</v>
      </c>
      <c r="W110" s="601">
        <v>8</v>
      </c>
      <c r="X110" s="551">
        <v>8</v>
      </c>
      <c r="Y110" s="561"/>
      <c r="Z110" s="553">
        <v>0</v>
      </c>
      <c r="AA110" s="554">
        <v>0.61538461538461542</v>
      </c>
      <c r="AB110" s="555">
        <v>6.1538461538461542</v>
      </c>
      <c r="AC110" s="600">
        <v>7</v>
      </c>
      <c r="AD110" s="557">
        <v>4</v>
      </c>
      <c r="AE110" s="551">
        <v>4</v>
      </c>
      <c r="AF110" s="552">
        <v>0</v>
      </c>
      <c r="AG110" s="553">
        <v>0</v>
      </c>
      <c r="AH110" s="602">
        <v>0.5714285714285714</v>
      </c>
      <c r="AI110" s="603">
        <v>9</v>
      </c>
      <c r="AJ110" s="559">
        <v>6</v>
      </c>
      <c r="AK110" s="551">
        <v>4</v>
      </c>
      <c r="AL110" s="552">
        <v>2</v>
      </c>
      <c r="AM110" s="561"/>
      <c r="AN110" s="553">
        <v>0</v>
      </c>
      <c r="AO110" s="602">
        <v>0.66666666666666663</v>
      </c>
      <c r="AP110" s="886"/>
      <c r="AQ110" s="657"/>
      <c r="AR110" s="887"/>
      <c r="AS110" s="887"/>
      <c r="AT110" s="602">
        <v>0.61904761904761907</v>
      </c>
      <c r="AU110" s="604">
        <v>9.2857142857142865</v>
      </c>
      <c r="AV110" s="600">
        <v>16</v>
      </c>
      <c r="AW110" s="551">
        <v>11</v>
      </c>
      <c r="AX110" s="551">
        <v>10</v>
      </c>
      <c r="AY110" s="552">
        <v>1</v>
      </c>
      <c r="AZ110" s="552">
        <v>0</v>
      </c>
      <c r="BA110" s="561"/>
      <c r="BB110" s="571">
        <v>0</v>
      </c>
      <c r="BC110" s="602">
        <v>0.6875</v>
      </c>
      <c r="BD110" s="604">
        <v>6.875</v>
      </c>
      <c r="BE110" s="605">
        <v>65000</v>
      </c>
      <c r="BF110" s="563">
        <v>48522.420578947385</v>
      </c>
      <c r="BG110" s="563">
        <v>2765777.9730000012</v>
      </c>
      <c r="BH110" s="872">
        <v>57</v>
      </c>
      <c r="BI110" s="602">
        <v>0.74649877813765209</v>
      </c>
      <c r="BJ110" s="604">
        <v>5.2254914469635647</v>
      </c>
      <c r="BK110" s="629"/>
      <c r="BL110" s="873">
        <v>0</v>
      </c>
      <c r="BM110" s="874">
        <v>0</v>
      </c>
      <c r="BN110" s="565">
        <v>0</v>
      </c>
      <c r="BO110" s="565">
        <v>0</v>
      </c>
      <c r="BP110" s="565">
        <v>0</v>
      </c>
      <c r="BQ110" s="565">
        <v>0</v>
      </c>
      <c r="BR110" s="552">
        <v>0</v>
      </c>
      <c r="BS110" s="657"/>
      <c r="BT110" s="607"/>
      <c r="BU110" s="676">
        <v>0.5</v>
      </c>
      <c r="BV110" s="602">
        <v>0.75</v>
      </c>
      <c r="BW110" s="563">
        <v>3</v>
      </c>
      <c r="BX110" s="872">
        <v>4</v>
      </c>
      <c r="BY110" s="602">
        <v>1</v>
      </c>
      <c r="BZ110" s="604">
        <v>5</v>
      </c>
      <c r="CA110" s="606"/>
      <c r="CB110" s="608"/>
      <c r="CC110" s="608"/>
      <c r="CD110" s="606"/>
      <c r="CE110" s="608"/>
      <c r="CF110" s="608"/>
      <c r="CG110" s="607"/>
      <c r="CH110" s="608"/>
      <c r="CI110" s="608"/>
      <c r="CJ110" s="607"/>
      <c r="CK110" s="712"/>
      <c r="CL110" s="888"/>
      <c r="CM110" s="888"/>
      <c r="CN110" s="889"/>
      <c r="CO110" s="678"/>
      <c r="CP110" s="890">
        <v>100</v>
      </c>
      <c r="CQ110" s="602">
        <v>1.2</v>
      </c>
      <c r="CR110" s="680">
        <v>3.5999999999999996</v>
      </c>
      <c r="CS110" s="584"/>
      <c r="CT110" s="585"/>
      <c r="CU110" s="585"/>
      <c r="CV110" s="891"/>
      <c r="CW110" s="600">
        <v>0</v>
      </c>
      <c r="CX110" s="552">
        <v>0</v>
      </c>
      <c r="CY110" s="552">
        <v>0</v>
      </c>
      <c r="CZ110" s="551">
        <v>0</v>
      </c>
      <c r="DA110" s="552">
        <v>0</v>
      </c>
      <c r="DB110" s="552">
        <v>0</v>
      </c>
      <c r="DC110" s="551">
        <v>0</v>
      </c>
      <c r="DD110" s="552">
        <v>0</v>
      </c>
      <c r="DE110" s="552">
        <v>0</v>
      </c>
      <c r="DF110" s="552">
        <v>0</v>
      </c>
      <c r="DG110" s="552">
        <v>0</v>
      </c>
      <c r="DH110" s="551">
        <v>0</v>
      </c>
      <c r="DI110" s="552">
        <v>0</v>
      </c>
      <c r="DJ110" s="552">
        <v>0</v>
      </c>
      <c r="DK110" s="552">
        <v>0</v>
      </c>
      <c r="DL110" s="892">
        <v>0</v>
      </c>
    </row>
    <row r="111" spans="1:116">
      <c r="A111" s="769" t="s">
        <v>1120</v>
      </c>
      <c r="B111" s="621" t="s">
        <v>675</v>
      </c>
      <c r="C111" s="622" t="s">
        <v>114</v>
      </c>
      <c r="D111" s="622" t="s">
        <v>27</v>
      </c>
      <c r="E111" s="622" t="s">
        <v>220</v>
      </c>
      <c r="F111" s="622" t="s">
        <v>758</v>
      </c>
      <c r="G111" s="599">
        <v>62.208787118305409</v>
      </c>
      <c r="H111" s="600">
        <v>95</v>
      </c>
      <c r="I111" s="552">
        <v>9</v>
      </c>
      <c r="J111" s="601">
        <v>90.2</v>
      </c>
      <c r="K111" s="551">
        <v>85</v>
      </c>
      <c r="L111" s="552">
        <v>4</v>
      </c>
      <c r="M111" s="552">
        <v>4</v>
      </c>
      <c r="N111" s="552">
        <v>0</v>
      </c>
      <c r="O111" s="553">
        <v>0</v>
      </c>
      <c r="P111" s="554">
        <v>0.94947368421052636</v>
      </c>
      <c r="Q111" s="555">
        <v>14.242105263157896</v>
      </c>
      <c r="R111" s="606"/>
      <c r="S111" s="608"/>
      <c r="T111" s="608"/>
      <c r="U111" s="607"/>
      <c r="V111" s="600">
        <v>17</v>
      </c>
      <c r="W111" s="601">
        <v>9</v>
      </c>
      <c r="X111" s="551">
        <v>9</v>
      </c>
      <c r="Y111" s="561"/>
      <c r="Z111" s="553">
        <v>0</v>
      </c>
      <c r="AA111" s="554">
        <v>0.52941176470588236</v>
      </c>
      <c r="AB111" s="555">
        <v>5.2941176470588234</v>
      </c>
      <c r="AC111" s="600">
        <v>11</v>
      </c>
      <c r="AD111" s="557">
        <v>13</v>
      </c>
      <c r="AE111" s="551">
        <v>13</v>
      </c>
      <c r="AF111" s="552">
        <v>0</v>
      </c>
      <c r="AG111" s="553">
        <v>0</v>
      </c>
      <c r="AH111" s="602">
        <v>1.1818181818181819</v>
      </c>
      <c r="AI111" s="603">
        <v>13</v>
      </c>
      <c r="AJ111" s="559">
        <v>15</v>
      </c>
      <c r="AK111" s="551">
        <v>10</v>
      </c>
      <c r="AL111" s="552">
        <v>5</v>
      </c>
      <c r="AM111" s="561"/>
      <c r="AN111" s="553">
        <v>0</v>
      </c>
      <c r="AO111" s="602">
        <v>1.1538461538461537</v>
      </c>
      <c r="AP111" s="886"/>
      <c r="AQ111" s="657"/>
      <c r="AR111" s="887"/>
      <c r="AS111" s="887"/>
      <c r="AT111" s="602">
        <v>1.1678321678321679</v>
      </c>
      <c r="AU111" s="604">
        <v>17.51748251748252</v>
      </c>
      <c r="AV111" s="600">
        <v>21</v>
      </c>
      <c r="AW111" s="551">
        <v>24</v>
      </c>
      <c r="AX111" s="551">
        <v>21</v>
      </c>
      <c r="AY111" s="552">
        <v>3</v>
      </c>
      <c r="AZ111" s="552">
        <v>0</v>
      </c>
      <c r="BA111" s="561"/>
      <c r="BB111" s="571">
        <v>0</v>
      </c>
      <c r="BC111" s="602">
        <v>1.1428571428571428</v>
      </c>
      <c r="BD111" s="604">
        <v>11.428571428571427</v>
      </c>
      <c r="BE111" s="605">
        <v>65000</v>
      </c>
      <c r="BF111" s="563">
        <v>54567.59529032257</v>
      </c>
      <c r="BG111" s="563">
        <v>5074786.3619999988</v>
      </c>
      <c r="BH111" s="872">
        <v>93</v>
      </c>
      <c r="BI111" s="602">
        <v>0.83950146600496256</v>
      </c>
      <c r="BJ111" s="604">
        <v>5.8765102620347376</v>
      </c>
      <c r="BK111" s="629"/>
      <c r="BL111" s="873">
        <v>2</v>
      </c>
      <c r="BM111" s="874">
        <v>0</v>
      </c>
      <c r="BN111" s="565">
        <v>0</v>
      </c>
      <c r="BO111" s="565">
        <v>4</v>
      </c>
      <c r="BP111" s="565">
        <v>0</v>
      </c>
      <c r="BQ111" s="565">
        <v>0</v>
      </c>
      <c r="BR111" s="552">
        <v>0</v>
      </c>
      <c r="BS111" s="657"/>
      <c r="BT111" s="607"/>
      <c r="BU111" s="676">
        <v>0.5</v>
      </c>
      <c r="BV111" s="602">
        <v>0.69230769230769229</v>
      </c>
      <c r="BW111" s="563">
        <v>9</v>
      </c>
      <c r="BX111" s="872">
        <v>13</v>
      </c>
      <c r="BY111" s="602">
        <v>1</v>
      </c>
      <c r="BZ111" s="604">
        <v>5</v>
      </c>
      <c r="CA111" s="606"/>
      <c r="CB111" s="608"/>
      <c r="CC111" s="608"/>
      <c r="CD111" s="606"/>
      <c r="CE111" s="608"/>
      <c r="CF111" s="608"/>
      <c r="CG111" s="607"/>
      <c r="CH111" s="608"/>
      <c r="CI111" s="608"/>
      <c r="CJ111" s="607"/>
      <c r="CK111" s="712"/>
      <c r="CL111" s="888"/>
      <c r="CM111" s="888"/>
      <c r="CN111" s="889"/>
      <c r="CO111" s="678"/>
      <c r="CP111" s="890">
        <v>98.75</v>
      </c>
      <c r="CQ111" s="602">
        <v>0.95</v>
      </c>
      <c r="CR111" s="680">
        <v>2.8499999999999996</v>
      </c>
      <c r="CS111" s="584"/>
      <c r="CT111" s="585"/>
      <c r="CU111" s="585"/>
      <c r="CV111" s="891"/>
      <c r="CW111" s="600">
        <v>0</v>
      </c>
      <c r="CX111" s="552">
        <v>0</v>
      </c>
      <c r="CY111" s="552">
        <v>0</v>
      </c>
      <c r="CZ111" s="551">
        <v>0</v>
      </c>
      <c r="DA111" s="552">
        <v>0</v>
      </c>
      <c r="DB111" s="552">
        <v>0</v>
      </c>
      <c r="DC111" s="551">
        <v>0</v>
      </c>
      <c r="DD111" s="552">
        <v>0</v>
      </c>
      <c r="DE111" s="552">
        <v>0</v>
      </c>
      <c r="DF111" s="552">
        <v>0</v>
      </c>
      <c r="DG111" s="552">
        <v>0</v>
      </c>
      <c r="DH111" s="551">
        <v>0</v>
      </c>
      <c r="DI111" s="552">
        <v>0</v>
      </c>
      <c r="DJ111" s="552">
        <v>0</v>
      </c>
      <c r="DK111" s="552">
        <v>0</v>
      </c>
      <c r="DL111" s="892">
        <v>0</v>
      </c>
    </row>
    <row r="112" spans="1:116">
      <c r="A112" s="769" t="s">
        <v>1120</v>
      </c>
      <c r="B112" s="621" t="s">
        <v>675</v>
      </c>
      <c r="C112" s="622" t="s">
        <v>114</v>
      </c>
      <c r="D112" s="622" t="s">
        <v>27</v>
      </c>
      <c r="E112" s="622" t="s">
        <v>222</v>
      </c>
      <c r="F112" s="622" t="s">
        <v>759</v>
      </c>
      <c r="G112" s="599">
        <v>56.031775655069922</v>
      </c>
      <c r="H112" s="600">
        <v>75</v>
      </c>
      <c r="I112" s="552">
        <v>8</v>
      </c>
      <c r="J112" s="601">
        <v>74.599999999999994</v>
      </c>
      <c r="K112" s="551">
        <v>75</v>
      </c>
      <c r="L112" s="552">
        <v>1</v>
      </c>
      <c r="M112" s="552">
        <v>12</v>
      </c>
      <c r="N112" s="552">
        <v>0</v>
      </c>
      <c r="O112" s="553">
        <v>5</v>
      </c>
      <c r="P112" s="554">
        <v>0.99466666666666659</v>
      </c>
      <c r="Q112" s="555">
        <v>14.919999999999998</v>
      </c>
      <c r="R112" s="606"/>
      <c r="S112" s="608"/>
      <c r="T112" s="608"/>
      <c r="U112" s="607"/>
      <c r="V112" s="600">
        <v>13</v>
      </c>
      <c r="W112" s="601">
        <v>4</v>
      </c>
      <c r="X112" s="551">
        <v>4</v>
      </c>
      <c r="Y112" s="561"/>
      <c r="Z112" s="553">
        <v>0</v>
      </c>
      <c r="AA112" s="554">
        <v>0.30769230769230771</v>
      </c>
      <c r="AB112" s="555">
        <v>3.0769230769230771</v>
      </c>
      <c r="AC112" s="600">
        <v>8</v>
      </c>
      <c r="AD112" s="557">
        <v>11</v>
      </c>
      <c r="AE112" s="551">
        <v>11</v>
      </c>
      <c r="AF112" s="552">
        <v>0</v>
      </c>
      <c r="AG112" s="553">
        <v>0</v>
      </c>
      <c r="AH112" s="602">
        <v>1.2</v>
      </c>
      <c r="AI112" s="603">
        <v>10</v>
      </c>
      <c r="AJ112" s="559">
        <v>11</v>
      </c>
      <c r="AK112" s="551">
        <v>7</v>
      </c>
      <c r="AL112" s="552">
        <v>4</v>
      </c>
      <c r="AM112" s="561"/>
      <c r="AN112" s="553">
        <v>0</v>
      </c>
      <c r="AO112" s="602">
        <v>1.1000000000000001</v>
      </c>
      <c r="AP112" s="886"/>
      <c r="AQ112" s="657"/>
      <c r="AR112" s="887"/>
      <c r="AS112" s="887"/>
      <c r="AT112" s="602">
        <v>1.1499999999999999</v>
      </c>
      <c r="AU112" s="604">
        <v>17.25</v>
      </c>
      <c r="AV112" s="600">
        <v>16</v>
      </c>
      <c r="AW112" s="551">
        <v>12</v>
      </c>
      <c r="AX112" s="551">
        <v>12</v>
      </c>
      <c r="AY112" s="552">
        <v>0</v>
      </c>
      <c r="AZ112" s="552">
        <v>0</v>
      </c>
      <c r="BA112" s="561"/>
      <c r="BB112" s="571">
        <v>0</v>
      </c>
      <c r="BC112" s="602">
        <v>0.75</v>
      </c>
      <c r="BD112" s="604">
        <v>7.5</v>
      </c>
      <c r="BE112" s="605">
        <v>65000</v>
      </c>
      <c r="BF112" s="563">
        <v>53252.202511363634</v>
      </c>
      <c r="BG112" s="563">
        <v>4686193.8209999995</v>
      </c>
      <c r="BH112" s="872">
        <v>88</v>
      </c>
      <c r="BI112" s="602">
        <v>0.81926465402097903</v>
      </c>
      <c r="BJ112" s="604">
        <v>5.7348525781468531</v>
      </c>
      <c r="BK112" s="629"/>
      <c r="BL112" s="873">
        <v>0</v>
      </c>
      <c r="BM112" s="874">
        <v>0</v>
      </c>
      <c r="BN112" s="565">
        <v>0</v>
      </c>
      <c r="BO112" s="565">
        <v>0</v>
      </c>
      <c r="BP112" s="565">
        <v>0</v>
      </c>
      <c r="BQ112" s="565">
        <v>0</v>
      </c>
      <c r="BR112" s="552">
        <v>0</v>
      </c>
      <c r="BS112" s="657"/>
      <c r="BT112" s="607"/>
      <c r="BU112" s="676">
        <v>0.5</v>
      </c>
      <c r="BV112" s="602">
        <v>0.54545454545454541</v>
      </c>
      <c r="BW112" s="563">
        <v>6</v>
      </c>
      <c r="BX112" s="872">
        <v>11</v>
      </c>
      <c r="BY112" s="602">
        <v>1</v>
      </c>
      <c r="BZ112" s="604">
        <v>5</v>
      </c>
      <c r="CA112" s="606"/>
      <c r="CB112" s="608"/>
      <c r="CC112" s="608"/>
      <c r="CD112" s="606"/>
      <c r="CE112" s="608"/>
      <c r="CF112" s="608"/>
      <c r="CG112" s="607"/>
      <c r="CH112" s="608"/>
      <c r="CI112" s="608"/>
      <c r="CJ112" s="607"/>
      <c r="CK112" s="712"/>
      <c r="CL112" s="888"/>
      <c r="CM112" s="888"/>
      <c r="CN112" s="889"/>
      <c r="CO112" s="678"/>
      <c r="CP112" s="890">
        <v>97.933333333333337</v>
      </c>
      <c r="CQ112" s="602">
        <v>0.85</v>
      </c>
      <c r="CR112" s="680">
        <v>2.5499999999999998</v>
      </c>
      <c r="CS112" s="584"/>
      <c r="CT112" s="585"/>
      <c r="CU112" s="585"/>
      <c r="CV112" s="891"/>
      <c r="CW112" s="600">
        <v>5</v>
      </c>
      <c r="CX112" s="552">
        <v>1</v>
      </c>
      <c r="CY112" s="552">
        <v>0</v>
      </c>
      <c r="CZ112" s="551">
        <v>0</v>
      </c>
      <c r="DA112" s="552">
        <v>0</v>
      </c>
      <c r="DB112" s="552">
        <v>0</v>
      </c>
      <c r="DC112" s="551">
        <v>0</v>
      </c>
      <c r="DD112" s="552">
        <v>0</v>
      </c>
      <c r="DE112" s="552">
        <v>0</v>
      </c>
      <c r="DF112" s="552">
        <v>0</v>
      </c>
      <c r="DG112" s="552">
        <v>0</v>
      </c>
      <c r="DH112" s="551">
        <v>0</v>
      </c>
      <c r="DI112" s="552">
        <v>0</v>
      </c>
      <c r="DJ112" s="552">
        <v>0</v>
      </c>
      <c r="DK112" s="552">
        <v>0</v>
      </c>
      <c r="DL112" s="892">
        <v>0</v>
      </c>
    </row>
    <row r="113" spans="1:116">
      <c r="A113" s="769" t="s">
        <v>1120</v>
      </c>
      <c r="B113" s="621" t="s">
        <v>675</v>
      </c>
      <c r="C113" s="622" t="s">
        <v>496</v>
      </c>
      <c r="D113" s="622" t="s">
        <v>544</v>
      </c>
      <c r="E113" s="622" t="s">
        <v>139</v>
      </c>
      <c r="F113" s="622" t="s">
        <v>760</v>
      </c>
      <c r="G113" s="599">
        <v>47.613067782172585</v>
      </c>
      <c r="H113" s="600">
        <v>96</v>
      </c>
      <c r="I113" s="552">
        <v>8</v>
      </c>
      <c r="J113" s="601">
        <v>81.2</v>
      </c>
      <c r="K113" s="551">
        <v>76</v>
      </c>
      <c r="L113" s="552">
        <v>1</v>
      </c>
      <c r="M113" s="552">
        <v>14</v>
      </c>
      <c r="N113" s="552">
        <v>0</v>
      </c>
      <c r="O113" s="553">
        <v>0</v>
      </c>
      <c r="P113" s="554">
        <v>0.84583333333333333</v>
      </c>
      <c r="Q113" s="555">
        <v>12.6875</v>
      </c>
      <c r="R113" s="606"/>
      <c r="S113" s="608"/>
      <c r="T113" s="608"/>
      <c r="U113" s="607"/>
      <c r="V113" s="600">
        <v>17</v>
      </c>
      <c r="W113" s="601">
        <v>4</v>
      </c>
      <c r="X113" s="551">
        <v>4</v>
      </c>
      <c r="Y113" s="561"/>
      <c r="Z113" s="553">
        <v>0</v>
      </c>
      <c r="AA113" s="554">
        <v>0.23529411764705882</v>
      </c>
      <c r="AB113" s="555">
        <v>2.3529411764705883</v>
      </c>
      <c r="AC113" s="600">
        <v>8</v>
      </c>
      <c r="AD113" s="557">
        <v>6</v>
      </c>
      <c r="AE113" s="551">
        <v>6</v>
      </c>
      <c r="AF113" s="552">
        <v>0</v>
      </c>
      <c r="AG113" s="553">
        <v>0</v>
      </c>
      <c r="AH113" s="602">
        <v>0.75</v>
      </c>
      <c r="AI113" s="603">
        <v>9</v>
      </c>
      <c r="AJ113" s="559">
        <v>11</v>
      </c>
      <c r="AK113" s="551">
        <v>3</v>
      </c>
      <c r="AL113" s="552">
        <v>8</v>
      </c>
      <c r="AM113" s="561"/>
      <c r="AN113" s="553">
        <v>0</v>
      </c>
      <c r="AO113" s="602">
        <v>1.2</v>
      </c>
      <c r="AP113" s="886"/>
      <c r="AQ113" s="657"/>
      <c r="AR113" s="887"/>
      <c r="AS113" s="887"/>
      <c r="AT113" s="602">
        <v>0.97499999999999998</v>
      </c>
      <c r="AU113" s="604">
        <v>14.625</v>
      </c>
      <c r="AV113" s="600">
        <v>22</v>
      </c>
      <c r="AW113" s="551">
        <v>9</v>
      </c>
      <c r="AX113" s="551">
        <v>9</v>
      </c>
      <c r="AY113" s="552">
        <v>0</v>
      </c>
      <c r="AZ113" s="552">
        <v>0</v>
      </c>
      <c r="BA113" s="561"/>
      <c r="BB113" s="571">
        <v>0</v>
      </c>
      <c r="BC113" s="602">
        <v>0.40909090909090912</v>
      </c>
      <c r="BD113" s="604">
        <v>4.0909090909090908</v>
      </c>
      <c r="BE113" s="605">
        <v>65000</v>
      </c>
      <c r="BF113" s="563">
        <v>55776.662637362642</v>
      </c>
      <c r="BG113" s="563">
        <v>5075676.3000000007</v>
      </c>
      <c r="BH113" s="872">
        <v>91</v>
      </c>
      <c r="BI113" s="602">
        <v>0.85810250211327144</v>
      </c>
      <c r="BJ113" s="604">
        <v>6.0067175147928999</v>
      </c>
      <c r="BK113" s="629"/>
      <c r="BL113" s="873">
        <v>0</v>
      </c>
      <c r="BM113" s="874">
        <v>0</v>
      </c>
      <c r="BN113" s="565">
        <v>0</v>
      </c>
      <c r="BO113" s="565">
        <v>0</v>
      </c>
      <c r="BP113" s="565">
        <v>0</v>
      </c>
      <c r="BQ113" s="565">
        <v>0</v>
      </c>
      <c r="BR113" s="552">
        <v>0</v>
      </c>
      <c r="BS113" s="657"/>
      <c r="BT113" s="607"/>
      <c r="BU113" s="676">
        <v>0.5</v>
      </c>
      <c r="BV113" s="602">
        <v>0.66666666666666663</v>
      </c>
      <c r="BW113" s="563">
        <v>4</v>
      </c>
      <c r="BX113" s="872">
        <v>6</v>
      </c>
      <c r="BY113" s="602">
        <v>1</v>
      </c>
      <c r="BZ113" s="604">
        <v>5</v>
      </c>
      <c r="CA113" s="606"/>
      <c r="CB113" s="608"/>
      <c r="CC113" s="608"/>
      <c r="CD113" s="606"/>
      <c r="CE113" s="608"/>
      <c r="CF113" s="608"/>
      <c r="CG113" s="607"/>
      <c r="CH113" s="608"/>
      <c r="CI113" s="608"/>
      <c r="CJ113" s="607"/>
      <c r="CK113" s="712"/>
      <c r="CL113" s="888"/>
      <c r="CM113" s="888"/>
      <c r="CN113" s="889"/>
      <c r="CO113" s="678"/>
      <c r="CP113" s="890">
        <v>98.411764705882348</v>
      </c>
      <c r="CQ113" s="602">
        <v>0.95</v>
      </c>
      <c r="CR113" s="680">
        <v>2.8499999999999996</v>
      </c>
      <c r="CS113" s="584"/>
      <c r="CT113" s="585"/>
      <c r="CU113" s="585"/>
      <c r="CV113" s="891"/>
      <c r="CW113" s="600">
        <v>0</v>
      </c>
      <c r="CX113" s="552">
        <v>0</v>
      </c>
      <c r="CY113" s="552">
        <v>0</v>
      </c>
      <c r="CZ113" s="551">
        <v>0</v>
      </c>
      <c r="DA113" s="552">
        <v>0</v>
      </c>
      <c r="DB113" s="552">
        <v>0</v>
      </c>
      <c r="DC113" s="551">
        <v>0</v>
      </c>
      <c r="DD113" s="552">
        <v>0</v>
      </c>
      <c r="DE113" s="552">
        <v>0</v>
      </c>
      <c r="DF113" s="552">
        <v>0</v>
      </c>
      <c r="DG113" s="552">
        <v>0</v>
      </c>
      <c r="DH113" s="551">
        <v>0</v>
      </c>
      <c r="DI113" s="552">
        <v>0</v>
      </c>
      <c r="DJ113" s="552">
        <v>0</v>
      </c>
      <c r="DK113" s="552">
        <v>0</v>
      </c>
      <c r="DL113" s="892">
        <v>0</v>
      </c>
    </row>
    <row r="114" spans="1:116">
      <c r="A114" s="769" t="s">
        <v>1120</v>
      </c>
      <c r="B114" s="621" t="s">
        <v>675</v>
      </c>
      <c r="C114" s="622" t="s">
        <v>496</v>
      </c>
      <c r="D114" s="622" t="s">
        <v>544</v>
      </c>
      <c r="E114" s="622" t="s">
        <v>141</v>
      </c>
      <c r="F114" s="622" t="s">
        <v>761</v>
      </c>
      <c r="G114" s="599">
        <v>54.610553337278112</v>
      </c>
      <c r="H114" s="600">
        <v>80</v>
      </c>
      <c r="I114" s="552">
        <v>7</v>
      </c>
      <c r="J114" s="601">
        <v>88.9</v>
      </c>
      <c r="K114" s="551">
        <v>88</v>
      </c>
      <c r="L114" s="552">
        <v>0</v>
      </c>
      <c r="M114" s="552">
        <v>3</v>
      </c>
      <c r="N114" s="552">
        <v>0</v>
      </c>
      <c r="O114" s="553">
        <v>0</v>
      </c>
      <c r="P114" s="554">
        <v>1.1112500000000001</v>
      </c>
      <c r="Q114" s="555">
        <v>16.668750000000003</v>
      </c>
      <c r="R114" s="606"/>
      <c r="S114" s="608"/>
      <c r="T114" s="608"/>
      <c r="U114" s="607"/>
      <c r="V114" s="600">
        <v>16</v>
      </c>
      <c r="W114" s="601">
        <v>4</v>
      </c>
      <c r="X114" s="551">
        <v>4</v>
      </c>
      <c r="Y114" s="561"/>
      <c r="Z114" s="553">
        <v>0</v>
      </c>
      <c r="AA114" s="554">
        <v>0.25</v>
      </c>
      <c r="AB114" s="555">
        <v>2.5</v>
      </c>
      <c r="AC114" s="600">
        <v>8</v>
      </c>
      <c r="AD114" s="557">
        <v>6</v>
      </c>
      <c r="AE114" s="551">
        <v>6</v>
      </c>
      <c r="AF114" s="552">
        <v>0</v>
      </c>
      <c r="AG114" s="553">
        <v>0</v>
      </c>
      <c r="AH114" s="602">
        <v>0.75</v>
      </c>
      <c r="AI114" s="603">
        <v>9</v>
      </c>
      <c r="AJ114" s="559">
        <v>11</v>
      </c>
      <c r="AK114" s="551">
        <v>6</v>
      </c>
      <c r="AL114" s="552">
        <v>5</v>
      </c>
      <c r="AM114" s="561"/>
      <c r="AN114" s="553">
        <v>0</v>
      </c>
      <c r="AO114" s="602">
        <v>1.2</v>
      </c>
      <c r="AP114" s="886"/>
      <c r="AQ114" s="657"/>
      <c r="AR114" s="887"/>
      <c r="AS114" s="887"/>
      <c r="AT114" s="602">
        <v>0.97499999999999998</v>
      </c>
      <c r="AU114" s="604">
        <v>14.625</v>
      </c>
      <c r="AV114" s="600">
        <v>20</v>
      </c>
      <c r="AW114" s="551">
        <v>15</v>
      </c>
      <c r="AX114" s="551">
        <v>14</v>
      </c>
      <c r="AY114" s="552">
        <v>1</v>
      </c>
      <c r="AZ114" s="552">
        <v>0</v>
      </c>
      <c r="BA114" s="561"/>
      <c r="BB114" s="571">
        <v>0</v>
      </c>
      <c r="BC114" s="602">
        <v>0.75</v>
      </c>
      <c r="BD114" s="604">
        <v>7.5</v>
      </c>
      <c r="BE114" s="605">
        <v>65000</v>
      </c>
      <c r="BF114" s="563">
        <v>52156.030989010993</v>
      </c>
      <c r="BG114" s="563">
        <v>4746198.82</v>
      </c>
      <c r="BH114" s="872">
        <v>91</v>
      </c>
      <c r="BI114" s="602">
        <v>0.80240047675401527</v>
      </c>
      <c r="BJ114" s="604">
        <v>5.6168033372781068</v>
      </c>
      <c r="BK114" s="629"/>
      <c r="BL114" s="873">
        <v>0</v>
      </c>
      <c r="BM114" s="874">
        <v>0</v>
      </c>
      <c r="BN114" s="565">
        <v>0</v>
      </c>
      <c r="BO114" s="565">
        <v>0</v>
      </c>
      <c r="BP114" s="565">
        <v>0</v>
      </c>
      <c r="BQ114" s="565">
        <v>0</v>
      </c>
      <c r="BR114" s="552">
        <v>0</v>
      </c>
      <c r="BS114" s="657"/>
      <c r="BT114" s="607"/>
      <c r="BU114" s="676">
        <v>0.5</v>
      </c>
      <c r="BV114" s="602">
        <v>1</v>
      </c>
      <c r="BW114" s="563">
        <v>6</v>
      </c>
      <c r="BX114" s="872">
        <v>6</v>
      </c>
      <c r="BY114" s="602">
        <v>1</v>
      </c>
      <c r="BZ114" s="604">
        <v>5</v>
      </c>
      <c r="CA114" s="606"/>
      <c r="CB114" s="608"/>
      <c r="CC114" s="608"/>
      <c r="CD114" s="606"/>
      <c r="CE114" s="608"/>
      <c r="CF114" s="608"/>
      <c r="CG114" s="607"/>
      <c r="CH114" s="608"/>
      <c r="CI114" s="608"/>
      <c r="CJ114" s="607"/>
      <c r="CK114" s="712"/>
      <c r="CL114" s="888"/>
      <c r="CM114" s="888"/>
      <c r="CN114" s="889"/>
      <c r="CO114" s="678"/>
      <c r="CP114" s="890">
        <v>98.1</v>
      </c>
      <c r="CQ114" s="602">
        <v>0.9</v>
      </c>
      <c r="CR114" s="680">
        <v>2.7</v>
      </c>
      <c r="CS114" s="584"/>
      <c r="CT114" s="585"/>
      <c r="CU114" s="585"/>
      <c r="CV114" s="891"/>
      <c r="CW114" s="600">
        <v>0</v>
      </c>
      <c r="CX114" s="552">
        <v>0</v>
      </c>
      <c r="CY114" s="552">
        <v>0</v>
      </c>
      <c r="CZ114" s="551">
        <v>0</v>
      </c>
      <c r="DA114" s="552">
        <v>0</v>
      </c>
      <c r="DB114" s="552">
        <v>0</v>
      </c>
      <c r="DC114" s="551">
        <v>0</v>
      </c>
      <c r="DD114" s="552">
        <v>0</v>
      </c>
      <c r="DE114" s="552">
        <v>0</v>
      </c>
      <c r="DF114" s="552">
        <v>0</v>
      </c>
      <c r="DG114" s="552">
        <v>0</v>
      </c>
      <c r="DH114" s="551">
        <v>0</v>
      </c>
      <c r="DI114" s="552">
        <v>0</v>
      </c>
      <c r="DJ114" s="552">
        <v>0</v>
      </c>
      <c r="DK114" s="552">
        <v>0</v>
      </c>
      <c r="DL114" s="892">
        <v>0</v>
      </c>
    </row>
    <row r="115" spans="1:116">
      <c r="A115" s="769" t="s">
        <v>1120</v>
      </c>
      <c r="B115" s="621" t="s">
        <v>675</v>
      </c>
      <c r="C115" s="622" t="s">
        <v>496</v>
      </c>
      <c r="D115" s="622" t="s">
        <v>544</v>
      </c>
      <c r="E115" s="622" t="s">
        <v>143</v>
      </c>
      <c r="F115" s="622" t="s">
        <v>762</v>
      </c>
      <c r="G115" s="599">
        <v>40.969359536996336</v>
      </c>
      <c r="H115" s="600">
        <v>59</v>
      </c>
      <c r="I115" s="552">
        <v>7</v>
      </c>
      <c r="J115" s="601">
        <v>41.3</v>
      </c>
      <c r="K115" s="551">
        <v>41</v>
      </c>
      <c r="L115" s="552">
        <v>0</v>
      </c>
      <c r="M115" s="552">
        <v>1</v>
      </c>
      <c r="N115" s="552">
        <v>0</v>
      </c>
      <c r="O115" s="553">
        <v>0</v>
      </c>
      <c r="P115" s="554">
        <v>0.7</v>
      </c>
      <c r="Q115" s="555">
        <v>10.5</v>
      </c>
      <c r="R115" s="606"/>
      <c r="S115" s="608"/>
      <c r="T115" s="608"/>
      <c r="U115" s="607"/>
      <c r="V115" s="600">
        <v>15</v>
      </c>
      <c r="W115" s="601">
        <v>3</v>
      </c>
      <c r="X115" s="551">
        <v>3</v>
      </c>
      <c r="Y115" s="561"/>
      <c r="Z115" s="553">
        <v>0</v>
      </c>
      <c r="AA115" s="554">
        <v>0.2</v>
      </c>
      <c r="AB115" s="555">
        <v>2</v>
      </c>
      <c r="AC115" s="600">
        <v>7</v>
      </c>
      <c r="AD115" s="557">
        <v>4</v>
      </c>
      <c r="AE115" s="551">
        <v>4</v>
      </c>
      <c r="AF115" s="552">
        <v>0</v>
      </c>
      <c r="AG115" s="553">
        <v>0</v>
      </c>
      <c r="AH115" s="602">
        <v>0.5714285714285714</v>
      </c>
      <c r="AI115" s="603">
        <v>8</v>
      </c>
      <c r="AJ115" s="559">
        <v>5</v>
      </c>
      <c r="AK115" s="551">
        <v>4</v>
      </c>
      <c r="AL115" s="552">
        <v>1</v>
      </c>
      <c r="AM115" s="561"/>
      <c r="AN115" s="553">
        <v>0</v>
      </c>
      <c r="AO115" s="602">
        <v>0.625</v>
      </c>
      <c r="AP115" s="886"/>
      <c r="AQ115" s="657"/>
      <c r="AR115" s="887"/>
      <c r="AS115" s="887"/>
      <c r="AT115" s="602">
        <v>0.5982142857142857</v>
      </c>
      <c r="AU115" s="604">
        <v>8.9732142857142847</v>
      </c>
      <c r="AV115" s="600">
        <v>16</v>
      </c>
      <c r="AW115" s="551">
        <v>7</v>
      </c>
      <c r="AX115" s="551">
        <v>6</v>
      </c>
      <c r="AY115" s="552">
        <v>1</v>
      </c>
      <c r="AZ115" s="552">
        <v>0</v>
      </c>
      <c r="BA115" s="561"/>
      <c r="BB115" s="571">
        <v>0</v>
      </c>
      <c r="BC115" s="602">
        <v>0.4375</v>
      </c>
      <c r="BD115" s="604">
        <v>4.375</v>
      </c>
      <c r="BE115" s="605">
        <v>65000</v>
      </c>
      <c r="BF115" s="563">
        <v>60553.491619047607</v>
      </c>
      <c r="BG115" s="563">
        <v>2543246.6479999996</v>
      </c>
      <c r="BH115" s="872">
        <v>42</v>
      </c>
      <c r="BI115" s="602">
        <v>0.93159217875457856</v>
      </c>
      <c r="BJ115" s="604">
        <v>6.52114525128205</v>
      </c>
      <c r="BK115" s="629"/>
      <c r="BL115" s="873">
        <v>0</v>
      </c>
      <c r="BM115" s="874">
        <v>0</v>
      </c>
      <c r="BN115" s="565">
        <v>0</v>
      </c>
      <c r="BO115" s="565">
        <v>0</v>
      </c>
      <c r="BP115" s="565">
        <v>0</v>
      </c>
      <c r="BQ115" s="565">
        <v>0</v>
      </c>
      <c r="BR115" s="552">
        <v>0</v>
      </c>
      <c r="BS115" s="657"/>
      <c r="BT115" s="607"/>
      <c r="BU115" s="676">
        <v>0.5</v>
      </c>
      <c r="BV115" s="602">
        <v>1</v>
      </c>
      <c r="BW115" s="563">
        <v>4</v>
      </c>
      <c r="BX115" s="872">
        <v>4</v>
      </c>
      <c r="BY115" s="602">
        <v>1</v>
      </c>
      <c r="BZ115" s="604">
        <v>5</v>
      </c>
      <c r="CA115" s="606"/>
      <c r="CB115" s="608"/>
      <c r="CC115" s="608"/>
      <c r="CD115" s="606"/>
      <c r="CE115" s="608"/>
      <c r="CF115" s="608"/>
      <c r="CG115" s="607"/>
      <c r="CH115" s="608"/>
      <c r="CI115" s="608"/>
      <c r="CJ115" s="607"/>
      <c r="CK115" s="712"/>
      <c r="CL115" s="888"/>
      <c r="CM115" s="888"/>
      <c r="CN115" s="889"/>
      <c r="CO115" s="678"/>
      <c r="CP115" s="890">
        <v>100</v>
      </c>
      <c r="CQ115" s="602">
        <v>1.2</v>
      </c>
      <c r="CR115" s="680">
        <v>3.5999999999999996</v>
      </c>
      <c r="CS115" s="584"/>
      <c r="CT115" s="585"/>
      <c r="CU115" s="585"/>
      <c r="CV115" s="891"/>
      <c r="CW115" s="600">
        <v>0</v>
      </c>
      <c r="CX115" s="552">
        <v>0</v>
      </c>
      <c r="CY115" s="552">
        <v>0</v>
      </c>
      <c r="CZ115" s="551">
        <v>0</v>
      </c>
      <c r="DA115" s="552">
        <v>0</v>
      </c>
      <c r="DB115" s="552">
        <v>0</v>
      </c>
      <c r="DC115" s="551">
        <v>0</v>
      </c>
      <c r="DD115" s="552">
        <v>0</v>
      </c>
      <c r="DE115" s="552">
        <v>0</v>
      </c>
      <c r="DF115" s="552">
        <v>0</v>
      </c>
      <c r="DG115" s="552">
        <v>0</v>
      </c>
      <c r="DH115" s="551">
        <v>0</v>
      </c>
      <c r="DI115" s="552">
        <v>0</v>
      </c>
      <c r="DJ115" s="552">
        <v>0</v>
      </c>
      <c r="DK115" s="552">
        <v>0</v>
      </c>
      <c r="DL115" s="892">
        <v>0</v>
      </c>
    </row>
    <row r="116" spans="1:116">
      <c r="A116" s="769" t="s">
        <v>1120</v>
      </c>
      <c r="B116" s="621" t="s">
        <v>675</v>
      </c>
      <c r="C116" s="622" t="s">
        <v>496</v>
      </c>
      <c r="D116" s="622" t="s">
        <v>544</v>
      </c>
      <c r="E116" s="622" t="s">
        <v>147</v>
      </c>
      <c r="F116" s="622" t="s">
        <v>764</v>
      </c>
      <c r="G116" s="599">
        <v>49.692635113209683</v>
      </c>
      <c r="H116" s="600">
        <v>76</v>
      </c>
      <c r="I116" s="552">
        <v>8</v>
      </c>
      <c r="J116" s="601">
        <v>66.400000000000006</v>
      </c>
      <c r="K116" s="551">
        <v>60</v>
      </c>
      <c r="L116" s="552">
        <v>4</v>
      </c>
      <c r="M116" s="552">
        <v>8</v>
      </c>
      <c r="N116" s="552">
        <v>0</v>
      </c>
      <c r="O116" s="553">
        <v>0</v>
      </c>
      <c r="P116" s="554">
        <v>0.87368421052631584</v>
      </c>
      <c r="Q116" s="555">
        <v>13.105263157894738</v>
      </c>
      <c r="R116" s="606"/>
      <c r="S116" s="608"/>
      <c r="T116" s="608"/>
      <c r="U116" s="607"/>
      <c r="V116" s="600">
        <v>16</v>
      </c>
      <c r="W116" s="601">
        <v>9</v>
      </c>
      <c r="X116" s="551">
        <v>9</v>
      </c>
      <c r="Y116" s="561"/>
      <c r="Z116" s="553">
        <v>0</v>
      </c>
      <c r="AA116" s="554">
        <v>0.5625</v>
      </c>
      <c r="AB116" s="555">
        <v>5.625</v>
      </c>
      <c r="AC116" s="600">
        <v>7</v>
      </c>
      <c r="AD116" s="557">
        <v>8</v>
      </c>
      <c r="AE116" s="551">
        <v>8</v>
      </c>
      <c r="AF116" s="552">
        <v>0</v>
      </c>
      <c r="AG116" s="553">
        <v>0</v>
      </c>
      <c r="AH116" s="602">
        <v>1.1428571428571428</v>
      </c>
      <c r="AI116" s="603">
        <v>9</v>
      </c>
      <c r="AJ116" s="559">
        <v>7</v>
      </c>
      <c r="AK116" s="551">
        <v>4</v>
      </c>
      <c r="AL116" s="552">
        <v>3</v>
      </c>
      <c r="AM116" s="561"/>
      <c r="AN116" s="553">
        <v>0</v>
      </c>
      <c r="AO116" s="602">
        <v>0.77777777777777779</v>
      </c>
      <c r="AP116" s="886"/>
      <c r="AQ116" s="657"/>
      <c r="AR116" s="887"/>
      <c r="AS116" s="887"/>
      <c r="AT116" s="602">
        <v>0.96031746031746024</v>
      </c>
      <c r="AU116" s="604">
        <v>14.404761904761903</v>
      </c>
      <c r="AV116" s="600">
        <v>17</v>
      </c>
      <c r="AW116" s="551">
        <v>14</v>
      </c>
      <c r="AX116" s="551">
        <v>10</v>
      </c>
      <c r="AY116" s="552">
        <v>4</v>
      </c>
      <c r="AZ116" s="552">
        <v>0</v>
      </c>
      <c r="BA116" s="561"/>
      <c r="BB116" s="571">
        <v>0</v>
      </c>
      <c r="BC116" s="602">
        <v>0.82352941176470584</v>
      </c>
      <c r="BD116" s="604">
        <v>8.235294117647058</v>
      </c>
      <c r="BE116" s="605">
        <v>65000</v>
      </c>
      <c r="BF116" s="563">
        <v>43385.790805555538</v>
      </c>
      <c r="BG116" s="563">
        <v>3123776.9379999987</v>
      </c>
      <c r="BH116" s="872">
        <v>72</v>
      </c>
      <c r="BI116" s="602">
        <v>0.66747370470085443</v>
      </c>
      <c r="BJ116" s="604">
        <v>4.6723159329059811</v>
      </c>
      <c r="BK116" s="629"/>
      <c r="BL116" s="873">
        <v>0</v>
      </c>
      <c r="BM116" s="874">
        <v>0</v>
      </c>
      <c r="BN116" s="565">
        <v>0</v>
      </c>
      <c r="BO116" s="565">
        <v>0</v>
      </c>
      <c r="BP116" s="565">
        <v>0</v>
      </c>
      <c r="BQ116" s="565">
        <v>0</v>
      </c>
      <c r="BR116" s="552">
        <v>0</v>
      </c>
      <c r="BS116" s="657"/>
      <c r="BT116" s="607"/>
      <c r="BU116" s="676">
        <v>0.5</v>
      </c>
      <c r="BV116" s="602">
        <v>0.125</v>
      </c>
      <c r="BW116" s="563">
        <v>1</v>
      </c>
      <c r="BX116" s="872">
        <v>8</v>
      </c>
      <c r="BY116" s="602">
        <v>0.25</v>
      </c>
      <c r="BZ116" s="604">
        <v>1.25</v>
      </c>
      <c r="CA116" s="606"/>
      <c r="CB116" s="608"/>
      <c r="CC116" s="608"/>
      <c r="CD116" s="606"/>
      <c r="CE116" s="608"/>
      <c r="CF116" s="608"/>
      <c r="CG116" s="607"/>
      <c r="CH116" s="608"/>
      <c r="CI116" s="608"/>
      <c r="CJ116" s="607"/>
      <c r="CK116" s="712"/>
      <c r="CL116" s="888"/>
      <c r="CM116" s="888"/>
      <c r="CN116" s="889"/>
      <c r="CO116" s="678"/>
      <c r="CP116" s="890">
        <v>97.647058823529406</v>
      </c>
      <c r="CQ116" s="602">
        <v>0.8</v>
      </c>
      <c r="CR116" s="680">
        <v>2.4000000000000004</v>
      </c>
      <c r="CS116" s="584"/>
      <c r="CT116" s="585"/>
      <c r="CU116" s="585"/>
      <c r="CV116" s="891"/>
      <c r="CW116" s="600">
        <v>0</v>
      </c>
      <c r="CX116" s="552">
        <v>0</v>
      </c>
      <c r="CY116" s="552">
        <v>0</v>
      </c>
      <c r="CZ116" s="551">
        <v>0</v>
      </c>
      <c r="DA116" s="552">
        <v>0</v>
      </c>
      <c r="DB116" s="552">
        <v>0</v>
      </c>
      <c r="DC116" s="551">
        <v>0</v>
      </c>
      <c r="DD116" s="552">
        <v>0</v>
      </c>
      <c r="DE116" s="552">
        <v>0</v>
      </c>
      <c r="DF116" s="552">
        <v>0</v>
      </c>
      <c r="DG116" s="552">
        <v>0</v>
      </c>
      <c r="DH116" s="551">
        <v>0</v>
      </c>
      <c r="DI116" s="552">
        <v>0</v>
      </c>
      <c r="DJ116" s="552">
        <v>0</v>
      </c>
      <c r="DK116" s="552">
        <v>0</v>
      </c>
      <c r="DL116" s="892">
        <v>0</v>
      </c>
    </row>
    <row r="117" spans="1:116">
      <c r="A117" s="769" t="s">
        <v>1120</v>
      </c>
      <c r="B117" s="621" t="s">
        <v>675</v>
      </c>
      <c r="C117" s="622" t="s">
        <v>496</v>
      </c>
      <c r="D117" s="622" t="s">
        <v>544</v>
      </c>
      <c r="E117" s="622" t="s">
        <v>149</v>
      </c>
      <c r="F117" s="622" t="s">
        <v>765</v>
      </c>
      <c r="G117" s="599">
        <v>57.061312370326974</v>
      </c>
      <c r="H117" s="600">
        <v>111</v>
      </c>
      <c r="I117" s="552">
        <v>19</v>
      </c>
      <c r="J117" s="601">
        <v>108.4</v>
      </c>
      <c r="K117" s="551">
        <v>100</v>
      </c>
      <c r="L117" s="552">
        <v>3</v>
      </c>
      <c r="M117" s="552">
        <v>18</v>
      </c>
      <c r="N117" s="552">
        <v>0</v>
      </c>
      <c r="O117" s="553">
        <v>0</v>
      </c>
      <c r="P117" s="554">
        <v>0.97657657657657659</v>
      </c>
      <c r="Q117" s="555">
        <v>14.648648648648649</v>
      </c>
      <c r="R117" s="606"/>
      <c r="S117" s="608"/>
      <c r="T117" s="608"/>
      <c r="U117" s="607"/>
      <c r="V117" s="600">
        <v>22</v>
      </c>
      <c r="W117" s="601">
        <v>18</v>
      </c>
      <c r="X117" s="551">
        <v>18</v>
      </c>
      <c r="Y117" s="561"/>
      <c r="Z117" s="553">
        <v>0</v>
      </c>
      <c r="AA117" s="554">
        <v>0.81818181818181823</v>
      </c>
      <c r="AB117" s="555">
        <v>8.1818181818181817</v>
      </c>
      <c r="AC117" s="600">
        <v>8</v>
      </c>
      <c r="AD117" s="557">
        <v>14</v>
      </c>
      <c r="AE117" s="551">
        <v>14</v>
      </c>
      <c r="AF117" s="552">
        <v>0</v>
      </c>
      <c r="AG117" s="553">
        <v>0</v>
      </c>
      <c r="AH117" s="602">
        <v>1.2</v>
      </c>
      <c r="AI117" s="603">
        <v>10</v>
      </c>
      <c r="AJ117" s="559">
        <v>8</v>
      </c>
      <c r="AK117" s="551">
        <v>8</v>
      </c>
      <c r="AL117" s="552">
        <v>0</v>
      </c>
      <c r="AM117" s="561"/>
      <c r="AN117" s="553">
        <v>0</v>
      </c>
      <c r="AO117" s="602">
        <v>0.8</v>
      </c>
      <c r="AP117" s="886"/>
      <c r="AQ117" s="657"/>
      <c r="AR117" s="887"/>
      <c r="AS117" s="887"/>
      <c r="AT117" s="602">
        <v>1</v>
      </c>
      <c r="AU117" s="604">
        <v>15</v>
      </c>
      <c r="AV117" s="600">
        <v>20</v>
      </c>
      <c r="AW117" s="551">
        <v>11</v>
      </c>
      <c r="AX117" s="551">
        <v>7</v>
      </c>
      <c r="AY117" s="552">
        <v>3</v>
      </c>
      <c r="AZ117" s="552">
        <v>1</v>
      </c>
      <c r="BA117" s="561"/>
      <c r="BB117" s="571">
        <v>0</v>
      </c>
      <c r="BC117" s="602">
        <v>0.55000000000000004</v>
      </c>
      <c r="BD117" s="604">
        <v>5.5</v>
      </c>
      <c r="BE117" s="605">
        <v>65000</v>
      </c>
      <c r="BF117" s="563">
        <v>47643.565727272711</v>
      </c>
      <c r="BG117" s="563">
        <v>5764871.4529999979</v>
      </c>
      <c r="BH117" s="872">
        <v>121</v>
      </c>
      <c r="BI117" s="602">
        <v>0.73297793426573399</v>
      </c>
      <c r="BJ117" s="604">
        <v>5.1308455398601378</v>
      </c>
      <c r="BK117" s="629"/>
      <c r="BL117" s="873">
        <v>0</v>
      </c>
      <c r="BM117" s="874">
        <v>0</v>
      </c>
      <c r="BN117" s="565">
        <v>0</v>
      </c>
      <c r="BO117" s="565">
        <v>0</v>
      </c>
      <c r="BP117" s="565">
        <v>0</v>
      </c>
      <c r="BQ117" s="565">
        <v>0</v>
      </c>
      <c r="BR117" s="552">
        <v>0</v>
      </c>
      <c r="BS117" s="657"/>
      <c r="BT117" s="607"/>
      <c r="BU117" s="676">
        <v>0.5</v>
      </c>
      <c r="BV117" s="602">
        <v>0.7142857142857143</v>
      </c>
      <c r="BW117" s="563">
        <v>10</v>
      </c>
      <c r="BX117" s="872">
        <v>14</v>
      </c>
      <c r="BY117" s="602">
        <v>1</v>
      </c>
      <c r="BZ117" s="604">
        <v>5</v>
      </c>
      <c r="CA117" s="606"/>
      <c r="CB117" s="608"/>
      <c r="CC117" s="608"/>
      <c r="CD117" s="606"/>
      <c r="CE117" s="608"/>
      <c r="CF117" s="608"/>
      <c r="CG117" s="607"/>
      <c r="CH117" s="608"/>
      <c r="CI117" s="608"/>
      <c r="CJ117" s="607"/>
      <c r="CK117" s="712"/>
      <c r="CL117" s="888"/>
      <c r="CM117" s="888"/>
      <c r="CN117" s="889"/>
      <c r="CO117" s="678"/>
      <c r="CP117" s="890">
        <v>99.86666666666666</v>
      </c>
      <c r="CQ117" s="602">
        <v>1.2</v>
      </c>
      <c r="CR117" s="680">
        <v>3.5999999999999996</v>
      </c>
      <c r="CS117" s="584"/>
      <c r="CT117" s="585"/>
      <c r="CU117" s="585"/>
      <c r="CV117" s="891"/>
      <c r="CW117" s="600">
        <v>0</v>
      </c>
      <c r="CX117" s="552">
        <v>0</v>
      </c>
      <c r="CY117" s="552">
        <v>0</v>
      </c>
      <c r="CZ117" s="551">
        <v>0</v>
      </c>
      <c r="DA117" s="552">
        <v>0</v>
      </c>
      <c r="DB117" s="552">
        <v>0</v>
      </c>
      <c r="DC117" s="551">
        <v>0</v>
      </c>
      <c r="DD117" s="552">
        <v>0</v>
      </c>
      <c r="DE117" s="552">
        <v>0</v>
      </c>
      <c r="DF117" s="552">
        <v>0</v>
      </c>
      <c r="DG117" s="552">
        <v>0</v>
      </c>
      <c r="DH117" s="551">
        <v>0</v>
      </c>
      <c r="DI117" s="552">
        <v>0</v>
      </c>
      <c r="DJ117" s="552">
        <v>0</v>
      </c>
      <c r="DK117" s="552">
        <v>0</v>
      </c>
      <c r="DL117" s="892">
        <v>0</v>
      </c>
    </row>
    <row r="118" spans="1:116">
      <c r="A118" s="769" t="s">
        <v>1120</v>
      </c>
      <c r="B118" s="621" t="s">
        <v>675</v>
      </c>
      <c r="C118" s="622" t="s">
        <v>496</v>
      </c>
      <c r="D118" s="622" t="s">
        <v>544</v>
      </c>
      <c r="E118" s="622" t="s">
        <v>151</v>
      </c>
      <c r="F118" s="622" t="s">
        <v>766</v>
      </c>
      <c r="G118" s="599">
        <v>63.676190832947945</v>
      </c>
      <c r="H118" s="600">
        <v>145</v>
      </c>
      <c r="I118" s="552">
        <v>16</v>
      </c>
      <c r="J118" s="601">
        <v>131.5</v>
      </c>
      <c r="K118" s="551">
        <v>127</v>
      </c>
      <c r="L118" s="552">
        <v>3</v>
      </c>
      <c r="M118" s="552">
        <v>5</v>
      </c>
      <c r="N118" s="552">
        <v>0</v>
      </c>
      <c r="O118" s="553">
        <v>0</v>
      </c>
      <c r="P118" s="554">
        <v>0.90689655172413797</v>
      </c>
      <c r="Q118" s="555">
        <v>13.603448275862069</v>
      </c>
      <c r="R118" s="606"/>
      <c r="S118" s="608"/>
      <c r="T118" s="608"/>
      <c r="U118" s="607"/>
      <c r="V118" s="600">
        <v>21</v>
      </c>
      <c r="W118" s="601">
        <v>13</v>
      </c>
      <c r="X118" s="551">
        <v>13</v>
      </c>
      <c r="Y118" s="561"/>
      <c r="Z118" s="553">
        <v>0</v>
      </c>
      <c r="AA118" s="554">
        <v>0.61904761904761907</v>
      </c>
      <c r="AB118" s="555">
        <v>6.1904761904761907</v>
      </c>
      <c r="AC118" s="600">
        <v>13</v>
      </c>
      <c r="AD118" s="557">
        <v>15</v>
      </c>
      <c r="AE118" s="551">
        <v>15</v>
      </c>
      <c r="AF118" s="552">
        <v>0</v>
      </c>
      <c r="AG118" s="553">
        <v>0</v>
      </c>
      <c r="AH118" s="602">
        <v>1.1538461538461537</v>
      </c>
      <c r="AI118" s="603">
        <v>16</v>
      </c>
      <c r="AJ118" s="559">
        <v>27</v>
      </c>
      <c r="AK118" s="551">
        <v>11</v>
      </c>
      <c r="AL118" s="552">
        <v>16</v>
      </c>
      <c r="AM118" s="561"/>
      <c r="AN118" s="553">
        <v>0</v>
      </c>
      <c r="AO118" s="602">
        <v>1.2</v>
      </c>
      <c r="AP118" s="886"/>
      <c r="AQ118" s="657"/>
      <c r="AR118" s="887"/>
      <c r="AS118" s="887"/>
      <c r="AT118" s="602">
        <v>1.1769230769230767</v>
      </c>
      <c r="AU118" s="604">
        <v>17.65384615384615</v>
      </c>
      <c r="AV118" s="600">
        <v>27</v>
      </c>
      <c r="AW118" s="551">
        <v>32</v>
      </c>
      <c r="AX118" s="551">
        <v>30</v>
      </c>
      <c r="AY118" s="552">
        <v>2</v>
      </c>
      <c r="AZ118" s="552">
        <v>0</v>
      </c>
      <c r="BA118" s="561"/>
      <c r="BB118" s="571">
        <v>0</v>
      </c>
      <c r="BC118" s="602">
        <v>1.1851851851851851</v>
      </c>
      <c r="BD118" s="604">
        <v>11.851851851851851</v>
      </c>
      <c r="BE118" s="605">
        <v>65000</v>
      </c>
      <c r="BF118" s="563">
        <v>62925.277637037027</v>
      </c>
      <c r="BG118" s="563">
        <v>8494912.4809999987</v>
      </c>
      <c r="BH118" s="872">
        <v>135</v>
      </c>
      <c r="BI118" s="602">
        <v>0.9680811944159543</v>
      </c>
      <c r="BJ118" s="604">
        <v>6.7765683609116802</v>
      </c>
      <c r="BK118" s="629"/>
      <c r="BL118" s="873">
        <v>0</v>
      </c>
      <c r="BM118" s="874">
        <v>0</v>
      </c>
      <c r="BN118" s="565">
        <v>0</v>
      </c>
      <c r="BO118" s="565">
        <v>0</v>
      </c>
      <c r="BP118" s="565">
        <v>0</v>
      </c>
      <c r="BQ118" s="565">
        <v>0</v>
      </c>
      <c r="BR118" s="552">
        <v>0</v>
      </c>
      <c r="BS118" s="657"/>
      <c r="BT118" s="607"/>
      <c r="BU118" s="676">
        <v>0.5</v>
      </c>
      <c r="BV118" s="602">
        <v>0.4</v>
      </c>
      <c r="BW118" s="563">
        <v>6</v>
      </c>
      <c r="BX118" s="872">
        <v>15</v>
      </c>
      <c r="BY118" s="602">
        <v>0.8</v>
      </c>
      <c r="BZ118" s="604">
        <v>4</v>
      </c>
      <c r="CA118" s="606"/>
      <c r="CB118" s="608"/>
      <c r="CC118" s="608"/>
      <c r="CD118" s="606"/>
      <c r="CE118" s="608"/>
      <c r="CF118" s="608"/>
      <c r="CG118" s="607"/>
      <c r="CH118" s="608"/>
      <c r="CI118" s="608"/>
      <c r="CJ118" s="607"/>
      <c r="CK118" s="712"/>
      <c r="CL118" s="888"/>
      <c r="CM118" s="888"/>
      <c r="CN118" s="889"/>
      <c r="CO118" s="678"/>
      <c r="CP118" s="890">
        <v>99.538461538461533</v>
      </c>
      <c r="CQ118" s="602">
        <v>1.2</v>
      </c>
      <c r="CR118" s="680">
        <v>3.5999999999999996</v>
      </c>
      <c r="CS118" s="584"/>
      <c r="CT118" s="585"/>
      <c r="CU118" s="585"/>
      <c r="CV118" s="891"/>
      <c r="CW118" s="600">
        <v>0</v>
      </c>
      <c r="CX118" s="552">
        <v>0</v>
      </c>
      <c r="CY118" s="552">
        <v>0</v>
      </c>
      <c r="CZ118" s="551">
        <v>0</v>
      </c>
      <c r="DA118" s="552">
        <v>0</v>
      </c>
      <c r="DB118" s="552">
        <v>0</v>
      </c>
      <c r="DC118" s="551">
        <v>0</v>
      </c>
      <c r="DD118" s="552">
        <v>0</v>
      </c>
      <c r="DE118" s="552">
        <v>0</v>
      </c>
      <c r="DF118" s="552">
        <v>0</v>
      </c>
      <c r="DG118" s="552">
        <v>0</v>
      </c>
      <c r="DH118" s="551">
        <v>0</v>
      </c>
      <c r="DI118" s="552">
        <v>0</v>
      </c>
      <c r="DJ118" s="552">
        <v>0</v>
      </c>
      <c r="DK118" s="552">
        <v>0</v>
      </c>
      <c r="DL118" s="892">
        <v>0</v>
      </c>
    </row>
    <row r="119" spans="1:116">
      <c r="A119" s="769" t="s">
        <v>1120</v>
      </c>
      <c r="B119" s="621" t="s">
        <v>675</v>
      </c>
      <c r="C119" s="622" t="s">
        <v>496</v>
      </c>
      <c r="D119" s="622" t="s">
        <v>544</v>
      </c>
      <c r="E119" s="622" t="s">
        <v>157</v>
      </c>
      <c r="F119" s="622" t="s">
        <v>769</v>
      </c>
      <c r="G119" s="599">
        <v>48.876160364743761</v>
      </c>
      <c r="H119" s="600">
        <v>62</v>
      </c>
      <c r="I119" s="552">
        <v>7</v>
      </c>
      <c r="J119" s="601">
        <v>50.2</v>
      </c>
      <c r="K119" s="551">
        <v>47</v>
      </c>
      <c r="L119" s="552">
        <v>2</v>
      </c>
      <c r="M119" s="552">
        <v>4</v>
      </c>
      <c r="N119" s="552">
        <v>0</v>
      </c>
      <c r="O119" s="553">
        <v>0</v>
      </c>
      <c r="P119" s="554">
        <v>0.80967741935483872</v>
      </c>
      <c r="Q119" s="555">
        <v>12.14516129032258</v>
      </c>
      <c r="R119" s="606"/>
      <c r="S119" s="608"/>
      <c r="T119" s="608"/>
      <c r="U119" s="607"/>
      <c r="V119" s="600">
        <v>15</v>
      </c>
      <c r="W119" s="601">
        <v>7</v>
      </c>
      <c r="X119" s="551">
        <v>7</v>
      </c>
      <c r="Y119" s="561"/>
      <c r="Z119" s="553">
        <v>0</v>
      </c>
      <c r="AA119" s="554">
        <v>0.46666666666666667</v>
      </c>
      <c r="AB119" s="555">
        <v>4.666666666666667</v>
      </c>
      <c r="AC119" s="600">
        <v>7</v>
      </c>
      <c r="AD119" s="557">
        <v>3</v>
      </c>
      <c r="AE119" s="551">
        <v>3</v>
      </c>
      <c r="AF119" s="552">
        <v>0</v>
      </c>
      <c r="AG119" s="553">
        <v>0</v>
      </c>
      <c r="AH119" s="602">
        <v>0.42857142857142855</v>
      </c>
      <c r="AI119" s="603">
        <v>8</v>
      </c>
      <c r="AJ119" s="559">
        <v>7</v>
      </c>
      <c r="AK119" s="551">
        <v>4</v>
      </c>
      <c r="AL119" s="552">
        <v>3</v>
      </c>
      <c r="AM119" s="561"/>
      <c r="AN119" s="553">
        <v>0</v>
      </c>
      <c r="AO119" s="602">
        <v>0.875</v>
      </c>
      <c r="AP119" s="886"/>
      <c r="AQ119" s="657"/>
      <c r="AR119" s="887"/>
      <c r="AS119" s="887"/>
      <c r="AT119" s="602">
        <v>0.6517857142857143</v>
      </c>
      <c r="AU119" s="604">
        <v>9.7767857142857153</v>
      </c>
      <c r="AV119" s="600">
        <v>16</v>
      </c>
      <c r="AW119" s="551">
        <v>14</v>
      </c>
      <c r="AX119" s="551">
        <v>11</v>
      </c>
      <c r="AY119" s="552">
        <v>2</v>
      </c>
      <c r="AZ119" s="552">
        <v>1</v>
      </c>
      <c r="BA119" s="561"/>
      <c r="BB119" s="571">
        <v>0</v>
      </c>
      <c r="BC119" s="602">
        <v>0.875</v>
      </c>
      <c r="BD119" s="604">
        <v>8.75</v>
      </c>
      <c r="BE119" s="605">
        <v>65000</v>
      </c>
      <c r="BF119" s="563">
        <v>45848.647867924541</v>
      </c>
      <c r="BG119" s="563">
        <v>2429978.3370000008</v>
      </c>
      <c r="BH119" s="872">
        <v>53</v>
      </c>
      <c r="BI119" s="602">
        <v>0.70536381335268528</v>
      </c>
      <c r="BJ119" s="604">
        <v>4.9375466934687973</v>
      </c>
      <c r="BK119" s="629"/>
      <c r="BL119" s="873">
        <v>0</v>
      </c>
      <c r="BM119" s="874">
        <v>0</v>
      </c>
      <c r="BN119" s="565">
        <v>0</v>
      </c>
      <c r="BO119" s="565">
        <v>0</v>
      </c>
      <c r="BP119" s="565">
        <v>0</v>
      </c>
      <c r="BQ119" s="565">
        <v>0</v>
      </c>
      <c r="BR119" s="552">
        <v>0</v>
      </c>
      <c r="BS119" s="657"/>
      <c r="BT119" s="607"/>
      <c r="BU119" s="676">
        <v>0.5</v>
      </c>
      <c r="BV119" s="602">
        <v>0.66666666666666663</v>
      </c>
      <c r="BW119" s="563">
        <v>2</v>
      </c>
      <c r="BX119" s="872">
        <v>3</v>
      </c>
      <c r="BY119" s="602">
        <v>1</v>
      </c>
      <c r="BZ119" s="604">
        <v>5</v>
      </c>
      <c r="CA119" s="606"/>
      <c r="CB119" s="608"/>
      <c r="CC119" s="608"/>
      <c r="CD119" s="606"/>
      <c r="CE119" s="608"/>
      <c r="CF119" s="608"/>
      <c r="CG119" s="607"/>
      <c r="CH119" s="608"/>
      <c r="CI119" s="608"/>
      <c r="CJ119" s="607"/>
      <c r="CK119" s="712"/>
      <c r="CL119" s="888"/>
      <c r="CM119" s="888"/>
      <c r="CN119" s="889"/>
      <c r="CO119" s="678"/>
      <c r="CP119" s="890">
        <v>99.6</v>
      </c>
      <c r="CQ119" s="602">
        <v>1.2</v>
      </c>
      <c r="CR119" s="680">
        <v>3.5999999999999996</v>
      </c>
      <c r="CS119" s="584"/>
      <c r="CT119" s="585"/>
      <c r="CU119" s="585"/>
      <c r="CV119" s="891"/>
      <c r="CW119" s="600">
        <v>0</v>
      </c>
      <c r="CX119" s="552">
        <v>0</v>
      </c>
      <c r="CY119" s="552">
        <v>0</v>
      </c>
      <c r="CZ119" s="551">
        <v>0</v>
      </c>
      <c r="DA119" s="552">
        <v>0</v>
      </c>
      <c r="DB119" s="552">
        <v>0</v>
      </c>
      <c r="DC119" s="551">
        <v>0</v>
      </c>
      <c r="DD119" s="552">
        <v>0</v>
      </c>
      <c r="DE119" s="552">
        <v>0</v>
      </c>
      <c r="DF119" s="552">
        <v>0</v>
      </c>
      <c r="DG119" s="552">
        <v>0</v>
      </c>
      <c r="DH119" s="551">
        <v>0</v>
      </c>
      <c r="DI119" s="552">
        <v>0</v>
      </c>
      <c r="DJ119" s="552">
        <v>0</v>
      </c>
      <c r="DK119" s="552">
        <v>0</v>
      </c>
      <c r="DL119" s="892">
        <v>0</v>
      </c>
    </row>
    <row r="120" spans="1:116">
      <c r="A120" s="769" t="s">
        <v>1120</v>
      </c>
      <c r="B120" s="621" t="s">
        <v>675</v>
      </c>
      <c r="C120" s="622" t="s">
        <v>496</v>
      </c>
      <c r="D120" s="622" t="s">
        <v>544</v>
      </c>
      <c r="E120" s="622" t="s">
        <v>145</v>
      </c>
      <c r="F120" s="622" t="s">
        <v>763</v>
      </c>
      <c r="G120" s="599">
        <v>61.961349700980634</v>
      </c>
      <c r="H120" s="600">
        <v>118</v>
      </c>
      <c r="I120" s="552">
        <v>10</v>
      </c>
      <c r="J120" s="601">
        <v>118.5</v>
      </c>
      <c r="K120" s="551">
        <v>115</v>
      </c>
      <c r="L120" s="552">
        <v>2</v>
      </c>
      <c r="M120" s="552">
        <v>5</v>
      </c>
      <c r="N120" s="552">
        <v>0</v>
      </c>
      <c r="O120" s="553">
        <v>0</v>
      </c>
      <c r="P120" s="554">
        <v>1.0042372881355932</v>
      </c>
      <c r="Q120" s="555">
        <v>15.063559322033898</v>
      </c>
      <c r="R120" s="606"/>
      <c r="S120" s="608"/>
      <c r="T120" s="608"/>
      <c r="U120" s="607"/>
      <c r="V120" s="600">
        <v>21</v>
      </c>
      <c r="W120" s="601">
        <v>16</v>
      </c>
      <c r="X120" s="551">
        <v>16</v>
      </c>
      <c r="Y120" s="561"/>
      <c r="Z120" s="553">
        <v>0</v>
      </c>
      <c r="AA120" s="554">
        <v>0.76190476190476186</v>
      </c>
      <c r="AB120" s="555">
        <v>7.6190476190476186</v>
      </c>
      <c r="AC120" s="600">
        <v>13</v>
      </c>
      <c r="AD120" s="557">
        <v>6</v>
      </c>
      <c r="AE120" s="551">
        <v>16</v>
      </c>
      <c r="AF120" s="552">
        <v>0</v>
      </c>
      <c r="AG120" s="553">
        <v>10</v>
      </c>
      <c r="AH120" s="602">
        <v>0.46153846153846156</v>
      </c>
      <c r="AI120" s="603">
        <v>16</v>
      </c>
      <c r="AJ120" s="559">
        <v>32</v>
      </c>
      <c r="AK120" s="551">
        <v>15</v>
      </c>
      <c r="AL120" s="552">
        <v>17</v>
      </c>
      <c r="AM120" s="561"/>
      <c r="AN120" s="553">
        <v>0</v>
      </c>
      <c r="AO120" s="602">
        <v>1.2</v>
      </c>
      <c r="AP120" s="886"/>
      <c r="AQ120" s="657"/>
      <c r="AR120" s="887"/>
      <c r="AS120" s="887"/>
      <c r="AT120" s="602">
        <v>0.8307692307692307</v>
      </c>
      <c r="AU120" s="604">
        <v>12.46153846153846</v>
      </c>
      <c r="AV120" s="600">
        <v>29</v>
      </c>
      <c r="AW120" s="551">
        <v>35</v>
      </c>
      <c r="AX120" s="551">
        <v>30</v>
      </c>
      <c r="AY120" s="552">
        <v>10</v>
      </c>
      <c r="AZ120" s="552">
        <v>0</v>
      </c>
      <c r="BA120" s="561"/>
      <c r="BB120" s="571">
        <v>5</v>
      </c>
      <c r="BC120" s="602">
        <v>1.2</v>
      </c>
      <c r="BD120" s="604">
        <v>12</v>
      </c>
      <c r="BE120" s="605">
        <v>65000</v>
      </c>
      <c r="BF120" s="563">
        <v>57731.182770491803</v>
      </c>
      <c r="BG120" s="563">
        <v>7043204.2980000004</v>
      </c>
      <c r="BH120" s="872">
        <v>122</v>
      </c>
      <c r="BI120" s="602">
        <v>0.8881720426229508</v>
      </c>
      <c r="BJ120" s="604">
        <v>6.2172042983606559</v>
      </c>
      <c r="BK120" s="629"/>
      <c r="BL120" s="873">
        <v>0</v>
      </c>
      <c r="BM120" s="874">
        <v>0</v>
      </c>
      <c r="BN120" s="565">
        <v>0</v>
      </c>
      <c r="BO120" s="565">
        <v>0</v>
      </c>
      <c r="BP120" s="565">
        <v>0</v>
      </c>
      <c r="BQ120" s="565">
        <v>0</v>
      </c>
      <c r="BR120" s="552">
        <v>0</v>
      </c>
      <c r="BS120" s="657"/>
      <c r="BT120" s="607"/>
      <c r="BU120" s="676">
        <v>0.5</v>
      </c>
      <c r="BV120" s="602">
        <v>0.625</v>
      </c>
      <c r="BW120" s="563">
        <v>10</v>
      </c>
      <c r="BX120" s="872">
        <v>16</v>
      </c>
      <c r="BY120" s="602">
        <v>1</v>
      </c>
      <c r="BZ120" s="604">
        <v>5</v>
      </c>
      <c r="CA120" s="606"/>
      <c r="CB120" s="608"/>
      <c r="CC120" s="608"/>
      <c r="CD120" s="606"/>
      <c r="CE120" s="608"/>
      <c r="CF120" s="608"/>
      <c r="CG120" s="607"/>
      <c r="CH120" s="608"/>
      <c r="CI120" s="608"/>
      <c r="CJ120" s="607"/>
      <c r="CK120" s="712"/>
      <c r="CL120" s="888"/>
      <c r="CM120" s="888"/>
      <c r="CN120" s="889"/>
      <c r="CO120" s="678"/>
      <c r="CP120" s="890">
        <v>99.529411764705884</v>
      </c>
      <c r="CQ120" s="602">
        <v>1.2</v>
      </c>
      <c r="CR120" s="680">
        <v>3.5999999999999996</v>
      </c>
      <c r="CS120" s="584"/>
      <c r="CT120" s="585"/>
      <c r="CU120" s="585"/>
      <c r="CV120" s="891"/>
      <c r="CW120" s="600">
        <v>0</v>
      </c>
      <c r="CX120" s="552">
        <v>0</v>
      </c>
      <c r="CY120" s="552">
        <v>0</v>
      </c>
      <c r="CZ120" s="551">
        <v>0</v>
      </c>
      <c r="DA120" s="552">
        <v>0</v>
      </c>
      <c r="DB120" s="552">
        <v>0</v>
      </c>
      <c r="DC120" s="551">
        <v>5</v>
      </c>
      <c r="DD120" s="552">
        <v>0</v>
      </c>
      <c r="DE120" s="552">
        <v>0</v>
      </c>
      <c r="DF120" s="552">
        <v>1</v>
      </c>
      <c r="DG120" s="552">
        <v>0</v>
      </c>
      <c r="DH120" s="551">
        <v>10</v>
      </c>
      <c r="DI120" s="552">
        <v>2</v>
      </c>
      <c r="DJ120" s="552">
        <v>0</v>
      </c>
      <c r="DK120" s="552">
        <v>0</v>
      </c>
      <c r="DL120" s="892">
        <v>0</v>
      </c>
    </row>
    <row r="121" spans="1:116">
      <c r="A121" s="769" t="s">
        <v>1120</v>
      </c>
      <c r="B121" s="621" t="s">
        <v>675</v>
      </c>
      <c r="C121" s="622" t="s">
        <v>496</v>
      </c>
      <c r="D121" s="622" t="s">
        <v>544</v>
      </c>
      <c r="E121" s="622" t="s">
        <v>155</v>
      </c>
      <c r="F121" s="622" t="s">
        <v>767</v>
      </c>
      <c r="G121" s="599">
        <v>64.198797472134331</v>
      </c>
      <c r="H121" s="600">
        <v>83</v>
      </c>
      <c r="I121" s="552">
        <v>9</v>
      </c>
      <c r="J121" s="601">
        <v>83.6</v>
      </c>
      <c r="K121" s="551">
        <v>81</v>
      </c>
      <c r="L121" s="552">
        <v>2</v>
      </c>
      <c r="M121" s="552">
        <v>2</v>
      </c>
      <c r="N121" s="552">
        <v>0</v>
      </c>
      <c r="O121" s="553">
        <v>0</v>
      </c>
      <c r="P121" s="554">
        <v>1.0072289156626506</v>
      </c>
      <c r="Q121" s="555">
        <v>15.108433734939759</v>
      </c>
      <c r="R121" s="606"/>
      <c r="S121" s="608"/>
      <c r="T121" s="608"/>
      <c r="U121" s="607"/>
      <c r="V121" s="600">
        <v>16</v>
      </c>
      <c r="W121" s="601">
        <v>9</v>
      </c>
      <c r="X121" s="551">
        <v>9</v>
      </c>
      <c r="Y121" s="561"/>
      <c r="Z121" s="553">
        <v>0</v>
      </c>
      <c r="AA121" s="554">
        <v>0.5625</v>
      </c>
      <c r="AB121" s="555">
        <v>5.625</v>
      </c>
      <c r="AC121" s="600">
        <v>9</v>
      </c>
      <c r="AD121" s="557">
        <v>12</v>
      </c>
      <c r="AE121" s="551">
        <v>12</v>
      </c>
      <c r="AF121" s="552">
        <v>0</v>
      </c>
      <c r="AG121" s="553">
        <v>0</v>
      </c>
      <c r="AH121" s="602">
        <v>1.2</v>
      </c>
      <c r="AI121" s="603">
        <v>12</v>
      </c>
      <c r="AJ121" s="559">
        <v>12</v>
      </c>
      <c r="AK121" s="551">
        <v>10</v>
      </c>
      <c r="AL121" s="552">
        <v>2</v>
      </c>
      <c r="AM121" s="561"/>
      <c r="AN121" s="553">
        <v>0</v>
      </c>
      <c r="AO121" s="602">
        <v>1</v>
      </c>
      <c r="AP121" s="886"/>
      <c r="AQ121" s="657"/>
      <c r="AR121" s="887"/>
      <c r="AS121" s="887"/>
      <c r="AT121" s="602">
        <v>1.1000000000000001</v>
      </c>
      <c r="AU121" s="604">
        <v>16.5</v>
      </c>
      <c r="AV121" s="600">
        <v>19</v>
      </c>
      <c r="AW121" s="551">
        <v>25</v>
      </c>
      <c r="AX121" s="551">
        <v>21</v>
      </c>
      <c r="AY121" s="552">
        <v>4</v>
      </c>
      <c r="AZ121" s="552">
        <v>0</v>
      </c>
      <c r="BA121" s="561"/>
      <c r="BB121" s="571">
        <v>0</v>
      </c>
      <c r="BC121" s="602">
        <v>1.2</v>
      </c>
      <c r="BD121" s="604">
        <v>12</v>
      </c>
      <c r="BE121" s="605">
        <v>65000</v>
      </c>
      <c r="BF121" s="563">
        <v>59106.948988235279</v>
      </c>
      <c r="BG121" s="563">
        <v>5024090.6639999989</v>
      </c>
      <c r="BH121" s="872">
        <v>85</v>
      </c>
      <c r="BI121" s="602">
        <v>0.90933767674208121</v>
      </c>
      <c r="BJ121" s="604">
        <v>6.3653637371945688</v>
      </c>
      <c r="BK121" s="629"/>
      <c r="BL121" s="873">
        <v>0</v>
      </c>
      <c r="BM121" s="874">
        <v>0</v>
      </c>
      <c r="BN121" s="565">
        <v>0</v>
      </c>
      <c r="BO121" s="565">
        <v>0</v>
      </c>
      <c r="BP121" s="565">
        <v>0</v>
      </c>
      <c r="BQ121" s="565">
        <v>0</v>
      </c>
      <c r="BR121" s="552">
        <v>0</v>
      </c>
      <c r="BS121" s="657"/>
      <c r="BT121" s="607"/>
      <c r="BU121" s="676">
        <v>0.5</v>
      </c>
      <c r="BV121" s="602">
        <v>0.91666666666666663</v>
      </c>
      <c r="BW121" s="563">
        <v>11</v>
      </c>
      <c r="BX121" s="872">
        <v>12</v>
      </c>
      <c r="BY121" s="602">
        <v>1</v>
      </c>
      <c r="BZ121" s="604">
        <v>5</v>
      </c>
      <c r="CA121" s="606"/>
      <c r="CB121" s="608"/>
      <c r="CC121" s="608"/>
      <c r="CD121" s="606"/>
      <c r="CE121" s="608"/>
      <c r="CF121" s="608"/>
      <c r="CG121" s="607"/>
      <c r="CH121" s="608"/>
      <c r="CI121" s="608"/>
      <c r="CJ121" s="607"/>
      <c r="CK121" s="712"/>
      <c r="CL121" s="888"/>
      <c r="CM121" s="888"/>
      <c r="CN121" s="889"/>
      <c r="CO121" s="678"/>
      <c r="CP121" s="890">
        <v>100</v>
      </c>
      <c r="CQ121" s="602">
        <v>1.2</v>
      </c>
      <c r="CR121" s="680">
        <v>3.5999999999999996</v>
      </c>
      <c r="CS121" s="584"/>
      <c r="CT121" s="585"/>
      <c r="CU121" s="585"/>
      <c r="CV121" s="891"/>
      <c r="CW121" s="600">
        <v>0</v>
      </c>
      <c r="CX121" s="552">
        <v>0</v>
      </c>
      <c r="CY121" s="552">
        <v>0</v>
      </c>
      <c r="CZ121" s="551">
        <v>0</v>
      </c>
      <c r="DA121" s="552">
        <v>0</v>
      </c>
      <c r="DB121" s="552">
        <v>0</v>
      </c>
      <c r="DC121" s="551">
        <v>0</v>
      </c>
      <c r="DD121" s="552">
        <v>0</v>
      </c>
      <c r="DE121" s="552">
        <v>0</v>
      </c>
      <c r="DF121" s="552">
        <v>0</v>
      </c>
      <c r="DG121" s="552">
        <v>0</v>
      </c>
      <c r="DH121" s="551">
        <v>0</v>
      </c>
      <c r="DI121" s="552">
        <v>0</v>
      </c>
      <c r="DJ121" s="552">
        <v>0</v>
      </c>
      <c r="DK121" s="552">
        <v>0</v>
      </c>
      <c r="DL121" s="892">
        <v>0</v>
      </c>
    </row>
    <row r="122" spans="1:116">
      <c r="A122" s="769" t="s">
        <v>1120</v>
      </c>
      <c r="B122" s="621" t="s">
        <v>675</v>
      </c>
      <c r="C122" s="622" t="s">
        <v>496</v>
      </c>
      <c r="D122" s="622" t="s">
        <v>544</v>
      </c>
      <c r="E122" s="622" t="s">
        <v>159</v>
      </c>
      <c r="F122" s="622" t="s">
        <v>768</v>
      </c>
      <c r="G122" s="599">
        <v>49.01202307071096</v>
      </c>
      <c r="H122" s="600">
        <v>89</v>
      </c>
      <c r="I122" s="552">
        <v>9</v>
      </c>
      <c r="J122" s="601">
        <v>70.2</v>
      </c>
      <c r="K122" s="551">
        <v>65</v>
      </c>
      <c r="L122" s="552">
        <v>4</v>
      </c>
      <c r="M122" s="552">
        <v>4</v>
      </c>
      <c r="N122" s="552">
        <v>0</v>
      </c>
      <c r="O122" s="553">
        <v>0</v>
      </c>
      <c r="P122" s="554">
        <v>0.78876404494382024</v>
      </c>
      <c r="Q122" s="555">
        <v>11.831460674157304</v>
      </c>
      <c r="R122" s="606"/>
      <c r="S122" s="608"/>
      <c r="T122" s="608"/>
      <c r="U122" s="607"/>
      <c r="V122" s="600">
        <v>17</v>
      </c>
      <c r="W122" s="601">
        <v>13</v>
      </c>
      <c r="X122" s="551">
        <v>13</v>
      </c>
      <c r="Y122" s="561"/>
      <c r="Z122" s="553">
        <v>0</v>
      </c>
      <c r="AA122" s="554">
        <v>0.76470588235294112</v>
      </c>
      <c r="AB122" s="555">
        <v>7.6470588235294112</v>
      </c>
      <c r="AC122" s="600">
        <v>10</v>
      </c>
      <c r="AD122" s="557">
        <v>-2</v>
      </c>
      <c r="AE122" s="551">
        <v>8</v>
      </c>
      <c r="AF122" s="552">
        <v>0</v>
      </c>
      <c r="AG122" s="553">
        <v>10</v>
      </c>
      <c r="AH122" s="602">
        <v>-0.2</v>
      </c>
      <c r="AI122" s="603">
        <v>12</v>
      </c>
      <c r="AJ122" s="559">
        <v>11</v>
      </c>
      <c r="AK122" s="551">
        <v>7</v>
      </c>
      <c r="AL122" s="552">
        <v>4</v>
      </c>
      <c r="AM122" s="561"/>
      <c r="AN122" s="553">
        <v>0</v>
      </c>
      <c r="AO122" s="602">
        <v>0.91666666666666663</v>
      </c>
      <c r="AP122" s="886"/>
      <c r="AQ122" s="657"/>
      <c r="AR122" s="887"/>
      <c r="AS122" s="887"/>
      <c r="AT122" s="602">
        <v>0.35833333333333328</v>
      </c>
      <c r="AU122" s="604">
        <v>5.3749999999999991</v>
      </c>
      <c r="AV122" s="600">
        <v>20</v>
      </c>
      <c r="AW122" s="551">
        <v>19</v>
      </c>
      <c r="AX122" s="551">
        <v>16</v>
      </c>
      <c r="AY122" s="552">
        <v>5</v>
      </c>
      <c r="AZ122" s="552">
        <v>3</v>
      </c>
      <c r="BA122" s="561"/>
      <c r="BB122" s="571">
        <v>5</v>
      </c>
      <c r="BC122" s="602">
        <v>0.95</v>
      </c>
      <c r="BD122" s="604">
        <v>9.5</v>
      </c>
      <c r="BE122" s="605">
        <v>65000</v>
      </c>
      <c r="BF122" s="563">
        <v>56257.533178082194</v>
      </c>
      <c r="BG122" s="563">
        <v>4106799.9220000003</v>
      </c>
      <c r="BH122" s="872">
        <v>73</v>
      </c>
      <c r="BI122" s="602">
        <v>0.8655005104320338</v>
      </c>
      <c r="BJ122" s="604">
        <v>6.0585035730242369</v>
      </c>
      <c r="BK122" s="629"/>
      <c r="BL122" s="873">
        <v>0</v>
      </c>
      <c r="BM122" s="874">
        <v>0</v>
      </c>
      <c r="BN122" s="565">
        <v>0</v>
      </c>
      <c r="BO122" s="565">
        <v>0</v>
      </c>
      <c r="BP122" s="565">
        <v>0</v>
      </c>
      <c r="BQ122" s="565">
        <v>0</v>
      </c>
      <c r="BR122" s="552">
        <v>0</v>
      </c>
      <c r="BS122" s="657"/>
      <c r="BT122" s="607"/>
      <c r="BU122" s="676">
        <v>0.5</v>
      </c>
      <c r="BV122" s="602">
        <v>0.875</v>
      </c>
      <c r="BW122" s="563">
        <v>7</v>
      </c>
      <c r="BX122" s="872">
        <v>8</v>
      </c>
      <c r="BY122" s="602">
        <v>1</v>
      </c>
      <c r="BZ122" s="604">
        <v>5</v>
      </c>
      <c r="CA122" s="606"/>
      <c r="CB122" s="608"/>
      <c r="CC122" s="608"/>
      <c r="CD122" s="606"/>
      <c r="CE122" s="608"/>
      <c r="CF122" s="608"/>
      <c r="CG122" s="607"/>
      <c r="CH122" s="608"/>
      <c r="CI122" s="608"/>
      <c r="CJ122" s="607"/>
      <c r="CK122" s="712"/>
      <c r="CL122" s="888"/>
      <c r="CM122" s="888"/>
      <c r="CN122" s="889"/>
      <c r="CO122" s="678"/>
      <c r="CP122" s="890">
        <v>99.785714285714292</v>
      </c>
      <c r="CQ122" s="602">
        <v>1.2</v>
      </c>
      <c r="CR122" s="680">
        <v>3.5999999999999996</v>
      </c>
      <c r="CS122" s="584"/>
      <c r="CT122" s="585"/>
      <c r="CU122" s="585"/>
      <c r="CV122" s="891"/>
      <c r="CW122" s="600">
        <v>0</v>
      </c>
      <c r="CX122" s="552">
        <v>0</v>
      </c>
      <c r="CY122" s="552">
        <v>0</v>
      </c>
      <c r="CZ122" s="551">
        <v>0</v>
      </c>
      <c r="DA122" s="552">
        <v>0</v>
      </c>
      <c r="DB122" s="552">
        <v>0</v>
      </c>
      <c r="DC122" s="551">
        <v>5</v>
      </c>
      <c r="DD122" s="552">
        <v>0</v>
      </c>
      <c r="DE122" s="552">
        <v>0</v>
      </c>
      <c r="DF122" s="552">
        <v>1</v>
      </c>
      <c r="DG122" s="552">
        <v>0</v>
      </c>
      <c r="DH122" s="551">
        <v>10</v>
      </c>
      <c r="DI122" s="552">
        <v>2</v>
      </c>
      <c r="DJ122" s="552">
        <v>0</v>
      </c>
      <c r="DK122" s="552">
        <v>0</v>
      </c>
      <c r="DL122" s="892">
        <v>0</v>
      </c>
    </row>
    <row r="123" spans="1:116">
      <c r="A123" s="769" t="s">
        <v>1120</v>
      </c>
      <c r="B123" s="621" t="s">
        <v>675</v>
      </c>
      <c r="C123" s="622" t="s">
        <v>496</v>
      </c>
      <c r="D123" s="622" t="s">
        <v>544</v>
      </c>
      <c r="E123" s="622" t="s">
        <v>153</v>
      </c>
      <c r="F123" s="622" t="s">
        <v>770</v>
      </c>
      <c r="G123" s="599">
        <v>50.765286710071123</v>
      </c>
      <c r="H123" s="600">
        <v>100</v>
      </c>
      <c r="I123" s="552">
        <v>10</v>
      </c>
      <c r="J123" s="601">
        <v>76.599999999999994</v>
      </c>
      <c r="K123" s="551">
        <v>75</v>
      </c>
      <c r="L123" s="552">
        <v>1</v>
      </c>
      <c r="M123" s="552">
        <v>2</v>
      </c>
      <c r="N123" s="552">
        <v>0</v>
      </c>
      <c r="O123" s="553">
        <v>0</v>
      </c>
      <c r="P123" s="554">
        <v>0.7659999999999999</v>
      </c>
      <c r="Q123" s="555">
        <v>11.489999999999998</v>
      </c>
      <c r="R123" s="606"/>
      <c r="S123" s="608"/>
      <c r="T123" s="608"/>
      <c r="U123" s="607"/>
      <c r="V123" s="600">
        <v>18</v>
      </c>
      <c r="W123" s="601">
        <v>11</v>
      </c>
      <c r="X123" s="551">
        <v>11</v>
      </c>
      <c r="Y123" s="561"/>
      <c r="Z123" s="553">
        <v>0</v>
      </c>
      <c r="AA123" s="554">
        <v>0.61111111111111116</v>
      </c>
      <c r="AB123" s="555">
        <v>6.1111111111111116</v>
      </c>
      <c r="AC123" s="600">
        <v>11</v>
      </c>
      <c r="AD123" s="557">
        <v>6</v>
      </c>
      <c r="AE123" s="551">
        <v>6</v>
      </c>
      <c r="AF123" s="552">
        <v>0</v>
      </c>
      <c r="AG123" s="553">
        <v>0</v>
      </c>
      <c r="AH123" s="602">
        <v>0.54545454545454541</v>
      </c>
      <c r="AI123" s="603">
        <v>13</v>
      </c>
      <c r="AJ123" s="559">
        <v>10</v>
      </c>
      <c r="AK123" s="551">
        <v>6</v>
      </c>
      <c r="AL123" s="552">
        <v>4</v>
      </c>
      <c r="AM123" s="561"/>
      <c r="AN123" s="553">
        <v>0</v>
      </c>
      <c r="AO123" s="602">
        <v>0.76923076923076927</v>
      </c>
      <c r="AP123" s="886"/>
      <c r="AQ123" s="657"/>
      <c r="AR123" s="887"/>
      <c r="AS123" s="887"/>
      <c r="AT123" s="602">
        <v>0.65734265734265729</v>
      </c>
      <c r="AU123" s="604">
        <v>9.86013986013986</v>
      </c>
      <c r="AV123" s="600">
        <v>22</v>
      </c>
      <c r="AW123" s="551">
        <v>18</v>
      </c>
      <c r="AX123" s="551">
        <v>15</v>
      </c>
      <c r="AY123" s="552">
        <v>3</v>
      </c>
      <c r="AZ123" s="552">
        <v>0</v>
      </c>
      <c r="BA123" s="561"/>
      <c r="BB123" s="571">
        <v>0</v>
      </c>
      <c r="BC123" s="602">
        <v>0.81818181818181823</v>
      </c>
      <c r="BD123" s="604">
        <v>8.1818181818181817</v>
      </c>
      <c r="BE123" s="605">
        <v>65000</v>
      </c>
      <c r="BF123" s="563">
        <v>60563.448743589724</v>
      </c>
      <c r="BG123" s="563">
        <v>4723949.0019999985</v>
      </c>
      <c r="BH123" s="872">
        <v>78</v>
      </c>
      <c r="BI123" s="602">
        <v>0.93174536528599572</v>
      </c>
      <c r="BJ123" s="604">
        <v>6.5222175570019703</v>
      </c>
      <c r="BK123" s="629"/>
      <c r="BL123" s="873">
        <v>0</v>
      </c>
      <c r="BM123" s="874">
        <v>0</v>
      </c>
      <c r="BN123" s="565">
        <v>0</v>
      </c>
      <c r="BO123" s="565">
        <v>0</v>
      </c>
      <c r="BP123" s="565">
        <v>0</v>
      </c>
      <c r="BQ123" s="565">
        <v>0</v>
      </c>
      <c r="BR123" s="552">
        <v>0</v>
      </c>
      <c r="BS123" s="657"/>
      <c r="BT123" s="607"/>
      <c r="BU123" s="676">
        <v>0.5</v>
      </c>
      <c r="BV123" s="602">
        <v>0.5</v>
      </c>
      <c r="BW123" s="563">
        <v>3</v>
      </c>
      <c r="BX123" s="872">
        <v>6</v>
      </c>
      <c r="BY123" s="602">
        <v>1</v>
      </c>
      <c r="BZ123" s="604">
        <v>5</v>
      </c>
      <c r="CA123" s="606"/>
      <c r="CB123" s="608"/>
      <c r="CC123" s="608"/>
      <c r="CD123" s="606"/>
      <c r="CE123" s="608"/>
      <c r="CF123" s="608"/>
      <c r="CG123" s="607"/>
      <c r="CH123" s="608"/>
      <c r="CI123" s="608"/>
      <c r="CJ123" s="607"/>
      <c r="CK123" s="712"/>
      <c r="CL123" s="888"/>
      <c r="CM123" s="888"/>
      <c r="CN123" s="889"/>
      <c r="CO123" s="678"/>
      <c r="CP123" s="890">
        <v>99.75</v>
      </c>
      <c r="CQ123" s="602">
        <v>1.2</v>
      </c>
      <c r="CR123" s="680">
        <v>3.5999999999999996</v>
      </c>
      <c r="CS123" s="584"/>
      <c r="CT123" s="585"/>
      <c r="CU123" s="585"/>
      <c r="CV123" s="891"/>
      <c r="CW123" s="600">
        <v>0</v>
      </c>
      <c r="CX123" s="552">
        <v>0</v>
      </c>
      <c r="CY123" s="552">
        <v>0</v>
      </c>
      <c r="CZ123" s="551">
        <v>0</v>
      </c>
      <c r="DA123" s="552">
        <v>0</v>
      </c>
      <c r="DB123" s="552">
        <v>0</v>
      </c>
      <c r="DC123" s="551">
        <v>0</v>
      </c>
      <c r="DD123" s="552">
        <v>0</v>
      </c>
      <c r="DE123" s="552">
        <v>0</v>
      </c>
      <c r="DF123" s="552">
        <v>0</v>
      </c>
      <c r="DG123" s="552">
        <v>0</v>
      </c>
      <c r="DH123" s="551">
        <v>0</v>
      </c>
      <c r="DI123" s="552">
        <v>0</v>
      </c>
      <c r="DJ123" s="552">
        <v>0</v>
      </c>
      <c r="DK123" s="552">
        <v>0</v>
      </c>
      <c r="DL123" s="892">
        <v>0</v>
      </c>
    </row>
    <row r="124" spans="1:116">
      <c r="A124" s="769" t="s">
        <v>1120</v>
      </c>
      <c r="B124" s="621" t="s">
        <v>675</v>
      </c>
      <c r="C124" s="622" t="s">
        <v>496</v>
      </c>
      <c r="D124" s="622" t="s">
        <v>544</v>
      </c>
      <c r="E124" s="622" t="s">
        <v>161</v>
      </c>
      <c r="F124" s="622" t="s">
        <v>771</v>
      </c>
      <c r="G124" s="599">
        <v>48.058833845759374</v>
      </c>
      <c r="H124" s="600">
        <v>114</v>
      </c>
      <c r="I124" s="552">
        <v>10</v>
      </c>
      <c r="J124" s="601">
        <v>102.6</v>
      </c>
      <c r="K124" s="551">
        <v>100</v>
      </c>
      <c r="L124" s="552">
        <v>2</v>
      </c>
      <c r="M124" s="552">
        <v>2</v>
      </c>
      <c r="N124" s="552">
        <v>0</v>
      </c>
      <c r="O124" s="553">
        <v>0</v>
      </c>
      <c r="P124" s="554">
        <v>0.89999999999999991</v>
      </c>
      <c r="Q124" s="555">
        <v>13.499999999999998</v>
      </c>
      <c r="R124" s="606"/>
      <c r="S124" s="608"/>
      <c r="T124" s="608"/>
      <c r="U124" s="607"/>
      <c r="V124" s="600">
        <v>18</v>
      </c>
      <c r="W124" s="601">
        <v>9</v>
      </c>
      <c r="X124" s="551">
        <v>9</v>
      </c>
      <c r="Y124" s="561"/>
      <c r="Z124" s="553">
        <v>0</v>
      </c>
      <c r="AA124" s="554">
        <v>0.5</v>
      </c>
      <c r="AB124" s="555">
        <v>5</v>
      </c>
      <c r="AC124" s="600">
        <v>12</v>
      </c>
      <c r="AD124" s="557">
        <v>-4</v>
      </c>
      <c r="AE124" s="551">
        <v>16</v>
      </c>
      <c r="AF124" s="552">
        <v>0</v>
      </c>
      <c r="AG124" s="553">
        <v>20</v>
      </c>
      <c r="AH124" s="602">
        <v>-0.33333333333333331</v>
      </c>
      <c r="AI124" s="603">
        <v>14</v>
      </c>
      <c r="AJ124" s="559">
        <v>23</v>
      </c>
      <c r="AK124" s="551">
        <v>15</v>
      </c>
      <c r="AL124" s="552">
        <v>8</v>
      </c>
      <c r="AM124" s="561"/>
      <c r="AN124" s="553">
        <v>0</v>
      </c>
      <c r="AO124" s="602">
        <v>1.2</v>
      </c>
      <c r="AP124" s="886"/>
      <c r="AQ124" s="657"/>
      <c r="AR124" s="887"/>
      <c r="AS124" s="887"/>
      <c r="AT124" s="602">
        <v>0.43333333333333335</v>
      </c>
      <c r="AU124" s="604">
        <v>6.5</v>
      </c>
      <c r="AV124" s="600">
        <v>24</v>
      </c>
      <c r="AW124" s="551">
        <v>20</v>
      </c>
      <c r="AX124" s="551">
        <v>26</v>
      </c>
      <c r="AY124" s="552">
        <v>4</v>
      </c>
      <c r="AZ124" s="552">
        <v>0</v>
      </c>
      <c r="BA124" s="561"/>
      <c r="BB124" s="571">
        <v>10</v>
      </c>
      <c r="BC124" s="602">
        <v>0.83333333333333337</v>
      </c>
      <c r="BD124" s="604">
        <v>8.3333333333333339</v>
      </c>
      <c r="BE124" s="605">
        <v>65000</v>
      </c>
      <c r="BF124" s="563">
        <v>56879.647615384631</v>
      </c>
      <c r="BG124" s="563">
        <v>5915483.3520000018</v>
      </c>
      <c r="BH124" s="872">
        <v>104</v>
      </c>
      <c r="BI124" s="602">
        <v>0.87507150177514814</v>
      </c>
      <c r="BJ124" s="604">
        <v>6.1255005124260373</v>
      </c>
      <c r="BK124" s="629"/>
      <c r="BL124" s="873">
        <v>0</v>
      </c>
      <c r="BM124" s="874">
        <v>0</v>
      </c>
      <c r="BN124" s="565">
        <v>0</v>
      </c>
      <c r="BO124" s="565">
        <v>0</v>
      </c>
      <c r="BP124" s="565">
        <v>0</v>
      </c>
      <c r="BQ124" s="565">
        <v>0</v>
      </c>
      <c r="BR124" s="552">
        <v>0</v>
      </c>
      <c r="BS124" s="657"/>
      <c r="BT124" s="607"/>
      <c r="BU124" s="676">
        <v>0.5</v>
      </c>
      <c r="BV124" s="602">
        <v>0.6875</v>
      </c>
      <c r="BW124" s="563">
        <v>11</v>
      </c>
      <c r="BX124" s="872">
        <v>16</v>
      </c>
      <c r="BY124" s="602">
        <v>1</v>
      </c>
      <c r="BZ124" s="604">
        <v>5</v>
      </c>
      <c r="CA124" s="606"/>
      <c r="CB124" s="608"/>
      <c r="CC124" s="608"/>
      <c r="CD124" s="606"/>
      <c r="CE124" s="608"/>
      <c r="CF124" s="608"/>
      <c r="CG124" s="607"/>
      <c r="CH124" s="608"/>
      <c r="CI124" s="608"/>
      <c r="CJ124" s="607"/>
      <c r="CK124" s="712"/>
      <c r="CL124" s="888"/>
      <c r="CM124" s="888"/>
      <c r="CN124" s="889"/>
      <c r="CO124" s="678"/>
      <c r="CP124" s="890">
        <v>100</v>
      </c>
      <c r="CQ124" s="602">
        <v>1.2</v>
      </c>
      <c r="CR124" s="680">
        <v>3.5999999999999996</v>
      </c>
      <c r="CS124" s="584"/>
      <c r="CT124" s="585"/>
      <c r="CU124" s="585"/>
      <c r="CV124" s="891"/>
      <c r="CW124" s="600">
        <v>0</v>
      </c>
      <c r="CX124" s="552">
        <v>0</v>
      </c>
      <c r="CY124" s="552">
        <v>0</v>
      </c>
      <c r="CZ124" s="551">
        <v>0</v>
      </c>
      <c r="DA124" s="552">
        <v>0</v>
      </c>
      <c r="DB124" s="552">
        <v>0</v>
      </c>
      <c r="DC124" s="551">
        <v>10</v>
      </c>
      <c r="DD124" s="552">
        <v>0</v>
      </c>
      <c r="DE124" s="552">
        <v>0</v>
      </c>
      <c r="DF124" s="552">
        <v>2</v>
      </c>
      <c r="DG124" s="552">
        <v>0</v>
      </c>
      <c r="DH124" s="551">
        <v>20</v>
      </c>
      <c r="DI124" s="552">
        <v>4</v>
      </c>
      <c r="DJ124" s="552">
        <v>0</v>
      </c>
      <c r="DK124" s="552">
        <v>0</v>
      </c>
      <c r="DL124" s="892">
        <v>0</v>
      </c>
    </row>
    <row r="125" spans="1:116">
      <c r="A125" s="769" t="s">
        <v>1120</v>
      </c>
      <c r="B125" s="621" t="s">
        <v>675</v>
      </c>
      <c r="C125" s="622" t="s">
        <v>496</v>
      </c>
      <c r="D125" s="622" t="s">
        <v>544</v>
      </c>
      <c r="E125" s="622" t="s">
        <v>163</v>
      </c>
      <c r="F125" s="622" t="s">
        <v>772</v>
      </c>
      <c r="G125" s="599">
        <v>46.42238977603234</v>
      </c>
      <c r="H125" s="600">
        <v>89</v>
      </c>
      <c r="I125" s="552">
        <v>9</v>
      </c>
      <c r="J125" s="601">
        <v>69.099999999999994</v>
      </c>
      <c r="K125" s="551">
        <v>67</v>
      </c>
      <c r="L125" s="552">
        <v>0</v>
      </c>
      <c r="M125" s="552">
        <v>7</v>
      </c>
      <c r="N125" s="552">
        <v>0</v>
      </c>
      <c r="O125" s="553">
        <v>0</v>
      </c>
      <c r="P125" s="554">
        <v>0.77640449438202241</v>
      </c>
      <c r="Q125" s="555">
        <v>11.646067415730336</v>
      </c>
      <c r="R125" s="606"/>
      <c r="S125" s="608"/>
      <c r="T125" s="608"/>
      <c r="U125" s="607"/>
      <c r="V125" s="600">
        <v>16</v>
      </c>
      <c r="W125" s="601">
        <v>5</v>
      </c>
      <c r="X125" s="551">
        <v>5</v>
      </c>
      <c r="Y125" s="561"/>
      <c r="Z125" s="553">
        <v>0</v>
      </c>
      <c r="AA125" s="554">
        <v>0.3125</v>
      </c>
      <c r="AB125" s="555">
        <v>3.125</v>
      </c>
      <c r="AC125" s="600">
        <v>9</v>
      </c>
      <c r="AD125" s="557">
        <v>6</v>
      </c>
      <c r="AE125" s="551">
        <v>6</v>
      </c>
      <c r="AF125" s="552">
        <v>0</v>
      </c>
      <c r="AG125" s="553">
        <v>0</v>
      </c>
      <c r="AH125" s="602">
        <v>0.66666666666666663</v>
      </c>
      <c r="AI125" s="603">
        <v>12</v>
      </c>
      <c r="AJ125" s="559">
        <v>10</v>
      </c>
      <c r="AK125" s="551">
        <v>6</v>
      </c>
      <c r="AL125" s="552">
        <v>4</v>
      </c>
      <c r="AM125" s="561"/>
      <c r="AN125" s="553">
        <v>0</v>
      </c>
      <c r="AO125" s="602">
        <v>0.83333333333333337</v>
      </c>
      <c r="AP125" s="886"/>
      <c r="AQ125" s="657"/>
      <c r="AR125" s="887"/>
      <c r="AS125" s="887"/>
      <c r="AT125" s="602">
        <v>0.75</v>
      </c>
      <c r="AU125" s="604">
        <v>11.25</v>
      </c>
      <c r="AV125" s="600">
        <v>19</v>
      </c>
      <c r="AW125" s="551">
        <v>11</v>
      </c>
      <c r="AX125" s="551">
        <v>10</v>
      </c>
      <c r="AY125" s="552">
        <v>1</v>
      </c>
      <c r="AZ125" s="552">
        <v>0</v>
      </c>
      <c r="BA125" s="561"/>
      <c r="BB125" s="571">
        <v>0</v>
      </c>
      <c r="BC125" s="602">
        <v>0.57894736842105265</v>
      </c>
      <c r="BD125" s="604">
        <v>5.7894736842105265</v>
      </c>
      <c r="BE125" s="605">
        <v>65000</v>
      </c>
      <c r="BF125" s="563">
        <v>55824.309135135147</v>
      </c>
      <c r="BG125" s="563">
        <v>4130998.8760000006</v>
      </c>
      <c r="BH125" s="872">
        <v>74</v>
      </c>
      <c r="BI125" s="602">
        <v>0.85883552515592532</v>
      </c>
      <c r="BJ125" s="604">
        <v>6.0118486760914776</v>
      </c>
      <c r="BK125" s="629"/>
      <c r="BL125" s="873">
        <v>0</v>
      </c>
      <c r="BM125" s="874">
        <v>0</v>
      </c>
      <c r="BN125" s="565">
        <v>0</v>
      </c>
      <c r="BO125" s="565">
        <v>0</v>
      </c>
      <c r="BP125" s="565">
        <v>0</v>
      </c>
      <c r="BQ125" s="565">
        <v>0</v>
      </c>
      <c r="BR125" s="552">
        <v>0</v>
      </c>
      <c r="BS125" s="657"/>
      <c r="BT125" s="607"/>
      <c r="BU125" s="676">
        <v>0.5</v>
      </c>
      <c r="BV125" s="602">
        <v>0.5</v>
      </c>
      <c r="BW125" s="563">
        <v>3</v>
      </c>
      <c r="BX125" s="872">
        <v>6</v>
      </c>
      <c r="BY125" s="602">
        <v>1</v>
      </c>
      <c r="BZ125" s="604">
        <v>5</v>
      </c>
      <c r="CA125" s="606"/>
      <c r="CB125" s="608"/>
      <c r="CC125" s="608"/>
      <c r="CD125" s="606"/>
      <c r="CE125" s="608"/>
      <c r="CF125" s="608"/>
      <c r="CG125" s="607"/>
      <c r="CH125" s="608"/>
      <c r="CI125" s="608"/>
      <c r="CJ125" s="607"/>
      <c r="CK125" s="712"/>
      <c r="CL125" s="888"/>
      <c r="CM125" s="888"/>
      <c r="CN125" s="889"/>
      <c r="CO125" s="678"/>
      <c r="CP125" s="890">
        <v>100</v>
      </c>
      <c r="CQ125" s="602">
        <v>1.2</v>
      </c>
      <c r="CR125" s="680">
        <v>3.5999999999999996</v>
      </c>
      <c r="CS125" s="584"/>
      <c r="CT125" s="585"/>
      <c r="CU125" s="585"/>
      <c r="CV125" s="891"/>
      <c r="CW125" s="600">
        <v>0</v>
      </c>
      <c r="CX125" s="552">
        <v>0</v>
      </c>
      <c r="CY125" s="552">
        <v>0</v>
      </c>
      <c r="CZ125" s="551">
        <v>0</v>
      </c>
      <c r="DA125" s="552">
        <v>0</v>
      </c>
      <c r="DB125" s="552">
        <v>0</v>
      </c>
      <c r="DC125" s="551">
        <v>0</v>
      </c>
      <c r="DD125" s="552">
        <v>0</v>
      </c>
      <c r="DE125" s="552">
        <v>0</v>
      </c>
      <c r="DF125" s="552">
        <v>0</v>
      </c>
      <c r="DG125" s="552">
        <v>0</v>
      </c>
      <c r="DH125" s="551">
        <v>0</v>
      </c>
      <c r="DI125" s="552">
        <v>0</v>
      </c>
      <c r="DJ125" s="552">
        <v>0</v>
      </c>
      <c r="DK125" s="552">
        <v>0</v>
      </c>
      <c r="DL125" s="892">
        <v>0</v>
      </c>
    </row>
    <row r="126" spans="1:116">
      <c r="A126" s="769" t="s">
        <v>1120</v>
      </c>
      <c r="B126" s="621" t="s">
        <v>675</v>
      </c>
      <c r="C126" s="622" t="s">
        <v>496</v>
      </c>
      <c r="D126" s="622" t="s">
        <v>544</v>
      </c>
      <c r="E126" s="622" t="s">
        <v>165</v>
      </c>
      <c r="F126" s="622" t="s">
        <v>773</v>
      </c>
      <c r="G126" s="599">
        <v>53.583465171809458</v>
      </c>
      <c r="H126" s="600">
        <v>67</v>
      </c>
      <c r="I126" s="552">
        <v>9</v>
      </c>
      <c r="J126" s="601">
        <v>64.5</v>
      </c>
      <c r="K126" s="551">
        <v>60</v>
      </c>
      <c r="L126" s="552">
        <v>1</v>
      </c>
      <c r="M126" s="552">
        <v>11</v>
      </c>
      <c r="N126" s="552">
        <v>1</v>
      </c>
      <c r="O126" s="553">
        <v>0</v>
      </c>
      <c r="P126" s="554">
        <v>0.96268656716417911</v>
      </c>
      <c r="Q126" s="555">
        <v>14.440298507462687</v>
      </c>
      <c r="R126" s="606"/>
      <c r="S126" s="608"/>
      <c r="T126" s="608"/>
      <c r="U126" s="607"/>
      <c r="V126" s="600">
        <v>14</v>
      </c>
      <c r="W126" s="601">
        <v>6</v>
      </c>
      <c r="X126" s="551">
        <v>6</v>
      </c>
      <c r="Y126" s="561"/>
      <c r="Z126" s="553">
        <v>0</v>
      </c>
      <c r="AA126" s="554">
        <v>0.42857142857142855</v>
      </c>
      <c r="AB126" s="555">
        <v>4.2857142857142856</v>
      </c>
      <c r="AC126" s="600">
        <v>8</v>
      </c>
      <c r="AD126" s="557">
        <v>6</v>
      </c>
      <c r="AE126" s="551">
        <v>6</v>
      </c>
      <c r="AF126" s="552">
        <v>0</v>
      </c>
      <c r="AG126" s="553">
        <v>0</v>
      </c>
      <c r="AH126" s="602">
        <v>0.75</v>
      </c>
      <c r="AI126" s="603">
        <v>9</v>
      </c>
      <c r="AJ126" s="559">
        <v>8</v>
      </c>
      <c r="AK126" s="551">
        <v>4</v>
      </c>
      <c r="AL126" s="552">
        <v>4</v>
      </c>
      <c r="AM126" s="561"/>
      <c r="AN126" s="553">
        <v>0</v>
      </c>
      <c r="AO126" s="602">
        <v>0.88888888888888884</v>
      </c>
      <c r="AP126" s="886"/>
      <c r="AQ126" s="657"/>
      <c r="AR126" s="887"/>
      <c r="AS126" s="887"/>
      <c r="AT126" s="602">
        <v>0.81944444444444442</v>
      </c>
      <c r="AU126" s="604">
        <v>12.291666666666666</v>
      </c>
      <c r="AV126" s="600">
        <v>15</v>
      </c>
      <c r="AW126" s="551">
        <v>12</v>
      </c>
      <c r="AX126" s="551">
        <v>11</v>
      </c>
      <c r="AY126" s="552">
        <v>1</v>
      </c>
      <c r="AZ126" s="552">
        <v>0</v>
      </c>
      <c r="BA126" s="561"/>
      <c r="BB126" s="571">
        <v>0</v>
      </c>
      <c r="BC126" s="602">
        <v>0.8</v>
      </c>
      <c r="BD126" s="604">
        <v>8</v>
      </c>
      <c r="BE126" s="605">
        <v>65000</v>
      </c>
      <c r="BF126" s="563">
        <v>55396.581611111113</v>
      </c>
      <c r="BG126" s="563">
        <v>3988553.8760000002</v>
      </c>
      <c r="BH126" s="872">
        <v>72</v>
      </c>
      <c r="BI126" s="602">
        <v>0.85225510170940177</v>
      </c>
      <c r="BJ126" s="604">
        <v>5.9657857119658129</v>
      </c>
      <c r="BK126" s="629"/>
      <c r="BL126" s="873">
        <v>0</v>
      </c>
      <c r="BM126" s="874">
        <v>0</v>
      </c>
      <c r="BN126" s="565">
        <v>0</v>
      </c>
      <c r="BO126" s="565">
        <v>0</v>
      </c>
      <c r="BP126" s="565">
        <v>0</v>
      </c>
      <c r="BQ126" s="565">
        <v>0</v>
      </c>
      <c r="BR126" s="552">
        <v>0</v>
      </c>
      <c r="BS126" s="657"/>
      <c r="BT126" s="607"/>
      <c r="BU126" s="676">
        <v>0.5</v>
      </c>
      <c r="BV126" s="602">
        <v>0.66666666666666663</v>
      </c>
      <c r="BW126" s="563">
        <v>4</v>
      </c>
      <c r="BX126" s="872">
        <v>6</v>
      </c>
      <c r="BY126" s="602">
        <v>1</v>
      </c>
      <c r="BZ126" s="604">
        <v>5</v>
      </c>
      <c r="CA126" s="606"/>
      <c r="CB126" s="608"/>
      <c r="CC126" s="608"/>
      <c r="CD126" s="606"/>
      <c r="CE126" s="608"/>
      <c r="CF126" s="608"/>
      <c r="CG126" s="607"/>
      <c r="CH126" s="608"/>
      <c r="CI126" s="608"/>
      <c r="CJ126" s="607"/>
      <c r="CK126" s="712"/>
      <c r="CL126" s="888"/>
      <c r="CM126" s="888"/>
      <c r="CN126" s="889"/>
      <c r="CO126" s="678"/>
      <c r="CP126" s="890">
        <v>99</v>
      </c>
      <c r="CQ126" s="602">
        <v>1.2</v>
      </c>
      <c r="CR126" s="680">
        <v>3.5999999999999996</v>
      </c>
      <c r="CS126" s="584"/>
      <c r="CT126" s="585"/>
      <c r="CU126" s="585"/>
      <c r="CV126" s="891"/>
      <c r="CW126" s="600">
        <v>0</v>
      </c>
      <c r="CX126" s="552">
        <v>0</v>
      </c>
      <c r="CY126" s="552">
        <v>0</v>
      </c>
      <c r="CZ126" s="551">
        <v>0</v>
      </c>
      <c r="DA126" s="552">
        <v>0</v>
      </c>
      <c r="DB126" s="552">
        <v>0</v>
      </c>
      <c r="DC126" s="551">
        <v>0</v>
      </c>
      <c r="DD126" s="552">
        <v>0</v>
      </c>
      <c r="DE126" s="552">
        <v>0</v>
      </c>
      <c r="DF126" s="552">
        <v>0</v>
      </c>
      <c r="DG126" s="552">
        <v>0</v>
      </c>
      <c r="DH126" s="551">
        <v>0</v>
      </c>
      <c r="DI126" s="552">
        <v>0</v>
      </c>
      <c r="DJ126" s="552">
        <v>0</v>
      </c>
      <c r="DK126" s="552">
        <v>0</v>
      </c>
      <c r="DL126" s="892">
        <v>0</v>
      </c>
    </row>
    <row r="127" spans="1:116">
      <c r="A127" s="769" t="s">
        <v>1120</v>
      </c>
      <c r="B127" s="621" t="s">
        <v>675</v>
      </c>
      <c r="C127" s="622" t="s">
        <v>496</v>
      </c>
      <c r="D127" s="622" t="s">
        <v>544</v>
      </c>
      <c r="E127" s="622" t="s">
        <v>1040</v>
      </c>
      <c r="F127" s="622" t="s">
        <v>1041</v>
      </c>
      <c r="G127" s="599">
        <v>52.009871527798829</v>
      </c>
      <c r="H127" s="600">
        <v>59</v>
      </c>
      <c r="I127" s="552">
        <v>6</v>
      </c>
      <c r="J127" s="601">
        <v>40.9</v>
      </c>
      <c r="K127" s="551">
        <v>38</v>
      </c>
      <c r="L127" s="552">
        <v>2</v>
      </c>
      <c r="M127" s="552">
        <v>3</v>
      </c>
      <c r="N127" s="552">
        <v>0</v>
      </c>
      <c r="O127" s="553">
        <v>0</v>
      </c>
      <c r="P127" s="554">
        <v>0.6932203389830508</v>
      </c>
      <c r="Q127" s="555">
        <v>10.398305084745761</v>
      </c>
      <c r="R127" s="606"/>
      <c r="S127" s="608"/>
      <c r="T127" s="608"/>
      <c r="U127" s="607"/>
      <c r="V127" s="600">
        <v>9</v>
      </c>
      <c r="W127" s="601">
        <v>9</v>
      </c>
      <c r="X127" s="551">
        <v>9</v>
      </c>
      <c r="Y127" s="561"/>
      <c r="Z127" s="553">
        <v>0</v>
      </c>
      <c r="AA127" s="554">
        <v>1</v>
      </c>
      <c r="AB127" s="555">
        <v>10</v>
      </c>
      <c r="AC127" s="600">
        <v>5</v>
      </c>
      <c r="AD127" s="557">
        <v>4</v>
      </c>
      <c r="AE127" s="551">
        <v>4</v>
      </c>
      <c r="AF127" s="552">
        <v>0</v>
      </c>
      <c r="AG127" s="553">
        <v>0</v>
      </c>
      <c r="AH127" s="602">
        <v>0.8</v>
      </c>
      <c r="AI127" s="603">
        <v>6</v>
      </c>
      <c r="AJ127" s="559">
        <v>6</v>
      </c>
      <c r="AK127" s="551">
        <v>2</v>
      </c>
      <c r="AL127" s="552">
        <v>4</v>
      </c>
      <c r="AM127" s="561"/>
      <c r="AN127" s="553">
        <v>0</v>
      </c>
      <c r="AO127" s="602">
        <v>1</v>
      </c>
      <c r="AP127" s="886"/>
      <c r="AQ127" s="657"/>
      <c r="AR127" s="887"/>
      <c r="AS127" s="887"/>
      <c r="AT127" s="602">
        <v>0.9</v>
      </c>
      <c r="AU127" s="604">
        <v>13.5</v>
      </c>
      <c r="AV127" s="600">
        <v>12</v>
      </c>
      <c r="AW127" s="551">
        <v>5</v>
      </c>
      <c r="AX127" s="551">
        <v>3</v>
      </c>
      <c r="AY127" s="552">
        <v>2</v>
      </c>
      <c r="AZ127" s="552">
        <v>0</v>
      </c>
      <c r="BA127" s="561"/>
      <c r="BB127" s="571">
        <v>0</v>
      </c>
      <c r="BC127" s="602">
        <v>0.41666666666666669</v>
      </c>
      <c r="BD127" s="604">
        <v>4.166666666666667</v>
      </c>
      <c r="BE127" s="605">
        <v>65000</v>
      </c>
      <c r="BF127" s="563">
        <v>49631.212209302328</v>
      </c>
      <c r="BG127" s="563">
        <v>2134142.125</v>
      </c>
      <c r="BH127" s="872">
        <v>43</v>
      </c>
      <c r="BI127" s="602">
        <v>0.76355711091234346</v>
      </c>
      <c r="BJ127" s="604">
        <v>5.3448997763864039</v>
      </c>
      <c r="BK127" s="629"/>
      <c r="BL127" s="873">
        <v>0</v>
      </c>
      <c r="BM127" s="874">
        <v>0</v>
      </c>
      <c r="BN127" s="565">
        <v>0</v>
      </c>
      <c r="BO127" s="565">
        <v>0</v>
      </c>
      <c r="BP127" s="565">
        <v>0</v>
      </c>
      <c r="BQ127" s="565">
        <v>0</v>
      </c>
      <c r="BR127" s="552">
        <v>0</v>
      </c>
      <c r="BS127" s="657"/>
      <c r="BT127" s="607"/>
      <c r="BU127" s="676">
        <v>0.5</v>
      </c>
      <c r="BV127" s="602">
        <v>0.5</v>
      </c>
      <c r="BW127" s="563">
        <v>2</v>
      </c>
      <c r="BX127" s="872">
        <v>4</v>
      </c>
      <c r="BY127" s="602">
        <v>1</v>
      </c>
      <c r="BZ127" s="604">
        <v>5</v>
      </c>
      <c r="CA127" s="606"/>
      <c r="CB127" s="608"/>
      <c r="CC127" s="608"/>
      <c r="CD127" s="606"/>
      <c r="CE127" s="608"/>
      <c r="CF127" s="608"/>
      <c r="CG127" s="607"/>
      <c r="CH127" s="608"/>
      <c r="CI127" s="608"/>
      <c r="CJ127" s="607"/>
      <c r="CK127" s="712"/>
      <c r="CL127" s="888"/>
      <c r="CM127" s="888"/>
      <c r="CN127" s="889"/>
      <c r="CO127" s="678"/>
      <c r="CP127" s="890">
        <v>100</v>
      </c>
      <c r="CQ127" s="602">
        <v>1.2</v>
      </c>
      <c r="CR127" s="680">
        <v>3.5999999999999996</v>
      </c>
      <c r="CS127" s="584"/>
      <c r="CT127" s="585"/>
      <c r="CU127" s="585"/>
      <c r="CV127" s="891"/>
      <c r="CW127" s="600">
        <v>0</v>
      </c>
      <c r="CX127" s="552">
        <v>0</v>
      </c>
      <c r="CY127" s="552">
        <v>0</v>
      </c>
      <c r="CZ127" s="551">
        <v>0</v>
      </c>
      <c r="DA127" s="552">
        <v>0</v>
      </c>
      <c r="DB127" s="552">
        <v>0</v>
      </c>
      <c r="DC127" s="551">
        <v>0</v>
      </c>
      <c r="DD127" s="552">
        <v>0</v>
      </c>
      <c r="DE127" s="552">
        <v>0</v>
      </c>
      <c r="DF127" s="552">
        <v>0</v>
      </c>
      <c r="DG127" s="552">
        <v>0</v>
      </c>
      <c r="DH127" s="551">
        <v>0</v>
      </c>
      <c r="DI127" s="552">
        <v>0</v>
      </c>
      <c r="DJ127" s="552">
        <v>0</v>
      </c>
      <c r="DK127" s="552">
        <v>0</v>
      </c>
      <c r="DL127" s="892">
        <v>0</v>
      </c>
    </row>
    <row r="128" spans="1:116">
      <c r="A128" s="769" t="s">
        <v>1120</v>
      </c>
      <c r="B128" s="621" t="s">
        <v>675</v>
      </c>
      <c r="C128" s="622" t="s">
        <v>496</v>
      </c>
      <c r="D128" s="622" t="s">
        <v>544</v>
      </c>
      <c r="E128" s="622" t="s">
        <v>172</v>
      </c>
      <c r="F128" s="622" t="s">
        <v>774</v>
      </c>
      <c r="G128" s="599">
        <v>49.170428059128326</v>
      </c>
      <c r="H128" s="600">
        <v>94</v>
      </c>
      <c r="I128" s="552">
        <v>12</v>
      </c>
      <c r="J128" s="601">
        <v>89.7</v>
      </c>
      <c r="K128" s="551">
        <v>90</v>
      </c>
      <c r="L128" s="552">
        <v>2</v>
      </c>
      <c r="M128" s="552">
        <v>9</v>
      </c>
      <c r="N128" s="552">
        <v>0</v>
      </c>
      <c r="O128" s="553">
        <v>5</v>
      </c>
      <c r="P128" s="554">
        <v>0.95425531914893624</v>
      </c>
      <c r="Q128" s="555">
        <v>14.313829787234043</v>
      </c>
      <c r="R128" s="606"/>
      <c r="S128" s="608"/>
      <c r="T128" s="608"/>
      <c r="U128" s="607"/>
      <c r="V128" s="600">
        <v>17</v>
      </c>
      <c r="W128" s="601">
        <v>7</v>
      </c>
      <c r="X128" s="551">
        <v>12</v>
      </c>
      <c r="Y128" s="561"/>
      <c r="Z128" s="553">
        <v>5</v>
      </c>
      <c r="AA128" s="554">
        <v>0.41176470588235292</v>
      </c>
      <c r="AB128" s="555">
        <v>4.117647058823529</v>
      </c>
      <c r="AC128" s="600">
        <v>7</v>
      </c>
      <c r="AD128" s="557">
        <v>5</v>
      </c>
      <c r="AE128" s="551">
        <v>5</v>
      </c>
      <c r="AF128" s="552">
        <v>0</v>
      </c>
      <c r="AG128" s="553">
        <v>0</v>
      </c>
      <c r="AH128" s="602">
        <v>0.7142857142857143</v>
      </c>
      <c r="AI128" s="603">
        <v>9</v>
      </c>
      <c r="AJ128" s="559">
        <v>8</v>
      </c>
      <c r="AK128" s="551">
        <v>2</v>
      </c>
      <c r="AL128" s="552">
        <v>6</v>
      </c>
      <c r="AM128" s="561"/>
      <c r="AN128" s="553">
        <v>0</v>
      </c>
      <c r="AO128" s="602">
        <v>0.88888888888888884</v>
      </c>
      <c r="AP128" s="886"/>
      <c r="AQ128" s="657"/>
      <c r="AR128" s="887"/>
      <c r="AS128" s="887"/>
      <c r="AT128" s="602">
        <v>0.80158730158730163</v>
      </c>
      <c r="AU128" s="604">
        <v>12.023809523809524</v>
      </c>
      <c r="AV128" s="600">
        <v>20</v>
      </c>
      <c r="AW128" s="551">
        <v>12</v>
      </c>
      <c r="AX128" s="551">
        <v>11</v>
      </c>
      <c r="AY128" s="552">
        <v>1</v>
      </c>
      <c r="AZ128" s="552">
        <v>0</v>
      </c>
      <c r="BA128" s="561"/>
      <c r="BB128" s="571">
        <v>0</v>
      </c>
      <c r="BC128" s="602">
        <v>0.6</v>
      </c>
      <c r="BD128" s="604">
        <v>6</v>
      </c>
      <c r="BE128" s="605">
        <v>65000</v>
      </c>
      <c r="BF128" s="563">
        <v>47497.744257425722</v>
      </c>
      <c r="BG128" s="563">
        <v>4797272.1699999981</v>
      </c>
      <c r="BH128" s="872">
        <v>101</v>
      </c>
      <c r="BI128" s="602">
        <v>0.73073452703731878</v>
      </c>
      <c r="BJ128" s="604">
        <v>5.1151416892612316</v>
      </c>
      <c r="BK128" s="629"/>
      <c r="BL128" s="873">
        <v>0</v>
      </c>
      <c r="BM128" s="874">
        <v>0</v>
      </c>
      <c r="BN128" s="565">
        <v>0</v>
      </c>
      <c r="BO128" s="565">
        <v>0</v>
      </c>
      <c r="BP128" s="565">
        <v>0</v>
      </c>
      <c r="BQ128" s="565">
        <v>0</v>
      </c>
      <c r="BR128" s="552">
        <v>0</v>
      </c>
      <c r="BS128" s="657"/>
      <c r="BT128" s="607"/>
      <c r="BU128" s="676">
        <v>0.5</v>
      </c>
      <c r="BV128" s="602">
        <v>0.4</v>
      </c>
      <c r="BW128" s="563">
        <v>2</v>
      </c>
      <c r="BX128" s="872">
        <v>5</v>
      </c>
      <c r="BY128" s="602">
        <v>0.8</v>
      </c>
      <c r="BZ128" s="604">
        <v>4</v>
      </c>
      <c r="CA128" s="606"/>
      <c r="CB128" s="608"/>
      <c r="CC128" s="608"/>
      <c r="CD128" s="606"/>
      <c r="CE128" s="608"/>
      <c r="CF128" s="608"/>
      <c r="CG128" s="607"/>
      <c r="CH128" s="608"/>
      <c r="CI128" s="608"/>
      <c r="CJ128" s="607"/>
      <c r="CK128" s="712"/>
      <c r="CL128" s="888"/>
      <c r="CM128" s="888"/>
      <c r="CN128" s="889"/>
      <c r="CO128" s="678"/>
      <c r="CP128" s="890">
        <v>100</v>
      </c>
      <c r="CQ128" s="602">
        <v>1.2</v>
      </c>
      <c r="CR128" s="680">
        <v>3.5999999999999996</v>
      </c>
      <c r="CS128" s="584"/>
      <c r="CT128" s="585"/>
      <c r="CU128" s="585"/>
      <c r="CV128" s="891"/>
      <c r="CW128" s="600">
        <v>5</v>
      </c>
      <c r="CX128" s="552">
        <v>1</v>
      </c>
      <c r="CY128" s="552">
        <v>0</v>
      </c>
      <c r="CZ128" s="551">
        <v>5</v>
      </c>
      <c r="DA128" s="552">
        <v>1</v>
      </c>
      <c r="DB128" s="552">
        <v>0</v>
      </c>
      <c r="DC128" s="551">
        <v>0</v>
      </c>
      <c r="DD128" s="552">
        <v>0</v>
      </c>
      <c r="DE128" s="552">
        <v>0</v>
      </c>
      <c r="DF128" s="552">
        <v>0</v>
      </c>
      <c r="DG128" s="552">
        <v>0</v>
      </c>
      <c r="DH128" s="551">
        <v>0</v>
      </c>
      <c r="DI128" s="552">
        <v>0</v>
      </c>
      <c r="DJ128" s="552">
        <v>0</v>
      </c>
      <c r="DK128" s="552">
        <v>0</v>
      </c>
      <c r="DL128" s="892">
        <v>0</v>
      </c>
    </row>
    <row r="129" spans="1:116">
      <c r="A129" s="769" t="s">
        <v>1120</v>
      </c>
      <c r="B129" s="621" t="s">
        <v>675</v>
      </c>
      <c r="C129" s="622" t="s">
        <v>496</v>
      </c>
      <c r="D129" s="622" t="s">
        <v>544</v>
      </c>
      <c r="E129" s="622" t="s">
        <v>180</v>
      </c>
      <c r="F129" s="622" t="s">
        <v>775</v>
      </c>
      <c r="G129" s="599">
        <v>57.199783772411799</v>
      </c>
      <c r="H129" s="600">
        <v>90</v>
      </c>
      <c r="I129" s="552">
        <v>7</v>
      </c>
      <c r="J129" s="601">
        <v>96.6</v>
      </c>
      <c r="K129" s="551">
        <v>93</v>
      </c>
      <c r="L129" s="552">
        <v>3</v>
      </c>
      <c r="M129" s="552">
        <v>2</v>
      </c>
      <c r="N129" s="552">
        <v>0</v>
      </c>
      <c r="O129" s="553">
        <v>0</v>
      </c>
      <c r="P129" s="554">
        <v>1.0733333333333333</v>
      </c>
      <c r="Q129" s="555">
        <v>16.099999999999998</v>
      </c>
      <c r="R129" s="606"/>
      <c r="S129" s="608"/>
      <c r="T129" s="608"/>
      <c r="U129" s="607"/>
      <c r="V129" s="600">
        <v>14</v>
      </c>
      <c r="W129" s="601">
        <v>9</v>
      </c>
      <c r="X129" s="551">
        <v>9</v>
      </c>
      <c r="Y129" s="561"/>
      <c r="Z129" s="553">
        <v>0</v>
      </c>
      <c r="AA129" s="554">
        <v>0.6428571428571429</v>
      </c>
      <c r="AB129" s="555">
        <v>6.4285714285714288</v>
      </c>
      <c r="AC129" s="600">
        <v>7</v>
      </c>
      <c r="AD129" s="557">
        <v>4</v>
      </c>
      <c r="AE129" s="551">
        <v>4</v>
      </c>
      <c r="AF129" s="552">
        <v>0</v>
      </c>
      <c r="AG129" s="553">
        <v>0</v>
      </c>
      <c r="AH129" s="602">
        <v>0.5714285714285714</v>
      </c>
      <c r="AI129" s="603">
        <v>9</v>
      </c>
      <c r="AJ129" s="559">
        <v>12</v>
      </c>
      <c r="AK129" s="551">
        <v>4</v>
      </c>
      <c r="AL129" s="552">
        <v>8</v>
      </c>
      <c r="AM129" s="561"/>
      <c r="AN129" s="553">
        <v>0</v>
      </c>
      <c r="AO129" s="602">
        <v>1.2</v>
      </c>
      <c r="AP129" s="886"/>
      <c r="AQ129" s="657"/>
      <c r="AR129" s="887"/>
      <c r="AS129" s="887"/>
      <c r="AT129" s="602">
        <v>0.88571428571428568</v>
      </c>
      <c r="AU129" s="604">
        <v>13.285714285714285</v>
      </c>
      <c r="AV129" s="600">
        <v>19</v>
      </c>
      <c r="AW129" s="551">
        <v>14</v>
      </c>
      <c r="AX129" s="551">
        <v>13</v>
      </c>
      <c r="AY129" s="552">
        <v>1</v>
      </c>
      <c r="AZ129" s="552">
        <v>0</v>
      </c>
      <c r="BA129" s="561"/>
      <c r="BB129" s="571">
        <v>0</v>
      </c>
      <c r="BC129" s="602">
        <v>0.73684210526315785</v>
      </c>
      <c r="BD129" s="604">
        <v>7.3684210526315788</v>
      </c>
      <c r="BE129" s="605">
        <v>65000</v>
      </c>
      <c r="BF129" s="563">
        <v>50301.429336734698</v>
      </c>
      <c r="BG129" s="563">
        <v>4929540.0750000002</v>
      </c>
      <c r="BH129" s="872">
        <v>98</v>
      </c>
      <c r="BI129" s="602">
        <v>0.77386814364207224</v>
      </c>
      <c r="BJ129" s="604">
        <v>5.4170770054945052</v>
      </c>
      <c r="BK129" s="629"/>
      <c r="BL129" s="873">
        <v>0</v>
      </c>
      <c r="BM129" s="874">
        <v>0</v>
      </c>
      <c r="BN129" s="565">
        <v>0</v>
      </c>
      <c r="BO129" s="565">
        <v>0</v>
      </c>
      <c r="BP129" s="565">
        <v>0</v>
      </c>
      <c r="BQ129" s="565">
        <v>0</v>
      </c>
      <c r="BR129" s="552">
        <v>0</v>
      </c>
      <c r="BS129" s="657"/>
      <c r="BT129" s="607"/>
      <c r="BU129" s="676">
        <v>0.5</v>
      </c>
      <c r="BV129" s="602">
        <v>0.5</v>
      </c>
      <c r="BW129" s="563">
        <v>2</v>
      </c>
      <c r="BX129" s="872">
        <v>4</v>
      </c>
      <c r="BY129" s="602">
        <v>1</v>
      </c>
      <c r="BZ129" s="604">
        <v>5</v>
      </c>
      <c r="CA129" s="606"/>
      <c r="CB129" s="608"/>
      <c r="CC129" s="608"/>
      <c r="CD129" s="606"/>
      <c r="CE129" s="608"/>
      <c r="CF129" s="608"/>
      <c r="CG129" s="607"/>
      <c r="CH129" s="608"/>
      <c r="CI129" s="608"/>
      <c r="CJ129" s="607"/>
      <c r="CK129" s="712"/>
      <c r="CL129" s="888"/>
      <c r="CM129" s="888"/>
      <c r="CN129" s="889"/>
      <c r="CO129" s="678"/>
      <c r="CP129" s="890">
        <v>100</v>
      </c>
      <c r="CQ129" s="602">
        <v>1.2</v>
      </c>
      <c r="CR129" s="680">
        <v>3.5999999999999996</v>
      </c>
      <c r="CS129" s="584"/>
      <c r="CT129" s="585"/>
      <c r="CU129" s="585"/>
      <c r="CV129" s="891"/>
      <c r="CW129" s="600">
        <v>0</v>
      </c>
      <c r="CX129" s="552">
        <v>0</v>
      </c>
      <c r="CY129" s="552">
        <v>0</v>
      </c>
      <c r="CZ129" s="551">
        <v>0</v>
      </c>
      <c r="DA129" s="552">
        <v>0</v>
      </c>
      <c r="DB129" s="552">
        <v>0</v>
      </c>
      <c r="DC129" s="551">
        <v>0</v>
      </c>
      <c r="DD129" s="552">
        <v>0</v>
      </c>
      <c r="DE129" s="552">
        <v>0</v>
      </c>
      <c r="DF129" s="552">
        <v>0</v>
      </c>
      <c r="DG129" s="552">
        <v>0</v>
      </c>
      <c r="DH129" s="551">
        <v>0</v>
      </c>
      <c r="DI129" s="552">
        <v>0</v>
      </c>
      <c r="DJ129" s="552">
        <v>0</v>
      </c>
      <c r="DK129" s="552">
        <v>0</v>
      </c>
      <c r="DL129" s="892">
        <v>0</v>
      </c>
    </row>
    <row r="130" spans="1:116">
      <c r="A130" s="769" t="s">
        <v>1120</v>
      </c>
      <c r="B130" s="621" t="s">
        <v>675</v>
      </c>
      <c r="C130" s="622" t="s">
        <v>496</v>
      </c>
      <c r="D130" s="622" t="s">
        <v>544</v>
      </c>
      <c r="E130" s="622" t="s">
        <v>186</v>
      </c>
      <c r="F130" s="622" t="s">
        <v>776</v>
      </c>
      <c r="G130" s="599">
        <v>52.849669924786326</v>
      </c>
      <c r="H130" s="600">
        <v>72</v>
      </c>
      <c r="I130" s="552">
        <v>6</v>
      </c>
      <c r="J130" s="601">
        <v>53.3</v>
      </c>
      <c r="K130" s="551">
        <v>52</v>
      </c>
      <c r="L130" s="552">
        <v>1</v>
      </c>
      <c r="M130" s="552">
        <v>1</v>
      </c>
      <c r="N130" s="552">
        <v>0</v>
      </c>
      <c r="O130" s="553">
        <v>0</v>
      </c>
      <c r="P130" s="554">
        <v>0.7402777777777777</v>
      </c>
      <c r="Q130" s="555">
        <v>11.104166666666666</v>
      </c>
      <c r="R130" s="606"/>
      <c r="S130" s="608"/>
      <c r="T130" s="608"/>
      <c r="U130" s="607"/>
      <c r="V130" s="600">
        <v>13</v>
      </c>
      <c r="W130" s="601">
        <v>6</v>
      </c>
      <c r="X130" s="551">
        <v>6</v>
      </c>
      <c r="Y130" s="561"/>
      <c r="Z130" s="553">
        <v>0</v>
      </c>
      <c r="AA130" s="554">
        <v>0.46153846153846156</v>
      </c>
      <c r="AB130" s="555">
        <v>4.6153846153846159</v>
      </c>
      <c r="AC130" s="600">
        <v>5</v>
      </c>
      <c r="AD130" s="557">
        <v>7</v>
      </c>
      <c r="AE130" s="551">
        <v>7</v>
      </c>
      <c r="AF130" s="552">
        <v>0</v>
      </c>
      <c r="AG130" s="553">
        <v>0</v>
      </c>
      <c r="AH130" s="602">
        <v>1.2</v>
      </c>
      <c r="AI130" s="603">
        <v>7</v>
      </c>
      <c r="AJ130" s="559">
        <v>9</v>
      </c>
      <c r="AK130" s="551">
        <v>4</v>
      </c>
      <c r="AL130" s="552">
        <v>5</v>
      </c>
      <c r="AM130" s="561"/>
      <c r="AN130" s="553">
        <v>0</v>
      </c>
      <c r="AO130" s="602">
        <v>1.2</v>
      </c>
      <c r="AP130" s="886"/>
      <c r="AQ130" s="657"/>
      <c r="AR130" s="887"/>
      <c r="AS130" s="887"/>
      <c r="AT130" s="602">
        <v>1.2</v>
      </c>
      <c r="AU130" s="604">
        <v>18</v>
      </c>
      <c r="AV130" s="600">
        <v>15</v>
      </c>
      <c r="AW130" s="551">
        <v>7</v>
      </c>
      <c r="AX130" s="551">
        <v>6</v>
      </c>
      <c r="AY130" s="552">
        <v>1</v>
      </c>
      <c r="AZ130" s="552">
        <v>0</v>
      </c>
      <c r="BA130" s="561"/>
      <c r="BB130" s="571">
        <v>0</v>
      </c>
      <c r="BC130" s="602">
        <v>0.46666666666666667</v>
      </c>
      <c r="BD130" s="604">
        <v>4.666666666666667</v>
      </c>
      <c r="BE130" s="605">
        <v>65000</v>
      </c>
      <c r="BF130" s="563">
        <v>54446.339777777772</v>
      </c>
      <c r="BG130" s="563">
        <v>2940102.3479999998</v>
      </c>
      <c r="BH130" s="872">
        <v>54</v>
      </c>
      <c r="BI130" s="602">
        <v>0.83763599658119647</v>
      </c>
      <c r="BJ130" s="604">
        <v>5.863451976068375</v>
      </c>
      <c r="BK130" s="629"/>
      <c r="BL130" s="873">
        <v>0</v>
      </c>
      <c r="BM130" s="874">
        <v>0</v>
      </c>
      <c r="BN130" s="565">
        <v>0</v>
      </c>
      <c r="BO130" s="565">
        <v>0</v>
      </c>
      <c r="BP130" s="565">
        <v>0</v>
      </c>
      <c r="BQ130" s="565">
        <v>0</v>
      </c>
      <c r="BR130" s="552">
        <v>0</v>
      </c>
      <c r="BS130" s="657"/>
      <c r="BT130" s="607"/>
      <c r="BU130" s="676">
        <v>0.5</v>
      </c>
      <c r="BV130" s="602">
        <v>0.7142857142857143</v>
      </c>
      <c r="BW130" s="563">
        <v>5</v>
      </c>
      <c r="BX130" s="872">
        <v>7</v>
      </c>
      <c r="BY130" s="602">
        <v>1</v>
      </c>
      <c r="BZ130" s="604">
        <v>5</v>
      </c>
      <c r="CA130" s="606"/>
      <c r="CB130" s="608"/>
      <c r="CC130" s="608"/>
      <c r="CD130" s="606"/>
      <c r="CE130" s="608"/>
      <c r="CF130" s="608"/>
      <c r="CG130" s="607"/>
      <c r="CH130" s="608"/>
      <c r="CI130" s="608"/>
      <c r="CJ130" s="607"/>
      <c r="CK130" s="712"/>
      <c r="CL130" s="888"/>
      <c r="CM130" s="888"/>
      <c r="CN130" s="889"/>
      <c r="CO130" s="678"/>
      <c r="CP130" s="890">
        <v>100</v>
      </c>
      <c r="CQ130" s="602">
        <v>1.2</v>
      </c>
      <c r="CR130" s="680">
        <v>3.5999999999999996</v>
      </c>
      <c r="CS130" s="584"/>
      <c r="CT130" s="585"/>
      <c r="CU130" s="585"/>
      <c r="CV130" s="891"/>
      <c r="CW130" s="600">
        <v>0</v>
      </c>
      <c r="CX130" s="552">
        <v>0</v>
      </c>
      <c r="CY130" s="552">
        <v>0</v>
      </c>
      <c r="CZ130" s="551">
        <v>0</v>
      </c>
      <c r="DA130" s="552">
        <v>0</v>
      </c>
      <c r="DB130" s="552">
        <v>0</v>
      </c>
      <c r="DC130" s="551">
        <v>0</v>
      </c>
      <c r="DD130" s="552">
        <v>0</v>
      </c>
      <c r="DE130" s="552">
        <v>0</v>
      </c>
      <c r="DF130" s="552">
        <v>0</v>
      </c>
      <c r="DG130" s="552">
        <v>0</v>
      </c>
      <c r="DH130" s="551">
        <v>0</v>
      </c>
      <c r="DI130" s="552">
        <v>0</v>
      </c>
      <c r="DJ130" s="552">
        <v>0</v>
      </c>
      <c r="DK130" s="552">
        <v>0</v>
      </c>
      <c r="DL130" s="892">
        <v>0</v>
      </c>
    </row>
    <row r="131" spans="1:116">
      <c r="A131" s="769" t="s">
        <v>1120</v>
      </c>
      <c r="B131" s="621" t="s">
        <v>675</v>
      </c>
      <c r="C131" s="622" t="s">
        <v>496</v>
      </c>
      <c r="D131" s="622" t="s">
        <v>544</v>
      </c>
      <c r="E131" s="622" t="s">
        <v>182</v>
      </c>
      <c r="F131" s="622" t="s">
        <v>777</v>
      </c>
      <c r="G131" s="599">
        <v>60.031565166690221</v>
      </c>
      <c r="H131" s="600">
        <v>109</v>
      </c>
      <c r="I131" s="552">
        <v>10</v>
      </c>
      <c r="J131" s="601">
        <v>108.1</v>
      </c>
      <c r="K131" s="551">
        <v>103</v>
      </c>
      <c r="L131" s="552">
        <v>3</v>
      </c>
      <c r="M131" s="552">
        <v>7</v>
      </c>
      <c r="N131" s="552">
        <v>0</v>
      </c>
      <c r="O131" s="553">
        <v>0</v>
      </c>
      <c r="P131" s="554">
        <v>0.99174311926605496</v>
      </c>
      <c r="Q131" s="555">
        <v>14.876146788990825</v>
      </c>
      <c r="R131" s="606"/>
      <c r="S131" s="608"/>
      <c r="T131" s="608"/>
      <c r="U131" s="607"/>
      <c r="V131" s="600">
        <v>18</v>
      </c>
      <c r="W131" s="601">
        <v>11</v>
      </c>
      <c r="X131" s="551">
        <v>11</v>
      </c>
      <c r="Y131" s="561"/>
      <c r="Z131" s="553">
        <v>0</v>
      </c>
      <c r="AA131" s="554">
        <v>0.61111111111111116</v>
      </c>
      <c r="AB131" s="555">
        <v>6.1111111111111116</v>
      </c>
      <c r="AC131" s="600">
        <v>9</v>
      </c>
      <c r="AD131" s="557">
        <v>9</v>
      </c>
      <c r="AE131" s="551">
        <v>9</v>
      </c>
      <c r="AF131" s="552">
        <v>0</v>
      </c>
      <c r="AG131" s="553">
        <v>0</v>
      </c>
      <c r="AH131" s="602">
        <v>1</v>
      </c>
      <c r="AI131" s="603">
        <v>11</v>
      </c>
      <c r="AJ131" s="559">
        <v>14</v>
      </c>
      <c r="AK131" s="551">
        <v>7</v>
      </c>
      <c r="AL131" s="552">
        <v>7</v>
      </c>
      <c r="AM131" s="561"/>
      <c r="AN131" s="553">
        <v>0</v>
      </c>
      <c r="AO131" s="602">
        <v>1.2</v>
      </c>
      <c r="AP131" s="886"/>
      <c r="AQ131" s="657"/>
      <c r="AR131" s="887"/>
      <c r="AS131" s="887"/>
      <c r="AT131" s="602">
        <v>1.1000000000000001</v>
      </c>
      <c r="AU131" s="604">
        <v>16.5</v>
      </c>
      <c r="AV131" s="600">
        <v>22</v>
      </c>
      <c r="AW131" s="551">
        <v>19</v>
      </c>
      <c r="AX131" s="551">
        <v>17</v>
      </c>
      <c r="AY131" s="552">
        <v>2</v>
      </c>
      <c r="AZ131" s="552">
        <v>0</v>
      </c>
      <c r="BA131" s="561"/>
      <c r="BB131" s="571">
        <v>0</v>
      </c>
      <c r="BC131" s="602">
        <v>0.86363636363636365</v>
      </c>
      <c r="BD131" s="604">
        <v>8.6363636363636367</v>
      </c>
      <c r="BE131" s="605">
        <v>65000</v>
      </c>
      <c r="BF131" s="563">
        <v>54859.476566371683</v>
      </c>
      <c r="BG131" s="563">
        <v>6199120.852</v>
      </c>
      <c r="BH131" s="872">
        <v>113</v>
      </c>
      <c r="BI131" s="602">
        <v>0.84399194717494896</v>
      </c>
      <c r="BJ131" s="604">
        <v>5.9079436302246426</v>
      </c>
      <c r="BK131" s="629"/>
      <c r="BL131" s="873">
        <v>0</v>
      </c>
      <c r="BM131" s="874">
        <v>0</v>
      </c>
      <c r="BN131" s="565">
        <v>0</v>
      </c>
      <c r="BO131" s="565">
        <v>0</v>
      </c>
      <c r="BP131" s="565">
        <v>0</v>
      </c>
      <c r="BQ131" s="565">
        <v>0</v>
      </c>
      <c r="BR131" s="552">
        <v>0</v>
      </c>
      <c r="BS131" s="657"/>
      <c r="BT131" s="607"/>
      <c r="BU131" s="676">
        <v>0.5</v>
      </c>
      <c r="BV131" s="602">
        <v>0.77777777777777779</v>
      </c>
      <c r="BW131" s="563">
        <v>7</v>
      </c>
      <c r="BX131" s="872">
        <v>9</v>
      </c>
      <c r="BY131" s="602">
        <v>1</v>
      </c>
      <c r="BZ131" s="604">
        <v>5</v>
      </c>
      <c r="CA131" s="606"/>
      <c r="CB131" s="608"/>
      <c r="CC131" s="608"/>
      <c r="CD131" s="606"/>
      <c r="CE131" s="608"/>
      <c r="CF131" s="608"/>
      <c r="CG131" s="607"/>
      <c r="CH131" s="608"/>
      <c r="CI131" s="608"/>
      <c r="CJ131" s="607"/>
      <c r="CK131" s="712"/>
      <c r="CL131" s="888"/>
      <c r="CM131" s="888"/>
      <c r="CN131" s="889"/>
      <c r="CO131" s="678"/>
      <c r="CP131" s="890">
        <v>98.954545454545453</v>
      </c>
      <c r="CQ131" s="602">
        <v>1</v>
      </c>
      <c r="CR131" s="680">
        <v>3</v>
      </c>
      <c r="CS131" s="584"/>
      <c r="CT131" s="585"/>
      <c r="CU131" s="585"/>
      <c r="CV131" s="891"/>
      <c r="CW131" s="600">
        <v>0</v>
      </c>
      <c r="CX131" s="552">
        <v>0</v>
      </c>
      <c r="CY131" s="552">
        <v>0</v>
      </c>
      <c r="CZ131" s="551">
        <v>0</v>
      </c>
      <c r="DA131" s="552">
        <v>0</v>
      </c>
      <c r="DB131" s="552">
        <v>0</v>
      </c>
      <c r="DC131" s="551">
        <v>0</v>
      </c>
      <c r="DD131" s="552">
        <v>0</v>
      </c>
      <c r="DE131" s="552">
        <v>0</v>
      </c>
      <c r="DF131" s="552">
        <v>0</v>
      </c>
      <c r="DG131" s="552">
        <v>0</v>
      </c>
      <c r="DH131" s="551">
        <v>0</v>
      </c>
      <c r="DI131" s="552">
        <v>0</v>
      </c>
      <c r="DJ131" s="552">
        <v>0</v>
      </c>
      <c r="DK131" s="552">
        <v>0</v>
      </c>
      <c r="DL131" s="892">
        <v>0</v>
      </c>
    </row>
    <row r="132" spans="1:116">
      <c r="A132" s="769" t="s">
        <v>1120</v>
      </c>
      <c r="B132" s="621" t="s">
        <v>675</v>
      </c>
      <c r="C132" s="622" t="s">
        <v>496</v>
      </c>
      <c r="D132" s="622" t="s">
        <v>544</v>
      </c>
      <c r="E132" s="622" t="s">
        <v>184</v>
      </c>
      <c r="F132" s="622" t="s">
        <v>778</v>
      </c>
      <c r="G132" s="599">
        <v>49.910796710313775</v>
      </c>
      <c r="H132" s="600">
        <v>83</v>
      </c>
      <c r="I132" s="552">
        <v>6</v>
      </c>
      <c r="J132" s="601">
        <v>59.9</v>
      </c>
      <c r="K132" s="551">
        <v>56</v>
      </c>
      <c r="L132" s="552">
        <v>2</v>
      </c>
      <c r="M132" s="552">
        <v>5</v>
      </c>
      <c r="N132" s="552">
        <v>2</v>
      </c>
      <c r="O132" s="553">
        <v>0</v>
      </c>
      <c r="P132" s="554">
        <v>0.72168674698795177</v>
      </c>
      <c r="Q132" s="555">
        <v>10.825301204819276</v>
      </c>
      <c r="R132" s="606"/>
      <c r="S132" s="608"/>
      <c r="T132" s="608"/>
      <c r="U132" s="607"/>
      <c r="V132" s="600">
        <v>14</v>
      </c>
      <c r="W132" s="601">
        <v>10</v>
      </c>
      <c r="X132" s="551">
        <v>10</v>
      </c>
      <c r="Y132" s="561"/>
      <c r="Z132" s="553">
        <v>0</v>
      </c>
      <c r="AA132" s="554">
        <v>0.7142857142857143</v>
      </c>
      <c r="AB132" s="555">
        <v>7.1428571428571432</v>
      </c>
      <c r="AC132" s="600">
        <v>7</v>
      </c>
      <c r="AD132" s="557">
        <v>4</v>
      </c>
      <c r="AE132" s="551">
        <v>4</v>
      </c>
      <c r="AF132" s="552">
        <v>0</v>
      </c>
      <c r="AG132" s="553">
        <v>0</v>
      </c>
      <c r="AH132" s="602">
        <v>0.5714285714285714</v>
      </c>
      <c r="AI132" s="603">
        <v>8</v>
      </c>
      <c r="AJ132" s="559">
        <v>11</v>
      </c>
      <c r="AK132" s="551">
        <v>4</v>
      </c>
      <c r="AL132" s="552">
        <v>7</v>
      </c>
      <c r="AM132" s="561"/>
      <c r="AN132" s="553">
        <v>0</v>
      </c>
      <c r="AO132" s="602">
        <v>1.2</v>
      </c>
      <c r="AP132" s="886"/>
      <c r="AQ132" s="657"/>
      <c r="AR132" s="887"/>
      <c r="AS132" s="887"/>
      <c r="AT132" s="602">
        <v>0.88571428571428568</v>
      </c>
      <c r="AU132" s="604">
        <v>13.285714285714285</v>
      </c>
      <c r="AV132" s="600">
        <v>18</v>
      </c>
      <c r="AW132" s="551">
        <v>10</v>
      </c>
      <c r="AX132" s="551">
        <v>8</v>
      </c>
      <c r="AY132" s="552">
        <v>2</v>
      </c>
      <c r="AZ132" s="552">
        <v>0</v>
      </c>
      <c r="BA132" s="561"/>
      <c r="BB132" s="571">
        <v>0</v>
      </c>
      <c r="BC132" s="602">
        <v>0.55555555555555558</v>
      </c>
      <c r="BD132" s="604">
        <v>5.5555555555555554</v>
      </c>
      <c r="BE132" s="605">
        <v>65000</v>
      </c>
      <c r="BF132" s="563">
        <v>52941.279126984133</v>
      </c>
      <c r="BG132" s="563">
        <v>3335300.5850000004</v>
      </c>
      <c r="BH132" s="872">
        <v>63</v>
      </c>
      <c r="BI132" s="602">
        <v>0.81448121733821743</v>
      </c>
      <c r="BJ132" s="604">
        <v>5.701368521367522</v>
      </c>
      <c r="BK132" s="629"/>
      <c r="BL132" s="873">
        <v>0</v>
      </c>
      <c r="BM132" s="874">
        <v>0</v>
      </c>
      <c r="BN132" s="565">
        <v>0</v>
      </c>
      <c r="BO132" s="565">
        <v>0</v>
      </c>
      <c r="BP132" s="565">
        <v>0</v>
      </c>
      <c r="BQ132" s="565">
        <v>0</v>
      </c>
      <c r="BR132" s="552">
        <v>0</v>
      </c>
      <c r="BS132" s="657"/>
      <c r="BT132" s="607"/>
      <c r="BU132" s="676">
        <v>0.5</v>
      </c>
      <c r="BV132" s="602">
        <v>0.75</v>
      </c>
      <c r="BW132" s="563">
        <v>3</v>
      </c>
      <c r="BX132" s="872">
        <v>4</v>
      </c>
      <c r="BY132" s="602">
        <v>1</v>
      </c>
      <c r="BZ132" s="604">
        <v>5</v>
      </c>
      <c r="CA132" s="606"/>
      <c r="CB132" s="608"/>
      <c r="CC132" s="608"/>
      <c r="CD132" s="606"/>
      <c r="CE132" s="608"/>
      <c r="CF132" s="608"/>
      <c r="CG132" s="607"/>
      <c r="CH132" s="608"/>
      <c r="CI132" s="608"/>
      <c r="CJ132" s="607"/>
      <c r="CK132" s="712"/>
      <c r="CL132" s="888"/>
      <c r="CM132" s="888"/>
      <c r="CN132" s="889"/>
      <c r="CO132" s="678"/>
      <c r="CP132" s="890">
        <v>97.72</v>
      </c>
      <c r="CQ132" s="602">
        <v>0.8</v>
      </c>
      <c r="CR132" s="680">
        <v>2.4000000000000004</v>
      </c>
      <c r="CS132" s="584"/>
      <c r="CT132" s="585"/>
      <c r="CU132" s="585"/>
      <c r="CV132" s="891"/>
      <c r="CW132" s="600">
        <v>0</v>
      </c>
      <c r="CX132" s="552">
        <v>0</v>
      </c>
      <c r="CY132" s="552">
        <v>0</v>
      </c>
      <c r="CZ132" s="551">
        <v>0</v>
      </c>
      <c r="DA132" s="552">
        <v>0</v>
      </c>
      <c r="DB132" s="552">
        <v>0</v>
      </c>
      <c r="DC132" s="551">
        <v>0</v>
      </c>
      <c r="DD132" s="552">
        <v>0</v>
      </c>
      <c r="DE132" s="552">
        <v>0</v>
      </c>
      <c r="DF132" s="552">
        <v>0</v>
      </c>
      <c r="DG132" s="552">
        <v>0</v>
      </c>
      <c r="DH132" s="551">
        <v>0</v>
      </c>
      <c r="DI132" s="552">
        <v>0</v>
      </c>
      <c r="DJ132" s="552">
        <v>0</v>
      </c>
      <c r="DK132" s="552">
        <v>0</v>
      </c>
      <c r="DL132" s="892">
        <v>0</v>
      </c>
    </row>
    <row r="133" spans="1:116">
      <c r="A133" s="769" t="s">
        <v>1120</v>
      </c>
      <c r="B133" s="621" t="s">
        <v>675</v>
      </c>
      <c r="C133" s="622" t="s">
        <v>496</v>
      </c>
      <c r="D133" s="622" t="s">
        <v>544</v>
      </c>
      <c r="E133" s="622" t="s">
        <v>174</v>
      </c>
      <c r="F133" s="622" t="s">
        <v>779</v>
      </c>
      <c r="G133" s="599">
        <v>36.794619645776713</v>
      </c>
      <c r="H133" s="600">
        <v>99</v>
      </c>
      <c r="I133" s="552">
        <v>9</v>
      </c>
      <c r="J133" s="601">
        <v>82</v>
      </c>
      <c r="K133" s="551">
        <v>81</v>
      </c>
      <c r="L133" s="552">
        <v>1</v>
      </c>
      <c r="M133" s="552">
        <v>0</v>
      </c>
      <c r="N133" s="552">
        <v>0</v>
      </c>
      <c r="O133" s="553">
        <v>0</v>
      </c>
      <c r="P133" s="554">
        <v>0.82828282828282829</v>
      </c>
      <c r="Q133" s="555">
        <v>12.424242424242424</v>
      </c>
      <c r="R133" s="606"/>
      <c r="S133" s="608"/>
      <c r="T133" s="608"/>
      <c r="U133" s="607"/>
      <c r="V133" s="600">
        <v>18</v>
      </c>
      <c r="W133" s="601">
        <v>7</v>
      </c>
      <c r="X133" s="551">
        <v>7</v>
      </c>
      <c r="Y133" s="561"/>
      <c r="Z133" s="553">
        <v>0</v>
      </c>
      <c r="AA133" s="554">
        <v>0.3888888888888889</v>
      </c>
      <c r="AB133" s="555">
        <v>3.8888888888888888</v>
      </c>
      <c r="AC133" s="600">
        <v>9</v>
      </c>
      <c r="AD133" s="557">
        <v>-6</v>
      </c>
      <c r="AE133" s="551">
        <v>4</v>
      </c>
      <c r="AF133" s="552">
        <v>0</v>
      </c>
      <c r="AG133" s="553">
        <v>10</v>
      </c>
      <c r="AH133" s="602">
        <v>-0.66666666666666663</v>
      </c>
      <c r="AI133" s="603">
        <v>11</v>
      </c>
      <c r="AJ133" s="559">
        <v>17</v>
      </c>
      <c r="AK133" s="551">
        <v>3</v>
      </c>
      <c r="AL133" s="552">
        <v>14</v>
      </c>
      <c r="AM133" s="561"/>
      <c r="AN133" s="553">
        <v>0</v>
      </c>
      <c r="AO133" s="602">
        <v>1.2</v>
      </c>
      <c r="AP133" s="886"/>
      <c r="AQ133" s="657"/>
      <c r="AR133" s="887"/>
      <c r="AS133" s="887"/>
      <c r="AT133" s="602">
        <v>0.26666666666666666</v>
      </c>
      <c r="AU133" s="604">
        <v>4</v>
      </c>
      <c r="AV133" s="600">
        <v>20</v>
      </c>
      <c r="AW133" s="551">
        <v>14</v>
      </c>
      <c r="AX133" s="551">
        <v>18</v>
      </c>
      <c r="AY133" s="552">
        <v>1</v>
      </c>
      <c r="AZ133" s="552">
        <v>0</v>
      </c>
      <c r="BA133" s="561"/>
      <c r="BB133" s="571">
        <v>5</v>
      </c>
      <c r="BC133" s="602">
        <v>0.7</v>
      </c>
      <c r="BD133" s="604">
        <v>7</v>
      </c>
      <c r="BE133" s="605">
        <v>65000</v>
      </c>
      <c r="BF133" s="563">
        <v>54613.820231707316</v>
      </c>
      <c r="BG133" s="563">
        <v>4478333.2589999996</v>
      </c>
      <c r="BH133" s="872">
        <v>82</v>
      </c>
      <c r="BI133" s="602">
        <v>0.84021261894934329</v>
      </c>
      <c r="BJ133" s="604">
        <v>5.8814883326454028</v>
      </c>
      <c r="BK133" s="629"/>
      <c r="BL133" s="873">
        <v>0</v>
      </c>
      <c r="BM133" s="874">
        <v>0</v>
      </c>
      <c r="BN133" s="565">
        <v>0</v>
      </c>
      <c r="BO133" s="565">
        <v>0</v>
      </c>
      <c r="BP133" s="565">
        <v>0</v>
      </c>
      <c r="BQ133" s="565">
        <v>0</v>
      </c>
      <c r="BR133" s="552">
        <v>0</v>
      </c>
      <c r="BS133" s="657"/>
      <c r="BT133" s="607"/>
      <c r="BU133" s="676">
        <v>0.5</v>
      </c>
      <c r="BV133" s="602">
        <v>0</v>
      </c>
      <c r="BW133" s="563">
        <v>0</v>
      </c>
      <c r="BX133" s="872">
        <v>4</v>
      </c>
      <c r="BY133" s="602">
        <v>0</v>
      </c>
      <c r="BZ133" s="604">
        <v>0</v>
      </c>
      <c r="CA133" s="606"/>
      <c r="CB133" s="608"/>
      <c r="CC133" s="608"/>
      <c r="CD133" s="606"/>
      <c r="CE133" s="608"/>
      <c r="CF133" s="608"/>
      <c r="CG133" s="607"/>
      <c r="CH133" s="608"/>
      <c r="CI133" s="608"/>
      <c r="CJ133" s="607"/>
      <c r="CK133" s="712"/>
      <c r="CL133" s="888"/>
      <c r="CM133" s="888"/>
      <c r="CN133" s="889"/>
      <c r="CO133" s="678"/>
      <c r="CP133" s="890">
        <v>100</v>
      </c>
      <c r="CQ133" s="602">
        <v>1.2</v>
      </c>
      <c r="CR133" s="680">
        <v>3.5999999999999996</v>
      </c>
      <c r="CS133" s="584"/>
      <c r="CT133" s="585"/>
      <c r="CU133" s="585"/>
      <c r="CV133" s="891"/>
      <c r="CW133" s="600">
        <v>0</v>
      </c>
      <c r="CX133" s="552">
        <v>0</v>
      </c>
      <c r="CY133" s="552">
        <v>0</v>
      </c>
      <c r="CZ133" s="551">
        <v>0</v>
      </c>
      <c r="DA133" s="552">
        <v>0</v>
      </c>
      <c r="DB133" s="552">
        <v>0</v>
      </c>
      <c r="DC133" s="551">
        <v>5</v>
      </c>
      <c r="DD133" s="552">
        <v>0</v>
      </c>
      <c r="DE133" s="552">
        <v>0</v>
      </c>
      <c r="DF133" s="552">
        <v>1</v>
      </c>
      <c r="DG133" s="552">
        <v>0</v>
      </c>
      <c r="DH133" s="551">
        <v>10</v>
      </c>
      <c r="DI133" s="552">
        <v>2</v>
      </c>
      <c r="DJ133" s="552">
        <v>0</v>
      </c>
      <c r="DK133" s="552">
        <v>0</v>
      </c>
      <c r="DL133" s="892">
        <v>0</v>
      </c>
    </row>
    <row r="134" spans="1:116">
      <c r="A134" s="769" t="s">
        <v>1120</v>
      </c>
      <c r="B134" s="621" t="s">
        <v>675</v>
      </c>
      <c r="C134" s="622" t="s">
        <v>496</v>
      </c>
      <c r="D134" s="622" t="s">
        <v>544</v>
      </c>
      <c r="E134" s="622" t="s">
        <v>176</v>
      </c>
      <c r="F134" s="622" t="s">
        <v>780</v>
      </c>
      <c r="G134" s="599">
        <v>58.199861133333485</v>
      </c>
      <c r="H134" s="600">
        <v>107</v>
      </c>
      <c r="I134" s="552">
        <v>11</v>
      </c>
      <c r="J134" s="601">
        <v>98.2</v>
      </c>
      <c r="K134" s="551">
        <v>95</v>
      </c>
      <c r="L134" s="552">
        <v>2</v>
      </c>
      <c r="M134" s="552">
        <v>4</v>
      </c>
      <c r="N134" s="552">
        <v>0</v>
      </c>
      <c r="O134" s="553">
        <v>0</v>
      </c>
      <c r="P134" s="554">
        <v>0.91775700934579441</v>
      </c>
      <c r="Q134" s="555">
        <v>13.766355140186915</v>
      </c>
      <c r="R134" s="606"/>
      <c r="S134" s="608"/>
      <c r="T134" s="608"/>
      <c r="U134" s="607"/>
      <c r="V134" s="600">
        <v>18</v>
      </c>
      <c r="W134" s="601">
        <v>8</v>
      </c>
      <c r="X134" s="551">
        <v>8</v>
      </c>
      <c r="Y134" s="561"/>
      <c r="Z134" s="553">
        <v>0</v>
      </c>
      <c r="AA134" s="554">
        <v>0.44444444444444442</v>
      </c>
      <c r="AB134" s="555">
        <v>4.4444444444444446</v>
      </c>
      <c r="AC134" s="600">
        <v>9</v>
      </c>
      <c r="AD134" s="557">
        <v>7</v>
      </c>
      <c r="AE134" s="551">
        <v>7</v>
      </c>
      <c r="AF134" s="552">
        <v>0</v>
      </c>
      <c r="AG134" s="553">
        <v>0</v>
      </c>
      <c r="AH134" s="602">
        <v>0.77777777777777779</v>
      </c>
      <c r="AI134" s="603">
        <v>11</v>
      </c>
      <c r="AJ134" s="559">
        <v>14</v>
      </c>
      <c r="AK134" s="551">
        <v>5</v>
      </c>
      <c r="AL134" s="552">
        <v>9</v>
      </c>
      <c r="AM134" s="561"/>
      <c r="AN134" s="553">
        <v>0</v>
      </c>
      <c r="AO134" s="602">
        <v>1.2</v>
      </c>
      <c r="AP134" s="886"/>
      <c r="AQ134" s="657"/>
      <c r="AR134" s="887"/>
      <c r="AS134" s="887"/>
      <c r="AT134" s="602">
        <v>0.98888888888888893</v>
      </c>
      <c r="AU134" s="604">
        <v>14.833333333333334</v>
      </c>
      <c r="AV134" s="600">
        <v>22</v>
      </c>
      <c r="AW134" s="551">
        <v>24</v>
      </c>
      <c r="AX134" s="551">
        <v>22</v>
      </c>
      <c r="AY134" s="552">
        <v>2</v>
      </c>
      <c r="AZ134" s="552">
        <v>0</v>
      </c>
      <c r="BA134" s="561"/>
      <c r="BB134" s="571">
        <v>0</v>
      </c>
      <c r="BC134" s="602">
        <v>1.0909090909090908</v>
      </c>
      <c r="BD134" s="604">
        <v>10.909090909090908</v>
      </c>
      <c r="BE134" s="605">
        <v>65000</v>
      </c>
      <c r="BF134" s="563">
        <v>59065.713762376225</v>
      </c>
      <c r="BG134" s="563">
        <v>5965637.0899999989</v>
      </c>
      <c r="BH134" s="872">
        <v>101</v>
      </c>
      <c r="BI134" s="602">
        <v>0.90870328865194194</v>
      </c>
      <c r="BJ134" s="604">
        <v>6.3609230205635932</v>
      </c>
      <c r="BK134" s="629"/>
      <c r="BL134" s="873">
        <v>1</v>
      </c>
      <c r="BM134" s="874">
        <v>0</v>
      </c>
      <c r="BN134" s="565">
        <v>0</v>
      </c>
      <c r="BO134" s="565">
        <v>2</v>
      </c>
      <c r="BP134" s="565">
        <v>0</v>
      </c>
      <c r="BQ134" s="565">
        <v>0</v>
      </c>
      <c r="BR134" s="552">
        <v>0</v>
      </c>
      <c r="BS134" s="657"/>
      <c r="BT134" s="607"/>
      <c r="BU134" s="676">
        <v>0.5</v>
      </c>
      <c r="BV134" s="602">
        <v>0.42857142857142855</v>
      </c>
      <c r="BW134" s="563">
        <v>3</v>
      </c>
      <c r="BX134" s="872">
        <v>7</v>
      </c>
      <c r="BY134" s="602">
        <v>0.8571428571428571</v>
      </c>
      <c r="BZ134" s="604">
        <v>4.2857142857142856</v>
      </c>
      <c r="CA134" s="606"/>
      <c r="CB134" s="608"/>
      <c r="CC134" s="608"/>
      <c r="CD134" s="606"/>
      <c r="CE134" s="608"/>
      <c r="CF134" s="608"/>
      <c r="CG134" s="607"/>
      <c r="CH134" s="608"/>
      <c r="CI134" s="608"/>
      <c r="CJ134" s="607"/>
      <c r="CK134" s="712"/>
      <c r="CL134" s="888"/>
      <c r="CM134" s="888"/>
      <c r="CN134" s="889"/>
      <c r="CO134" s="678"/>
      <c r="CP134" s="890">
        <v>100</v>
      </c>
      <c r="CQ134" s="602">
        <v>1.2</v>
      </c>
      <c r="CR134" s="680">
        <v>3.5999999999999996</v>
      </c>
      <c r="CS134" s="584"/>
      <c r="CT134" s="585"/>
      <c r="CU134" s="585"/>
      <c r="CV134" s="891"/>
      <c r="CW134" s="600">
        <v>0</v>
      </c>
      <c r="CX134" s="552">
        <v>0</v>
      </c>
      <c r="CY134" s="552">
        <v>0</v>
      </c>
      <c r="CZ134" s="551">
        <v>0</v>
      </c>
      <c r="DA134" s="552">
        <v>0</v>
      </c>
      <c r="DB134" s="552">
        <v>0</v>
      </c>
      <c r="DC134" s="551">
        <v>0</v>
      </c>
      <c r="DD134" s="552">
        <v>0</v>
      </c>
      <c r="DE134" s="552">
        <v>0</v>
      </c>
      <c r="DF134" s="552">
        <v>0</v>
      </c>
      <c r="DG134" s="552">
        <v>0</v>
      </c>
      <c r="DH134" s="551">
        <v>0</v>
      </c>
      <c r="DI134" s="552">
        <v>0</v>
      </c>
      <c r="DJ134" s="552">
        <v>0</v>
      </c>
      <c r="DK134" s="552">
        <v>0</v>
      </c>
      <c r="DL134" s="892">
        <v>0</v>
      </c>
    </row>
    <row r="135" spans="1:116">
      <c r="A135" s="769" t="s">
        <v>1120</v>
      </c>
      <c r="B135" s="621" t="s">
        <v>675</v>
      </c>
      <c r="C135" s="622" t="s">
        <v>496</v>
      </c>
      <c r="D135" s="622" t="s">
        <v>544</v>
      </c>
      <c r="E135" s="622" t="s">
        <v>178</v>
      </c>
      <c r="F135" s="622" t="s">
        <v>781</v>
      </c>
      <c r="G135" s="599">
        <v>60.354684860794926</v>
      </c>
      <c r="H135" s="600">
        <v>67</v>
      </c>
      <c r="I135" s="552">
        <v>6</v>
      </c>
      <c r="J135" s="601">
        <v>67.2</v>
      </c>
      <c r="K135" s="551">
        <v>62</v>
      </c>
      <c r="L135" s="552">
        <v>4</v>
      </c>
      <c r="M135" s="552">
        <v>4</v>
      </c>
      <c r="N135" s="552">
        <v>0</v>
      </c>
      <c r="O135" s="553">
        <v>0</v>
      </c>
      <c r="P135" s="554">
        <v>1.0029850746268658</v>
      </c>
      <c r="Q135" s="555">
        <v>15.044776119402988</v>
      </c>
      <c r="R135" s="606"/>
      <c r="S135" s="608"/>
      <c r="T135" s="608"/>
      <c r="U135" s="607"/>
      <c r="V135" s="600">
        <v>12</v>
      </c>
      <c r="W135" s="601">
        <v>11</v>
      </c>
      <c r="X135" s="551">
        <v>11</v>
      </c>
      <c r="Y135" s="561"/>
      <c r="Z135" s="553">
        <v>0</v>
      </c>
      <c r="AA135" s="554">
        <v>0.91666666666666663</v>
      </c>
      <c r="AB135" s="555">
        <v>9.1666666666666661</v>
      </c>
      <c r="AC135" s="600">
        <v>5</v>
      </c>
      <c r="AD135" s="557">
        <v>7</v>
      </c>
      <c r="AE135" s="551">
        <v>7</v>
      </c>
      <c r="AF135" s="552">
        <v>0</v>
      </c>
      <c r="AG135" s="553">
        <v>0</v>
      </c>
      <c r="AH135" s="602">
        <v>1.2</v>
      </c>
      <c r="AI135" s="603">
        <v>7</v>
      </c>
      <c r="AJ135" s="559">
        <v>7</v>
      </c>
      <c r="AK135" s="551">
        <v>3</v>
      </c>
      <c r="AL135" s="552">
        <v>4</v>
      </c>
      <c r="AM135" s="561"/>
      <c r="AN135" s="553">
        <v>0</v>
      </c>
      <c r="AO135" s="602">
        <v>1</v>
      </c>
      <c r="AP135" s="886"/>
      <c r="AQ135" s="657"/>
      <c r="AR135" s="887"/>
      <c r="AS135" s="887"/>
      <c r="AT135" s="602">
        <v>1.1000000000000001</v>
      </c>
      <c r="AU135" s="604">
        <v>16.5</v>
      </c>
      <c r="AV135" s="600">
        <v>14</v>
      </c>
      <c r="AW135" s="551">
        <v>12</v>
      </c>
      <c r="AX135" s="551">
        <v>7</v>
      </c>
      <c r="AY135" s="552">
        <v>3</v>
      </c>
      <c r="AZ135" s="552">
        <v>2</v>
      </c>
      <c r="BA135" s="561"/>
      <c r="BB135" s="571">
        <v>0</v>
      </c>
      <c r="BC135" s="602">
        <v>0.8571428571428571</v>
      </c>
      <c r="BD135" s="604">
        <v>8.5714285714285712</v>
      </c>
      <c r="BE135" s="605">
        <v>65000</v>
      </c>
      <c r="BF135" s="563">
        <v>42850.513142857155</v>
      </c>
      <c r="BG135" s="563">
        <v>2999535.9200000009</v>
      </c>
      <c r="BH135" s="872">
        <v>70</v>
      </c>
      <c r="BI135" s="602">
        <v>0.65923866373626394</v>
      </c>
      <c r="BJ135" s="604">
        <v>4.6146706461538471</v>
      </c>
      <c r="BK135" s="629"/>
      <c r="BL135" s="873">
        <v>0</v>
      </c>
      <c r="BM135" s="874">
        <v>0</v>
      </c>
      <c r="BN135" s="565">
        <v>0</v>
      </c>
      <c r="BO135" s="565">
        <v>0</v>
      </c>
      <c r="BP135" s="565">
        <v>0</v>
      </c>
      <c r="BQ135" s="565">
        <v>0</v>
      </c>
      <c r="BR135" s="552">
        <v>0</v>
      </c>
      <c r="BS135" s="657"/>
      <c r="BT135" s="607"/>
      <c r="BU135" s="676">
        <v>0.5</v>
      </c>
      <c r="BV135" s="602">
        <v>0.2857142857142857</v>
      </c>
      <c r="BW135" s="563">
        <v>2</v>
      </c>
      <c r="BX135" s="872">
        <v>7</v>
      </c>
      <c r="BY135" s="602">
        <v>0.5714285714285714</v>
      </c>
      <c r="BZ135" s="604">
        <v>2.8571428571428568</v>
      </c>
      <c r="CA135" s="606"/>
      <c r="CB135" s="608"/>
      <c r="CC135" s="608"/>
      <c r="CD135" s="606"/>
      <c r="CE135" s="608"/>
      <c r="CF135" s="608"/>
      <c r="CG135" s="607"/>
      <c r="CH135" s="608"/>
      <c r="CI135" s="608"/>
      <c r="CJ135" s="607"/>
      <c r="CK135" s="712"/>
      <c r="CL135" s="888"/>
      <c r="CM135" s="888"/>
      <c r="CN135" s="889"/>
      <c r="CO135" s="678"/>
      <c r="CP135" s="890">
        <v>100</v>
      </c>
      <c r="CQ135" s="602">
        <v>1.2</v>
      </c>
      <c r="CR135" s="680">
        <v>3.5999999999999996</v>
      </c>
      <c r="CS135" s="584"/>
      <c r="CT135" s="585"/>
      <c r="CU135" s="585"/>
      <c r="CV135" s="891"/>
      <c r="CW135" s="600">
        <v>0</v>
      </c>
      <c r="CX135" s="552">
        <v>0</v>
      </c>
      <c r="CY135" s="552">
        <v>0</v>
      </c>
      <c r="CZ135" s="551">
        <v>0</v>
      </c>
      <c r="DA135" s="552">
        <v>0</v>
      </c>
      <c r="DB135" s="552">
        <v>0</v>
      </c>
      <c r="DC135" s="551">
        <v>0</v>
      </c>
      <c r="DD135" s="552">
        <v>0</v>
      </c>
      <c r="DE135" s="552">
        <v>0</v>
      </c>
      <c r="DF135" s="552">
        <v>0</v>
      </c>
      <c r="DG135" s="552">
        <v>0</v>
      </c>
      <c r="DH135" s="551">
        <v>0</v>
      </c>
      <c r="DI135" s="552">
        <v>0</v>
      </c>
      <c r="DJ135" s="552">
        <v>0</v>
      </c>
      <c r="DK135" s="552">
        <v>0</v>
      </c>
      <c r="DL135" s="892">
        <v>0</v>
      </c>
    </row>
    <row r="136" spans="1:116">
      <c r="A136" s="769" t="s">
        <v>1120</v>
      </c>
      <c r="B136" s="621" t="s">
        <v>675</v>
      </c>
      <c r="C136" s="622" t="s">
        <v>496</v>
      </c>
      <c r="D136" s="622" t="s">
        <v>544</v>
      </c>
      <c r="E136" s="622" t="s">
        <v>166</v>
      </c>
      <c r="F136" s="622" t="s">
        <v>782</v>
      </c>
      <c r="G136" s="599">
        <v>59.10831829774957</v>
      </c>
      <c r="H136" s="600">
        <v>62</v>
      </c>
      <c r="I136" s="552">
        <v>7</v>
      </c>
      <c r="J136" s="601">
        <v>73.5</v>
      </c>
      <c r="K136" s="551">
        <v>68</v>
      </c>
      <c r="L136" s="552">
        <v>4</v>
      </c>
      <c r="M136" s="552">
        <v>5</v>
      </c>
      <c r="N136" s="552">
        <v>0</v>
      </c>
      <c r="O136" s="553">
        <v>0</v>
      </c>
      <c r="P136" s="554">
        <v>1.185483870967742</v>
      </c>
      <c r="Q136" s="555">
        <v>17.782258064516128</v>
      </c>
      <c r="R136" s="606"/>
      <c r="S136" s="608"/>
      <c r="T136" s="608"/>
      <c r="U136" s="607"/>
      <c r="V136" s="600">
        <v>10</v>
      </c>
      <c r="W136" s="601">
        <v>7</v>
      </c>
      <c r="X136" s="551">
        <v>7</v>
      </c>
      <c r="Y136" s="561"/>
      <c r="Z136" s="553">
        <v>0</v>
      </c>
      <c r="AA136" s="554">
        <v>0.7</v>
      </c>
      <c r="AB136" s="555">
        <v>7</v>
      </c>
      <c r="AC136" s="600">
        <v>7</v>
      </c>
      <c r="AD136" s="557">
        <v>6</v>
      </c>
      <c r="AE136" s="551">
        <v>6</v>
      </c>
      <c r="AF136" s="552">
        <v>0</v>
      </c>
      <c r="AG136" s="553">
        <v>0</v>
      </c>
      <c r="AH136" s="602">
        <v>0.8571428571428571</v>
      </c>
      <c r="AI136" s="603">
        <v>8</v>
      </c>
      <c r="AJ136" s="559">
        <v>4</v>
      </c>
      <c r="AK136" s="551">
        <v>3</v>
      </c>
      <c r="AL136" s="552">
        <v>1</v>
      </c>
      <c r="AM136" s="561"/>
      <c r="AN136" s="553">
        <v>0</v>
      </c>
      <c r="AO136" s="602">
        <v>0.5</v>
      </c>
      <c r="AP136" s="886"/>
      <c r="AQ136" s="657"/>
      <c r="AR136" s="887"/>
      <c r="AS136" s="887"/>
      <c r="AT136" s="602">
        <v>0.6785714285714286</v>
      </c>
      <c r="AU136" s="604">
        <v>10.178571428571429</v>
      </c>
      <c r="AV136" s="600">
        <v>15</v>
      </c>
      <c r="AW136" s="551">
        <v>22</v>
      </c>
      <c r="AX136" s="551">
        <v>19</v>
      </c>
      <c r="AY136" s="552">
        <v>2</v>
      </c>
      <c r="AZ136" s="552">
        <v>1</v>
      </c>
      <c r="BA136" s="561"/>
      <c r="BB136" s="571">
        <v>0</v>
      </c>
      <c r="BC136" s="602">
        <v>1.2</v>
      </c>
      <c r="BD136" s="604">
        <v>12</v>
      </c>
      <c r="BE136" s="605">
        <v>65000</v>
      </c>
      <c r="BF136" s="563">
        <v>48417.157948051943</v>
      </c>
      <c r="BG136" s="563">
        <v>3728121.1619999995</v>
      </c>
      <c r="BH136" s="872">
        <v>77</v>
      </c>
      <c r="BI136" s="602">
        <v>0.74487935304695296</v>
      </c>
      <c r="BJ136" s="604">
        <v>5.2141554713286711</v>
      </c>
      <c r="BK136" s="629"/>
      <c r="BL136" s="873">
        <v>1</v>
      </c>
      <c r="BM136" s="874">
        <v>0</v>
      </c>
      <c r="BN136" s="565">
        <v>0</v>
      </c>
      <c r="BO136" s="565">
        <v>2</v>
      </c>
      <c r="BP136" s="565">
        <v>0</v>
      </c>
      <c r="BQ136" s="565">
        <v>0</v>
      </c>
      <c r="BR136" s="552">
        <v>0</v>
      </c>
      <c r="BS136" s="657"/>
      <c r="BT136" s="607"/>
      <c r="BU136" s="676">
        <v>0.5</v>
      </c>
      <c r="BV136" s="602">
        <v>0.33333333333333331</v>
      </c>
      <c r="BW136" s="563">
        <v>2</v>
      </c>
      <c r="BX136" s="872">
        <v>6</v>
      </c>
      <c r="BY136" s="602">
        <v>0.66666666666666663</v>
      </c>
      <c r="BZ136" s="604">
        <v>3.333333333333333</v>
      </c>
      <c r="CA136" s="606"/>
      <c r="CB136" s="608"/>
      <c r="CC136" s="608"/>
      <c r="CD136" s="606"/>
      <c r="CE136" s="608"/>
      <c r="CF136" s="608"/>
      <c r="CG136" s="607"/>
      <c r="CH136" s="608"/>
      <c r="CI136" s="608"/>
      <c r="CJ136" s="607"/>
      <c r="CK136" s="712"/>
      <c r="CL136" s="888"/>
      <c r="CM136" s="888"/>
      <c r="CN136" s="889"/>
      <c r="CO136" s="678"/>
      <c r="CP136" s="890">
        <v>99.07692307692308</v>
      </c>
      <c r="CQ136" s="602">
        <v>1.2</v>
      </c>
      <c r="CR136" s="680">
        <v>3.5999999999999996</v>
      </c>
      <c r="CS136" s="584"/>
      <c r="CT136" s="585"/>
      <c r="CU136" s="585"/>
      <c r="CV136" s="891"/>
      <c r="CW136" s="600">
        <v>0</v>
      </c>
      <c r="CX136" s="552">
        <v>0</v>
      </c>
      <c r="CY136" s="552">
        <v>0</v>
      </c>
      <c r="CZ136" s="551">
        <v>0</v>
      </c>
      <c r="DA136" s="552">
        <v>0</v>
      </c>
      <c r="DB136" s="552">
        <v>0</v>
      </c>
      <c r="DC136" s="551">
        <v>0</v>
      </c>
      <c r="DD136" s="552">
        <v>0</v>
      </c>
      <c r="DE136" s="552">
        <v>0</v>
      </c>
      <c r="DF136" s="552">
        <v>0</v>
      </c>
      <c r="DG136" s="552">
        <v>0</v>
      </c>
      <c r="DH136" s="551">
        <v>0</v>
      </c>
      <c r="DI136" s="552">
        <v>0</v>
      </c>
      <c r="DJ136" s="552">
        <v>0</v>
      </c>
      <c r="DK136" s="552">
        <v>0</v>
      </c>
      <c r="DL136" s="892">
        <v>0</v>
      </c>
    </row>
    <row r="137" spans="1:116">
      <c r="A137" s="769" t="s">
        <v>1120</v>
      </c>
      <c r="B137" s="621" t="s">
        <v>675</v>
      </c>
      <c r="C137" s="622" t="s">
        <v>496</v>
      </c>
      <c r="D137" s="622" t="s">
        <v>544</v>
      </c>
      <c r="E137" s="622" t="s">
        <v>170</v>
      </c>
      <c r="F137" s="622" t="s">
        <v>783</v>
      </c>
      <c r="G137" s="599">
        <v>53.240423483337175</v>
      </c>
      <c r="H137" s="600">
        <v>98</v>
      </c>
      <c r="I137" s="552">
        <v>10</v>
      </c>
      <c r="J137" s="601">
        <v>89.6</v>
      </c>
      <c r="K137" s="551">
        <v>88</v>
      </c>
      <c r="L137" s="552">
        <v>1</v>
      </c>
      <c r="M137" s="552">
        <v>2</v>
      </c>
      <c r="N137" s="552">
        <v>0</v>
      </c>
      <c r="O137" s="553">
        <v>0</v>
      </c>
      <c r="P137" s="554">
        <v>0.91428571428571426</v>
      </c>
      <c r="Q137" s="555">
        <v>13.714285714285714</v>
      </c>
      <c r="R137" s="606"/>
      <c r="S137" s="608"/>
      <c r="T137" s="608"/>
      <c r="U137" s="607"/>
      <c r="V137" s="600">
        <v>15</v>
      </c>
      <c r="W137" s="601">
        <v>6</v>
      </c>
      <c r="X137" s="551">
        <v>6</v>
      </c>
      <c r="Y137" s="561"/>
      <c r="Z137" s="553">
        <v>0</v>
      </c>
      <c r="AA137" s="554">
        <v>0.4</v>
      </c>
      <c r="AB137" s="555">
        <v>4</v>
      </c>
      <c r="AC137" s="600">
        <v>9</v>
      </c>
      <c r="AD137" s="557">
        <v>10</v>
      </c>
      <c r="AE137" s="551">
        <v>10</v>
      </c>
      <c r="AF137" s="552">
        <v>0</v>
      </c>
      <c r="AG137" s="553">
        <v>0</v>
      </c>
      <c r="AH137" s="602">
        <v>1.1111111111111112</v>
      </c>
      <c r="AI137" s="603">
        <v>12</v>
      </c>
      <c r="AJ137" s="559">
        <v>11</v>
      </c>
      <c r="AK137" s="551">
        <v>9</v>
      </c>
      <c r="AL137" s="552">
        <v>2</v>
      </c>
      <c r="AM137" s="561"/>
      <c r="AN137" s="553">
        <v>0</v>
      </c>
      <c r="AO137" s="602">
        <v>0.91666666666666663</v>
      </c>
      <c r="AP137" s="886"/>
      <c r="AQ137" s="657"/>
      <c r="AR137" s="887"/>
      <c r="AS137" s="887"/>
      <c r="AT137" s="602">
        <v>1.0138888888888888</v>
      </c>
      <c r="AU137" s="604">
        <v>15.208333333333332</v>
      </c>
      <c r="AV137" s="600">
        <v>22</v>
      </c>
      <c r="AW137" s="551">
        <v>13</v>
      </c>
      <c r="AX137" s="551">
        <v>12</v>
      </c>
      <c r="AY137" s="552">
        <v>1</v>
      </c>
      <c r="AZ137" s="552">
        <v>0</v>
      </c>
      <c r="BA137" s="561"/>
      <c r="BB137" s="571">
        <v>0</v>
      </c>
      <c r="BC137" s="602">
        <v>0.59090909090909094</v>
      </c>
      <c r="BD137" s="604">
        <v>5.9090909090909092</v>
      </c>
      <c r="BE137" s="605">
        <v>65000</v>
      </c>
      <c r="BF137" s="563">
        <v>53938.054175824152</v>
      </c>
      <c r="BG137" s="563">
        <v>4908362.9299999978</v>
      </c>
      <c r="BH137" s="872">
        <v>91</v>
      </c>
      <c r="BI137" s="602">
        <v>0.82981621808960238</v>
      </c>
      <c r="BJ137" s="604">
        <v>5.8087135266272165</v>
      </c>
      <c r="BK137" s="629"/>
      <c r="BL137" s="873">
        <v>0</v>
      </c>
      <c r="BM137" s="874">
        <v>0</v>
      </c>
      <c r="BN137" s="565">
        <v>0</v>
      </c>
      <c r="BO137" s="565">
        <v>0</v>
      </c>
      <c r="BP137" s="565">
        <v>0</v>
      </c>
      <c r="BQ137" s="565">
        <v>0</v>
      </c>
      <c r="BR137" s="552">
        <v>0</v>
      </c>
      <c r="BS137" s="657"/>
      <c r="BT137" s="607"/>
      <c r="BU137" s="676">
        <v>0.5</v>
      </c>
      <c r="BV137" s="602">
        <v>0.9</v>
      </c>
      <c r="BW137" s="563">
        <v>9</v>
      </c>
      <c r="BX137" s="872">
        <v>10</v>
      </c>
      <c r="BY137" s="602">
        <v>1</v>
      </c>
      <c r="BZ137" s="604">
        <v>5</v>
      </c>
      <c r="CA137" s="606"/>
      <c r="CB137" s="608"/>
      <c r="CC137" s="608"/>
      <c r="CD137" s="606"/>
      <c r="CE137" s="608"/>
      <c r="CF137" s="608"/>
      <c r="CG137" s="607"/>
      <c r="CH137" s="608"/>
      <c r="CI137" s="608"/>
      <c r="CJ137" s="607"/>
      <c r="CK137" s="712"/>
      <c r="CL137" s="888"/>
      <c r="CM137" s="888"/>
      <c r="CN137" s="889"/>
      <c r="CO137" s="678"/>
      <c r="CP137" s="890">
        <v>99</v>
      </c>
      <c r="CQ137" s="602">
        <v>1.2</v>
      </c>
      <c r="CR137" s="680">
        <v>3.5999999999999996</v>
      </c>
      <c r="CS137" s="584"/>
      <c r="CT137" s="585"/>
      <c r="CU137" s="585"/>
      <c r="CV137" s="891"/>
      <c r="CW137" s="600">
        <v>0</v>
      </c>
      <c r="CX137" s="552">
        <v>0</v>
      </c>
      <c r="CY137" s="552">
        <v>0</v>
      </c>
      <c r="CZ137" s="551">
        <v>0</v>
      </c>
      <c r="DA137" s="552">
        <v>0</v>
      </c>
      <c r="DB137" s="552">
        <v>0</v>
      </c>
      <c r="DC137" s="551">
        <v>0</v>
      </c>
      <c r="DD137" s="552">
        <v>0</v>
      </c>
      <c r="DE137" s="552">
        <v>0</v>
      </c>
      <c r="DF137" s="552">
        <v>0</v>
      </c>
      <c r="DG137" s="552">
        <v>0</v>
      </c>
      <c r="DH137" s="551">
        <v>0</v>
      </c>
      <c r="DI137" s="552">
        <v>0</v>
      </c>
      <c r="DJ137" s="552">
        <v>0</v>
      </c>
      <c r="DK137" s="552">
        <v>0</v>
      </c>
      <c r="DL137" s="892">
        <v>0</v>
      </c>
    </row>
    <row r="138" spans="1:116">
      <c r="A138" s="769" t="s">
        <v>1120</v>
      </c>
      <c r="B138" s="621" t="s">
        <v>675</v>
      </c>
      <c r="C138" s="622" t="s">
        <v>496</v>
      </c>
      <c r="D138" s="622" t="s">
        <v>544</v>
      </c>
      <c r="E138" s="622" t="s">
        <v>168</v>
      </c>
      <c r="F138" s="622" t="s">
        <v>784</v>
      </c>
      <c r="G138" s="599">
        <v>47.194107793071879</v>
      </c>
      <c r="H138" s="600">
        <v>136</v>
      </c>
      <c r="I138" s="552">
        <v>12</v>
      </c>
      <c r="J138" s="601">
        <v>101</v>
      </c>
      <c r="K138" s="551">
        <v>102</v>
      </c>
      <c r="L138" s="552">
        <v>2</v>
      </c>
      <c r="M138" s="552">
        <v>6</v>
      </c>
      <c r="N138" s="552">
        <v>1</v>
      </c>
      <c r="O138" s="553">
        <v>5</v>
      </c>
      <c r="P138" s="554">
        <v>0.74264705882352944</v>
      </c>
      <c r="Q138" s="555">
        <v>11.139705882352942</v>
      </c>
      <c r="R138" s="606"/>
      <c r="S138" s="608"/>
      <c r="T138" s="608"/>
      <c r="U138" s="607"/>
      <c r="V138" s="600">
        <v>21</v>
      </c>
      <c r="W138" s="601">
        <v>6</v>
      </c>
      <c r="X138" s="551">
        <v>11</v>
      </c>
      <c r="Y138" s="561"/>
      <c r="Z138" s="553">
        <v>5</v>
      </c>
      <c r="AA138" s="554">
        <v>0.2857142857142857</v>
      </c>
      <c r="AB138" s="555">
        <v>2.8571428571428568</v>
      </c>
      <c r="AC138" s="600">
        <v>13</v>
      </c>
      <c r="AD138" s="557">
        <v>11</v>
      </c>
      <c r="AE138" s="551">
        <v>11</v>
      </c>
      <c r="AF138" s="552">
        <v>0</v>
      </c>
      <c r="AG138" s="553">
        <v>0</v>
      </c>
      <c r="AH138" s="602">
        <v>0.84615384615384615</v>
      </c>
      <c r="AI138" s="603">
        <v>15</v>
      </c>
      <c r="AJ138" s="559">
        <v>15</v>
      </c>
      <c r="AK138" s="551">
        <v>10</v>
      </c>
      <c r="AL138" s="552">
        <v>5</v>
      </c>
      <c r="AM138" s="561"/>
      <c r="AN138" s="553">
        <v>0</v>
      </c>
      <c r="AO138" s="602">
        <v>1</v>
      </c>
      <c r="AP138" s="886"/>
      <c r="AQ138" s="657"/>
      <c r="AR138" s="887"/>
      <c r="AS138" s="887"/>
      <c r="AT138" s="602">
        <v>0.92307692307692313</v>
      </c>
      <c r="AU138" s="604">
        <v>13.846153846153847</v>
      </c>
      <c r="AV138" s="600">
        <v>29</v>
      </c>
      <c r="AW138" s="551">
        <v>16</v>
      </c>
      <c r="AX138" s="551">
        <v>14</v>
      </c>
      <c r="AY138" s="552">
        <v>2</v>
      </c>
      <c r="AZ138" s="552">
        <v>0</v>
      </c>
      <c r="BA138" s="561"/>
      <c r="BB138" s="571">
        <v>0</v>
      </c>
      <c r="BC138" s="602">
        <v>0.55172413793103448</v>
      </c>
      <c r="BD138" s="604">
        <v>5.5172413793103452</v>
      </c>
      <c r="BE138" s="605">
        <v>65000</v>
      </c>
      <c r="BF138" s="563">
        <v>48600.164118181798</v>
      </c>
      <c r="BG138" s="563">
        <v>5346018.0529999975</v>
      </c>
      <c r="BH138" s="872">
        <v>110</v>
      </c>
      <c r="BI138" s="602">
        <v>0.74769483258741232</v>
      </c>
      <c r="BJ138" s="604">
        <v>5.2338638281118861</v>
      </c>
      <c r="BK138" s="629"/>
      <c r="BL138" s="873">
        <v>0</v>
      </c>
      <c r="BM138" s="874">
        <v>0</v>
      </c>
      <c r="BN138" s="565">
        <v>0</v>
      </c>
      <c r="BO138" s="565">
        <v>0</v>
      </c>
      <c r="BP138" s="565">
        <v>0</v>
      </c>
      <c r="BQ138" s="565">
        <v>0</v>
      </c>
      <c r="BR138" s="552">
        <v>0</v>
      </c>
      <c r="BS138" s="657"/>
      <c r="BT138" s="607"/>
      <c r="BU138" s="676">
        <v>0.5</v>
      </c>
      <c r="BV138" s="602">
        <v>0.72727272727272729</v>
      </c>
      <c r="BW138" s="563">
        <v>8</v>
      </c>
      <c r="BX138" s="872">
        <v>11</v>
      </c>
      <c r="BY138" s="602">
        <v>1</v>
      </c>
      <c r="BZ138" s="604">
        <v>5</v>
      </c>
      <c r="CA138" s="606"/>
      <c r="CB138" s="608"/>
      <c r="CC138" s="608"/>
      <c r="CD138" s="606"/>
      <c r="CE138" s="608"/>
      <c r="CF138" s="608"/>
      <c r="CG138" s="607"/>
      <c r="CH138" s="608"/>
      <c r="CI138" s="608"/>
      <c r="CJ138" s="607"/>
      <c r="CK138" s="712"/>
      <c r="CL138" s="888"/>
      <c r="CM138" s="888"/>
      <c r="CN138" s="889"/>
      <c r="CO138" s="678"/>
      <c r="CP138" s="890">
        <v>99.5</v>
      </c>
      <c r="CQ138" s="602">
        <v>1.2</v>
      </c>
      <c r="CR138" s="680">
        <v>3.5999999999999996</v>
      </c>
      <c r="CS138" s="584"/>
      <c r="CT138" s="585"/>
      <c r="CU138" s="585"/>
      <c r="CV138" s="891"/>
      <c r="CW138" s="600">
        <v>5</v>
      </c>
      <c r="CX138" s="552">
        <v>1</v>
      </c>
      <c r="CY138" s="552">
        <v>0</v>
      </c>
      <c r="CZ138" s="551">
        <v>5</v>
      </c>
      <c r="DA138" s="552">
        <v>1</v>
      </c>
      <c r="DB138" s="552">
        <v>0</v>
      </c>
      <c r="DC138" s="551">
        <v>0</v>
      </c>
      <c r="DD138" s="552">
        <v>0</v>
      </c>
      <c r="DE138" s="552">
        <v>0</v>
      </c>
      <c r="DF138" s="552">
        <v>0</v>
      </c>
      <c r="DG138" s="552">
        <v>0</v>
      </c>
      <c r="DH138" s="551">
        <v>0</v>
      </c>
      <c r="DI138" s="552">
        <v>0</v>
      </c>
      <c r="DJ138" s="552">
        <v>0</v>
      </c>
      <c r="DK138" s="552">
        <v>0</v>
      </c>
      <c r="DL138" s="892">
        <v>0</v>
      </c>
    </row>
    <row r="139" spans="1:116">
      <c r="A139" s="769" t="s">
        <v>1120</v>
      </c>
      <c r="B139" s="621" t="s">
        <v>675</v>
      </c>
      <c r="C139" s="622" t="s">
        <v>496</v>
      </c>
      <c r="D139" s="622" t="s">
        <v>544</v>
      </c>
      <c r="E139" s="622" t="s">
        <v>234</v>
      </c>
      <c r="F139" s="622" t="s">
        <v>785</v>
      </c>
      <c r="G139" s="599">
        <v>47.721289953383341</v>
      </c>
      <c r="H139" s="600">
        <v>77</v>
      </c>
      <c r="I139" s="552">
        <v>10</v>
      </c>
      <c r="J139" s="601">
        <v>58.5</v>
      </c>
      <c r="K139" s="551">
        <v>56</v>
      </c>
      <c r="L139" s="552">
        <v>2</v>
      </c>
      <c r="M139" s="552">
        <v>1</v>
      </c>
      <c r="N139" s="552">
        <v>1</v>
      </c>
      <c r="O139" s="553">
        <v>0</v>
      </c>
      <c r="P139" s="554">
        <v>0.75974025974025972</v>
      </c>
      <c r="Q139" s="555">
        <v>11.396103896103895</v>
      </c>
      <c r="R139" s="606"/>
      <c r="S139" s="608"/>
      <c r="T139" s="608"/>
      <c r="U139" s="607"/>
      <c r="V139" s="600">
        <v>13</v>
      </c>
      <c r="W139" s="601">
        <v>6</v>
      </c>
      <c r="X139" s="551">
        <v>6</v>
      </c>
      <c r="Y139" s="561"/>
      <c r="Z139" s="553">
        <v>0</v>
      </c>
      <c r="AA139" s="554">
        <v>0.46153846153846156</v>
      </c>
      <c r="AB139" s="555">
        <v>4.6153846153846159</v>
      </c>
      <c r="AC139" s="600">
        <v>8</v>
      </c>
      <c r="AD139" s="557">
        <v>3</v>
      </c>
      <c r="AE139" s="551">
        <v>3</v>
      </c>
      <c r="AF139" s="552">
        <v>0</v>
      </c>
      <c r="AG139" s="553">
        <v>0</v>
      </c>
      <c r="AH139" s="602">
        <v>0.375</v>
      </c>
      <c r="AI139" s="603">
        <v>10</v>
      </c>
      <c r="AJ139" s="559">
        <v>9</v>
      </c>
      <c r="AK139" s="551">
        <v>4</v>
      </c>
      <c r="AL139" s="552">
        <v>5</v>
      </c>
      <c r="AM139" s="561"/>
      <c r="AN139" s="553">
        <v>0</v>
      </c>
      <c r="AO139" s="602">
        <v>0.9</v>
      </c>
      <c r="AP139" s="886"/>
      <c r="AQ139" s="657"/>
      <c r="AR139" s="887"/>
      <c r="AS139" s="887"/>
      <c r="AT139" s="602">
        <v>0.63749999999999996</v>
      </c>
      <c r="AU139" s="604">
        <v>9.5625</v>
      </c>
      <c r="AV139" s="600">
        <v>18</v>
      </c>
      <c r="AW139" s="551">
        <v>12</v>
      </c>
      <c r="AX139" s="551">
        <v>11</v>
      </c>
      <c r="AY139" s="552">
        <v>1</v>
      </c>
      <c r="AZ139" s="552">
        <v>0</v>
      </c>
      <c r="BA139" s="561"/>
      <c r="BB139" s="571">
        <v>0</v>
      </c>
      <c r="BC139" s="602">
        <v>0.66666666666666663</v>
      </c>
      <c r="BD139" s="604">
        <v>6.6666666666666661</v>
      </c>
      <c r="BE139" s="605">
        <v>65000</v>
      </c>
      <c r="BF139" s="563">
        <v>63891.60862711865</v>
      </c>
      <c r="BG139" s="563">
        <v>3769604.9090000005</v>
      </c>
      <c r="BH139" s="872">
        <v>59</v>
      </c>
      <c r="BI139" s="602">
        <v>0.98294782503259459</v>
      </c>
      <c r="BJ139" s="604">
        <v>6.8806347752281622</v>
      </c>
      <c r="BK139" s="629"/>
      <c r="BL139" s="873">
        <v>0</v>
      </c>
      <c r="BM139" s="874">
        <v>0</v>
      </c>
      <c r="BN139" s="565">
        <v>0</v>
      </c>
      <c r="BO139" s="565">
        <v>0</v>
      </c>
      <c r="BP139" s="565">
        <v>0</v>
      </c>
      <c r="BQ139" s="565">
        <v>0</v>
      </c>
      <c r="BR139" s="552">
        <v>0</v>
      </c>
      <c r="BS139" s="657"/>
      <c r="BT139" s="607"/>
      <c r="BU139" s="676">
        <v>0.5</v>
      </c>
      <c r="BV139" s="602">
        <v>1</v>
      </c>
      <c r="BW139" s="563">
        <v>3</v>
      </c>
      <c r="BX139" s="872">
        <v>3</v>
      </c>
      <c r="BY139" s="602">
        <v>1</v>
      </c>
      <c r="BZ139" s="604">
        <v>5</v>
      </c>
      <c r="CA139" s="606"/>
      <c r="CB139" s="608"/>
      <c r="CC139" s="608"/>
      <c r="CD139" s="606"/>
      <c r="CE139" s="608"/>
      <c r="CF139" s="608"/>
      <c r="CG139" s="607"/>
      <c r="CH139" s="608"/>
      <c r="CI139" s="608"/>
      <c r="CJ139" s="607"/>
      <c r="CK139" s="712"/>
      <c r="CL139" s="888"/>
      <c r="CM139" s="888"/>
      <c r="CN139" s="889"/>
      <c r="CO139" s="678"/>
      <c r="CP139" s="890">
        <v>100</v>
      </c>
      <c r="CQ139" s="602">
        <v>1.2</v>
      </c>
      <c r="CR139" s="680">
        <v>3.5999999999999996</v>
      </c>
      <c r="CS139" s="584"/>
      <c r="CT139" s="585"/>
      <c r="CU139" s="585"/>
      <c r="CV139" s="891"/>
      <c r="CW139" s="600">
        <v>0</v>
      </c>
      <c r="CX139" s="552">
        <v>0</v>
      </c>
      <c r="CY139" s="552">
        <v>0</v>
      </c>
      <c r="CZ139" s="551">
        <v>0</v>
      </c>
      <c r="DA139" s="552">
        <v>0</v>
      </c>
      <c r="DB139" s="552">
        <v>0</v>
      </c>
      <c r="DC139" s="551">
        <v>0</v>
      </c>
      <c r="DD139" s="552">
        <v>0</v>
      </c>
      <c r="DE139" s="552">
        <v>0</v>
      </c>
      <c r="DF139" s="552">
        <v>0</v>
      </c>
      <c r="DG139" s="552">
        <v>0</v>
      </c>
      <c r="DH139" s="551">
        <v>0</v>
      </c>
      <c r="DI139" s="552">
        <v>0</v>
      </c>
      <c r="DJ139" s="552">
        <v>0</v>
      </c>
      <c r="DK139" s="552">
        <v>0</v>
      </c>
      <c r="DL139" s="892">
        <v>0</v>
      </c>
    </row>
    <row r="140" spans="1:116">
      <c r="A140" s="769" t="s">
        <v>1120</v>
      </c>
      <c r="B140" s="621" t="s">
        <v>675</v>
      </c>
      <c r="C140" s="622" t="s">
        <v>496</v>
      </c>
      <c r="D140" s="622" t="s">
        <v>544</v>
      </c>
      <c r="E140" s="622" t="s">
        <v>236</v>
      </c>
      <c r="F140" s="622" t="s">
        <v>786</v>
      </c>
      <c r="G140" s="599">
        <v>47.782827338785289</v>
      </c>
      <c r="H140" s="600">
        <v>98</v>
      </c>
      <c r="I140" s="552">
        <v>22</v>
      </c>
      <c r="J140" s="601">
        <v>79.900000000000006</v>
      </c>
      <c r="K140" s="551">
        <v>104</v>
      </c>
      <c r="L140" s="552">
        <v>0</v>
      </c>
      <c r="M140" s="552">
        <v>3</v>
      </c>
      <c r="N140" s="552">
        <v>0</v>
      </c>
      <c r="O140" s="553">
        <v>25</v>
      </c>
      <c r="P140" s="554">
        <v>0.8153061224489796</v>
      </c>
      <c r="Q140" s="555">
        <v>12.229591836734693</v>
      </c>
      <c r="R140" s="606"/>
      <c r="S140" s="608"/>
      <c r="T140" s="608"/>
      <c r="U140" s="607"/>
      <c r="V140" s="600">
        <v>20</v>
      </c>
      <c r="W140" s="601">
        <v>20</v>
      </c>
      <c r="X140" s="551">
        <v>25</v>
      </c>
      <c r="Y140" s="561"/>
      <c r="Z140" s="553">
        <v>5</v>
      </c>
      <c r="AA140" s="554">
        <v>1</v>
      </c>
      <c r="AB140" s="555">
        <v>10</v>
      </c>
      <c r="AC140" s="600">
        <v>7</v>
      </c>
      <c r="AD140" s="557">
        <v>5</v>
      </c>
      <c r="AE140" s="551">
        <v>5</v>
      </c>
      <c r="AF140" s="552">
        <v>0</v>
      </c>
      <c r="AG140" s="553">
        <v>0</v>
      </c>
      <c r="AH140" s="602">
        <v>0.7142857142857143</v>
      </c>
      <c r="AI140" s="603">
        <v>8</v>
      </c>
      <c r="AJ140" s="559">
        <v>4</v>
      </c>
      <c r="AK140" s="551">
        <v>4</v>
      </c>
      <c r="AL140" s="552">
        <v>0</v>
      </c>
      <c r="AM140" s="561"/>
      <c r="AN140" s="553">
        <v>0</v>
      </c>
      <c r="AO140" s="602">
        <v>0.5</v>
      </c>
      <c r="AP140" s="886"/>
      <c r="AQ140" s="657"/>
      <c r="AR140" s="887"/>
      <c r="AS140" s="887"/>
      <c r="AT140" s="602">
        <v>0.60714285714285721</v>
      </c>
      <c r="AU140" s="604">
        <v>9.1071428571428577</v>
      </c>
      <c r="AV140" s="600">
        <v>21</v>
      </c>
      <c r="AW140" s="551">
        <v>7</v>
      </c>
      <c r="AX140" s="551">
        <v>5</v>
      </c>
      <c r="AY140" s="552">
        <v>2</v>
      </c>
      <c r="AZ140" s="552">
        <v>0</v>
      </c>
      <c r="BA140" s="561"/>
      <c r="BB140" s="571">
        <v>0</v>
      </c>
      <c r="BC140" s="602">
        <v>0.33333333333333331</v>
      </c>
      <c r="BD140" s="604">
        <v>3.333333333333333</v>
      </c>
      <c r="BE140" s="605">
        <v>65000</v>
      </c>
      <c r="BF140" s="563">
        <v>51654.193607476642</v>
      </c>
      <c r="BG140" s="563">
        <v>5526998.7160000009</v>
      </c>
      <c r="BH140" s="872">
        <v>107</v>
      </c>
      <c r="BI140" s="602">
        <v>0.79467990165348679</v>
      </c>
      <c r="BJ140" s="604">
        <v>5.5627593115744078</v>
      </c>
      <c r="BK140" s="629"/>
      <c r="BL140" s="873">
        <v>0</v>
      </c>
      <c r="BM140" s="874">
        <v>0</v>
      </c>
      <c r="BN140" s="565">
        <v>0</v>
      </c>
      <c r="BO140" s="565">
        <v>0</v>
      </c>
      <c r="BP140" s="565">
        <v>0</v>
      </c>
      <c r="BQ140" s="565">
        <v>0</v>
      </c>
      <c r="BR140" s="552">
        <v>0</v>
      </c>
      <c r="BS140" s="657"/>
      <c r="BT140" s="607"/>
      <c r="BU140" s="676">
        <v>0.5</v>
      </c>
      <c r="BV140" s="602">
        <v>0.8</v>
      </c>
      <c r="BW140" s="563">
        <v>4</v>
      </c>
      <c r="BX140" s="872">
        <v>5</v>
      </c>
      <c r="BY140" s="602">
        <v>1</v>
      </c>
      <c r="BZ140" s="604">
        <v>5</v>
      </c>
      <c r="CA140" s="606"/>
      <c r="CB140" s="608"/>
      <c r="CC140" s="608"/>
      <c r="CD140" s="606"/>
      <c r="CE140" s="608"/>
      <c r="CF140" s="608"/>
      <c r="CG140" s="607"/>
      <c r="CH140" s="608"/>
      <c r="CI140" s="608"/>
      <c r="CJ140" s="607"/>
      <c r="CK140" s="712"/>
      <c r="CL140" s="888"/>
      <c r="CM140" s="888"/>
      <c r="CN140" s="889"/>
      <c r="CO140" s="678"/>
      <c r="CP140" s="890">
        <v>97.928571428571431</v>
      </c>
      <c r="CQ140" s="602">
        <v>0.85</v>
      </c>
      <c r="CR140" s="680">
        <v>2.5499999999999998</v>
      </c>
      <c r="CS140" s="584"/>
      <c r="CT140" s="585"/>
      <c r="CU140" s="585"/>
      <c r="CV140" s="891"/>
      <c r="CW140" s="600">
        <v>25</v>
      </c>
      <c r="CX140" s="552">
        <v>5</v>
      </c>
      <c r="CY140" s="552">
        <v>0</v>
      </c>
      <c r="CZ140" s="551">
        <v>5</v>
      </c>
      <c r="DA140" s="552">
        <v>1</v>
      </c>
      <c r="DB140" s="552">
        <v>0</v>
      </c>
      <c r="DC140" s="551">
        <v>0</v>
      </c>
      <c r="DD140" s="552">
        <v>0</v>
      </c>
      <c r="DE140" s="552">
        <v>0</v>
      </c>
      <c r="DF140" s="552">
        <v>0</v>
      </c>
      <c r="DG140" s="552">
        <v>0</v>
      </c>
      <c r="DH140" s="551">
        <v>0</v>
      </c>
      <c r="DI140" s="552">
        <v>0</v>
      </c>
      <c r="DJ140" s="552">
        <v>0</v>
      </c>
      <c r="DK140" s="552">
        <v>0</v>
      </c>
      <c r="DL140" s="892">
        <v>0</v>
      </c>
    </row>
    <row r="141" spans="1:116">
      <c r="A141" s="769" t="s">
        <v>1120</v>
      </c>
      <c r="B141" s="621" t="s">
        <v>675</v>
      </c>
      <c r="C141" s="622" t="s">
        <v>496</v>
      </c>
      <c r="D141" s="622" t="s">
        <v>544</v>
      </c>
      <c r="E141" s="622" t="s">
        <v>1042</v>
      </c>
      <c r="F141" s="622" t="s">
        <v>1043</v>
      </c>
      <c r="G141" s="599">
        <v>51.09022904248409</v>
      </c>
      <c r="H141" s="600">
        <v>59</v>
      </c>
      <c r="I141" s="552">
        <v>6</v>
      </c>
      <c r="J141" s="601">
        <v>55.6</v>
      </c>
      <c r="K141" s="551">
        <v>53</v>
      </c>
      <c r="L141" s="552">
        <v>2</v>
      </c>
      <c r="M141" s="552">
        <v>2</v>
      </c>
      <c r="N141" s="552">
        <v>0</v>
      </c>
      <c r="O141" s="553">
        <v>0</v>
      </c>
      <c r="P141" s="554">
        <v>0.94237288135593222</v>
      </c>
      <c r="Q141" s="555">
        <v>14.135593220338983</v>
      </c>
      <c r="R141" s="606"/>
      <c r="S141" s="608"/>
      <c r="T141" s="608"/>
      <c r="U141" s="607"/>
      <c r="V141" s="600">
        <v>9</v>
      </c>
      <c r="W141" s="601">
        <v>5</v>
      </c>
      <c r="X141" s="551">
        <v>5</v>
      </c>
      <c r="Y141" s="561"/>
      <c r="Z141" s="553">
        <v>0</v>
      </c>
      <c r="AA141" s="554">
        <v>0.55555555555555558</v>
      </c>
      <c r="AB141" s="555">
        <v>5.5555555555555554</v>
      </c>
      <c r="AC141" s="600">
        <v>5</v>
      </c>
      <c r="AD141" s="557">
        <v>3</v>
      </c>
      <c r="AE141" s="551">
        <v>3</v>
      </c>
      <c r="AF141" s="552">
        <v>0</v>
      </c>
      <c r="AG141" s="553">
        <v>0</v>
      </c>
      <c r="AH141" s="602">
        <v>0.6</v>
      </c>
      <c r="AI141" s="603">
        <v>7</v>
      </c>
      <c r="AJ141" s="559">
        <v>5</v>
      </c>
      <c r="AK141" s="551">
        <v>2</v>
      </c>
      <c r="AL141" s="552">
        <v>3</v>
      </c>
      <c r="AM141" s="561"/>
      <c r="AN141" s="553">
        <v>0</v>
      </c>
      <c r="AO141" s="602">
        <v>0.7142857142857143</v>
      </c>
      <c r="AP141" s="886"/>
      <c r="AQ141" s="657"/>
      <c r="AR141" s="887"/>
      <c r="AS141" s="887"/>
      <c r="AT141" s="602">
        <v>0.65714285714285714</v>
      </c>
      <c r="AU141" s="604">
        <v>9.8571428571428577</v>
      </c>
      <c r="AV141" s="600">
        <v>12</v>
      </c>
      <c r="AW141" s="551">
        <v>7</v>
      </c>
      <c r="AX141" s="551">
        <v>5</v>
      </c>
      <c r="AY141" s="552">
        <v>1</v>
      </c>
      <c r="AZ141" s="552">
        <v>1</v>
      </c>
      <c r="BA141" s="561"/>
      <c r="BB141" s="571">
        <v>0</v>
      </c>
      <c r="BC141" s="602">
        <v>0.58333333333333337</v>
      </c>
      <c r="BD141" s="604">
        <v>5.8333333333333339</v>
      </c>
      <c r="BE141" s="605">
        <v>65000</v>
      </c>
      <c r="BF141" s="563">
        <v>66008.466421052639</v>
      </c>
      <c r="BG141" s="563">
        <v>3762482.5860000001</v>
      </c>
      <c r="BH141" s="872">
        <v>57</v>
      </c>
      <c r="BI141" s="602">
        <v>1.0155148680161945</v>
      </c>
      <c r="BJ141" s="604">
        <v>7.1086040761133615</v>
      </c>
      <c r="BK141" s="629"/>
      <c r="BL141" s="873">
        <v>0</v>
      </c>
      <c r="BM141" s="874">
        <v>0</v>
      </c>
      <c r="BN141" s="565">
        <v>0</v>
      </c>
      <c r="BO141" s="565">
        <v>0</v>
      </c>
      <c r="BP141" s="565">
        <v>0</v>
      </c>
      <c r="BQ141" s="565">
        <v>0</v>
      </c>
      <c r="BR141" s="552">
        <v>0</v>
      </c>
      <c r="BS141" s="657"/>
      <c r="BT141" s="607"/>
      <c r="BU141" s="676">
        <v>0.5</v>
      </c>
      <c r="BV141" s="602">
        <v>0.66666666666666663</v>
      </c>
      <c r="BW141" s="563">
        <v>2</v>
      </c>
      <c r="BX141" s="872">
        <v>3</v>
      </c>
      <c r="BY141" s="602">
        <v>1</v>
      </c>
      <c r="BZ141" s="604">
        <v>5</v>
      </c>
      <c r="CA141" s="606"/>
      <c r="CB141" s="608"/>
      <c r="CC141" s="608"/>
      <c r="CD141" s="606"/>
      <c r="CE141" s="608"/>
      <c r="CF141" s="608"/>
      <c r="CG141" s="607"/>
      <c r="CH141" s="608"/>
      <c r="CI141" s="608"/>
      <c r="CJ141" s="607"/>
      <c r="CK141" s="712"/>
      <c r="CL141" s="888"/>
      <c r="CM141" s="888"/>
      <c r="CN141" s="889"/>
      <c r="CO141" s="678"/>
      <c r="CP141" s="890">
        <v>100</v>
      </c>
      <c r="CQ141" s="602">
        <v>1.2</v>
      </c>
      <c r="CR141" s="680">
        <v>3.5999999999999996</v>
      </c>
      <c r="CS141" s="584"/>
      <c r="CT141" s="585"/>
      <c r="CU141" s="585"/>
      <c r="CV141" s="891"/>
      <c r="CW141" s="600">
        <v>0</v>
      </c>
      <c r="CX141" s="552">
        <v>0</v>
      </c>
      <c r="CY141" s="552">
        <v>0</v>
      </c>
      <c r="CZ141" s="551">
        <v>0</v>
      </c>
      <c r="DA141" s="552">
        <v>0</v>
      </c>
      <c r="DB141" s="552">
        <v>0</v>
      </c>
      <c r="DC141" s="551">
        <v>0</v>
      </c>
      <c r="DD141" s="552">
        <v>0</v>
      </c>
      <c r="DE141" s="552">
        <v>0</v>
      </c>
      <c r="DF141" s="552">
        <v>0</v>
      </c>
      <c r="DG141" s="552">
        <v>0</v>
      </c>
      <c r="DH141" s="551">
        <v>0</v>
      </c>
      <c r="DI141" s="552">
        <v>0</v>
      </c>
      <c r="DJ141" s="552">
        <v>0</v>
      </c>
      <c r="DK141" s="552">
        <v>0</v>
      </c>
      <c r="DL141" s="892">
        <v>0</v>
      </c>
    </row>
    <row r="142" spans="1:116">
      <c r="A142" s="769" t="s">
        <v>1120</v>
      </c>
      <c r="B142" s="621" t="s">
        <v>675</v>
      </c>
      <c r="C142" s="622" t="s">
        <v>496</v>
      </c>
      <c r="D142" s="622" t="s">
        <v>544</v>
      </c>
      <c r="E142" s="622" t="s">
        <v>238</v>
      </c>
      <c r="F142" s="622" t="s">
        <v>787</v>
      </c>
      <c r="G142" s="599">
        <v>42.823662314050999</v>
      </c>
      <c r="H142" s="600">
        <v>67</v>
      </c>
      <c r="I142" s="552">
        <v>7</v>
      </c>
      <c r="J142" s="601">
        <v>43.6</v>
      </c>
      <c r="K142" s="551">
        <v>42</v>
      </c>
      <c r="L142" s="552">
        <v>1</v>
      </c>
      <c r="M142" s="552">
        <v>2</v>
      </c>
      <c r="N142" s="552">
        <v>0</v>
      </c>
      <c r="O142" s="553">
        <v>0</v>
      </c>
      <c r="P142" s="554">
        <v>0.65074626865671648</v>
      </c>
      <c r="Q142" s="555">
        <v>9.7611940298507474</v>
      </c>
      <c r="R142" s="606"/>
      <c r="S142" s="608"/>
      <c r="T142" s="608"/>
      <c r="U142" s="607"/>
      <c r="V142" s="600">
        <v>13</v>
      </c>
      <c r="W142" s="601">
        <v>5</v>
      </c>
      <c r="X142" s="551">
        <v>5</v>
      </c>
      <c r="Y142" s="561"/>
      <c r="Z142" s="553">
        <v>0</v>
      </c>
      <c r="AA142" s="554">
        <v>0.38461538461538464</v>
      </c>
      <c r="AB142" s="555">
        <v>3.8461538461538463</v>
      </c>
      <c r="AC142" s="600">
        <v>7</v>
      </c>
      <c r="AD142" s="557">
        <v>3</v>
      </c>
      <c r="AE142" s="551">
        <v>3</v>
      </c>
      <c r="AF142" s="552">
        <v>0</v>
      </c>
      <c r="AG142" s="553">
        <v>0</v>
      </c>
      <c r="AH142" s="602">
        <v>0.42857142857142855</v>
      </c>
      <c r="AI142" s="603">
        <v>9</v>
      </c>
      <c r="AJ142" s="559">
        <v>5</v>
      </c>
      <c r="AK142" s="551">
        <v>2</v>
      </c>
      <c r="AL142" s="552">
        <v>3</v>
      </c>
      <c r="AM142" s="561"/>
      <c r="AN142" s="553">
        <v>0</v>
      </c>
      <c r="AO142" s="602">
        <v>0.55555555555555558</v>
      </c>
      <c r="AP142" s="886"/>
      <c r="AQ142" s="657"/>
      <c r="AR142" s="887"/>
      <c r="AS142" s="887"/>
      <c r="AT142" s="602">
        <v>0.49206349206349209</v>
      </c>
      <c r="AU142" s="604">
        <v>7.3809523809523814</v>
      </c>
      <c r="AV142" s="600">
        <v>16</v>
      </c>
      <c r="AW142" s="551">
        <v>10</v>
      </c>
      <c r="AX142" s="551">
        <v>9</v>
      </c>
      <c r="AY142" s="552">
        <v>1</v>
      </c>
      <c r="AZ142" s="552">
        <v>0</v>
      </c>
      <c r="BA142" s="561"/>
      <c r="BB142" s="571">
        <v>0</v>
      </c>
      <c r="BC142" s="602">
        <v>0.625</v>
      </c>
      <c r="BD142" s="604">
        <v>6.25</v>
      </c>
      <c r="BE142" s="605">
        <v>65000</v>
      </c>
      <c r="BF142" s="563">
        <v>64864.076244444455</v>
      </c>
      <c r="BG142" s="563">
        <v>2918883.4310000003</v>
      </c>
      <c r="BH142" s="872">
        <v>45</v>
      </c>
      <c r="BI142" s="602">
        <v>0.99790886529914546</v>
      </c>
      <c r="BJ142" s="604">
        <v>6.9853620570940187</v>
      </c>
      <c r="BK142" s="629"/>
      <c r="BL142" s="873">
        <v>0</v>
      </c>
      <c r="BM142" s="874">
        <v>0</v>
      </c>
      <c r="BN142" s="565">
        <v>0</v>
      </c>
      <c r="BO142" s="565">
        <v>0</v>
      </c>
      <c r="BP142" s="565">
        <v>0</v>
      </c>
      <c r="BQ142" s="565">
        <v>0</v>
      </c>
      <c r="BR142" s="552">
        <v>0</v>
      </c>
      <c r="BS142" s="657"/>
      <c r="BT142" s="607"/>
      <c r="BU142" s="676">
        <v>0.5</v>
      </c>
      <c r="BV142" s="602">
        <v>1</v>
      </c>
      <c r="BW142" s="563">
        <v>3</v>
      </c>
      <c r="BX142" s="872">
        <v>3</v>
      </c>
      <c r="BY142" s="602">
        <v>1</v>
      </c>
      <c r="BZ142" s="604">
        <v>5</v>
      </c>
      <c r="CA142" s="606"/>
      <c r="CB142" s="608"/>
      <c r="CC142" s="608"/>
      <c r="CD142" s="606"/>
      <c r="CE142" s="608"/>
      <c r="CF142" s="608"/>
      <c r="CG142" s="607"/>
      <c r="CH142" s="608"/>
      <c r="CI142" s="608"/>
      <c r="CJ142" s="607"/>
      <c r="CK142" s="712"/>
      <c r="CL142" s="888"/>
      <c r="CM142" s="888"/>
      <c r="CN142" s="889"/>
      <c r="CO142" s="678"/>
      <c r="CP142" s="890">
        <v>100</v>
      </c>
      <c r="CQ142" s="602">
        <v>1.2</v>
      </c>
      <c r="CR142" s="680">
        <v>3.5999999999999996</v>
      </c>
      <c r="CS142" s="584"/>
      <c r="CT142" s="585"/>
      <c r="CU142" s="585"/>
      <c r="CV142" s="891"/>
      <c r="CW142" s="600">
        <v>0</v>
      </c>
      <c r="CX142" s="552">
        <v>0</v>
      </c>
      <c r="CY142" s="552">
        <v>0</v>
      </c>
      <c r="CZ142" s="551">
        <v>0</v>
      </c>
      <c r="DA142" s="552">
        <v>0</v>
      </c>
      <c r="DB142" s="552">
        <v>0</v>
      </c>
      <c r="DC142" s="551">
        <v>0</v>
      </c>
      <c r="DD142" s="552">
        <v>0</v>
      </c>
      <c r="DE142" s="552">
        <v>0</v>
      </c>
      <c r="DF142" s="552">
        <v>0</v>
      </c>
      <c r="DG142" s="552">
        <v>0</v>
      </c>
      <c r="DH142" s="551">
        <v>0</v>
      </c>
      <c r="DI142" s="552">
        <v>0</v>
      </c>
      <c r="DJ142" s="552">
        <v>0</v>
      </c>
      <c r="DK142" s="552">
        <v>0</v>
      </c>
      <c r="DL142" s="892">
        <v>0</v>
      </c>
    </row>
    <row r="143" spans="1:116">
      <c r="A143" s="769" t="s">
        <v>1120</v>
      </c>
      <c r="B143" s="621" t="s">
        <v>675</v>
      </c>
      <c r="C143" s="622" t="s">
        <v>496</v>
      </c>
      <c r="D143" s="622" t="s">
        <v>28</v>
      </c>
      <c r="E143" s="622" t="s">
        <v>252</v>
      </c>
      <c r="F143" s="622" t="s">
        <v>788</v>
      </c>
      <c r="G143" s="599">
        <v>41.312853891025647</v>
      </c>
      <c r="H143" s="600">
        <v>72</v>
      </c>
      <c r="I143" s="552">
        <v>6</v>
      </c>
      <c r="J143" s="601">
        <v>47.3</v>
      </c>
      <c r="K143" s="551">
        <v>44</v>
      </c>
      <c r="L143" s="552">
        <v>3</v>
      </c>
      <c r="M143" s="552">
        <v>1</v>
      </c>
      <c r="N143" s="552">
        <v>0</v>
      </c>
      <c r="O143" s="553">
        <v>0</v>
      </c>
      <c r="P143" s="554">
        <v>0.65694444444444444</v>
      </c>
      <c r="Q143" s="555">
        <v>9.8541666666666661</v>
      </c>
      <c r="R143" s="606"/>
      <c r="S143" s="608"/>
      <c r="T143" s="608"/>
      <c r="U143" s="607"/>
      <c r="V143" s="600">
        <v>12</v>
      </c>
      <c r="W143" s="601">
        <v>6</v>
      </c>
      <c r="X143" s="551">
        <v>6</v>
      </c>
      <c r="Y143" s="561"/>
      <c r="Z143" s="553">
        <v>0</v>
      </c>
      <c r="AA143" s="554">
        <v>0.5</v>
      </c>
      <c r="AB143" s="555">
        <v>5</v>
      </c>
      <c r="AC143" s="600">
        <v>9</v>
      </c>
      <c r="AD143" s="557">
        <v>7.5</v>
      </c>
      <c r="AE143" s="551">
        <v>7</v>
      </c>
      <c r="AF143" s="552">
        <v>1</v>
      </c>
      <c r="AG143" s="553">
        <v>0</v>
      </c>
      <c r="AH143" s="602">
        <v>0.83333333333333337</v>
      </c>
      <c r="AI143" s="603">
        <v>10</v>
      </c>
      <c r="AJ143" s="559">
        <v>5</v>
      </c>
      <c r="AK143" s="551">
        <v>3</v>
      </c>
      <c r="AL143" s="552">
        <v>2</v>
      </c>
      <c r="AM143" s="561"/>
      <c r="AN143" s="553">
        <v>0</v>
      </c>
      <c r="AO143" s="602">
        <v>0.5</v>
      </c>
      <c r="AP143" s="886"/>
      <c r="AQ143" s="657"/>
      <c r="AR143" s="887"/>
      <c r="AS143" s="887"/>
      <c r="AT143" s="602">
        <v>0.66666666666666674</v>
      </c>
      <c r="AU143" s="604">
        <v>10.000000000000002</v>
      </c>
      <c r="AV143" s="600">
        <v>16</v>
      </c>
      <c r="AW143" s="551">
        <v>4</v>
      </c>
      <c r="AX143" s="551">
        <v>2</v>
      </c>
      <c r="AY143" s="552">
        <v>1</v>
      </c>
      <c r="AZ143" s="552">
        <v>1</v>
      </c>
      <c r="BA143" s="561"/>
      <c r="BB143" s="571">
        <v>0</v>
      </c>
      <c r="BC143" s="602">
        <v>0.25</v>
      </c>
      <c r="BD143" s="604">
        <v>2.5</v>
      </c>
      <c r="BE143" s="605">
        <v>65000</v>
      </c>
      <c r="BF143" s="563">
        <v>55330.667083333356</v>
      </c>
      <c r="BG143" s="563">
        <v>2655872.0200000009</v>
      </c>
      <c r="BH143" s="872">
        <v>48</v>
      </c>
      <c r="BI143" s="602">
        <v>0.85124103205128243</v>
      </c>
      <c r="BJ143" s="604">
        <v>5.958687224358977</v>
      </c>
      <c r="BK143" s="629"/>
      <c r="BL143" s="873">
        <v>0</v>
      </c>
      <c r="BM143" s="874">
        <v>0</v>
      </c>
      <c r="BN143" s="565">
        <v>0</v>
      </c>
      <c r="BO143" s="565">
        <v>0</v>
      </c>
      <c r="BP143" s="565">
        <v>0</v>
      </c>
      <c r="BQ143" s="565">
        <v>0</v>
      </c>
      <c r="BR143" s="552">
        <v>0</v>
      </c>
      <c r="BS143" s="657"/>
      <c r="BT143" s="607"/>
      <c r="BU143" s="676">
        <v>0.5</v>
      </c>
      <c r="BV143" s="602">
        <v>1</v>
      </c>
      <c r="BW143" s="563">
        <v>8</v>
      </c>
      <c r="BX143" s="872">
        <v>8</v>
      </c>
      <c r="BY143" s="602">
        <v>1</v>
      </c>
      <c r="BZ143" s="604">
        <v>5</v>
      </c>
      <c r="CA143" s="606"/>
      <c r="CB143" s="608"/>
      <c r="CC143" s="608"/>
      <c r="CD143" s="606"/>
      <c r="CE143" s="608"/>
      <c r="CF143" s="608"/>
      <c r="CG143" s="607"/>
      <c r="CH143" s="608"/>
      <c r="CI143" s="608"/>
      <c r="CJ143" s="607"/>
      <c r="CK143" s="712"/>
      <c r="CL143" s="888"/>
      <c r="CM143" s="888"/>
      <c r="CN143" s="889"/>
      <c r="CO143" s="678"/>
      <c r="CP143" s="890">
        <v>98.833333333333329</v>
      </c>
      <c r="CQ143" s="602">
        <v>1</v>
      </c>
      <c r="CR143" s="680">
        <v>3</v>
      </c>
      <c r="CS143" s="584"/>
      <c r="CT143" s="585"/>
      <c r="CU143" s="585"/>
      <c r="CV143" s="891"/>
      <c r="CW143" s="600">
        <v>0</v>
      </c>
      <c r="CX143" s="552">
        <v>0</v>
      </c>
      <c r="CY143" s="552">
        <v>0</v>
      </c>
      <c r="CZ143" s="551">
        <v>0</v>
      </c>
      <c r="DA143" s="552">
        <v>0</v>
      </c>
      <c r="DB143" s="552">
        <v>0</v>
      </c>
      <c r="DC143" s="551">
        <v>0</v>
      </c>
      <c r="DD143" s="552">
        <v>0</v>
      </c>
      <c r="DE143" s="552">
        <v>0</v>
      </c>
      <c r="DF143" s="552">
        <v>0</v>
      </c>
      <c r="DG143" s="552">
        <v>0</v>
      </c>
      <c r="DH143" s="551">
        <v>0</v>
      </c>
      <c r="DI143" s="552">
        <v>0</v>
      </c>
      <c r="DJ143" s="552">
        <v>0</v>
      </c>
      <c r="DK143" s="552">
        <v>0</v>
      </c>
      <c r="DL143" s="892">
        <v>0</v>
      </c>
    </row>
    <row r="144" spans="1:116">
      <c r="A144" s="769" t="s">
        <v>1120</v>
      </c>
      <c r="B144" s="621" t="s">
        <v>675</v>
      </c>
      <c r="C144" s="622" t="s">
        <v>496</v>
      </c>
      <c r="D144" s="622" t="s">
        <v>28</v>
      </c>
      <c r="E144" s="622" t="s">
        <v>254</v>
      </c>
      <c r="F144" s="622" t="s">
        <v>789</v>
      </c>
      <c r="G144" s="599">
        <v>35.204058417431881</v>
      </c>
      <c r="H144" s="600">
        <v>72</v>
      </c>
      <c r="I144" s="552">
        <v>6</v>
      </c>
      <c r="J144" s="601">
        <v>55.2</v>
      </c>
      <c r="K144" s="551">
        <v>67</v>
      </c>
      <c r="L144" s="552">
        <v>2</v>
      </c>
      <c r="M144" s="552">
        <v>4</v>
      </c>
      <c r="N144" s="552">
        <v>0</v>
      </c>
      <c r="O144" s="553">
        <v>15</v>
      </c>
      <c r="P144" s="554">
        <v>0.76666666666666672</v>
      </c>
      <c r="Q144" s="555">
        <v>11.5</v>
      </c>
      <c r="R144" s="606"/>
      <c r="S144" s="608"/>
      <c r="T144" s="608"/>
      <c r="U144" s="607"/>
      <c r="V144" s="600">
        <v>12</v>
      </c>
      <c r="W144" s="601">
        <v>1</v>
      </c>
      <c r="X144" s="551">
        <v>6</v>
      </c>
      <c r="Y144" s="561"/>
      <c r="Z144" s="553">
        <v>5</v>
      </c>
      <c r="AA144" s="554">
        <v>8.3333333333333329E-2</v>
      </c>
      <c r="AB144" s="555">
        <v>0.83333333333333326</v>
      </c>
      <c r="AC144" s="600">
        <v>7</v>
      </c>
      <c r="AD144" s="557">
        <v>4</v>
      </c>
      <c r="AE144" s="551">
        <v>4</v>
      </c>
      <c r="AF144" s="552">
        <v>0</v>
      </c>
      <c r="AG144" s="553">
        <v>0</v>
      </c>
      <c r="AH144" s="602">
        <v>0.5714285714285714</v>
      </c>
      <c r="AI144" s="603">
        <v>9</v>
      </c>
      <c r="AJ144" s="559">
        <v>8</v>
      </c>
      <c r="AK144" s="551">
        <v>4</v>
      </c>
      <c r="AL144" s="552">
        <v>4</v>
      </c>
      <c r="AM144" s="561"/>
      <c r="AN144" s="553">
        <v>0</v>
      </c>
      <c r="AO144" s="602">
        <v>0.88888888888888884</v>
      </c>
      <c r="AP144" s="886"/>
      <c r="AQ144" s="657"/>
      <c r="AR144" s="887"/>
      <c r="AS144" s="887"/>
      <c r="AT144" s="602">
        <v>0.73015873015873012</v>
      </c>
      <c r="AU144" s="604">
        <v>10.952380952380953</v>
      </c>
      <c r="AV144" s="600">
        <v>16</v>
      </c>
      <c r="AW144" s="551">
        <v>1</v>
      </c>
      <c r="AX144" s="551">
        <v>10</v>
      </c>
      <c r="AY144" s="552">
        <v>0</v>
      </c>
      <c r="AZ144" s="552">
        <v>1</v>
      </c>
      <c r="BA144" s="561"/>
      <c r="BB144" s="571">
        <v>10</v>
      </c>
      <c r="BC144" s="602">
        <v>6.25E-2</v>
      </c>
      <c r="BD144" s="604">
        <v>0.625</v>
      </c>
      <c r="BE144" s="605">
        <v>65000</v>
      </c>
      <c r="BF144" s="563">
        <v>48223.90979452055</v>
      </c>
      <c r="BG144" s="563">
        <v>3520345.415</v>
      </c>
      <c r="BH144" s="872">
        <v>73</v>
      </c>
      <c r="BI144" s="602">
        <v>0.74190630453108541</v>
      </c>
      <c r="BJ144" s="604">
        <v>5.1933441317175983</v>
      </c>
      <c r="BK144" s="629"/>
      <c r="BL144" s="873">
        <v>0</v>
      </c>
      <c r="BM144" s="874">
        <v>0</v>
      </c>
      <c r="BN144" s="565">
        <v>0</v>
      </c>
      <c r="BO144" s="565">
        <v>0</v>
      </c>
      <c r="BP144" s="565">
        <v>0</v>
      </c>
      <c r="BQ144" s="565">
        <v>0</v>
      </c>
      <c r="BR144" s="552">
        <v>0</v>
      </c>
      <c r="BS144" s="657"/>
      <c r="BT144" s="607"/>
      <c r="BU144" s="676">
        <v>0.5</v>
      </c>
      <c r="BV144" s="602">
        <v>0.25</v>
      </c>
      <c r="BW144" s="563">
        <v>1</v>
      </c>
      <c r="BX144" s="872">
        <v>4</v>
      </c>
      <c r="BY144" s="602">
        <v>0.5</v>
      </c>
      <c r="BZ144" s="604">
        <v>2.5</v>
      </c>
      <c r="CA144" s="606"/>
      <c r="CB144" s="608"/>
      <c r="CC144" s="608"/>
      <c r="CD144" s="606"/>
      <c r="CE144" s="608"/>
      <c r="CF144" s="608"/>
      <c r="CG144" s="607"/>
      <c r="CH144" s="608"/>
      <c r="CI144" s="608"/>
      <c r="CJ144" s="607"/>
      <c r="CK144" s="712"/>
      <c r="CL144" s="888"/>
      <c r="CM144" s="888"/>
      <c r="CN144" s="889"/>
      <c r="CO144" s="678"/>
      <c r="CP144" s="890">
        <v>99.5625</v>
      </c>
      <c r="CQ144" s="602">
        <v>1.2</v>
      </c>
      <c r="CR144" s="680">
        <v>3.5999999999999996</v>
      </c>
      <c r="CS144" s="584"/>
      <c r="CT144" s="585"/>
      <c r="CU144" s="585"/>
      <c r="CV144" s="891"/>
      <c r="CW144" s="600">
        <v>15</v>
      </c>
      <c r="CX144" s="552">
        <v>3</v>
      </c>
      <c r="CY144" s="552">
        <v>0</v>
      </c>
      <c r="CZ144" s="551">
        <v>5</v>
      </c>
      <c r="DA144" s="552">
        <v>1</v>
      </c>
      <c r="DB144" s="552">
        <v>0</v>
      </c>
      <c r="DC144" s="551">
        <v>10</v>
      </c>
      <c r="DD144" s="552">
        <v>2</v>
      </c>
      <c r="DE144" s="552">
        <v>0</v>
      </c>
      <c r="DF144" s="552">
        <v>0</v>
      </c>
      <c r="DG144" s="552">
        <v>0</v>
      </c>
      <c r="DH144" s="551">
        <v>0</v>
      </c>
      <c r="DI144" s="552">
        <v>0</v>
      </c>
      <c r="DJ144" s="552">
        <v>0</v>
      </c>
      <c r="DK144" s="552">
        <v>0</v>
      </c>
      <c r="DL144" s="892">
        <v>0</v>
      </c>
    </row>
    <row r="145" spans="1:116">
      <c r="A145" s="769" t="s">
        <v>1120</v>
      </c>
      <c r="B145" s="621" t="s">
        <v>675</v>
      </c>
      <c r="C145" s="622" t="s">
        <v>496</v>
      </c>
      <c r="D145" s="622" t="s">
        <v>28</v>
      </c>
      <c r="E145" s="622" t="s">
        <v>256</v>
      </c>
      <c r="F145" s="622" t="s">
        <v>790</v>
      </c>
      <c r="G145" s="599">
        <v>59.757299266089213</v>
      </c>
      <c r="H145" s="600">
        <v>87</v>
      </c>
      <c r="I145" s="552">
        <v>8</v>
      </c>
      <c r="J145" s="601">
        <v>100.4</v>
      </c>
      <c r="K145" s="551">
        <v>96</v>
      </c>
      <c r="L145" s="552">
        <v>2</v>
      </c>
      <c r="M145" s="552">
        <v>8</v>
      </c>
      <c r="N145" s="552">
        <v>0</v>
      </c>
      <c r="O145" s="553">
        <v>0</v>
      </c>
      <c r="P145" s="554">
        <v>1.1540229885057471</v>
      </c>
      <c r="Q145" s="555">
        <v>17.310344827586206</v>
      </c>
      <c r="R145" s="606"/>
      <c r="S145" s="608"/>
      <c r="T145" s="608"/>
      <c r="U145" s="607"/>
      <c r="V145" s="600">
        <v>14</v>
      </c>
      <c r="W145" s="601">
        <v>3</v>
      </c>
      <c r="X145" s="551">
        <v>3</v>
      </c>
      <c r="Y145" s="561"/>
      <c r="Z145" s="553">
        <v>0</v>
      </c>
      <c r="AA145" s="554">
        <v>0.21428571428571427</v>
      </c>
      <c r="AB145" s="555">
        <v>2.1428571428571428</v>
      </c>
      <c r="AC145" s="600">
        <v>11</v>
      </c>
      <c r="AD145" s="557">
        <v>11</v>
      </c>
      <c r="AE145" s="551">
        <v>11</v>
      </c>
      <c r="AF145" s="552">
        <v>0</v>
      </c>
      <c r="AG145" s="553">
        <v>0</v>
      </c>
      <c r="AH145" s="602">
        <v>1</v>
      </c>
      <c r="AI145" s="603">
        <v>12</v>
      </c>
      <c r="AJ145" s="559">
        <v>12</v>
      </c>
      <c r="AK145" s="551">
        <v>11</v>
      </c>
      <c r="AL145" s="552">
        <v>1</v>
      </c>
      <c r="AM145" s="561"/>
      <c r="AN145" s="553">
        <v>0</v>
      </c>
      <c r="AO145" s="602">
        <v>1</v>
      </c>
      <c r="AP145" s="886"/>
      <c r="AQ145" s="657"/>
      <c r="AR145" s="887"/>
      <c r="AS145" s="887"/>
      <c r="AT145" s="602">
        <v>1</v>
      </c>
      <c r="AU145" s="604">
        <v>15</v>
      </c>
      <c r="AV145" s="600">
        <v>20</v>
      </c>
      <c r="AW145" s="551">
        <v>22</v>
      </c>
      <c r="AX145" s="551">
        <v>22</v>
      </c>
      <c r="AY145" s="552">
        <v>0</v>
      </c>
      <c r="AZ145" s="552">
        <v>0</v>
      </c>
      <c r="BA145" s="561"/>
      <c r="BB145" s="571">
        <v>0</v>
      </c>
      <c r="BC145" s="602">
        <v>1.1000000000000001</v>
      </c>
      <c r="BD145" s="604">
        <v>11</v>
      </c>
      <c r="BE145" s="605">
        <v>65000</v>
      </c>
      <c r="BF145" s="563">
        <v>52966.617745283031</v>
      </c>
      <c r="BG145" s="563">
        <v>5614461.4810000015</v>
      </c>
      <c r="BH145" s="872">
        <v>106</v>
      </c>
      <c r="BI145" s="602">
        <v>0.81487104223512352</v>
      </c>
      <c r="BJ145" s="604">
        <v>5.7040972956458642</v>
      </c>
      <c r="BK145" s="629"/>
      <c r="BL145" s="873">
        <v>0</v>
      </c>
      <c r="BM145" s="874">
        <v>0</v>
      </c>
      <c r="BN145" s="565">
        <v>0</v>
      </c>
      <c r="BO145" s="565">
        <v>0</v>
      </c>
      <c r="BP145" s="565">
        <v>0</v>
      </c>
      <c r="BQ145" s="565">
        <v>0</v>
      </c>
      <c r="BR145" s="552">
        <v>0</v>
      </c>
      <c r="BS145" s="657"/>
      <c r="BT145" s="607"/>
      <c r="BU145" s="676">
        <v>0.5</v>
      </c>
      <c r="BV145" s="602">
        <v>0.72727272727272729</v>
      </c>
      <c r="BW145" s="563">
        <v>8</v>
      </c>
      <c r="BX145" s="872">
        <v>11</v>
      </c>
      <c r="BY145" s="602">
        <v>1</v>
      </c>
      <c r="BZ145" s="604">
        <v>5</v>
      </c>
      <c r="CA145" s="606"/>
      <c r="CB145" s="608"/>
      <c r="CC145" s="608"/>
      <c r="CD145" s="606"/>
      <c r="CE145" s="608"/>
      <c r="CF145" s="608"/>
      <c r="CG145" s="607"/>
      <c r="CH145" s="608"/>
      <c r="CI145" s="608"/>
      <c r="CJ145" s="607"/>
      <c r="CK145" s="712"/>
      <c r="CL145" s="888"/>
      <c r="CM145" s="888"/>
      <c r="CN145" s="889"/>
      <c r="CO145" s="678"/>
      <c r="CP145" s="890">
        <v>100</v>
      </c>
      <c r="CQ145" s="602">
        <v>1.2</v>
      </c>
      <c r="CR145" s="680">
        <v>3.5999999999999996</v>
      </c>
      <c r="CS145" s="584"/>
      <c r="CT145" s="585"/>
      <c r="CU145" s="585"/>
      <c r="CV145" s="891"/>
      <c r="CW145" s="600">
        <v>0</v>
      </c>
      <c r="CX145" s="552">
        <v>0</v>
      </c>
      <c r="CY145" s="552">
        <v>0</v>
      </c>
      <c r="CZ145" s="551">
        <v>0</v>
      </c>
      <c r="DA145" s="552">
        <v>0</v>
      </c>
      <c r="DB145" s="552">
        <v>0</v>
      </c>
      <c r="DC145" s="551">
        <v>0</v>
      </c>
      <c r="DD145" s="552">
        <v>0</v>
      </c>
      <c r="DE145" s="552">
        <v>0</v>
      </c>
      <c r="DF145" s="552">
        <v>0</v>
      </c>
      <c r="DG145" s="552">
        <v>0</v>
      </c>
      <c r="DH145" s="551">
        <v>0</v>
      </c>
      <c r="DI145" s="552">
        <v>0</v>
      </c>
      <c r="DJ145" s="552">
        <v>0</v>
      </c>
      <c r="DK145" s="552">
        <v>0</v>
      </c>
      <c r="DL145" s="892">
        <v>0</v>
      </c>
    </row>
    <row r="146" spans="1:116">
      <c r="A146" s="769" t="s">
        <v>1120</v>
      </c>
      <c r="B146" s="621" t="s">
        <v>675</v>
      </c>
      <c r="C146" s="622" t="s">
        <v>496</v>
      </c>
      <c r="D146" s="622" t="s">
        <v>28</v>
      </c>
      <c r="E146" s="622" t="s">
        <v>258</v>
      </c>
      <c r="F146" s="622" t="s">
        <v>791</v>
      </c>
      <c r="G146" s="599">
        <v>66.217414254700856</v>
      </c>
      <c r="H146" s="600">
        <v>49</v>
      </c>
      <c r="I146" s="552">
        <v>4</v>
      </c>
      <c r="J146" s="601">
        <v>63</v>
      </c>
      <c r="K146" s="551">
        <v>63</v>
      </c>
      <c r="L146" s="552">
        <v>0</v>
      </c>
      <c r="M146" s="552">
        <v>0</v>
      </c>
      <c r="N146" s="552">
        <v>0</v>
      </c>
      <c r="O146" s="553">
        <v>0</v>
      </c>
      <c r="P146" s="554">
        <v>1.2</v>
      </c>
      <c r="Q146" s="555">
        <v>18</v>
      </c>
      <c r="R146" s="606"/>
      <c r="S146" s="608"/>
      <c r="T146" s="608"/>
      <c r="U146" s="607"/>
      <c r="V146" s="600">
        <v>8</v>
      </c>
      <c r="W146" s="601">
        <v>3</v>
      </c>
      <c r="X146" s="551">
        <v>3</v>
      </c>
      <c r="Y146" s="561"/>
      <c r="Z146" s="553">
        <v>0</v>
      </c>
      <c r="AA146" s="554">
        <v>0.375</v>
      </c>
      <c r="AB146" s="555">
        <v>3.75</v>
      </c>
      <c r="AC146" s="600">
        <v>4</v>
      </c>
      <c r="AD146" s="557">
        <v>7</v>
      </c>
      <c r="AE146" s="551">
        <v>7</v>
      </c>
      <c r="AF146" s="552">
        <v>0</v>
      </c>
      <c r="AG146" s="553">
        <v>0</v>
      </c>
      <c r="AH146" s="602">
        <v>1.2</v>
      </c>
      <c r="AI146" s="603">
        <v>5</v>
      </c>
      <c r="AJ146" s="559">
        <v>16</v>
      </c>
      <c r="AK146" s="551">
        <v>7</v>
      </c>
      <c r="AL146" s="552">
        <v>9</v>
      </c>
      <c r="AM146" s="561"/>
      <c r="AN146" s="553">
        <v>0</v>
      </c>
      <c r="AO146" s="602">
        <v>1.2</v>
      </c>
      <c r="AP146" s="886"/>
      <c r="AQ146" s="657"/>
      <c r="AR146" s="887"/>
      <c r="AS146" s="887"/>
      <c r="AT146" s="602">
        <v>1.2</v>
      </c>
      <c r="AU146" s="604">
        <v>18</v>
      </c>
      <c r="AV146" s="600">
        <v>11</v>
      </c>
      <c r="AW146" s="551">
        <v>24</v>
      </c>
      <c r="AX146" s="551">
        <v>23</v>
      </c>
      <c r="AY146" s="552">
        <v>1</v>
      </c>
      <c r="AZ146" s="552">
        <v>0</v>
      </c>
      <c r="BA146" s="561"/>
      <c r="BB146" s="571">
        <v>0</v>
      </c>
      <c r="BC146" s="602">
        <v>1.2</v>
      </c>
      <c r="BD146" s="604">
        <v>12</v>
      </c>
      <c r="BE146" s="605">
        <v>65000</v>
      </c>
      <c r="BF146" s="563">
        <v>54483.132365079342</v>
      </c>
      <c r="BG146" s="563">
        <v>3432437.3389999988</v>
      </c>
      <c r="BH146" s="872">
        <v>63</v>
      </c>
      <c r="BI146" s="602">
        <v>0.83820203638583601</v>
      </c>
      <c r="BJ146" s="604">
        <v>5.8674142547008525</v>
      </c>
      <c r="BK146" s="629"/>
      <c r="BL146" s="873">
        <v>0</v>
      </c>
      <c r="BM146" s="874">
        <v>0</v>
      </c>
      <c r="BN146" s="565">
        <v>0</v>
      </c>
      <c r="BO146" s="565">
        <v>0</v>
      </c>
      <c r="BP146" s="565">
        <v>0</v>
      </c>
      <c r="BQ146" s="565">
        <v>0</v>
      </c>
      <c r="BR146" s="552">
        <v>0</v>
      </c>
      <c r="BS146" s="657"/>
      <c r="BT146" s="607"/>
      <c r="BU146" s="676">
        <v>0.5</v>
      </c>
      <c r="BV146" s="602">
        <v>0.5714285714285714</v>
      </c>
      <c r="BW146" s="563">
        <v>4</v>
      </c>
      <c r="BX146" s="872">
        <v>7</v>
      </c>
      <c r="BY146" s="602">
        <v>1</v>
      </c>
      <c r="BZ146" s="604">
        <v>5</v>
      </c>
      <c r="CA146" s="606"/>
      <c r="CB146" s="608"/>
      <c r="CC146" s="608"/>
      <c r="CD146" s="606"/>
      <c r="CE146" s="608"/>
      <c r="CF146" s="608"/>
      <c r="CG146" s="607"/>
      <c r="CH146" s="608"/>
      <c r="CI146" s="608"/>
      <c r="CJ146" s="607"/>
      <c r="CK146" s="712"/>
      <c r="CL146" s="888"/>
      <c r="CM146" s="888"/>
      <c r="CN146" s="889"/>
      <c r="CO146" s="678"/>
      <c r="CP146" s="890">
        <v>100</v>
      </c>
      <c r="CQ146" s="602">
        <v>1.2</v>
      </c>
      <c r="CR146" s="680">
        <v>3.5999999999999996</v>
      </c>
      <c r="CS146" s="584"/>
      <c r="CT146" s="585"/>
      <c r="CU146" s="585"/>
      <c r="CV146" s="891"/>
      <c r="CW146" s="600">
        <v>0</v>
      </c>
      <c r="CX146" s="552">
        <v>0</v>
      </c>
      <c r="CY146" s="552">
        <v>0</v>
      </c>
      <c r="CZ146" s="551">
        <v>0</v>
      </c>
      <c r="DA146" s="552">
        <v>0</v>
      </c>
      <c r="DB146" s="552">
        <v>0</v>
      </c>
      <c r="DC146" s="551">
        <v>0</v>
      </c>
      <c r="DD146" s="552">
        <v>0</v>
      </c>
      <c r="DE146" s="552">
        <v>0</v>
      </c>
      <c r="DF146" s="552">
        <v>0</v>
      </c>
      <c r="DG146" s="552">
        <v>0</v>
      </c>
      <c r="DH146" s="551">
        <v>0</v>
      </c>
      <c r="DI146" s="552">
        <v>0</v>
      </c>
      <c r="DJ146" s="552">
        <v>0</v>
      </c>
      <c r="DK146" s="552">
        <v>0</v>
      </c>
      <c r="DL146" s="892">
        <v>0</v>
      </c>
    </row>
    <row r="147" spans="1:116">
      <c r="A147" s="769" t="s">
        <v>1120</v>
      </c>
      <c r="B147" s="621" t="s">
        <v>675</v>
      </c>
      <c r="C147" s="622" t="s">
        <v>496</v>
      </c>
      <c r="D147" s="622" t="s">
        <v>28</v>
      </c>
      <c r="E147" s="622" t="s">
        <v>260</v>
      </c>
      <c r="F147" s="622" t="s">
        <v>792</v>
      </c>
      <c r="G147" s="599">
        <v>50.020094746888432</v>
      </c>
      <c r="H147" s="600">
        <v>81</v>
      </c>
      <c r="I147" s="552">
        <v>7</v>
      </c>
      <c r="J147" s="601">
        <v>71.3</v>
      </c>
      <c r="K147" s="551">
        <v>80</v>
      </c>
      <c r="L147" s="552">
        <v>1</v>
      </c>
      <c r="M147" s="552">
        <v>1</v>
      </c>
      <c r="N147" s="552">
        <v>0</v>
      </c>
      <c r="O147" s="553">
        <v>10</v>
      </c>
      <c r="P147" s="554">
        <v>0.88024691358024687</v>
      </c>
      <c r="Q147" s="555">
        <v>13.203703703703702</v>
      </c>
      <c r="R147" s="606"/>
      <c r="S147" s="608"/>
      <c r="T147" s="608"/>
      <c r="U147" s="607"/>
      <c r="V147" s="600">
        <v>13</v>
      </c>
      <c r="W147" s="601">
        <v>9</v>
      </c>
      <c r="X147" s="551">
        <v>9</v>
      </c>
      <c r="Y147" s="561"/>
      <c r="Z147" s="553">
        <v>0</v>
      </c>
      <c r="AA147" s="554">
        <v>0.69230769230769229</v>
      </c>
      <c r="AB147" s="555">
        <v>6.9230769230769234</v>
      </c>
      <c r="AC147" s="600">
        <v>7</v>
      </c>
      <c r="AD147" s="557">
        <v>6</v>
      </c>
      <c r="AE147" s="551">
        <v>6</v>
      </c>
      <c r="AF147" s="552">
        <v>0</v>
      </c>
      <c r="AG147" s="553">
        <v>0</v>
      </c>
      <c r="AH147" s="602">
        <v>0.8571428571428571</v>
      </c>
      <c r="AI147" s="603">
        <v>9</v>
      </c>
      <c r="AJ147" s="559">
        <v>6</v>
      </c>
      <c r="AK147" s="551">
        <v>5</v>
      </c>
      <c r="AL147" s="552">
        <v>1</v>
      </c>
      <c r="AM147" s="561"/>
      <c r="AN147" s="553">
        <v>0</v>
      </c>
      <c r="AO147" s="602">
        <v>0.66666666666666663</v>
      </c>
      <c r="AP147" s="886"/>
      <c r="AQ147" s="657"/>
      <c r="AR147" s="887"/>
      <c r="AS147" s="887"/>
      <c r="AT147" s="602">
        <v>0.76190476190476186</v>
      </c>
      <c r="AU147" s="604">
        <v>11.428571428571427</v>
      </c>
      <c r="AV147" s="600">
        <v>18</v>
      </c>
      <c r="AW147" s="551">
        <v>14</v>
      </c>
      <c r="AX147" s="551">
        <v>13</v>
      </c>
      <c r="AY147" s="552">
        <v>1</v>
      </c>
      <c r="AZ147" s="552">
        <v>0</v>
      </c>
      <c r="BA147" s="561"/>
      <c r="BB147" s="571">
        <v>0</v>
      </c>
      <c r="BC147" s="602">
        <v>0.77777777777777779</v>
      </c>
      <c r="BD147" s="604">
        <v>7.7777777777777777</v>
      </c>
      <c r="BE147" s="605">
        <v>65000</v>
      </c>
      <c r="BF147" s="563">
        <v>50331.340865853657</v>
      </c>
      <c r="BG147" s="563">
        <v>4127169.9509999999</v>
      </c>
      <c r="BH147" s="872">
        <v>82</v>
      </c>
      <c r="BI147" s="602">
        <v>0.7743283210131332</v>
      </c>
      <c r="BJ147" s="604">
        <v>5.4202982470919325</v>
      </c>
      <c r="BK147" s="629"/>
      <c r="BL147" s="873">
        <v>0</v>
      </c>
      <c r="BM147" s="874">
        <v>0</v>
      </c>
      <c r="BN147" s="565">
        <v>0</v>
      </c>
      <c r="BO147" s="565">
        <v>0</v>
      </c>
      <c r="BP147" s="565">
        <v>0</v>
      </c>
      <c r="BQ147" s="565">
        <v>0</v>
      </c>
      <c r="BR147" s="552">
        <v>0</v>
      </c>
      <c r="BS147" s="657"/>
      <c r="BT147" s="607"/>
      <c r="BU147" s="676">
        <v>0.5</v>
      </c>
      <c r="BV147" s="602">
        <v>0.16666666666666666</v>
      </c>
      <c r="BW147" s="563">
        <v>1</v>
      </c>
      <c r="BX147" s="872">
        <v>6</v>
      </c>
      <c r="BY147" s="602">
        <v>0.33333333333333331</v>
      </c>
      <c r="BZ147" s="604">
        <v>1.6666666666666665</v>
      </c>
      <c r="CA147" s="606"/>
      <c r="CB147" s="608"/>
      <c r="CC147" s="608"/>
      <c r="CD147" s="606"/>
      <c r="CE147" s="608"/>
      <c r="CF147" s="608"/>
      <c r="CG147" s="607"/>
      <c r="CH147" s="608"/>
      <c r="CI147" s="608"/>
      <c r="CJ147" s="607"/>
      <c r="CK147" s="712"/>
      <c r="CL147" s="888"/>
      <c r="CM147" s="888"/>
      <c r="CN147" s="889"/>
      <c r="CO147" s="678"/>
      <c r="CP147" s="890">
        <v>99.416666666666671</v>
      </c>
      <c r="CQ147" s="602">
        <v>1.2</v>
      </c>
      <c r="CR147" s="680">
        <v>3.5999999999999996</v>
      </c>
      <c r="CS147" s="584"/>
      <c r="CT147" s="585"/>
      <c r="CU147" s="585"/>
      <c r="CV147" s="891"/>
      <c r="CW147" s="600">
        <v>10</v>
      </c>
      <c r="CX147" s="552">
        <v>2</v>
      </c>
      <c r="CY147" s="552">
        <v>0</v>
      </c>
      <c r="CZ147" s="551">
        <v>0</v>
      </c>
      <c r="DA147" s="552">
        <v>0</v>
      </c>
      <c r="DB147" s="552">
        <v>0</v>
      </c>
      <c r="DC147" s="551">
        <v>0</v>
      </c>
      <c r="DD147" s="552">
        <v>0</v>
      </c>
      <c r="DE147" s="552">
        <v>0</v>
      </c>
      <c r="DF147" s="552">
        <v>0</v>
      </c>
      <c r="DG147" s="552">
        <v>0</v>
      </c>
      <c r="DH147" s="551">
        <v>0</v>
      </c>
      <c r="DI147" s="552">
        <v>0</v>
      </c>
      <c r="DJ147" s="552">
        <v>0</v>
      </c>
      <c r="DK147" s="552">
        <v>0</v>
      </c>
      <c r="DL147" s="892">
        <v>0</v>
      </c>
    </row>
    <row r="148" spans="1:116">
      <c r="A148" s="769" t="s">
        <v>1120</v>
      </c>
      <c r="B148" s="621" t="s">
        <v>675</v>
      </c>
      <c r="C148" s="622" t="s">
        <v>496</v>
      </c>
      <c r="D148" s="622" t="s">
        <v>28</v>
      </c>
      <c r="E148" s="622" t="s">
        <v>614</v>
      </c>
      <c r="F148" s="622" t="s">
        <v>793</v>
      </c>
      <c r="G148" s="599">
        <v>68.71329160821486</v>
      </c>
      <c r="H148" s="600">
        <v>70</v>
      </c>
      <c r="I148" s="552">
        <v>6</v>
      </c>
      <c r="J148" s="601">
        <v>70.900000000000006</v>
      </c>
      <c r="K148" s="551">
        <v>74</v>
      </c>
      <c r="L148" s="552">
        <v>1</v>
      </c>
      <c r="M148" s="552">
        <v>3</v>
      </c>
      <c r="N148" s="552">
        <v>0</v>
      </c>
      <c r="O148" s="553">
        <v>5</v>
      </c>
      <c r="P148" s="554">
        <v>1.0128571428571429</v>
      </c>
      <c r="Q148" s="555">
        <v>15.192857142857143</v>
      </c>
      <c r="R148" s="606"/>
      <c r="S148" s="608"/>
      <c r="T148" s="608"/>
      <c r="U148" s="607"/>
      <c r="V148" s="600">
        <v>11</v>
      </c>
      <c r="W148" s="601">
        <v>12</v>
      </c>
      <c r="X148" s="551">
        <v>12</v>
      </c>
      <c r="Y148" s="561"/>
      <c r="Z148" s="553">
        <v>0</v>
      </c>
      <c r="AA148" s="554">
        <v>1.0909090909090908</v>
      </c>
      <c r="AB148" s="555">
        <v>10.909090909090908</v>
      </c>
      <c r="AC148" s="600">
        <v>6</v>
      </c>
      <c r="AD148" s="557">
        <v>11</v>
      </c>
      <c r="AE148" s="551">
        <v>11</v>
      </c>
      <c r="AF148" s="552">
        <v>0</v>
      </c>
      <c r="AG148" s="553">
        <v>0</v>
      </c>
      <c r="AH148" s="602">
        <v>1.2</v>
      </c>
      <c r="AI148" s="603">
        <v>8</v>
      </c>
      <c r="AJ148" s="559">
        <v>11</v>
      </c>
      <c r="AK148" s="551">
        <v>10</v>
      </c>
      <c r="AL148" s="552">
        <v>1</v>
      </c>
      <c r="AM148" s="561"/>
      <c r="AN148" s="553">
        <v>0</v>
      </c>
      <c r="AO148" s="602">
        <v>1.2</v>
      </c>
      <c r="AP148" s="886"/>
      <c r="AQ148" s="657"/>
      <c r="AR148" s="887"/>
      <c r="AS148" s="887"/>
      <c r="AT148" s="602">
        <v>1.2</v>
      </c>
      <c r="AU148" s="604">
        <v>18</v>
      </c>
      <c r="AV148" s="600">
        <v>16</v>
      </c>
      <c r="AW148" s="551">
        <v>30</v>
      </c>
      <c r="AX148" s="551">
        <v>23</v>
      </c>
      <c r="AY148" s="552">
        <v>6</v>
      </c>
      <c r="AZ148" s="552">
        <v>1</v>
      </c>
      <c r="BA148" s="561"/>
      <c r="BB148" s="571">
        <v>0</v>
      </c>
      <c r="BC148" s="602">
        <v>1.2</v>
      </c>
      <c r="BD148" s="604">
        <v>12</v>
      </c>
      <c r="BE148" s="605">
        <v>65000</v>
      </c>
      <c r="BF148" s="563">
        <v>58352.086269230771</v>
      </c>
      <c r="BG148" s="563">
        <v>4551462.7290000003</v>
      </c>
      <c r="BH148" s="872">
        <v>78</v>
      </c>
      <c r="BI148" s="602">
        <v>0.89772440414201182</v>
      </c>
      <c r="BJ148" s="604">
        <v>6.284070828994083</v>
      </c>
      <c r="BK148" s="629"/>
      <c r="BL148" s="873">
        <v>0</v>
      </c>
      <c r="BM148" s="874">
        <v>0</v>
      </c>
      <c r="BN148" s="565">
        <v>0</v>
      </c>
      <c r="BO148" s="565">
        <v>0</v>
      </c>
      <c r="BP148" s="565">
        <v>0</v>
      </c>
      <c r="BQ148" s="565">
        <v>0</v>
      </c>
      <c r="BR148" s="552">
        <v>0</v>
      </c>
      <c r="BS148" s="657"/>
      <c r="BT148" s="607"/>
      <c r="BU148" s="676">
        <v>0.5</v>
      </c>
      <c r="BV148" s="602">
        <v>0.27272727272727271</v>
      </c>
      <c r="BW148" s="563">
        <v>3</v>
      </c>
      <c r="BX148" s="872">
        <v>11</v>
      </c>
      <c r="BY148" s="602">
        <v>0.54545454545454541</v>
      </c>
      <c r="BZ148" s="604">
        <v>2.7272727272727271</v>
      </c>
      <c r="CA148" s="606"/>
      <c r="CB148" s="608"/>
      <c r="CC148" s="608"/>
      <c r="CD148" s="606"/>
      <c r="CE148" s="608"/>
      <c r="CF148" s="608"/>
      <c r="CG148" s="607"/>
      <c r="CH148" s="608"/>
      <c r="CI148" s="608"/>
      <c r="CJ148" s="607"/>
      <c r="CK148" s="712"/>
      <c r="CL148" s="888"/>
      <c r="CM148" s="888"/>
      <c r="CN148" s="889"/>
      <c r="CO148" s="678"/>
      <c r="CP148" s="890">
        <v>99.25</v>
      </c>
      <c r="CQ148" s="602">
        <v>1.2</v>
      </c>
      <c r="CR148" s="680">
        <v>3.5999999999999996</v>
      </c>
      <c r="CS148" s="584"/>
      <c r="CT148" s="585"/>
      <c r="CU148" s="585"/>
      <c r="CV148" s="891"/>
      <c r="CW148" s="600">
        <v>5</v>
      </c>
      <c r="CX148" s="552">
        <v>1</v>
      </c>
      <c r="CY148" s="552">
        <v>0</v>
      </c>
      <c r="CZ148" s="551">
        <v>0</v>
      </c>
      <c r="DA148" s="552">
        <v>0</v>
      </c>
      <c r="DB148" s="552">
        <v>0</v>
      </c>
      <c r="DC148" s="551">
        <v>0</v>
      </c>
      <c r="DD148" s="552">
        <v>0</v>
      </c>
      <c r="DE148" s="552">
        <v>0</v>
      </c>
      <c r="DF148" s="552">
        <v>0</v>
      </c>
      <c r="DG148" s="552">
        <v>0</v>
      </c>
      <c r="DH148" s="551">
        <v>0</v>
      </c>
      <c r="DI148" s="552">
        <v>0</v>
      </c>
      <c r="DJ148" s="552">
        <v>0</v>
      </c>
      <c r="DK148" s="552">
        <v>0</v>
      </c>
      <c r="DL148" s="892">
        <v>0</v>
      </c>
    </row>
    <row r="149" spans="1:116">
      <c r="A149" s="769" t="s">
        <v>1120</v>
      </c>
      <c r="B149" s="621" t="s">
        <v>675</v>
      </c>
      <c r="C149" s="622" t="s">
        <v>496</v>
      </c>
      <c r="D149" s="622" t="s">
        <v>28</v>
      </c>
      <c r="E149" s="622" t="s">
        <v>262</v>
      </c>
      <c r="F149" s="622" t="s">
        <v>794</v>
      </c>
      <c r="G149" s="599">
        <v>43.456678325588676</v>
      </c>
      <c r="H149" s="600">
        <v>76</v>
      </c>
      <c r="I149" s="552">
        <v>7</v>
      </c>
      <c r="J149" s="601">
        <v>62.599999999999994</v>
      </c>
      <c r="K149" s="551">
        <v>70</v>
      </c>
      <c r="L149" s="552">
        <v>2</v>
      </c>
      <c r="M149" s="552">
        <v>2</v>
      </c>
      <c r="N149" s="552">
        <v>0</v>
      </c>
      <c r="O149" s="553">
        <v>10</v>
      </c>
      <c r="P149" s="554">
        <v>0.82368421052631569</v>
      </c>
      <c r="Q149" s="555">
        <v>12.355263157894735</v>
      </c>
      <c r="R149" s="606"/>
      <c r="S149" s="608"/>
      <c r="T149" s="608"/>
      <c r="U149" s="607"/>
      <c r="V149" s="600">
        <v>12</v>
      </c>
      <c r="W149" s="601">
        <v>6</v>
      </c>
      <c r="X149" s="551">
        <v>6</v>
      </c>
      <c r="Y149" s="561"/>
      <c r="Z149" s="553">
        <v>0</v>
      </c>
      <c r="AA149" s="554">
        <v>0.5</v>
      </c>
      <c r="AB149" s="555">
        <v>5</v>
      </c>
      <c r="AC149" s="600">
        <v>9</v>
      </c>
      <c r="AD149" s="557">
        <v>5</v>
      </c>
      <c r="AE149" s="551">
        <v>5</v>
      </c>
      <c r="AF149" s="552">
        <v>0</v>
      </c>
      <c r="AG149" s="553">
        <v>0</v>
      </c>
      <c r="AH149" s="602">
        <v>0.55555555555555558</v>
      </c>
      <c r="AI149" s="603">
        <v>12</v>
      </c>
      <c r="AJ149" s="559">
        <v>5</v>
      </c>
      <c r="AK149" s="551">
        <v>4</v>
      </c>
      <c r="AL149" s="552">
        <v>1</v>
      </c>
      <c r="AM149" s="561"/>
      <c r="AN149" s="553">
        <v>0</v>
      </c>
      <c r="AO149" s="602">
        <v>0.41666666666666669</v>
      </c>
      <c r="AP149" s="886"/>
      <c r="AQ149" s="657"/>
      <c r="AR149" s="887"/>
      <c r="AS149" s="887"/>
      <c r="AT149" s="602">
        <v>0.48611111111111116</v>
      </c>
      <c r="AU149" s="604">
        <v>7.2916666666666679</v>
      </c>
      <c r="AV149" s="600">
        <v>17</v>
      </c>
      <c r="AW149" s="551">
        <v>7</v>
      </c>
      <c r="AX149" s="551">
        <v>11</v>
      </c>
      <c r="AY149" s="552">
        <v>1</v>
      </c>
      <c r="AZ149" s="552">
        <v>0</v>
      </c>
      <c r="BA149" s="561"/>
      <c r="BB149" s="571">
        <v>5</v>
      </c>
      <c r="BC149" s="602">
        <v>0.41176470588235292</v>
      </c>
      <c r="BD149" s="604">
        <v>4.117647058823529</v>
      </c>
      <c r="BE149" s="605">
        <v>65000</v>
      </c>
      <c r="BF149" s="563">
        <v>56569.513391891887</v>
      </c>
      <c r="BG149" s="563">
        <v>4186143.9909999995</v>
      </c>
      <c r="BH149" s="872">
        <v>74</v>
      </c>
      <c r="BI149" s="602">
        <v>0.87030020602910596</v>
      </c>
      <c r="BJ149" s="604">
        <v>6.0921014422037416</v>
      </c>
      <c r="BK149" s="629"/>
      <c r="BL149" s="873">
        <v>0</v>
      </c>
      <c r="BM149" s="874">
        <v>0</v>
      </c>
      <c r="BN149" s="565">
        <v>0</v>
      </c>
      <c r="BO149" s="565">
        <v>0</v>
      </c>
      <c r="BP149" s="565">
        <v>0</v>
      </c>
      <c r="BQ149" s="565">
        <v>0</v>
      </c>
      <c r="BR149" s="552">
        <v>0</v>
      </c>
      <c r="BS149" s="657"/>
      <c r="BT149" s="607"/>
      <c r="BU149" s="676">
        <v>0.5</v>
      </c>
      <c r="BV149" s="602">
        <v>0.6</v>
      </c>
      <c r="BW149" s="563">
        <v>3</v>
      </c>
      <c r="BX149" s="872">
        <v>5</v>
      </c>
      <c r="BY149" s="602">
        <v>1</v>
      </c>
      <c r="BZ149" s="604">
        <v>5</v>
      </c>
      <c r="CA149" s="606"/>
      <c r="CB149" s="608"/>
      <c r="CC149" s="608"/>
      <c r="CD149" s="606"/>
      <c r="CE149" s="608"/>
      <c r="CF149" s="608"/>
      <c r="CG149" s="607"/>
      <c r="CH149" s="608"/>
      <c r="CI149" s="608"/>
      <c r="CJ149" s="607"/>
      <c r="CK149" s="712"/>
      <c r="CL149" s="888"/>
      <c r="CM149" s="888"/>
      <c r="CN149" s="889"/>
      <c r="CO149" s="678"/>
      <c r="CP149" s="890">
        <v>100</v>
      </c>
      <c r="CQ149" s="602">
        <v>1.2</v>
      </c>
      <c r="CR149" s="680">
        <v>3.5999999999999996</v>
      </c>
      <c r="CS149" s="584"/>
      <c r="CT149" s="585"/>
      <c r="CU149" s="585"/>
      <c r="CV149" s="891"/>
      <c r="CW149" s="600">
        <v>10</v>
      </c>
      <c r="CX149" s="552">
        <v>2</v>
      </c>
      <c r="CY149" s="552">
        <v>0</v>
      </c>
      <c r="CZ149" s="551">
        <v>0</v>
      </c>
      <c r="DA149" s="552">
        <v>0</v>
      </c>
      <c r="DB149" s="552">
        <v>0</v>
      </c>
      <c r="DC149" s="551">
        <v>5</v>
      </c>
      <c r="DD149" s="552">
        <v>1</v>
      </c>
      <c r="DE149" s="552">
        <v>0</v>
      </c>
      <c r="DF149" s="552">
        <v>0</v>
      </c>
      <c r="DG149" s="552">
        <v>0</v>
      </c>
      <c r="DH149" s="551">
        <v>0</v>
      </c>
      <c r="DI149" s="552">
        <v>0</v>
      </c>
      <c r="DJ149" s="552">
        <v>0</v>
      </c>
      <c r="DK149" s="552">
        <v>0</v>
      </c>
      <c r="DL149" s="892">
        <v>0</v>
      </c>
    </row>
    <row r="150" spans="1:116">
      <c r="A150" s="769" t="s">
        <v>1120</v>
      </c>
      <c r="B150" s="621" t="s">
        <v>675</v>
      </c>
      <c r="C150" s="622" t="s">
        <v>496</v>
      </c>
      <c r="D150" s="622" t="s">
        <v>28</v>
      </c>
      <c r="E150" s="622" t="s">
        <v>264</v>
      </c>
      <c r="F150" s="622" t="s">
        <v>795</v>
      </c>
      <c r="G150" s="599">
        <v>57.112083588947108</v>
      </c>
      <c r="H150" s="600">
        <v>122</v>
      </c>
      <c r="I150" s="552">
        <v>11</v>
      </c>
      <c r="J150" s="601">
        <v>94.9</v>
      </c>
      <c r="K150" s="551">
        <v>93</v>
      </c>
      <c r="L150" s="552">
        <v>1</v>
      </c>
      <c r="M150" s="552">
        <v>3</v>
      </c>
      <c r="N150" s="552">
        <v>0</v>
      </c>
      <c r="O150" s="553">
        <v>0</v>
      </c>
      <c r="P150" s="554">
        <v>0.77786885245901649</v>
      </c>
      <c r="Q150" s="555">
        <v>11.668032786885247</v>
      </c>
      <c r="R150" s="606"/>
      <c r="S150" s="608"/>
      <c r="T150" s="608"/>
      <c r="U150" s="607"/>
      <c r="V150" s="600">
        <v>20</v>
      </c>
      <c r="W150" s="601">
        <v>4</v>
      </c>
      <c r="X150" s="551">
        <v>4</v>
      </c>
      <c r="Y150" s="561"/>
      <c r="Z150" s="553">
        <v>0</v>
      </c>
      <c r="AA150" s="554">
        <v>0.2</v>
      </c>
      <c r="AB150" s="555">
        <v>2</v>
      </c>
      <c r="AC150" s="600">
        <v>12</v>
      </c>
      <c r="AD150" s="557">
        <v>14</v>
      </c>
      <c r="AE150" s="551">
        <v>14</v>
      </c>
      <c r="AF150" s="552">
        <v>0</v>
      </c>
      <c r="AG150" s="553">
        <v>0</v>
      </c>
      <c r="AH150" s="602">
        <v>1.1666666666666667</v>
      </c>
      <c r="AI150" s="603">
        <v>14</v>
      </c>
      <c r="AJ150" s="559">
        <v>18</v>
      </c>
      <c r="AK150" s="551">
        <v>13</v>
      </c>
      <c r="AL150" s="552">
        <v>5</v>
      </c>
      <c r="AM150" s="561"/>
      <c r="AN150" s="553">
        <v>0</v>
      </c>
      <c r="AO150" s="602">
        <v>1.2</v>
      </c>
      <c r="AP150" s="886"/>
      <c r="AQ150" s="657"/>
      <c r="AR150" s="887"/>
      <c r="AS150" s="887"/>
      <c r="AT150" s="602">
        <v>1.1833333333333333</v>
      </c>
      <c r="AU150" s="604">
        <v>17.75</v>
      </c>
      <c r="AV150" s="600">
        <v>27</v>
      </c>
      <c r="AW150" s="551">
        <v>27</v>
      </c>
      <c r="AX150" s="551">
        <v>26</v>
      </c>
      <c r="AY150" s="552">
        <v>1</v>
      </c>
      <c r="AZ150" s="552">
        <v>0</v>
      </c>
      <c r="BA150" s="561"/>
      <c r="BB150" s="571">
        <v>0</v>
      </c>
      <c r="BC150" s="602">
        <v>1</v>
      </c>
      <c r="BD150" s="604">
        <v>10</v>
      </c>
      <c r="BE150" s="605">
        <v>65000</v>
      </c>
      <c r="BF150" s="563">
        <v>65873.328876288666</v>
      </c>
      <c r="BG150" s="563">
        <v>6389712.9010000005</v>
      </c>
      <c r="BH150" s="872">
        <v>97</v>
      </c>
      <c r="BI150" s="602">
        <v>1.0134358288659795</v>
      </c>
      <c r="BJ150" s="604">
        <v>7.0940508020618562</v>
      </c>
      <c r="BK150" s="629"/>
      <c r="BL150" s="873">
        <v>0</v>
      </c>
      <c r="BM150" s="874">
        <v>0</v>
      </c>
      <c r="BN150" s="565">
        <v>0</v>
      </c>
      <c r="BO150" s="565">
        <v>0</v>
      </c>
      <c r="BP150" s="565">
        <v>0</v>
      </c>
      <c r="BQ150" s="565">
        <v>0</v>
      </c>
      <c r="BR150" s="552">
        <v>0</v>
      </c>
      <c r="BS150" s="657"/>
      <c r="BT150" s="607"/>
      <c r="BU150" s="676">
        <v>0.5</v>
      </c>
      <c r="BV150" s="602">
        <v>0.8571428571428571</v>
      </c>
      <c r="BW150" s="563">
        <v>12</v>
      </c>
      <c r="BX150" s="872">
        <v>14</v>
      </c>
      <c r="BY150" s="602">
        <v>1</v>
      </c>
      <c r="BZ150" s="604">
        <v>5</v>
      </c>
      <c r="CA150" s="606"/>
      <c r="CB150" s="608"/>
      <c r="CC150" s="608"/>
      <c r="CD150" s="606"/>
      <c r="CE150" s="608"/>
      <c r="CF150" s="608"/>
      <c r="CG150" s="607"/>
      <c r="CH150" s="608"/>
      <c r="CI150" s="608"/>
      <c r="CJ150" s="607"/>
      <c r="CK150" s="712"/>
      <c r="CL150" s="888"/>
      <c r="CM150" s="888"/>
      <c r="CN150" s="889"/>
      <c r="CO150" s="678"/>
      <c r="CP150" s="890">
        <v>99.12</v>
      </c>
      <c r="CQ150" s="602">
        <v>1.2</v>
      </c>
      <c r="CR150" s="680">
        <v>3.5999999999999996</v>
      </c>
      <c r="CS150" s="584"/>
      <c r="CT150" s="585"/>
      <c r="CU150" s="585"/>
      <c r="CV150" s="891"/>
      <c r="CW150" s="600">
        <v>0</v>
      </c>
      <c r="CX150" s="552">
        <v>0</v>
      </c>
      <c r="CY150" s="552">
        <v>0</v>
      </c>
      <c r="CZ150" s="551">
        <v>0</v>
      </c>
      <c r="DA150" s="552">
        <v>0</v>
      </c>
      <c r="DB150" s="552">
        <v>0</v>
      </c>
      <c r="DC150" s="551">
        <v>0</v>
      </c>
      <c r="DD150" s="552">
        <v>0</v>
      </c>
      <c r="DE150" s="552">
        <v>0</v>
      </c>
      <c r="DF150" s="552">
        <v>0</v>
      </c>
      <c r="DG150" s="552">
        <v>0</v>
      </c>
      <c r="DH150" s="551">
        <v>0</v>
      </c>
      <c r="DI150" s="552">
        <v>0</v>
      </c>
      <c r="DJ150" s="552">
        <v>0</v>
      </c>
      <c r="DK150" s="552">
        <v>0</v>
      </c>
      <c r="DL150" s="892">
        <v>0</v>
      </c>
    </row>
    <row r="151" spans="1:116">
      <c r="A151" s="769" t="s">
        <v>1120</v>
      </c>
      <c r="B151" s="621" t="s">
        <v>675</v>
      </c>
      <c r="C151" s="622" t="s">
        <v>496</v>
      </c>
      <c r="D151" s="622" t="s">
        <v>28</v>
      </c>
      <c r="E151" s="622" t="s">
        <v>266</v>
      </c>
      <c r="F151" s="622" t="s">
        <v>796</v>
      </c>
      <c r="G151" s="599">
        <v>63.234399099788142</v>
      </c>
      <c r="H151" s="600">
        <v>98</v>
      </c>
      <c r="I151" s="552">
        <v>8</v>
      </c>
      <c r="J151" s="601">
        <v>100.9</v>
      </c>
      <c r="K151" s="551">
        <v>99</v>
      </c>
      <c r="L151" s="552">
        <v>1</v>
      </c>
      <c r="M151" s="552">
        <v>3</v>
      </c>
      <c r="N151" s="552">
        <v>0</v>
      </c>
      <c r="O151" s="553">
        <v>0</v>
      </c>
      <c r="P151" s="554">
        <v>1.0295918367346939</v>
      </c>
      <c r="Q151" s="555">
        <v>15.443877551020408</v>
      </c>
      <c r="R151" s="606"/>
      <c r="S151" s="608"/>
      <c r="T151" s="608"/>
      <c r="U151" s="607"/>
      <c r="V151" s="600">
        <v>16</v>
      </c>
      <c r="W151" s="601">
        <v>9</v>
      </c>
      <c r="X151" s="551">
        <v>9</v>
      </c>
      <c r="Y151" s="561"/>
      <c r="Z151" s="553">
        <v>0</v>
      </c>
      <c r="AA151" s="554">
        <v>0.5625</v>
      </c>
      <c r="AB151" s="555">
        <v>5.625</v>
      </c>
      <c r="AC151" s="600">
        <v>12</v>
      </c>
      <c r="AD151" s="557">
        <v>13</v>
      </c>
      <c r="AE151" s="551">
        <v>13</v>
      </c>
      <c r="AF151" s="552">
        <v>0</v>
      </c>
      <c r="AG151" s="553">
        <v>0</v>
      </c>
      <c r="AH151" s="602">
        <v>1.0833333333333333</v>
      </c>
      <c r="AI151" s="603">
        <v>15</v>
      </c>
      <c r="AJ151" s="559">
        <v>16</v>
      </c>
      <c r="AK151" s="551">
        <v>13</v>
      </c>
      <c r="AL151" s="552">
        <v>3</v>
      </c>
      <c r="AM151" s="561"/>
      <c r="AN151" s="553">
        <v>0</v>
      </c>
      <c r="AO151" s="602">
        <v>1.0666666666666667</v>
      </c>
      <c r="AP151" s="886"/>
      <c r="AQ151" s="657"/>
      <c r="AR151" s="887"/>
      <c r="AS151" s="887"/>
      <c r="AT151" s="602">
        <v>1.075</v>
      </c>
      <c r="AU151" s="604">
        <v>16.125</v>
      </c>
      <c r="AV151" s="600">
        <v>22</v>
      </c>
      <c r="AW151" s="551">
        <v>27</v>
      </c>
      <c r="AX151" s="551">
        <v>25</v>
      </c>
      <c r="AY151" s="552">
        <v>2</v>
      </c>
      <c r="AZ151" s="552">
        <v>0</v>
      </c>
      <c r="BA151" s="561"/>
      <c r="BB151" s="571">
        <v>0</v>
      </c>
      <c r="BC151" s="602">
        <v>1.2</v>
      </c>
      <c r="BD151" s="604">
        <v>12</v>
      </c>
      <c r="BE151" s="605">
        <v>65000</v>
      </c>
      <c r="BF151" s="563">
        <v>58876.271524271826</v>
      </c>
      <c r="BG151" s="563">
        <v>6064255.9669999983</v>
      </c>
      <c r="BH151" s="872">
        <v>103</v>
      </c>
      <c r="BI151" s="602">
        <v>0.90578879268110501</v>
      </c>
      <c r="BJ151" s="604">
        <v>6.3405215487677351</v>
      </c>
      <c r="BK151" s="629"/>
      <c r="BL151" s="873">
        <v>0</v>
      </c>
      <c r="BM151" s="874">
        <v>0</v>
      </c>
      <c r="BN151" s="565">
        <v>0</v>
      </c>
      <c r="BO151" s="565">
        <v>0</v>
      </c>
      <c r="BP151" s="565">
        <v>0</v>
      </c>
      <c r="BQ151" s="565">
        <v>0</v>
      </c>
      <c r="BR151" s="552">
        <v>0</v>
      </c>
      <c r="BS151" s="657"/>
      <c r="BT151" s="607"/>
      <c r="BU151" s="676">
        <v>0.5</v>
      </c>
      <c r="BV151" s="602">
        <v>1</v>
      </c>
      <c r="BW151" s="563">
        <v>13</v>
      </c>
      <c r="BX151" s="872">
        <v>13</v>
      </c>
      <c r="BY151" s="602">
        <v>1</v>
      </c>
      <c r="BZ151" s="604">
        <v>5</v>
      </c>
      <c r="CA151" s="606"/>
      <c r="CB151" s="608"/>
      <c r="CC151" s="608"/>
      <c r="CD151" s="606"/>
      <c r="CE151" s="608"/>
      <c r="CF151" s="608"/>
      <c r="CG151" s="607"/>
      <c r="CH151" s="608"/>
      <c r="CI151" s="608"/>
      <c r="CJ151" s="607"/>
      <c r="CK151" s="712"/>
      <c r="CL151" s="888"/>
      <c r="CM151" s="888"/>
      <c r="CN151" s="889"/>
      <c r="CO151" s="678"/>
      <c r="CP151" s="890">
        <v>98.266666666666666</v>
      </c>
      <c r="CQ151" s="602">
        <v>0.9</v>
      </c>
      <c r="CR151" s="680">
        <v>2.7</v>
      </c>
      <c r="CS151" s="584"/>
      <c r="CT151" s="585"/>
      <c r="CU151" s="585"/>
      <c r="CV151" s="891"/>
      <c r="CW151" s="600">
        <v>0</v>
      </c>
      <c r="CX151" s="552">
        <v>0</v>
      </c>
      <c r="CY151" s="552">
        <v>0</v>
      </c>
      <c r="CZ151" s="551">
        <v>0</v>
      </c>
      <c r="DA151" s="552">
        <v>0</v>
      </c>
      <c r="DB151" s="552">
        <v>0</v>
      </c>
      <c r="DC151" s="551">
        <v>0</v>
      </c>
      <c r="DD151" s="552">
        <v>0</v>
      </c>
      <c r="DE151" s="552">
        <v>0</v>
      </c>
      <c r="DF151" s="552">
        <v>0</v>
      </c>
      <c r="DG151" s="552">
        <v>0</v>
      </c>
      <c r="DH151" s="551">
        <v>0</v>
      </c>
      <c r="DI151" s="552">
        <v>0</v>
      </c>
      <c r="DJ151" s="552">
        <v>0</v>
      </c>
      <c r="DK151" s="552">
        <v>0</v>
      </c>
      <c r="DL151" s="892">
        <v>0</v>
      </c>
    </row>
    <row r="152" spans="1:116">
      <c r="A152" s="769" t="s">
        <v>1120</v>
      </c>
      <c r="B152" s="621" t="s">
        <v>675</v>
      </c>
      <c r="C152" s="622" t="s">
        <v>496</v>
      </c>
      <c r="D152" s="622" t="s">
        <v>28</v>
      </c>
      <c r="E152" s="622" t="s">
        <v>268</v>
      </c>
      <c r="F152" s="622" t="s">
        <v>797</v>
      </c>
      <c r="G152" s="599">
        <v>39.647357200183151</v>
      </c>
      <c r="H152" s="600">
        <v>64</v>
      </c>
      <c r="I152" s="552">
        <v>6</v>
      </c>
      <c r="J152" s="601">
        <v>31</v>
      </c>
      <c r="K152" s="551">
        <v>36</v>
      </c>
      <c r="L152" s="552">
        <v>0</v>
      </c>
      <c r="M152" s="552">
        <v>0</v>
      </c>
      <c r="N152" s="552">
        <v>0</v>
      </c>
      <c r="O152" s="553">
        <v>5</v>
      </c>
      <c r="P152" s="554">
        <v>0.484375</v>
      </c>
      <c r="Q152" s="555">
        <v>7.265625</v>
      </c>
      <c r="R152" s="606"/>
      <c r="S152" s="608"/>
      <c r="T152" s="608"/>
      <c r="U152" s="607"/>
      <c r="V152" s="600">
        <v>10</v>
      </c>
      <c r="W152" s="601">
        <v>-2</v>
      </c>
      <c r="X152" s="551">
        <v>3</v>
      </c>
      <c r="Y152" s="561"/>
      <c r="Z152" s="553">
        <v>5</v>
      </c>
      <c r="AA152" s="554">
        <v>-0.2</v>
      </c>
      <c r="AB152" s="555">
        <v>-2</v>
      </c>
      <c r="AC152" s="600">
        <v>6</v>
      </c>
      <c r="AD152" s="557">
        <v>5</v>
      </c>
      <c r="AE152" s="551">
        <v>5</v>
      </c>
      <c r="AF152" s="552">
        <v>0</v>
      </c>
      <c r="AG152" s="553">
        <v>0</v>
      </c>
      <c r="AH152" s="602">
        <v>0.83333333333333337</v>
      </c>
      <c r="AI152" s="603">
        <v>8</v>
      </c>
      <c r="AJ152" s="559">
        <v>11</v>
      </c>
      <c r="AK152" s="551">
        <v>4</v>
      </c>
      <c r="AL152" s="552">
        <v>7</v>
      </c>
      <c r="AM152" s="561"/>
      <c r="AN152" s="553">
        <v>0</v>
      </c>
      <c r="AO152" s="602">
        <v>1.2</v>
      </c>
      <c r="AP152" s="886"/>
      <c r="AQ152" s="657"/>
      <c r="AR152" s="887"/>
      <c r="AS152" s="887"/>
      <c r="AT152" s="602">
        <v>1.0166666666666666</v>
      </c>
      <c r="AU152" s="604">
        <v>15.25</v>
      </c>
      <c r="AV152" s="600">
        <v>14</v>
      </c>
      <c r="AW152" s="551">
        <v>8</v>
      </c>
      <c r="AX152" s="551">
        <v>7</v>
      </c>
      <c r="AY152" s="552">
        <v>1</v>
      </c>
      <c r="AZ152" s="552">
        <v>0</v>
      </c>
      <c r="BA152" s="561"/>
      <c r="BB152" s="571">
        <v>0</v>
      </c>
      <c r="BC152" s="602">
        <v>0.5714285714285714</v>
      </c>
      <c r="BD152" s="604">
        <v>5.7142857142857135</v>
      </c>
      <c r="BE152" s="605">
        <v>65000</v>
      </c>
      <c r="BF152" s="563">
        <v>58662.003083333337</v>
      </c>
      <c r="BG152" s="563">
        <v>2111832.111</v>
      </c>
      <c r="BH152" s="872">
        <v>36</v>
      </c>
      <c r="BI152" s="602">
        <v>0.90249235512820514</v>
      </c>
      <c r="BJ152" s="604">
        <v>6.3174464858974364</v>
      </c>
      <c r="BK152" s="629"/>
      <c r="BL152" s="873">
        <v>0</v>
      </c>
      <c r="BM152" s="874">
        <v>0</v>
      </c>
      <c r="BN152" s="565">
        <v>0</v>
      </c>
      <c r="BO152" s="565">
        <v>0</v>
      </c>
      <c r="BP152" s="565">
        <v>0</v>
      </c>
      <c r="BQ152" s="565">
        <v>0</v>
      </c>
      <c r="BR152" s="552">
        <v>0</v>
      </c>
      <c r="BS152" s="657"/>
      <c r="BT152" s="607"/>
      <c r="BU152" s="676">
        <v>0.5</v>
      </c>
      <c r="BV152" s="602">
        <v>0.8</v>
      </c>
      <c r="BW152" s="563">
        <v>4</v>
      </c>
      <c r="BX152" s="872">
        <v>5</v>
      </c>
      <c r="BY152" s="602">
        <v>1</v>
      </c>
      <c r="BZ152" s="604">
        <v>5</v>
      </c>
      <c r="CA152" s="606"/>
      <c r="CB152" s="608"/>
      <c r="CC152" s="608"/>
      <c r="CD152" s="606"/>
      <c r="CE152" s="608"/>
      <c r="CF152" s="608"/>
      <c r="CG152" s="607"/>
      <c r="CH152" s="608"/>
      <c r="CI152" s="608"/>
      <c r="CJ152" s="607"/>
      <c r="CK152" s="712"/>
      <c r="CL152" s="888"/>
      <c r="CM152" s="888"/>
      <c r="CN152" s="889"/>
      <c r="CO152" s="678"/>
      <c r="CP152" s="890">
        <v>94.833333333333329</v>
      </c>
      <c r="CQ152" s="602">
        <v>0.7</v>
      </c>
      <c r="CR152" s="680">
        <v>2.0999999999999996</v>
      </c>
      <c r="CS152" s="584"/>
      <c r="CT152" s="585"/>
      <c r="CU152" s="585"/>
      <c r="CV152" s="891"/>
      <c r="CW152" s="600">
        <v>5</v>
      </c>
      <c r="CX152" s="552">
        <v>1</v>
      </c>
      <c r="CY152" s="552">
        <v>0</v>
      </c>
      <c r="CZ152" s="551">
        <v>5</v>
      </c>
      <c r="DA152" s="552">
        <v>1</v>
      </c>
      <c r="DB152" s="552">
        <v>0</v>
      </c>
      <c r="DC152" s="551">
        <v>0</v>
      </c>
      <c r="DD152" s="552">
        <v>0</v>
      </c>
      <c r="DE152" s="552">
        <v>0</v>
      </c>
      <c r="DF152" s="552">
        <v>0</v>
      </c>
      <c r="DG152" s="552">
        <v>0</v>
      </c>
      <c r="DH152" s="551">
        <v>0</v>
      </c>
      <c r="DI152" s="552">
        <v>0</v>
      </c>
      <c r="DJ152" s="552">
        <v>0</v>
      </c>
      <c r="DK152" s="552">
        <v>0</v>
      </c>
      <c r="DL152" s="892">
        <v>0</v>
      </c>
    </row>
    <row r="153" spans="1:116">
      <c r="A153" s="769" t="s">
        <v>1120</v>
      </c>
      <c r="B153" s="621" t="s">
        <v>675</v>
      </c>
      <c r="C153" s="622" t="s">
        <v>496</v>
      </c>
      <c r="D153" s="622" t="s">
        <v>28</v>
      </c>
      <c r="E153" s="622" t="s">
        <v>270</v>
      </c>
      <c r="F153" s="622" t="s">
        <v>798</v>
      </c>
      <c r="G153" s="599">
        <v>61.999152936969708</v>
      </c>
      <c r="H153" s="600">
        <v>96</v>
      </c>
      <c r="I153" s="552">
        <v>8</v>
      </c>
      <c r="J153" s="601">
        <v>103.6</v>
      </c>
      <c r="K153" s="551">
        <v>103</v>
      </c>
      <c r="L153" s="552">
        <v>0</v>
      </c>
      <c r="M153" s="552">
        <v>2</v>
      </c>
      <c r="N153" s="552">
        <v>0</v>
      </c>
      <c r="O153" s="553">
        <v>0</v>
      </c>
      <c r="P153" s="554">
        <v>1.0791666666666666</v>
      </c>
      <c r="Q153" s="555">
        <v>16.1875</v>
      </c>
      <c r="R153" s="606"/>
      <c r="S153" s="608"/>
      <c r="T153" s="608"/>
      <c r="U153" s="607"/>
      <c r="V153" s="600">
        <v>15</v>
      </c>
      <c r="W153" s="601">
        <v>7</v>
      </c>
      <c r="X153" s="551">
        <v>7</v>
      </c>
      <c r="Y153" s="561"/>
      <c r="Z153" s="553">
        <v>0</v>
      </c>
      <c r="AA153" s="554">
        <v>0.46666666666666667</v>
      </c>
      <c r="AB153" s="555">
        <v>4.666666666666667</v>
      </c>
      <c r="AC153" s="600">
        <v>9</v>
      </c>
      <c r="AD153" s="557">
        <v>11</v>
      </c>
      <c r="AE153" s="551">
        <v>11</v>
      </c>
      <c r="AF153" s="552">
        <v>0</v>
      </c>
      <c r="AG153" s="553">
        <v>0</v>
      </c>
      <c r="AH153" s="602">
        <v>1.2</v>
      </c>
      <c r="AI153" s="603">
        <v>12</v>
      </c>
      <c r="AJ153" s="559">
        <v>10</v>
      </c>
      <c r="AK153" s="551">
        <v>10</v>
      </c>
      <c r="AL153" s="552">
        <v>0</v>
      </c>
      <c r="AM153" s="561"/>
      <c r="AN153" s="553">
        <v>0</v>
      </c>
      <c r="AO153" s="602">
        <v>0.83333333333333337</v>
      </c>
      <c r="AP153" s="886"/>
      <c r="AQ153" s="657"/>
      <c r="AR153" s="887"/>
      <c r="AS153" s="887"/>
      <c r="AT153" s="602">
        <v>1.0166666666666666</v>
      </c>
      <c r="AU153" s="604">
        <v>15.25</v>
      </c>
      <c r="AV153" s="600">
        <v>22</v>
      </c>
      <c r="AW153" s="551">
        <v>25</v>
      </c>
      <c r="AX153" s="551">
        <v>25</v>
      </c>
      <c r="AY153" s="552">
        <v>0</v>
      </c>
      <c r="AZ153" s="552">
        <v>0</v>
      </c>
      <c r="BA153" s="561"/>
      <c r="BB153" s="571">
        <v>0</v>
      </c>
      <c r="BC153" s="602">
        <v>1.1363636363636365</v>
      </c>
      <c r="BD153" s="604">
        <v>11.363636363636365</v>
      </c>
      <c r="BE153" s="605">
        <v>65000</v>
      </c>
      <c r="BF153" s="563">
        <v>62041.106276190476</v>
      </c>
      <c r="BG153" s="563">
        <v>6514316.159</v>
      </c>
      <c r="BH153" s="872">
        <v>105</v>
      </c>
      <c r="BI153" s="602">
        <v>0.95447855809523807</v>
      </c>
      <c r="BJ153" s="604">
        <v>6.6813499066666662</v>
      </c>
      <c r="BK153" s="629"/>
      <c r="BL153" s="873">
        <v>0</v>
      </c>
      <c r="BM153" s="874">
        <v>0</v>
      </c>
      <c r="BN153" s="565">
        <v>0</v>
      </c>
      <c r="BO153" s="565">
        <v>0</v>
      </c>
      <c r="BP153" s="565">
        <v>0</v>
      </c>
      <c r="BQ153" s="565">
        <v>0</v>
      </c>
      <c r="BR153" s="552">
        <v>0</v>
      </c>
      <c r="BS153" s="657"/>
      <c r="BT153" s="607"/>
      <c r="BU153" s="676">
        <v>0.5</v>
      </c>
      <c r="BV153" s="602">
        <v>0.54545454545454541</v>
      </c>
      <c r="BW153" s="563">
        <v>6</v>
      </c>
      <c r="BX153" s="872">
        <v>11</v>
      </c>
      <c r="BY153" s="602">
        <v>1</v>
      </c>
      <c r="BZ153" s="604">
        <v>5</v>
      </c>
      <c r="CA153" s="606"/>
      <c r="CB153" s="608"/>
      <c r="CC153" s="608"/>
      <c r="CD153" s="606"/>
      <c r="CE153" s="608"/>
      <c r="CF153" s="608"/>
      <c r="CG153" s="607"/>
      <c r="CH153" s="608"/>
      <c r="CI153" s="608"/>
      <c r="CJ153" s="607"/>
      <c r="CK153" s="712"/>
      <c r="CL153" s="888"/>
      <c r="CM153" s="888"/>
      <c r="CN153" s="889"/>
      <c r="CO153" s="678"/>
      <c r="CP153" s="890">
        <v>98.473684210526315</v>
      </c>
      <c r="CQ153" s="602">
        <v>0.95</v>
      </c>
      <c r="CR153" s="680">
        <v>2.8499999999999996</v>
      </c>
      <c r="CS153" s="584"/>
      <c r="CT153" s="585"/>
      <c r="CU153" s="585"/>
      <c r="CV153" s="891"/>
      <c r="CW153" s="600">
        <v>0</v>
      </c>
      <c r="CX153" s="552">
        <v>0</v>
      </c>
      <c r="CY153" s="552">
        <v>0</v>
      </c>
      <c r="CZ153" s="551">
        <v>0</v>
      </c>
      <c r="DA153" s="552">
        <v>0</v>
      </c>
      <c r="DB153" s="552">
        <v>0</v>
      </c>
      <c r="DC153" s="551">
        <v>0</v>
      </c>
      <c r="DD153" s="552">
        <v>0</v>
      </c>
      <c r="DE153" s="552">
        <v>0</v>
      </c>
      <c r="DF153" s="552">
        <v>0</v>
      </c>
      <c r="DG153" s="552">
        <v>0</v>
      </c>
      <c r="DH153" s="551">
        <v>0</v>
      </c>
      <c r="DI153" s="552">
        <v>0</v>
      </c>
      <c r="DJ153" s="552">
        <v>0</v>
      </c>
      <c r="DK153" s="552">
        <v>0</v>
      </c>
      <c r="DL153" s="892">
        <v>0</v>
      </c>
    </row>
    <row r="154" spans="1:116">
      <c r="A154" s="769" t="s">
        <v>1120</v>
      </c>
      <c r="B154" s="621" t="s">
        <v>675</v>
      </c>
      <c r="C154" s="622" t="s">
        <v>496</v>
      </c>
      <c r="D154" s="622" t="s">
        <v>28</v>
      </c>
      <c r="E154" s="622" t="s">
        <v>272</v>
      </c>
      <c r="F154" s="622" t="s">
        <v>799</v>
      </c>
      <c r="G154" s="599">
        <v>61.01558228645974</v>
      </c>
      <c r="H154" s="600">
        <v>133</v>
      </c>
      <c r="I154" s="552">
        <v>12</v>
      </c>
      <c r="J154" s="601">
        <v>116.1</v>
      </c>
      <c r="K154" s="551">
        <v>117</v>
      </c>
      <c r="L154" s="552">
        <v>2</v>
      </c>
      <c r="M154" s="552">
        <v>7</v>
      </c>
      <c r="N154" s="552">
        <v>0</v>
      </c>
      <c r="O154" s="553">
        <v>5</v>
      </c>
      <c r="P154" s="554">
        <v>0.87293233082706767</v>
      </c>
      <c r="Q154" s="555">
        <v>13.093984962406015</v>
      </c>
      <c r="R154" s="606"/>
      <c r="S154" s="608"/>
      <c r="T154" s="608"/>
      <c r="U154" s="607"/>
      <c r="V154" s="600">
        <v>21</v>
      </c>
      <c r="W154" s="601">
        <v>22</v>
      </c>
      <c r="X154" s="551">
        <v>22</v>
      </c>
      <c r="Y154" s="561"/>
      <c r="Z154" s="553">
        <v>0</v>
      </c>
      <c r="AA154" s="554">
        <v>1.0476190476190477</v>
      </c>
      <c r="AB154" s="555">
        <v>10.476190476190476</v>
      </c>
      <c r="AC154" s="600">
        <v>15</v>
      </c>
      <c r="AD154" s="557">
        <v>13</v>
      </c>
      <c r="AE154" s="551">
        <v>13</v>
      </c>
      <c r="AF154" s="552">
        <v>0</v>
      </c>
      <c r="AG154" s="553">
        <v>0</v>
      </c>
      <c r="AH154" s="602">
        <v>0.8666666666666667</v>
      </c>
      <c r="AI154" s="603">
        <v>16</v>
      </c>
      <c r="AJ154" s="559">
        <v>14</v>
      </c>
      <c r="AK154" s="551">
        <v>11</v>
      </c>
      <c r="AL154" s="552">
        <v>3</v>
      </c>
      <c r="AM154" s="561"/>
      <c r="AN154" s="553">
        <v>0</v>
      </c>
      <c r="AO154" s="602">
        <v>0.875</v>
      </c>
      <c r="AP154" s="886"/>
      <c r="AQ154" s="657"/>
      <c r="AR154" s="887"/>
      <c r="AS154" s="887"/>
      <c r="AT154" s="602">
        <v>0.87083333333333335</v>
      </c>
      <c r="AU154" s="604">
        <v>13.0625</v>
      </c>
      <c r="AV154" s="600">
        <v>30</v>
      </c>
      <c r="AW154" s="551">
        <v>29</v>
      </c>
      <c r="AX154" s="551">
        <v>23</v>
      </c>
      <c r="AY154" s="552">
        <v>5</v>
      </c>
      <c r="AZ154" s="552">
        <v>1</v>
      </c>
      <c r="BA154" s="561"/>
      <c r="BB154" s="571">
        <v>0</v>
      </c>
      <c r="BC154" s="602">
        <v>0.96666666666666667</v>
      </c>
      <c r="BD154" s="604">
        <v>9.6666666666666661</v>
      </c>
      <c r="BE154" s="605">
        <v>65000</v>
      </c>
      <c r="BF154" s="563">
        <v>56793.658825396837</v>
      </c>
      <c r="BG154" s="563">
        <v>7156001.012000001</v>
      </c>
      <c r="BH154" s="872">
        <v>126</v>
      </c>
      <c r="BI154" s="602">
        <v>0.8737485973137975</v>
      </c>
      <c r="BJ154" s="604">
        <v>6.1162401811965825</v>
      </c>
      <c r="BK154" s="629"/>
      <c r="BL154" s="873">
        <v>0</v>
      </c>
      <c r="BM154" s="874">
        <v>0</v>
      </c>
      <c r="BN154" s="565">
        <v>0</v>
      </c>
      <c r="BO154" s="565">
        <v>0</v>
      </c>
      <c r="BP154" s="565">
        <v>0</v>
      </c>
      <c r="BQ154" s="565">
        <v>0</v>
      </c>
      <c r="BR154" s="552">
        <v>0</v>
      </c>
      <c r="BS154" s="657"/>
      <c r="BT154" s="607"/>
      <c r="BU154" s="676">
        <v>0.5</v>
      </c>
      <c r="BV154" s="602">
        <v>1</v>
      </c>
      <c r="BW154" s="563">
        <v>13</v>
      </c>
      <c r="BX154" s="872">
        <v>13</v>
      </c>
      <c r="BY154" s="602">
        <v>1</v>
      </c>
      <c r="BZ154" s="604">
        <v>5</v>
      </c>
      <c r="CA154" s="606"/>
      <c r="CB154" s="608"/>
      <c r="CC154" s="608"/>
      <c r="CD154" s="606"/>
      <c r="CE154" s="608"/>
      <c r="CF154" s="608"/>
      <c r="CG154" s="607"/>
      <c r="CH154" s="608"/>
      <c r="CI154" s="608"/>
      <c r="CJ154" s="607"/>
      <c r="CK154" s="712"/>
      <c r="CL154" s="888"/>
      <c r="CM154" s="888"/>
      <c r="CN154" s="889"/>
      <c r="CO154" s="678"/>
      <c r="CP154" s="890">
        <v>100</v>
      </c>
      <c r="CQ154" s="602">
        <v>1.2</v>
      </c>
      <c r="CR154" s="680">
        <v>3.5999999999999996</v>
      </c>
      <c r="CS154" s="584"/>
      <c r="CT154" s="585"/>
      <c r="CU154" s="585"/>
      <c r="CV154" s="891"/>
      <c r="CW154" s="600">
        <v>5</v>
      </c>
      <c r="CX154" s="552">
        <v>1</v>
      </c>
      <c r="CY154" s="552">
        <v>0</v>
      </c>
      <c r="CZ154" s="551">
        <v>0</v>
      </c>
      <c r="DA154" s="552">
        <v>0</v>
      </c>
      <c r="DB154" s="552">
        <v>0</v>
      </c>
      <c r="DC154" s="551">
        <v>0</v>
      </c>
      <c r="DD154" s="552">
        <v>0</v>
      </c>
      <c r="DE154" s="552">
        <v>0</v>
      </c>
      <c r="DF154" s="552">
        <v>0</v>
      </c>
      <c r="DG154" s="552">
        <v>0</v>
      </c>
      <c r="DH154" s="551">
        <v>0</v>
      </c>
      <c r="DI154" s="552">
        <v>0</v>
      </c>
      <c r="DJ154" s="552">
        <v>0</v>
      </c>
      <c r="DK154" s="552">
        <v>0</v>
      </c>
      <c r="DL154" s="892">
        <v>0</v>
      </c>
    </row>
    <row r="155" spans="1:116">
      <c r="A155" s="769" t="s">
        <v>1120</v>
      </c>
      <c r="B155" s="621" t="s">
        <v>675</v>
      </c>
      <c r="C155" s="622" t="s">
        <v>496</v>
      </c>
      <c r="D155" s="622" t="s">
        <v>28</v>
      </c>
      <c r="E155" s="622" t="s">
        <v>274</v>
      </c>
      <c r="F155" s="622" t="s">
        <v>800</v>
      </c>
      <c r="G155" s="599">
        <v>26.386926705009863</v>
      </c>
      <c r="H155" s="600">
        <v>65</v>
      </c>
      <c r="I155" s="552">
        <v>6</v>
      </c>
      <c r="J155" s="601">
        <v>62.9</v>
      </c>
      <c r="K155" s="551">
        <v>59</v>
      </c>
      <c r="L155" s="552">
        <v>3</v>
      </c>
      <c r="M155" s="552">
        <v>3</v>
      </c>
      <c r="N155" s="552">
        <v>0</v>
      </c>
      <c r="O155" s="553">
        <v>0</v>
      </c>
      <c r="P155" s="554">
        <v>0.96769230769230763</v>
      </c>
      <c r="Q155" s="555">
        <v>14.515384615384615</v>
      </c>
      <c r="R155" s="606"/>
      <c r="S155" s="608"/>
      <c r="T155" s="608"/>
      <c r="U155" s="607"/>
      <c r="V155" s="600">
        <v>10</v>
      </c>
      <c r="W155" s="601">
        <v>7</v>
      </c>
      <c r="X155" s="551">
        <v>7</v>
      </c>
      <c r="Y155" s="561"/>
      <c r="Z155" s="553">
        <v>0</v>
      </c>
      <c r="AA155" s="554">
        <v>0.7</v>
      </c>
      <c r="AB155" s="555">
        <v>7</v>
      </c>
      <c r="AC155" s="600">
        <v>7</v>
      </c>
      <c r="AD155" s="557">
        <v>-7</v>
      </c>
      <c r="AE155" s="551">
        <v>3</v>
      </c>
      <c r="AF155" s="552">
        <v>0</v>
      </c>
      <c r="AG155" s="553">
        <v>10</v>
      </c>
      <c r="AH155" s="602">
        <v>-1</v>
      </c>
      <c r="AI155" s="603">
        <v>9</v>
      </c>
      <c r="AJ155" s="559">
        <v>2</v>
      </c>
      <c r="AK155" s="551">
        <v>2</v>
      </c>
      <c r="AL155" s="552">
        <v>0</v>
      </c>
      <c r="AM155" s="561"/>
      <c r="AN155" s="553">
        <v>0</v>
      </c>
      <c r="AO155" s="602">
        <v>0.22222222222222221</v>
      </c>
      <c r="AP155" s="886"/>
      <c r="AQ155" s="657"/>
      <c r="AR155" s="887"/>
      <c r="AS155" s="887"/>
      <c r="AT155" s="602">
        <v>-0.3888888888888889</v>
      </c>
      <c r="AU155" s="604">
        <v>-5.833333333333333</v>
      </c>
      <c r="AV155" s="600">
        <v>15</v>
      </c>
      <c r="AW155" s="551">
        <v>1</v>
      </c>
      <c r="AX155" s="551">
        <v>6</v>
      </c>
      <c r="AY155" s="552">
        <v>0</v>
      </c>
      <c r="AZ155" s="552">
        <v>0</v>
      </c>
      <c r="BA155" s="561"/>
      <c r="BB155" s="571">
        <v>5</v>
      </c>
      <c r="BC155" s="602">
        <v>6.6666666666666666E-2</v>
      </c>
      <c r="BD155" s="604">
        <v>0.66666666666666663</v>
      </c>
      <c r="BE155" s="605">
        <v>65000</v>
      </c>
      <c r="BF155" s="563">
        <v>35795.271784615376</v>
      </c>
      <c r="BG155" s="563">
        <v>2326692.6659999993</v>
      </c>
      <c r="BH155" s="872">
        <v>65</v>
      </c>
      <c r="BI155" s="602">
        <v>0.55069648899408274</v>
      </c>
      <c r="BJ155" s="604">
        <v>3.8548754229585791</v>
      </c>
      <c r="BK155" s="629"/>
      <c r="BL155" s="873">
        <v>0</v>
      </c>
      <c r="BM155" s="874">
        <v>0</v>
      </c>
      <c r="BN155" s="565">
        <v>0</v>
      </c>
      <c r="BO155" s="565">
        <v>0</v>
      </c>
      <c r="BP155" s="565">
        <v>0</v>
      </c>
      <c r="BQ155" s="565">
        <v>0</v>
      </c>
      <c r="BR155" s="552">
        <v>0</v>
      </c>
      <c r="BS155" s="657"/>
      <c r="BT155" s="607"/>
      <c r="BU155" s="676">
        <v>0.5</v>
      </c>
      <c r="BV155" s="602">
        <v>0.33333333333333331</v>
      </c>
      <c r="BW155" s="563">
        <v>1</v>
      </c>
      <c r="BX155" s="872">
        <v>3</v>
      </c>
      <c r="BY155" s="602">
        <v>0.66666666666666663</v>
      </c>
      <c r="BZ155" s="604">
        <v>3.333333333333333</v>
      </c>
      <c r="CA155" s="606"/>
      <c r="CB155" s="608"/>
      <c r="CC155" s="608"/>
      <c r="CD155" s="606"/>
      <c r="CE155" s="608"/>
      <c r="CF155" s="608"/>
      <c r="CG155" s="607"/>
      <c r="CH155" s="608"/>
      <c r="CI155" s="608"/>
      <c r="CJ155" s="607"/>
      <c r="CK155" s="712"/>
      <c r="CL155" s="888"/>
      <c r="CM155" s="888"/>
      <c r="CN155" s="889"/>
      <c r="CO155" s="678"/>
      <c r="CP155" s="890">
        <v>98.666666666666671</v>
      </c>
      <c r="CQ155" s="602">
        <v>0.95</v>
      </c>
      <c r="CR155" s="680">
        <v>2.8499999999999996</v>
      </c>
      <c r="CS155" s="584"/>
      <c r="CT155" s="585"/>
      <c r="CU155" s="585"/>
      <c r="CV155" s="891"/>
      <c r="CW155" s="600">
        <v>0</v>
      </c>
      <c r="CX155" s="552">
        <v>0</v>
      </c>
      <c r="CY155" s="552">
        <v>0</v>
      </c>
      <c r="CZ155" s="551">
        <v>0</v>
      </c>
      <c r="DA155" s="552">
        <v>0</v>
      </c>
      <c r="DB155" s="552">
        <v>0</v>
      </c>
      <c r="DC155" s="551">
        <v>5</v>
      </c>
      <c r="DD155" s="552">
        <v>0</v>
      </c>
      <c r="DE155" s="552">
        <v>0</v>
      </c>
      <c r="DF155" s="552">
        <v>1</v>
      </c>
      <c r="DG155" s="552">
        <v>0</v>
      </c>
      <c r="DH155" s="551">
        <v>10</v>
      </c>
      <c r="DI155" s="552">
        <v>2</v>
      </c>
      <c r="DJ155" s="552">
        <v>0</v>
      </c>
      <c r="DK155" s="552">
        <v>0</v>
      </c>
      <c r="DL155" s="892">
        <v>0</v>
      </c>
    </row>
    <row r="156" spans="1:116">
      <c r="A156" s="769" t="s">
        <v>1120</v>
      </c>
      <c r="B156" s="621" t="s">
        <v>675</v>
      </c>
      <c r="C156" s="622" t="s">
        <v>496</v>
      </c>
      <c r="D156" s="622" t="s">
        <v>28</v>
      </c>
      <c r="E156" s="622" t="s">
        <v>240</v>
      </c>
      <c r="F156" s="622" t="s">
        <v>801</v>
      </c>
      <c r="G156" s="599">
        <v>67.576307045085827</v>
      </c>
      <c r="H156" s="600">
        <v>119</v>
      </c>
      <c r="I156" s="552">
        <v>10</v>
      </c>
      <c r="J156" s="601">
        <v>117</v>
      </c>
      <c r="K156" s="551">
        <v>112</v>
      </c>
      <c r="L156" s="552">
        <v>7</v>
      </c>
      <c r="M156" s="552">
        <v>10</v>
      </c>
      <c r="N156" s="552">
        <v>0</v>
      </c>
      <c r="O156" s="553">
        <v>5</v>
      </c>
      <c r="P156" s="554">
        <v>0.98319327731092432</v>
      </c>
      <c r="Q156" s="555">
        <v>14.747899159663865</v>
      </c>
      <c r="R156" s="606"/>
      <c r="S156" s="608"/>
      <c r="T156" s="608"/>
      <c r="U156" s="607"/>
      <c r="V156" s="600">
        <v>19</v>
      </c>
      <c r="W156" s="601">
        <v>18</v>
      </c>
      <c r="X156" s="551">
        <v>18</v>
      </c>
      <c r="Y156" s="561"/>
      <c r="Z156" s="553">
        <v>0</v>
      </c>
      <c r="AA156" s="554">
        <v>0.94736842105263153</v>
      </c>
      <c r="AB156" s="555">
        <v>9.473684210526315</v>
      </c>
      <c r="AC156" s="600">
        <v>13</v>
      </c>
      <c r="AD156" s="557">
        <v>20</v>
      </c>
      <c r="AE156" s="551">
        <v>20</v>
      </c>
      <c r="AF156" s="552">
        <v>0</v>
      </c>
      <c r="AG156" s="553">
        <v>0</v>
      </c>
      <c r="AH156" s="602">
        <v>1.2</v>
      </c>
      <c r="AI156" s="603">
        <v>16</v>
      </c>
      <c r="AJ156" s="559">
        <v>23</v>
      </c>
      <c r="AK156" s="551">
        <v>17</v>
      </c>
      <c r="AL156" s="552">
        <v>6</v>
      </c>
      <c r="AM156" s="561"/>
      <c r="AN156" s="553">
        <v>0</v>
      </c>
      <c r="AO156" s="602">
        <v>1.2</v>
      </c>
      <c r="AP156" s="886"/>
      <c r="AQ156" s="657"/>
      <c r="AR156" s="887"/>
      <c r="AS156" s="887"/>
      <c r="AT156" s="602">
        <v>1.2</v>
      </c>
      <c r="AU156" s="604">
        <v>18</v>
      </c>
      <c r="AV156" s="600">
        <v>27</v>
      </c>
      <c r="AW156" s="551">
        <v>27</v>
      </c>
      <c r="AX156" s="551">
        <v>26</v>
      </c>
      <c r="AY156" s="552">
        <v>4</v>
      </c>
      <c r="AZ156" s="552">
        <v>2</v>
      </c>
      <c r="BA156" s="561"/>
      <c r="BB156" s="571">
        <v>5</v>
      </c>
      <c r="BC156" s="602">
        <v>1</v>
      </c>
      <c r="BD156" s="604">
        <v>10</v>
      </c>
      <c r="BE156" s="605">
        <v>65000</v>
      </c>
      <c r="BF156" s="563">
        <v>62722.43412403101</v>
      </c>
      <c r="BG156" s="563">
        <v>8091194.0020000003</v>
      </c>
      <c r="BH156" s="872">
        <v>129</v>
      </c>
      <c r="BI156" s="602">
        <v>0.96496052498509244</v>
      </c>
      <c r="BJ156" s="604">
        <v>6.7547236748956472</v>
      </c>
      <c r="BK156" s="629"/>
      <c r="BL156" s="873">
        <v>0</v>
      </c>
      <c r="BM156" s="874">
        <v>0</v>
      </c>
      <c r="BN156" s="565">
        <v>0</v>
      </c>
      <c r="BO156" s="565">
        <v>0</v>
      </c>
      <c r="BP156" s="565">
        <v>0</v>
      </c>
      <c r="BQ156" s="565">
        <v>0</v>
      </c>
      <c r="BR156" s="552">
        <v>0</v>
      </c>
      <c r="BS156" s="657"/>
      <c r="BT156" s="607"/>
      <c r="BU156" s="676">
        <v>0.5</v>
      </c>
      <c r="BV156" s="602">
        <v>0.8</v>
      </c>
      <c r="BW156" s="563">
        <v>16</v>
      </c>
      <c r="BX156" s="872">
        <v>20</v>
      </c>
      <c r="BY156" s="602">
        <v>1</v>
      </c>
      <c r="BZ156" s="604">
        <v>5</v>
      </c>
      <c r="CA156" s="606"/>
      <c r="CB156" s="608"/>
      <c r="CC156" s="608"/>
      <c r="CD156" s="606"/>
      <c r="CE156" s="608"/>
      <c r="CF156" s="608"/>
      <c r="CG156" s="607"/>
      <c r="CH156" s="608"/>
      <c r="CI156" s="608"/>
      <c r="CJ156" s="607"/>
      <c r="CK156" s="712"/>
      <c r="CL156" s="888"/>
      <c r="CM156" s="888"/>
      <c r="CN156" s="889"/>
      <c r="CO156" s="678"/>
      <c r="CP156" s="890">
        <v>99.142857142857139</v>
      </c>
      <c r="CQ156" s="602">
        <v>1.2</v>
      </c>
      <c r="CR156" s="680">
        <v>3.5999999999999996</v>
      </c>
      <c r="CS156" s="584"/>
      <c r="CT156" s="585"/>
      <c r="CU156" s="585"/>
      <c r="CV156" s="891"/>
      <c r="CW156" s="600">
        <v>5</v>
      </c>
      <c r="CX156" s="552">
        <v>1</v>
      </c>
      <c r="CY156" s="552">
        <v>0</v>
      </c>
      <c r="CZ156" s="551">
        <v>0</v>
      </c>
      <c r="DA156" s="552">
        <v>0</v>
      </c>
      <c r="DB156" s="552">
        <v>0</v>
      </c>
      <c r="DC156" s="551">
        <v>5</v>
      </c>
      <c r="DD156" s="552">
        <v>1</v>
      </c>
      <c r="DE156" s="552">
        <v>0</v>
      </c>
      <c r="DF156" s="552">
        <v>0</v>
      </c>
      <c r="DG156" s="552">
        <v>0</v>
      </c>
      <c r="DH156" s="551">
        <v>0</v>
      </c>
      <c r="DI156" s="552">
        <v>0</v>
      </c>
      <c r="DJ156" s="552">
        <v>0</v>
      </c>
      <c r="DK156" s="552">
        <v>0</v>
      </c>
      <c r="DL156" s="892">
        <v>0</v>
      </c>
    </row>
    <row r="157" spans="1:116">
      <c r="A157" s="769" t="s">
        <v>1120</v>
      </c>
      <c r="B157" s="621" t="s">
        <v>675</v>
      </c>
      <c r="C157" s="622" t="s">
        <v>496</v>
      </c>
      <c r="D157" s="622" t="s">
        <v>28</v>
      </c>
      <c r="E157" s="622" t="s">
        <v>242</v>
      </c>
      <c r="F157" s="622" t="s">
        <v>802</v>
      </c>
      <c r="G157" s="599">
        <v>57.732149212128405</v>
      </c>
      <c r="H157" s="600">
        <v>86</v>
      </c>
      <c r="I157" s="552">
        <v>7</v>
      </c>
      <c r="J157" s="601">
        <v>63.6</v>
      </c>
      <c r="K157" s="551">
        <v>58</v>
      </c>
      <c r="L157" s="552">
        <v>5</v>
      </c>
      <c r="M157" s="552">
        <v>2</v>
      </c>
      <c r="N157" s="552">
        <v>0</v>
      </c>
      <c r="O157" s="553">
        <v>0</v>
      </c>
      <c r="P157" s="554">
        <v>0.73953488372093024</v>
      </c>
      <c r="Q157" s="555">
        <v>11.093023255813954</v>
      </c>
      <c r="R157" s="606"/>
      <c r="S157" s="608"/>
      <c r="T157" s="608"/>
      <c r="U157" s="607"/>
      <c r="V157" s="600">
        <v>14</v>
      </c>
      <c r="W157" s="601">
        <v>11</v>
      </c>
      <c r="X157" s="551">
        <v>11</v>
      </c>
      <c r="Y157" s="561"/>
      <c r="Z157" s="553">
        <v>0</v>
      </c>
      <c r="AA157" s="554">
        <v>0.7857142857142857</v>
      </c>
      <c r="AB157" s="555">
        <v>7.8571428571428568</v>
      </c>
      <c r="AC157" s="600">
        <v>9</v>
      </c>
      <c r="AD157" s="557">
        <v>9</v>
      </c>
      <c r="AE157" s="551">
        <v>9</v>
      </c>
      <c r="AF157" s="552">
        <v>0</v>
      </c>
      <c r="AG157" s="553">
        <v>0</v>
      </c>
      <c r="AH157" s="602">
        <v>1</v>
      </c>
      <c r="AI157" s="603">
        <v>12</v>
      </c>
      <c r="AJ157" s="559">
        <v>9</v>
      </c>
      <c r="AK157" s="551">
        <v>9</v>
      </c>
      <c r="AL157" s="552">
        <v>0</v>
      </c>
      <c r="AM157" s="561"/>
      <c r="AN157" s="553">
        <v>0</v>
      </c>
      <c r="AO157" s="602">
        <v>0.75</v>
      </c>
      <c r="AP157" s="886"/>
      <c r="AQ157" s="657"/>
      <c r="AR157" s="887"/>
      <c r="AS157" s="887"/>
      <c r="AT157" s="602">
        <v>0.875</v>
      </c>
      <c r="AU157" s="604">
        <v>13.125</v>
      </c>
      <c r="AV157" s="600">
        <v>19</v>
      </c>
      <c r="AW157" s="551">
        <v>26</v>
      </c>
      <c r="AX157" s="551">
        <v>17</v>
      </c>
      <c r="AY157" s="552">
        <v>4</v>
      </c>
      <c r="AZ157" s="552">
        <v>5</v>
      </c>
      <c r="BA157" s="561"/>
      <c r="BB157" s="571">
        <v>0</v>
      </c>
      <c r="BC157" s="602">
        <v>1.2</v>
      </c>
      <c r="BD157" s="604">
        <v>12</v>
      </c>
      <c r="BE157" s="605">
        <v>65000</v>
      </c>
      <c r="BF157" s="563">
        <v>59493.414492307696</v>
      </c>
      <c r="BG157" s="563">
        <v>3867071.9420000003</v>
      </c>
      <c r="BH157" s="872">
        <v>65</v>
      </c>
      <c r="BI157" s="602">
        <v>0.91528329988165691</v>
      </c>
      <c r="BJ157" s="604">
        <v>6.4069830991715984</v>
      </c>
      <c r="BK157" s="629"/>
      <c r="BL157" s="873">
        <v>0</v>
      </c>
      <c r="BM157" s="874">
        <v>0</v>
      </c>
      <c r="BN157" s="565">
        <v>0</v>
      </c>
      <c r="BO157" s="565">
        <v>0</v>
      </c>
      <c r="BP157" s="565">
        <v>0</v>
      </c>
      <c r="BQ157" s="565">
        <v>0</v>
      </c>
      <c r="BR157" s="552">
        <v>0</v>
      </c>
      <c r="BS157" s="657"/>
      <c r="BT157" s="607"/>
      <c r="BU157" s="676">
        <v>0.5</v>
      </c>
      <c r="BV157" s="602">
        <v>0.77777777777777779</v>
      </c>
      <c r="BW157" s="563">
        <v>7</v>
      </c>
      <c r="BX157" s="872">
        <v>9</v>
      </c>
      <c r="BY157" s="602">
        <v>1</v>
      </c>
      <c r="BZ157" s="604">
        <v>5</v>
      </c>
      <c r="CA157" s="606"/>
      <c r="CB157" s="608"/>
      <c r="CC157" s="608"/>
      <c r="CD157" s="606"/>
      <c r="CE157" s="608"/>
      <c r="CF157" s="608"/>
      <c r="CG157" s="607"/>
      <c r="CH157" s="608"/>
      <c r="CI157" s="608"/>
      <c r="CJ157" s="607"/>
      <c r="CK157" s="712"/>
      <c r="CL157" s="888"/>
      <c r="CM157" s="888"/>
      <c r="CN157" s="889"/>
      <c r="CO157" s="678"/>
      <c r="CP157" s="890">
        <v>97.117647058823536</v>
      </c>
      <c r="CQ157" s="602">
        <v>0.75</v>
      </c>
      <c r="CR157" s="680">
        <v>2.25</v>
      </c>
      <c r="CS157" s="584"/>
      <c r="CT157" s="585"/>
      <c r="CU157" s="585"/>
      <c r="CV157" s="891"/>
      <c r="CW157" s="600">
        <v>0</v>
      </c>
      <c r="CX157" s="552">
        <v>0</v>
      </c>
      <c r="CY157" s="552">
        <v>0</v>
      </c>
      <c r="CZ157" s="551">
        <v>0</v>
      </c>
      <c r="DA157" s="552">
        <v>0</v>
      </c>
      <c r="DB157" s="552">
        <v>0</v>
      </c>
      <c r="DC157" s="551">
        <v>0</v>
      </c>
      <c r="DD157" s="552">
        <v>0</v>
      </c>
      <c r="DE157" s="552">
        <v>0</v>
      </c>
      <c r="DF157" s="552">
        <v>0</v>
      </c>
      <c r="DG157" s="552">
        <v>0</v>
      </c>
      <c r="DH157" s="551">
        <v>0</v>
      </c>
      <c r="DI157" s="552">
        <v>0</v>
      </c>
      <c r="DJ157" s="552">
        <v>0</v>
      </c>
      <c r="DK157" s="552">
        <v>0</v>
      </c>
      <c r="DL157" s="892">
        <v>0</v>
      </c>
    </row>
    <row r="158" spans="1:116">
      <c r="A158" s="769" t="s">
        <v>1120</v>
      </c>
      <c r="B158" s="621" t="s">
        <v>675</v>
      </c>
      <c r="C158" s="622" t="s">
        <v>496</v>
      </c>
      <c r="D158" s="622" t="s">
        <v>28</v>
      </c>
      <c r="E158" s="622" t="s">
        <v>244</v>
      </c>
      <c r="F158" s="622" t="s">
        <v>803</v>
      </c>
      <c r="G158" s="599">
        <v>71.788808011919613</v>
      </c>
      <c r="H158" s="600">
        <v>90</v>
      </c>
      <c r="I158" s="552">
        <v>8</v>
      </c>
      <c r="J158" s="601">
        <v>101.8</v>
      </c>
      <c r="K158" s="551">
        <v>102</v>
      </c>
      <c r="L158" s="552">
        <v>3</v>
      </c>
      <c r="M158" s="552">
        <v>6</v>
      </c>
      <c r="N158" s="552">
        <v>0</v>
      </c>
      <c r="O158" s="553">
        <v>5</v>
      </c>
      <c r="P158" s="554">
        <v>1.1311111111111112</v>
      </c>
      <c r="Q158" s="555">
        <v>16.966666666666669</v>
      </c>
      <c r="R158" s="606"/>
      <c r="S158" s="608"/>
      <c r="T158" s="608"/>
      <c r="U158" s="607"/>
      <c r="V158" s="600">
        <v>15</v>
      </c>
      <c r="W158" s="601">
        <v>30</v>
      </c>
      <c r="X158" s="551">
        <v>30</v>
      </c>
      <c r="Y158" s="561"/>
      <c r="Z158" s="553">
        <v>0</v>
      </c>
      <c r="AA158" s="554">
        <v>1.2</v>
      </c>
      <c r="AB158" s="555">
        <v>12</v>
      </c>
      <c r="AC158" s="600">
        <v>8</v>
      </c>
      <c r="AD158" s="557">
        <v>10</v>
      </c>
      <c r="AE158" s="551">
        <v>10</v>
      </c>
      <c r="AF158" s="552">
        <v>0</v>
      </c>
      <c r="AG158" s="553">
        <v>0</v>
      </c>
      <c r="AH158" s="602">
        <v>1.2</v>
      </c>
      <c r="AI158" s="603">
        <v>10</v>
      </c>
      <c r="AJ158" s="559">
        <v>13</v>
      </c>
      <c r="AK158" s="551">
        <v>9</v>
      </c>
      <c r="AL158" s="552">
        <v>4</v>
      </c>
      <c r="AM158" s="561"/>
      <c r="AN158" s="553">
        <v>0</v>
      </c>
      <c r="AO158" s="602">
        <v>1.2</v>
      </c>
      <c r="AP158" s="886"/>
      <c r="AQ158" s="657"/>
      <c r="AR158" s="887"/>
      <c r="AS158" s="887"/>
      <c r="AT158" s="602">
        <v>1.2</v>
      </c>
      <c r="AU158" s="604">
        <v>18</v>
      </c>
      <c r="AV158" s="600">
        <v>20</v>
      </c>
      <c r="AW158" s="551">
        <v>37</v>
      </c>
      <c r="AX158" s="551">
        <v>28</v>
      </c>
      <c r="AY158" s="552">
        <v>8</v>
      </c>
      <c r="AZ158" s="552">
        <v>1</v>
      </c>
      <c r="BA158" s="561"/>
      <c r="BB158" s="571">
        <v>0</v>
      </c>
      <c r="BC158" s="602">
        <v>1.2</v>
      </c>
      <c r="BD158" s="604">
        <v>12</v>
      </c>
      <c r="BE158" s="605">
        <v>65000</v>
      </c>
      <c r="BF158" s="563">
        <v>47562.741063063077</v>
      </c>
      <c r="BG158" s="563">
        <v>5279464.2580000013</v>
      </c>
      <c r="BH158" s="872">
        <v>111</v>
      </c>
      <c r="BI158" s="602">
        <v>0.73173447789327806</v>
      </c>
      <c r="BJ158" s="604">
        <v>5.1221413452529463</v>
      </c>
      <c r="BK158" s="629"/>
      <c r="BL158" s="873">
        <v>0</v>
      </c>
      <c r="BM158" s="874">
        <v>0</v>
      </c>
      <c r="BN158" s="565">
        <v>0</v>
      </c>
      <c r="BO158" s="565">
        <v>0</v>
      </c>
      <c r="BP158" s="565">
        <v>0</v>
      </c>
      <c r="BQ158" s="565">
        <v>0</v>
      </c>
      <c r="BR158" s="552">
        <v>0</v>
      </c>
      <c r="BS158" s="657"/>
      <c r="BT158" s="607"/>
      <c r="BU158" s="676">
        <v>0.5</v>
      </c>
      <c r="BV158" s="602">
        <v>0.9</v>
      </c>
      <c r="BW158" s="563">
        <v>9</v>
      </c>
      <c r="BX158" s="872">
        <v>10</v>
      </c>
      <c r="BY158" s="602">
        <v>1</v>
      </c>
      <c r="BZ158" s="604">
        <v>5</v>
      </c>
      <c r="CA158" s="606"/>
      <c r="CB158" s="608"/>
      <c r="CC158" s="608"/>
      <c r="CD158" s="606"/>
      <c r="CE158" s="608"/>
      <c r="CF158" s="608"/>
      <c r="CG158" s="607"/>
      <c r="CH158" s="608"/>
      <c r="CI158" s="608"/>
      <c r="CJ158" s="607"/>
      <c r="CK158" s="712"/>
      <c r="CL158" s="888"/>
      <c r="CM158" s="888"/>
      <c r="CN158" s="889"/>
      <c r="CO158" s="678"/>
      <c r="CP158" s="890">
        <v>98.333333333333329</v>
      </c>
      <c r="CQ158" s="602">
        <v>0.9</v>
      </c>
      <c r="CR158" s="680">
        <v>2.7</v>
      </c>
      <c r="CS158" s="584"/>
      <c r="CT158" s="585"/>
      <c r="CU158" s="585"/>
      <c r="CV158" s="891"/>
      <c r="CW158" s="600">
        <v>5</v>
      </c>
      <c r="CX158" s="552">
        <v>1</v>
      </c>
      <c r="CY158" s="552">
        <v>0</v>
      </c>
      <c r="CZ158" s="551">
        <v>0</v>
      </c>
      <c r="DA158" s="552">
        <v>0</v>
      </c>
      <c r="DB158" s="552">
        <v>0</v>
      </c>
      <c r="DC158" s="551">
        <v>0</v>
      </c>
      <c r="DD158" s="552">
        <v>0</v>
      </c>
      <c r="DE158" s="552">
        <v>0</v>
      </c>
      <c r="DF158" s="552">
        <v>0</v>
      </c>
      <c r="DG158" s="552">
        <v>0</v>
      </c>
      <c r="DH158" s="551">
        <v>0</v>
      </c>
      <c r="DI158" s="552">
        <v>0</v>
      </c>
      <c r="DJ158" s="552">
        <v>0</v>
      </c>
      <c r="DK158" s="552">
        <v>0</v>
      </c>
      <c r="DL158" s="892">
        <v>0</v>
      </c>
    </row>
    <row r="159" spans="1:116">
      <c r="A159" s="769" t="s">
        <v>1120</v>
      </c>
      <c r="B159" s="621" t="s">
        <v>675</v>
      </c>
      <c r="C159" s="622" t="s">
        <v>496</v>
      </c>
      <c r="D159" s="622" t="s">
        <v>28</v>
      </c>
      <c r="E159" s="622" t="s">
        <v>246</v>
      </c>
      <c r="F159" s="622" t="s">
        <v>804</v>
      </c>
      <c r="G159" s="599">
        <v>58.48682356080586</v>
      </c>
      <c r="H159" s="600">
        <v>91</v>
      </c>
      <c r="I159" s="552">
        <v>8</v>
      </c>
      <c r="J159" s="601">
        <v>91.3</v>
      </c>
      <c r="K159" s="551">
        <v>89</v>
      </c>
      <c r="L159" s="552">
        <v>2</v>
      </c>
      <c r="M159" s="552">
        <v>1</v>
      </c>
      <c r="N159" s="552">
        <v>0</v>
      </c>
      <c r="O159" s="553">
        <v>0</v>
      </c>
      <c r="P159" s="554">
        <v>1.0032967032967033</v>
      </c>
      <c r="Q159" s="555">
        <v>15.049450549450549</v>
      </c>
      <c r="R159" s="606"/>
      <c r="S159" s="608"/>
      <c r="T159" s="608"/>
      <c r="U159" s="607"/>
      <c r="V159" s="600">
        <v>15</v>
      </c>
      <c r="W159" s="601">
        <v>6</v>
      </c>
      <c r="X159" s="551">
        <v>6</v>
      </c>
      <c r="Y159" s="561"/>
      <c r="Z159" s="553">
        <v>0</v>
      </c>
      <c r="AA159" s="554">
        <v>0.4</v>
      </c>
      <c r="AB159" s="555">
        <v>4</v>
      </c>
      <c r="AC159" s="600">
        <v>9</v>
      </c>
      <c r="AD159" s="557">
        <v>12</v>
      </c>
      <c r="AE159" s="551">
        <v>12</v>
      </c>
      <c r="AF159" s="552">
        <v>0</v>
      </c>
      <c r="AG159" s="553">
        <v>0</v>
      </c>
      <c r="AH159" s="602">
        <v>1.2</v>
      </c>
      <c r="AI159" s="603">
        <v>11</v>
      </c>
      <c r="AJ159" s="559">
        <v>21</v>
      </c>
      <c r="AK159" s="551">
        <v>11</v>
      </c>
      <c r="AL159" s="552">
        <v>10</v>
      </c>
      <c r="AM159" s="561"/>
      <c r="AN159" s="553">
        <v>0</v>
      </c>
      <c r="AO159" s="602">
        <v>1.2</v>
      </c>
      <c r="AP159" s="886"/>
      <c r="AQ159" s="657"/>
      <c r="AR159" s="887"/>
      <c r="AS159" s="887"/>
      <c r="AT159" s="602">
        <v>1.2</v>
      </c>
      <c r="AU159" s="604">
        <v>18</v>
      </c>
      <c r="AV159" s="600">
        <v>21</v>
      </c>
      <c r="AW159" s="551">
        <v>16</v>
      </c>
      <c r="AX159" s="551">
        <v>16</v>
      </c>
      <c r="AY159" s="552">
        <v>0</v>
      </c>
      <c r="AZ159" s="552">
        <v>0</v>
      </c>
      <c r="BA159" s="561"/>
      <c r="BB159" s="571">
        <v>0</v>
      </c>
      <c r="BC159" s="602">
        <v>0.76190476190476186</v>
      </c>
      <c r="BD159" s="604">
        <v>7.6190476190476186</v>
      </c>
      <c r="BE159" s="605">
        <v>65000</v>
      </c>
      <c r="BF159" s="563">
        <v>56813.021499999988</v>
      </c>
      <c r="BG159" s="563">
        <v>5226797.9779999992</v>
      </c>
      <c r="BH159" s="872">
        <v>92</v>
      </c>
      <c r="BI159" s="602">
        <v>0.87404648461538448</v>
      </c>
      <c r="BJ159" s="604">
        <v>6.1183253923076917</v>
      </c>
      <c r="BK159" s="629"/>
      <c r="BL159" s="873">
        <v>0</v>
      </c>
      <c r="BM159" s="874">
        <v>0</v>
      </c>
      <c r="BN159" s="565">
        <v>0</v>
      </c>
      <c r="BO159" s="565">
        <v>0</v>
      </c>
      <c r="BP159" s="565">
        <v>0</v>
      </c>
      <c r="BQ159" s="565">
        <v>0</v>
      </c>
      <c r="BR159" s="552">
        <v>0</v>
      </c>
      <c r="BS159" s="657"/>
      <c r="BT159" s="607"/>
      <c r="BU159" s="676">
        <v>0.5</v>
      </c>
      <c r="BV159" s="602">
        <v>0.91666666666666663</v>
      </c>
      <c r="BW159" s="563">
        <v>11</v>
      </c>
      <c r="BX159" s="872">
        <v>12</v>
      </c>
      <c r="BY159" s="602">
        <v>1</v>
      </c>
      <c r="BZ159" s="604">
        <v>5</v>
      </c>
      <c r="CA159" s="606"/>
      <c r="CB159" s="608"/>
      <c r="CC159" s="608"/>
      <c r="CD159" s="606"/>
      <c r="CE159" s="608"/>
      <c r="CF159" s="608"/>
      <c r="CG159" s="607"/>
      <c r="CH159" s="608"/>
      <c r="CI159" s="608"/>
      <c r="CJ159" s="607"/>
      <c r="CK159" s="712"/>
      <c r="CL159" s="888"/>
      <c r="CM159" s="888"/>
      <c r="CN159" s="889"/>
      <c r="CO159" s="678"/>
      <c r="CP159" s="890">
        <v>98.333333333333329</v>
      </c>
      <c r="CQ159" s="602">
        <v>0.9</v>
      </c>
      <c r="CR159" s="680">
        <v>2.7</v>
      </c>
      <c r="CS159" s="584"/>
      <c r="CT159" s="585"/>
      <c r="CU159" s="585"/>
      <c r="CV159" s="891"/>
      <c r="CW159" s="600">
        <v>0</v>
      </c>
      <c r="CX159" s="552">
        <v>0</v>
      </c>
      <c r="CY159" s="552">
        <v>0</v>
      </c>
      <c r="CZ159" s="551">
        <v>0</v>
      </c>
      <c r="DA159" s="552">
        <v>0</v>
      </c>
      <c r="DB159" s="552">
        <v>0</v>
      </c>
      <c r="DC159" s="551">
        <v>0</v>
      </c>
      <c r="DD159" s="552">
        <v>0</v>
      </c>
      <c r="DE159" s="552">
        <v>0</v>
      </c>
      <c r="DF159" s="552">
        <v>0</v>
      </c>
      <c r="DG159" s="552">
        <v>0</v>
      </c>
      <c r="DH159" s="551">
        <v>0</v>
      </c>
      <c r="DI159" s="552">
        <v>0</v>
      </c>
      <c r="DJ159" s="552">
        <v>0</v>
      </c>
      <c r="DK159" s="552">
        <v>0</v>
      </c>
      <c r="DL159" s="892">
        <v>0</v>
      </c>
    </row>
    <row r="160" spans="1:116">
      <c r="A160" s="769" t="s">
        <v>1120</v>
      </c>
      <c r="B160" s="621" t="s">
        <v>675</v>
      </c>
      <c r="C160" s="622" t="s">
        <v>496</v>
      </c>
      <c r="D160" s="622" t="s">
        <v>28</v>
      </c>
      <c r="E160" s="622" t="s">
        <v>248</v>
      </c>
      <c r="F160" s="622" t="s">
        <v>805</v>
      </c>
      <c r="G160" s="599">
        <v>49.583737522193282</v>
      </c>
      <c r="H160" s="600">
        <v>69</v>
      </c>
      <c r="I160" s="552">
        <v>6</v>
      </c>
      <c r="J160" s="601">
        <v>68</v>
      </c>
      <c r="K160" s="551">
        <v>64</v>
      </c>
      <c r="L160" s="552">
        <v>4</v>
      </c>
      <c r="M160" s="552">
        <v>0</v>
      </c>
      <c r="N160" s="552">
        <v>0</v>
      </c>
      <c r="O160" s="553">
        <v>0</v>
      </c>
      <c r="P160" s="554">
        <v>0.98550724637681164</v>
      </c>
      <c r="Q160" s="555">
        <v>14.782608695652174</v>
      </c>
      <c r="R160" s="606"/>
      <c r="S160" s="608"/>
      <c r="T160" s="608"/>
      <c r="U160" s="607"/>
      <c r="V160" s="600">
        <v>11</v>
      </c>
      <c r="W160" s="601">
        <v>8</v>
      </c>
      <c r="X160" s="551">
        <v>8</v>
      </c>
      <c r="Y160" s="561"/>
      <c r="Z160" s="553">
        <v>0</v>
      </c>
      <c r="AA160" s="554">
        <v>0.72727272727272729</v>
      </c>
      <c r="AB160" s="555">
        <v>7.2727272727272734</v>
      </c>
      <c r="AC160" s="600">
        <v>7</v>
      </c>
      <c r="AD160" s="557">
        <v>4</v>
      </c>
      <c r="AE160" s="551">
        <v>4</v>
      </c>
      <c r="AF160" s="552">
        <v>0</v>
      </c>
      <c r="AG160" s="553">
        <v>0</v>
      </c>
      <c r="AH160" s="602">
        <v>0.5714285714285714</v>
      </c>
      <c r="AI160" s="603">
        <v>10</v>
      </c>
      <c r="AJ160" s="559">
        <v>4</v>
      </c>
      <c r="AK160" s="551">
        <v>2</v>
      </c>
      <c r="AL160" s="552">
        <v>2</v>
      </c>
      <c r="AM160" s="561"/>
      <c r="AN160" s="553">
        <v>0</v>
      </c>
      <c r="AO160" s="602">
        <v>0.4</v>
      </c>
      <c r="AP160" s="886"/>
      <c r="AQ160" s="657"/>
      <c r="AR160" s="887"/>
      <c r="AS160" s="887"/>
      <c r="AT160" s="602">
        <v>0.48571428571428571</v>
      </c>
      <c r="AU160" s="604">
        <v>7.2857142857142856</v>
      </c>
      <c r="AV160" s="600">
        <v>15</v>
      </c>
      <c r="AW160" s="551">
        <v>9</v>
      </c>
      <c r="AX160" s="551">
        <v>7</v>
      </c>
      <c r="AY160" s="552">
        <v>2</v>
      </c>
      <c r="AZ160" s="552">
        <v>0</v>
      </c>
      <c r="BA160" s="561"/>
      <c r="BB160" s="571">
        <v>0</v>
      </c>
      <c r="BC160" s="602">
        <v>0.6</v>
      </c>
      <c r="BD160" s="604">
        <v>6</v>
      </c>
      <c r="BE160" s="605">
        <v>65000</v>
      </c>
      <c r="BF160" s="563">
        <v>60753.524632352928</v>
      </c>
      <c r="BG160" s="563">
        <v>4131239.6749999993</v>
      </c>
      <c r="BH160" s="872">
        <v>68</v>
      </c>
      <c r="BI160" s="602">
        <v>0.93466960972850655</v>
      </c>
      <c r="BJ160" s="604">
        <v>6.542687268099546</v>
      </c>
      <c r="BK160" s="629"/>
      <c r="BL160" s="873">
        <v>0</v>
      </c>
      <c r="BM160" s="874">
        <v>0</v>
      </c>
      <c r="BN160" s="565">
        <v>0</v>
      </c>
      <c r="BO160" s="565">
        <v>0</v>
      </c>
      <c r="BP160" s="565">
        <v>0</v>
      </c>
      <c r="BQ160" s="565">
        <v>0</v>
      </c>
      <c r="BR160" s="552">
        <v>0</v>
      </c>
      <c r="BS160" s="657"/>
      <c r="BT160" s="607"/>
      <c r="BU160" s="676">
        <v>0.5</v>
      </c>
      <c r="BV160" s="602">
        <v>0.75</v>
      </c>
      <c r="BW160" s="563">
        <v>3</v>
      </c>
      <c r="BX160" s="872">
        <v>4</v>
      </c>
      <c r="BY160" s="602">
        <v>1</v>
      </c>
      <c r="BZ160" s="604">
        <v>5</v>
      </c>
      <c r="CA160" s="606"/>
      <c r="CB160" s="608"/>
      <c r="CC160" s="608"/>
      <c r="CD160" s="606"/>
      <c r="CE160" s="608"/>
      <c r="CF160" s="608"/>
      <c r="CG160" s="607"/>
      <c r="CH160" s="608"/>
      <c r="CI160" s="608"/>
      <c r="CJ160" s="607"/>
      <c r="CK160" s="712"/>
      <c r="CL160" s="888"/>
      <c r="CM160" s="888"/>
      <c r="CN160" s="889"/>
      <c r="CO160" s="678"/>
      <c r="CP160" s="890">
        <v>98.1</v>
      </c>
      <c r="CQ160" s="602">
        <v>0.9</v>
      </c>
      <c r="CR160" s="680">
        <v>2.7</v>
      </c>
      <c r="CS160" s="584"/>
      <c r="CT160" s="585"/>
      <c r="CU160" s="585"/>
      <c r="CV160" s="891"/>
      <c r="CW160" s="600">
        <v>0</v>
      </c>
      <c r="CX160" s="552">
        <v>0</v>
      </c>
      <c r="CY160" s="552">
        <v>0</v>
      </c>
      <c r="CZ160" s="551">
        <v>0</v>
      </c>
      <c r="DA160" s="552">
        <v>0</v>
      </c>
      <c r="DB160" s="552">
        <v>0</v>
      </c>
      <c r="DC160" s="551">
        <v>0</v>
      </c>
      <c r="DD160" s="552">
        <v>0</v>
      </c>
      <c r="DE160" s="552">
        <v>0</v>
      </c>
      <c r="DF160" s="552">
        <v>0</v>
      </c>
      <c r="DG160" s="552">
        <v>0</v>
      </c>
      <c r="DH160" s="551">
        <v>0</v>
      </c>
      <c r="DI160" s="552">
        <v>0</v>
      </c>
      <c r="DJ160" s="552">
        <v>0</v>
      </c>
      <c r="DK160" s="552">
        <v>0</v>
      </c>
      <c r="DL160" s="892">
        <v>0</v>
      </c>
    </row>
    <row r="161" spans="1:116">
      <c r="A161" s="769" t="s">
        <v>1120</v>
      </c>
      <c r="B161" s="621" t="s">
        <v>675</v>
      </c>
      <c r="C161" s="622" t="s">
        <v>496</v>
      </c>
      <c r="D161" s="622" t="s">
        <v>28</v>
      </c>
      <c r="E161" s="622" t="s">
        <v>250</v>
      </c>
      <c r="F161" s="622" t="s">
        <v>806</v>
      </c>
      <c r="G161" s="599">
        <v>61.264058538656897</v>
      </c>
      <c r="H161" s="600">
        <v>91</v>
      </c>
      <c r="I161" s="552">
        <v>8</v>
      </c>
      <c r="J161" s="601">
        <v>87.9</v>
      </c>
      <c r="K161" s="551">
        <v>85</v>
      </c>
      <c r="L161" s="552">
        <v>2</v>
      </c>
      <c r="M161" s="552">
        <v>3</v>
      </c>
      <c r="N161" s="552">
        <v>0</v>
      </c>
      <c r="O161" s="553">
        <v>0</v>
      </c>
      <c r="P161" s="554">
        <v>0.96593406593406594</v>
      </c>
      <c r="Q161" s="555">
        <v>14.489010989010989</v>
      </c>
      <c r="R161" s="606"/>
      <c r="S161" s="608"/>
      <c r="T161" s="608"/>
      <c r="U161" s="607"/>
      <c r="V161" s="600">
        <v>15</v>
      </c>
      <c r="W161" s="601">
        <v>5</v>
      </c>
      <c r="X161" s="551">
        <v>5</v>
      </c>
      <c r="Y161" s="561"/>
      <c r="Z161" s="553">
        <v>0</v>
      </c>
      <c r="AA161" s="554">
        <v>0.33333333333333331</v>
      </c>
      <c r="AB161" s="555">
        <v>3.333333333333333</v>
      </c>
      <c r="AC161" s="600">
        <v>8</v>
      </c>
      <c r="AD161" s="557">
        <v>10</v>
      </c>
      <c r="AE161" s="551">
        <v>10</v>
      </c>
      <c r="AF161" s="552">
        <v>0</v>
      </c>
      <c r="AG161" s="553">
        <v>0</v>
      </c>
      <c r="AH161" s="602">
        <v>1.2</v>
      </c>
      <c r="AI161" s="603">
        <v>10</v>
      </c>
      <c r="AJ161" s="559">
        <v>12</v>
      </c>
      <c r="AK161" s="551">
        <v>10</v>
      </c>
      <c r="AL161" s="552">
        <v>2</v>
      </c>
      <c r="AM161" s="561"/>
      <c r="AN161" s="553">
        <v>0</v>
      </c>
      <c r="AO161" s="602">
        <v>1.2</v>
      </c>
      <c r="AP161" s="886"/>
      <c r="AQ161" s="657"/>
      <c r="AR161" s="887"/>
      <c r="AS161" s="887"/>
      <c r="AT161" s="602">
        <v>1.2</v>
      </c>
      <c r="AU161" s="604">
        <v>18</v>
      </c>
      <c r="AV161" s="600">
        <v>21</v>
      </c>
      <c r="AW161" s="551">
        <v>23</v>
      </c>
      <c r="AX161" s="551">
        <v>23</v>
      </c>
      <c r="AY161" s="552">
        <v>0</v>
      </c>
      <c r="AZ161" s="552">
        <v>0</v>
      </c>
      <c r="BA161" s="561"/>
      <c r="BB161" s="571">
        <v>0</v>
      </c>
      <c r="BC161" s="602">
        <v>1.0952380952380953</v>
      </c>
      <c r="BD161" s="604">
        <v>10.952380952380953</v>
      </c>
      <c r="BE161" s="605">
        <v>65000</v>
      </c>
      <c r="BF161" s="563">
        <v>54686.66602222222</v>
      </c>
      <c r="BG161" s="563">
        <v>4921799.9419999998</v>
      </c>
      <c r="BH161" s="872">
        <v>90</v>
      </c>
      <c r="BI161" s="602">
        <v>0.8413333234188034</v>
      </c>
      <c r="BJ161" s="604">
        <v>5.8893332639316238</v>
      </c>
      <c r="BK161" s="629"/>
      <c r="BL161" s="873">
        <v>0</v>
      </c>
      <c r="BM161" s="874">
        <v>0</v>
      </c>
      <c r="BN161" s="565">
        <v>0</v>
      </c>
      <c r="BO161" s="565">
        <v>0</v>
      </c>
      <c r="BP161" s="565">
        <v>0</v>
      </c>
      <c r="BQ161" s="565">
        <v>0</v>
      </c>
      <c r="BR161" s="552">
        <v>0</v>
      </c>
      <c r="BS161" s="657"/>
      <c r="BT161" s="607"/>
      <c r="BU161" s="676">
        <v>0.5</v>
      </c>
      <c r="BV161" s="602">
        <v>1</v>
      </c>
      <c r="BW161" s="563">
        <v>10</v>
      </c>
      <c r="BX161" s="872">
        <v>10</v>
      </c>
      <c r="BY161" s="602">
        <v>1</v>
      </c>
      <c r="BZ161" s="604">
        <v>5</v>
      </c>
      <c r="CA161" s="606"/>
      <c r="CB161" s="608"/>
      <c r="CC161" s="608"/>
      <c r="CD161" s="606"/>
      <c r="CE161" s="608"/>
      <c r="CF161" s="608"/>
      <c r="CG161" s="607"/>
      <c r="CH161" s="608"/>
      <c r="CI161" s="608"/>
      <c r="CJ161" s="607"/>
      <c r="CK161" s="712"/>
      <c r="CL161" s="888"/>
      <c r="CM161" s="888"/>
      <c r="CN161" s="889"/>
      <c r="CO161" s="678"/>
      <c r="CP161" s="890">
        <v>99.625</v>
      </c>
      <c r="CQ161" s="602">
        <v>1.2</v>
      </c>
      <c r="CR161" s="680">
        <v>3.5999999999999996</v>
      </c>
      <c r="CS161" s="584"/>
      <c r="CT161" s="585"/>
      <c r="CU161" s="585"/>
      <c r="CV161" s="891"/>
      <c r="CW161" s="600">
        <v>0</v>
      </c>
      <c r="CX161" s="552">
        <v>0</v>
      </c>
      <c r="CY161" s="552">
        <v>0</v>
      </c>
      <c r="CZ161" s="551">
        <v>0</v>
      </c>
      <c r="DA161" s="552">
        <v>0</v>
      </c>
      <c r="DB161" s="552">
        <v>0</v>
      </c>
      <c r="DC161" s="551">
        <v>0</v>
      </c>
      <c r="DD161" s="552">
        <v>0</v>
      </c>
      <c r="DE161" s="552">
        <v>0</v>
      </c>
      <c r="DF161" s="552">
        <v>0</v>
      </c>
      <c r="DG161" s="552">
        <v>0</v>
      </c>
      <c r="DH161" s="551">
        <v>0</v>
      </c>
      <c r="DI161" s="552">
        <v>0</v>
      </c>
      <c r="DJ161" s="552">
        <v>0</v>
      </c>
      <c r="DK161" s="552">
        <v>0</v>
      </c>
      <c r="DL161" s="892">
        <v>0</v>
      </c>
    </row>
    <row r="162" spans="1:116">
      <c r="A162" s="769" t="s">
        <v>1120</v>
      </c>
      <c r="B162" s="621" t="s">
        <v>675</v>
      </c>
      <c r="C162" s="622" t="s">
        <v>496</v>
      </c>
      <c r="D162" s="622" t="s">
        <v>28</v>
      </c>
      <c r="E162" s="622" t="s">
        <v>584</v>
      </c>
      <c r="F162" s="622" t="s">
        <v>807</v>
      </c>
      <c r="G162" s="599">
        <v>42.039775151496436</v>
      </c>
      <c r="H162" s="600">
        <v>77</v>
      </c>
      <c r="I162" s="552">
        <v>7</v>
      </c>
      <c r="J162" s="601">
        <v>73.400000000000006</v>
      </c>
      <c r="K162" s="551">
        <v>72</v>
      </c>
      <c r="L162" s="552">
        <v>5</v>
      </c>
      <c r="M162" s="552">
        <v>4</v>
      </c>
      <c r="N162" s="552">
        <v>1</v>
      </c>
      <c r="O162" s="553">
        <v>5</v>
      </c>
      <c r="P162" s="554">
        <v>0.95324675324675334</v>
      </c>
      <c r="Q162" s="555">
        <v>14.2987012987013</v>
      </c>
      <c r="R162" s="606"/>
      <c r="S162" s="608"/>
      <c r="T162" s="608"/>
      <c r="U162" s="607"/>
      <c r="V162" s="600">
        <v>12</v>
      </c>
      <c r="W162" s="601">
        <v>13</v>
      </c>
      <c r="X162" s="551">
        <v>13</v>
      </c>
      <c r="Y162" s="561"/>
      <c r="Z162" s="553">
        <v>0</v>
      </c>
      <c r="AA162" s="554">
        <v>1.0833333333333333</v>
      </c>
      <c r="AB162" s="555">
        <v>10.833333333333332</v>
      </c>
      <c r="AC162" s="600">
        <v>7</v>
      </c>
      <c r="AD162" s="557">
        <v>-5</v>
      </c>
      <c r="AE162" s="551">
        <v>5</v>
      </c>
      <c r="AF162" s="552">
        <v>0</v>
      </c>
      <c r="AG162" s="553">
        <v>10</v>
      </c>
      <c r="AH162" s="602">
        <v>-0.7142857142857143</v>
      </c>
      <c r="AI162" s="603">
        <v>10</v>
      </c>
      <c r="AJ162" s="559">
        <v>4</v>
      </c>
      <c r="AK162" s="551">
        <v>3</v>
      </c>
      <c r="AL162" s="552">
        <v>1</v>
      </c>
      <c r="AM162" s="561"/>
      <c r="AN162" s="553">
        <v>0</v>
      </c>
      <c r="AO162" s="602">
        <v>0.4</v>
      </c>
      <c r="AP162" s="886"/>
      <c r="AQ162" s="657"/>
      <c r="AR162" s="887"/>
      <c r="AS162" s="887"/>
      <c r="AT162" s="602">
        <v>-0.15714285714285714</v>
      </c>
      <c r="AU162" s="604">
        <v>-2.3571428571428572</v>
      </c>
      <c r="AV162" s="600">
        <v>17</v>
      </c>
      <c r="AW162" s="551">
        <v>11</v>
      </c>
      <c r="AX162" s="551">
        <v>13</v>
      </c>
      <c r="AY162" s="552">
        <v>3</v>
      </c>
      <c r="AZ162" s="552">
        <v>0</v>
      </c>
      <c r="BA162" s="561"/>
      <c r="BB162" s="571">
        <v>5</v>
      </c>
      <c r="BC162" s="602">
        <v>0.6470588235294118</v>
      </c>
      <c r="BD162" s="604">
        <v>6.4705882352941178</v>
      </c>
      <c r="BE162" s="605">
        <v>65000</v>
      </c>
      <c r="BF162" s="563">
        <v>52875.597740740734</v>
      </c>
      <c r="BG162" s="563">
        <v>4282923.4169999994</v>
      </c>
      <c r="BH162" s="872">
        <v>81</v>
      </c>
      <c r="BI162" s="602">
        <v>0.81347073447293439</v>
      </c>
      <c r="BJ162" s="604">
        <v>5.6942951413105405</v>
      </c>
      <c r="BK162" s="629"/>
      <c r="BL162" s="873">
        <v>9.6</v>
      </c>
      <c r="BM162" s="874">
        <v>8</v>
      </c>
      <c r="BN162" s="565">
        <v>0</v>
      </c>
      <c r="BO162" s="565">
        <v>0</v>
      </c>
      <c r="BP162" s="565">
        <v>0</v>
      </c>
      <c r="BQ162" s="565">
        <v>0</v>
      </c>
      <c r="BR162" s="552">
        <v>0</v>
      </c>
      <c r="BS162" s="657"/>
      <c r="BT162" s="607"/>
      <c r="BU162" s="676">
        <v>0.5</v>
      </c>
      <c r="BV162" s="602">
        <v>0.8</v>
      </c>
      <c r="BW162" s="563">
        <v>4</v>
      </c>
      <c r="BX162" s="872">
        <v>5</v>
      </c>
      <c r="BY162" s="602">
        <v>1</v>
      </c>
      <c r="BZ162" s="604">
        <v>5</v>
      </c>
      <c r="CA162" s="606"/>
      <c r="CB162" s="608"/>
      <c r="CC162" s="608"/>
      <c r="CD162" s="606"/>
      <c r="CE162" s="608"/>
      <c r="CF162" s="608"/>
      <c r="CG162" s="607"/>
      <c r="CH162" s="608"/>
      <c r="CI162" s="608"/>
      <c r="CJ162" s="607"/>
      <c r="CK162" s="712"/>
      <c r="CL162" s="888"/>
      <c r="CM162" s="888"/>
      <c r="CN162" s="889"/>
      <c r="CO162" s="678"/>
      <c r="CP162" s="890">
        <v>95.111111111111114</v>
      </c>
      <c r="CQ162" s="602">
        <v>0.7</v>
      </c>
      <c r="CR162" s="680">
        <v>2.0999999999999996</v>
      </c>
      <c r="CS162" s="584"/>
      <c r="CT162" s="585"/>
      <c r="CU162" s="585"/>
      <c r="CV162" s="891"/>
      <c r="CW162" s="600">
        <v>5</v>
      </c>
      <c r="CX162" s="552">
        <v>1</v>
      </c>
      <c r="CY162" s="552">
        <v>0</v>
      </c>
      <c r="CZ162" s="551">
        <v>0</v>
      </c>
      <c r="DA162" s="552">
        <v>0</v>
      </c>
      <c r="DB162" s="552">
        <v>0</v>
      </c>
      <c r="DC162" s="551">
        <v>5</v>
      </c>
      <c r="DD162" s="552">
        <v>0</v>
      </c>
      <c r="DE162" s="552">
        <v>0</v>
      </c>
      <c r="DF162" s="552">
        <v>1</v>
      </c>
      <c r="DG162" s="552">
        <v>0</v>
      </c>
      <c r="DH162" s="551">
        <v>10</v>
      </c>
      <c r="DI162" s="552">
        <v>2</v>
      </c>
      <c r="DJ162" s="552">
        <v>0</v>
      </c>
      <c r="DK162" s="552">
        <v>0</v>
      </c>
      <c r="DL162" s="892">
        <v>0</v>
      </c>
    </row>
    <row r="163" spans="1:116">
      <c r="A163" s="769" t="s">
        <v>1120</v>
      </c>
      <c r="B163" s="621" t="s">
        <v>675</v>
      </c>
      <c r="C163" s="622" t="s">
        <v>560</v>
      </c>
      <c r="D163" s="622" t="s">
        <v>29</v>
      </c>
      <c r="E163" s="622" t="s">
        <v>280</v>
      </c>
      <c r="F163" s="622" t="s">
        <v>808</v>
      </c>
      <c r="G163" s="599">
        <v>38.505646356820449</v>
      </c>
      <c r="H163" s="600">
        <v>167</v>
      </c>
      <c r="I163" s="552">
        <v>13</v>
      </c>
      <c r="J163" s="601">
        <v>142</v>
      </c>
      <c r="K163" s="551">
        <v>139</v>
      </c>
      <c r="L163" s="552">
        <v>11</v>
      </c>
      <c r="M163" s="552">
        <v>10</v>
      </c>
      <c r="N163" s="552">
        <v>0</v>
      </c>
      <c r="O163" s="553">
        <v>10</v>
      </c>
      <c r="P163" s="554">
        <v>0.85029940119760483</v>
      </c>
      <c r="Q163" s="555">
        <v>12.754491017964073</v>
      </c>
      <c r="R163" s="606"/>
      <c r="S163" s="608"/>
      <c r="T163" s="608"/>
      <c r="U163" s="607"/>
      <c r="V163" s="600">
        <v>26</v>
      </c>
      <c r="W163" s="601">
        <v>19</v>
      </c>
      <c r="X163" s="551">
        <v>19</v>
      </c>
      <c r="Y163" s="561"/>
      <c r="Z163" s="553">
        <v>0</v>
      </c>
      <c r="AA163" s="554">
        <v>0.73076923076923073</v>
      </c>
      <c r="AB163" s="555">
        <v>7.3076923076923075</v>
      </c>
      <c r="AC163" s="600">
        <v>18</v>
      </c>
      <c r="AD163" s="557">
        <v>-10</v>
      </c>
      <c r="AE163" s="551">
        <v>10</v>
      </c>
      <c r="AF163" s="552">
        <v>0</v>
      </c>
      <c r="AG163" s="553">
        <v>20</v>
      </c>
      <c r="AH163" s="602">
        <v>-0.55555555555555558</v>
      </c>
      <c r="AI163" s="603">
        <v>23</v>
      </c>
      <c r="AJ163" s="559">
        <v>16</v>
      </c>
      <c r="AK163" s="551">
        <v>9</v>
      </c>
      <c r="AL163" s="552">
        <v>7</v>
      </c>
      <c r="AM163" s="561"/>
      <c r="AN163" s="553">
        <v>0</v>
      </c>
      <c r="AO163" s="602">
        <v>0.69565217391304346</v>
      </c>
      <c r="AP163" s="886"/>
      <c r="AQ163" s="657"/>
      <c r="AR163" s="887"/>
      <c r="AS163" s="887"/>
      <c r="AT163" s="602">
        <v>7.0048309178743939E-2</v>
      </c>
      <c r="AU163" s="604">
        <v>1.0507246376811592</v>
      </c>
      <c r="AV163" s="600">
        <v>36</v>
      </c>
      <c r="AW163" s="551">
        <v>16</v>
      </c>
      <c r="AX163" s="551">
        <v>21</v>
      </c>
      <c r="AY163" s="552">
        <v>1</v>
      </c>
      <c r="AZ163" s="552">
        <v>4</v>
      </c>
      <c r="BA163" s="561"/>
      <c r="BB163" s="571">
        <v>10</v>
      </c>
      <c r="BC163" s="602">
        <v>0.44444444444444442</v>
      </c>
      <c r="BD163" s="604">
        <v>4.4444444444444446</v>
      </c>
      <c r="BE163" s="605">
        <v>65000</v>
      </c>
      <c r="BF163" s="563">
        <v>58948.443812500002</v>
      </c>
      <c r="BG163" s="563">
        <v>9431751.0099999998</v>
      </c>
      <c r="BH163" s="872">
        <v>160</v>
      </c>
      <c r="BI163" s="602">
        <v>0.90689913557692314</v>
      </c>
      <c r="BJ163" s="604">
        <v>6.348293949038462</v>
      </c>
      <c r="BK163" s="629"/>
      <c r="BL163" s="873">
        <v>0</v>
      </c>
      <c r="BM163" s="874">
        <v>0</v>
      </c>
      <c r="BN163" s="565">
        <v>0</v>
      </c>
      <c r="BO163" s="565">
        <v>0</v>
      </c>
      <c r="BP163" s="565">
        <v>0</v>
      </c>
      <c r="BQ163" s="565">
        <v>0</v>
      </c>
      <c r="BR163" s="552">
        <v>0</v>
      </c>
      <c r="BS163" s="657"/>
      <c r="BT163" s="607"/>
      <c r="BU163" s="676">
        <v>0.5</v>
      </c>
      <c r="BV163" s="602">
        <v>0.3</v>
      </c>
      <c r="BW163" s="563">
        <v>3</v>
      </c>
      <c r="BX163" s="872">
        <v>10</v>
      </c>
      <c r="BY163" s="602">
        <v>0.6</v>
      </c>
      <c r="BZ163" s="604">
        <v>3</v>
      </c>
      <c r="CA163" s="606"/>
      <c r="CB163" s="608"/>
      <c r="CC163" s="608"/>
      <c r="CD163" s="606"/>
      <c r="CE163" s="608"/>
      <c r="CF163" s="608"/>
      <c r="CG163" s="607"/>
      <c r="CH163" s="608"/>
      <c r="CI163" s="608"/>
      <c r="CJ163" s="607"/>
      <c r="CK163" s="712"/>
      <c r="CL163" s="888"/>
      <c r="CM163" s="888"/>
      <c r="CN163" s="889"/>
      <c r="CO163" s="678"/>
      <c r="CP163" s="890">
        <v>99.95</v>
      </c>
      <c r="CQ163" s="602">
        <v>1.2</v>
      </c>
      <c r="CR163" s="680">
        <v>3.5999999999999996</v>
      </c>
      <c r="CS163" s="584"/>
      <c r="CT163" s="585"/>
      <c r="CU163" s="585"/>
      <c r="CV163" s="891"/>
      <c r="CW163" s="600">
        <v>10</v>
      </c>
      <c r="CX163" s="552">
        <v>2</v>
      </c>
      <c r="CY163" s="552">
        <v>0</v>
      </c>
      <c r="CZ163" s="551">
        <v>0</v>
      </c>
      <c r="DA163" s="552">
        <v>0</v>
      </c>
      <c r="DB163" s="552">
        <v>0</v>
      </c>
      <c r="DC163" s="551">
        <v>10</v>
      </c>
      <c r="DD163" s="552">
        <v>0</v>
      </c>
      <c r="DE163" s="552">
        <v>0</v>
      </c>
      <c r="DF163" s="552">
        <v>2</v>
      </c>
      <c r="DG163" s="552">
        <v>0</v>
      </c>
      <c r="DH163" s="551">
        <v>20</v>
      </c>
      <c r="DI163" s="552">
        <v>4</v>
      </c>
      <c r="DJ163" s="552">
        <v>0</v>
      </c>
      <c r="DK163" s="552">
        <v>0</v>
      </c>
      <c r="DL163" s="892">
        <v>0</v>
      </c>
    </row>
    <row r="164" spans="1:116">
      <c r="A164" s="769" t="s">
        <v>1120</v>
      </c>
      <c r="B164" s="621" t="s">
        <v>675</v>
      </c>
      <c r="C164" s="622" t="s">
        <v>560</v>
      </c>
      <c r="D164" s="622" t="s">
        <v>29</v>
      </c>
      <c r="E164" s="622" t="s">
        <v>282</v>
      </c>
      <c r="F164" s="622" t="s">
        <v>809</v>
      </c>
      <c r="G164" s="599">
        <v>40.225727096212431</v>
      </c>
      <c r="H164" s="600">
        <v>83</v>
      </c>
      <c r="I164" s="552">
        <v>7</v>
      </c>
      <c r="J164" s="601">
        <v>67.3</v>
      </c>
      <c r="K164" s="551">
        <v>64</v>
      </c>
      <c r="L164" s="552">
        <v>3</v>
      </c>
      <c r="M164" s="552">
        <v>1</v>
      </c>
      <c r="N164" s="552">
        <v>0</v>
      </c>
      <c r="O164" s="553">
        <v>0</v>
      </c>
      <c r="P164" s="554">
        <v>0.81084337349397584</v>
      </c>
      <c r="Q164" s="555">
        <v>12.162650602409638</v>
      </c>
      <c r="R164" s="606"/>
      <c r="S164" s="608"/>
      <c r="T164" s="608"/>
      <c r="U164" s="607"/>
      <c r="V164" s="600">
        <v>14</v>
      </c>
      <c r="W164" s="601">
        <v>6</v>
      </c>
      <c r="X164" s="551">
        <v>6</v>
      </c>
      <c r="Y164" s="561"/>
      <c r="Z164" s="553">
        <v>0</v>
      </c>
      <c r="AA164" s="554">
        <v>0.42857142857142855</v>
      </c>
      <c r="AB164" s="555">
        <v>4.2857142857142856</v>
      </c>
      <c r="AC164" s="600">
        <v>9</v>
      </c>
      <c r="AD164" s="557">
        <v>6</v>
      </c>
      <c r="AE164" s="551">
        <v>6</v>
      </c>
      <c r="AF164" s="552">
        <v>0</v>
      </c>
      <c r="AG164" s="553">
        <v>0</v>
      </c>
      <c r="AH164" s="602">
        <v>0.66666666666666663</v>
      </c>
      <c r="AI164" s="603">
        <v>11</v>
      </c>
      <c r="AJ164" s="559">
        <v>3</v>
      </c>
      <c r="AK164" s="551">
        <v>2</v>
      </c>
      <c r="AL164" s="552">
        <v>1</v>
      </c>
      <c r="AM164" s="561"/>
      <c r="AN164" s="553">
        <v>0</v>
      </c>
      <c r="AO164" s="602">
        <v>0.27272727272727271</v>
      </c>
      <c r="AP164" s="886"/>
      <c r="AQ164" s="657"/>
      <c r="AR164" s="887"/>
      <c r="AS164" s="887"/>
      <c r="AT164" s="602">
        <v>0.46969696969696967</v>
      </c>
      <c r="AU164" s="604">
        <v>7.045454545454545</v>
      </c>
      <c r="AV164" s="600">
        <v>19</v>
      </c>
      <c r="AW164" s="551">
        <v>6</v>
      </c>
      <c r="AX164" s="551">
        <v>6</v>
      </c>
      <c r="AY164" s="552">
        <v>0</v>
      </c>
      <c r="AZ164" s="552">
        <v>0</v>
      </c>
      <c r="BA164" s="561"/>
      <c r="BB164" s="571">
        <v>0</v>
      </c>
      <c r="BC164" s="602">
        <v>0.31578947368421051</v>
      </c>
      <c r="BD164" s="604">
        <v>3.1578947368421053</v>
      </c>
      <c r="BE164" s="605">
        <v>65000</v>
      </c>
      <c r="BF164" s="563">
        <v>46187.26288235293</v>
      </c>
      <c r="BG164" s="563">
        <v>3140733.8759999992</v>
      </c>
      <c r="BH164" s="872">
        <v>68</v>
      </c>
      <c r="BI164" s="602">
        <v>0.71057327511312196</v>
      </c>
      <c r="BJ164" s="604">
        <v>4.9740129257918539</v>
      </c>
      <c r="BK164" s="629"/>
      <c r="BL164" s="873">
        <v>0.2</v>
      </c>
      <c r="BM164" s="874">
        <v>0</v>
      </c>
      <c r="BN164" s="565">
        <v>0</v>
      </c>
      <c r="BO164" s="565">
        <v>0</v>
      </c>
      <c r="BP164" s="565">
        <v>0</v>
      </c>
      <c r="BQ164" s="565">
        <v>1</v>
      </c>
      <c r="BR164" s="552">
        <v>0</v>
      </c>
      <c r="BS164" s="657"/>
      <c r="BT164" s="607"/>
      <c r="BU164" s="676">
        <v>0.5</v>
      </c>
      <c r="BV164" s="602">
        <v>0.5</v>
      </c>
      <c r="BW164" s="563">
        <v>3</v>
      </c>
      <c r="BX164" s="872">
        <v>6</v>
      </c>
      <c r="BY164" s="602">
        <v>1</v>
      </c>
      <c r="BZ164" s="604">
        <v>5</v>
      </c>
      <c r="CA164" s="606"/>
      <c r="CB164" s="608"/>
      <c r="CC164" s="608"/>
      <c r="CD164" s="606"/>
      <c r="CE164" s="608"/>
      <c r="CF164" s="608"/>
      <c r="CG164" s="607"/>
      <c r="CH164" s="608"/>
      <c r="CI164" s="608"/>
      <c r="CJ164" s="607"/>
      <c r="CK164" s="712"/>
      <c r="CL164" s="888"/>
      <c r="CM164" s="888"/>
      <c r="CN164" s="889"/>
      <c r="CO164" s="678"/>
      <c r="CP164" s="890">
        <v>100</v>
      </c>
      <c r="CQ164" s="602">
        <v>1.2</v>
      </c>
      <c r="CR164" s="680">
        <v>3.5999999999999996</v>
      </c>
      <c r="CS164" s="584"/>
      <c r="CT164" s="585"/>
      <c r="CU164" s="585"/>
      <c r="CV164" s="891"/>
      <c r="CW164" s="600">
        <v>0</v>
      </c>
      <c r="CX164" s="552">
        <v>0</v>
      </c>
      <c r="CY164" s="552">
        <v>0</v>
      </c>
      <c r="CZ164" s="551">
        <v>0</v>
      </c>
      <c r="DA164" s="552">
        <v>0</v>
      </c>
      <c r="DB164" s="552">
        <v>0</v>
      </c>
      <c r="DC164" s="551">
        <v>0</v>
      </c>
      <c r="DD164" s="552">
        <v>0</v>
      </c>
      <c r="DE164" s="552">
        <v>0</v>
      </c>
      <c r="DF164" s="552">
        <v>0</v>
      </c>
      <c r="DG164" s="552">
        <v>0</v>
      </c>
      <c r="DH164" s="551">
        <v>0</v>
      </c>
      <c r="DI164" s="552">
        <v>0</v>
      </c>
      <c r="DJ164" s="552">
        <v>0</v>
      </c>
      <c r="DK164" s="552">
        <v>0</v>
      </c>
      <c r="DL164" s="892">
        <v>0</v>
      </c>
    </row>
    <row r="165" spans="1:116">
      <c r="A165" s="769" t="s">
        <v>1120</v>
      </c>
      <c r="B165" s="621" t="s">
        <v>675</v>
      </c>
      <c r="C165" s="622" t="s">
        <v>560</v>
      </c>
      <c r="D165" s="622" t="s">
        <v>29</v>
      </c>
      <c r="E165" s="622" t="s">
        <v>561</v>
      </c>
      <c r="F165" s="622" t="s">
        <v>810</v>
      </c>
      <c r="G165" s="599">
        <v>24.219234659383751</v>
      </c>
      <c r="H165" s="600">
        <v>51</v>
      </c>
      <c r="I165" s="552">
        <v>4</v>
      </c>
      <c r="J165" s="601">
        <v>24.9</v>
      </c>
      <c r="K165" s="551">
        <v>39</v>
      </c>
      <c r="L165" s="552">
        <v>0</v>
      </c>
      <c r="M165" s="552">
        <v>3</v>
      </c>
      <c r="N165" s="552">
        <v>0</v>
      </c>
      <c r="O165" s="553">
        <v>15</v>
      </c>
      <c r="P165" s="554">
        <v>0.48823529411764705</v>
      </c>
      <c r="Q165" s="555">
        <v>7.3235294117647056</v>
      </c>
      <c r="R165" s="606"/>
      <c r="S165" s="608"/>
      <c r="T165" s="608"/>
      <c r="U165" s="607"/>
      <c r="V165" s="600">
        <v>8</v>
      </c>
      <c r="W165" s="601">
        <v>-5</v>
      </c>
      <c r="X165" s="551">
        <v>5</v>
      </c>
      <c r="Y165" s="561"/>
      <c r="Z165" s="553">
        <v>10</v>
      </c>
      <c r="AA165" s="554">
        <v>-0.625</v>
      </c>
      <c r="AB165" s="555">
        <v>-6.25</v>
      </c>
      <c r="AC165" s="600">
        <v>5</v>
      </c>
      <c r="AD165" s="557">
        <v>2</v>
      </c>
      <c r="AE165" s="551">
        <v>2</v>
      </c>
      <c r="AF165" s="552">
        <v>0</v>
      </c>
      <c r="AG165" s="553">
        <v>0</v>
      </c>
      <c r="AH165" s="602">
        <v>0.4</v>
      </c>
      <c r="AI165" s="603">
        <v>7</v>
      </c>
      <c r="AJ165" s="559">
        <v>3</v>
      </c>
      <c r="AK165" s="551">
        <v>2</v>
      </c>
      <c r="AL165" s="552">
        <v>1</v>
      </c>
      <c r="AM165" s="561"/>
      <c r="AN165" s="553">
        <v>0</v>
      </c>
      <c r="AO165" s="602">
        <v>0.42857142857142855</v>
      </c>
      <c r="AP165" s="886"/>
      <c r="AQ165" s="657"/>
      <c r="AR165" s="887"/>
      <c r="AS165" s="887"/>
      <c r="AT165" s="602">
        <v>0.41428571428571426</v>
      </c>
      <c r="AU165" s="604">
        <v>6.2142857142857135</v>
      </c>
      <c r="AV165" s="600">
        <v>12</v>
      </c>
      <c r="AW165" s="551">
        <v>3</v>
      </c>
      <c r="AX165" s="551">
        <v>5</v>
      </c>
      <c r="AY165" s="552">
        <v>3</v>
      </c>
      <c r="AZ165" s="552">
        <v>0</v>
      </c>
      <c r="BA165" s="561"/>
      <c r="BB165" s="571">
        <v>5</v>
      </c>
      <c r="BC165" s="602">
        <v>0.25</v>
      </c>
      <c r="BD165" s="604">
        <v>2.5</v>
      </c>
      <c r="BE165" s="605">
        <v>65000</v>
      </c>
      <c r="BF165" s="563">
        <v>61113.181380952374</v>
      </c>
      <c r="BG165" s="563">
        <v>2566753.6179999998</v>
      </c>
      <c r="BH165" s="872">
        <v>42</v>
      </c>
      <c r="BI165" s="602">
        <v>0.94020279047619038</v>
      </c>
      <c r="BJ165" s="604">
        <v>6.5814195333333325</v>
      </c>
      <c r="BK165" s="629"/>
      <c r="BL165" s="873">
        <v>0</v>
      </c>
      <c r="BM165" s="874">
        <v>0</v>
      </c>
      <c r="BN165" s="565">
        <v>0</v>
      </c>
      <c r="BO165" s="565">
        <v>0</v>
      </c>
      <c r="BP165" s="565">
        <v>0</v>
      </c>
      <c r="BQ165" s="565">
        <v>0</v>
      </c>
      <c r="BR165" s="552">
        <v>0</v>
      </c>
      <c r="BS165" s="657"/>
      <c r="BT165" s="607"/>
      <c r="BU165" s="676">
        <v>0.5</v>
      </c>
      <c r="BV165" s="602">
        <v>1</v>
      </c>
      <c r="BW165" s="563">
        <v>2</v>
      </c>
      <c r="BX165" s="872">
        <v>2</v>
      </c>
      <c r="BY165" s="602">
        <v>1</v>
      </c>
      <c r="BZ165" s="604">
        <v>5</v>
      </c>
      <c r="CA165" s="606"/>
      <c r="CB165" s="608"/>
      <c r="CC165" s="608"/>
      <c r="CD165" s="606"/>
      <c r="CE165" s="608"/>
      <c r="CF165" s="608"/>
      <c r="CG165" s="607"/>
      <c r="CH165" s="608"/>
      <c r="CI165" s="608"/>
      <c r="CJ165" s="607"/>
      <c r="CK165" s="712"/>
      <c r="CL165" s="888"/>
      <c r="CM165" s="888"/>
      <c r="CN165" s="889"/>
      <c r="CO165" s="678"/>
      <c r="CP165" s="890">
        <v>98.4</v>
      </c>
      <c r="CQ165" s="602">
        <v>0.95</v>
      </c>
      <c r="CR165" s="680">
        <v>2.8499999999999996</v>
      </c>
      <c r="CS165" s="584"/>
      <c r="CT165" s="585"/>
      <c r="CU165" s="585"/>
      <c r="CV165" s="891"/>
      <c r="CW165" s="600">
        <v>15</v>
      </c>
      <c r="CX165" s="552">
        <v>3</v>
      </c>
      <c r="CY165" s="552">
        <v>0</v>
      </c>
      <c r="CZ165" s="551">
        <v>10</v>
      </c>
      <c r="DA165" s="552">
        <v>2</v>
      </c>
      <c r="DB165" s="552">
        <v>0</v>
      </c>
      <c r="DC165" s="551">
        <v>5</v>
      </c>
      <c r="DD165" s="552">
        <v>1</v>
      </c>
      <c r="DE165" s="552">
        <v>0</v>
      </c>
      <c r="DF165" s="552">
        <v>0</v>
      </c>
      <c r="DG165" s="552">
        <v>0</v>
      </c>
      <c r="DH165" s="551">
        <v>0</v>
      </c>
      <c r="DI165" s="552">
        <v>0</v>
      </c>
      <c r="DJ165" s="552">
        <v>0</v>
      </c>
      <c r="DK165" s="552">
        <v>0</v>
      </c>
      <c r="DL165" s="892">
        <v>0</v>
      </c>
    </row>
    <row r="166" spans="1:116">
      <c r="A166" s="769" t="s">
        <v>1120</v>
      </c>
      <c r="B166" s="621" t="s">
        <v>675</v>
      </c>
      <c r="C166" s="622" t="s">
        <v>560</v>
      </c>
      <c r="D166" s="622" t="s">
        <v>29</v>
      </c>
      <c r="E166" s="622" t="s">
        <v>294</v>
      </c>
      <c r="F166" s="622" t="s">
        <v>811</v>
      </c>
      <c r="G166" s="599">
        <v>60.764319647327618</v>
      </c>
      <c r="H166" s="600">
        <v>110</v>
      </c>
      <c r="I166" s="552">
        <v>9</v>
      </c>
      <c r="J166" s="601">
        <v>87.7</v>
      </c>
      <c r="K166" s="551">
        <v>79</v>
      </c>
      <c r="L166" s="552">
        <v>6</v>
      </c>
      <c r="M166" s="552">
        <v>9</v>
      </c>
      <c r="N166" s="552">
        <v>0</v>
      </c>
      <c r="O166" s="553">
        <v>0</v>
      </c>
      <c r="P166" s="554">
        <v>0.79727272727272724</v>
      </c>
      <c r="Q166" s="555">
        <v>11.959090909090909</v>
      </c>
      <c r="R166" s="606"/>
      <c r="S166" s="608"/>
      <c r="T166" s="608"/>
      <c r="U166" s="607"/>
      <c r="V166" s="600">
        <v>18</v>
      </c>
      <c r="W166" s="601">
        <v>19</v>
      </c>
      <c r="X166" s="551">
        <v>19</v>
      </c>
      <c r="Y166" s="561"/>
      <c r="Z166" s="553">
        <v>0</v>
      </c>
      <c r="AA166" s="554">
        <v>1.0555555555555556</v>
      </c>
      <c r="AB166" s="555">
        <v>10.555555555555555</v>
      </c>
      <c r="AC166" s="600">
        <v>11</v>
      </c>
      <c r="AD166" s="557">
        <v>9</v>
      </c>
      <c r="AE166" s="551">
        <v>9</v>
      </c>
      <c r="AF166" s="552">
        <v>0</v>
      </c>
      <c r="AG166" s="553">
        <v>0</v>
      </c>
      <c r="AH166" s="602">
        <v>0.81818181818181823</v>
      </c>
      <c r="AI166" s="603">
        <v>16</v>
      </c>
      <c r="AJ166" s="559">
        <v>14</v>
      </c>
      <c r="AK166" s="551">
        <v>9</v>
      </c>
      <c r="AL166" s="552">
        <v>5</v>
      </c>
      <c r="AM166" s="561"/>
      <c r="AN166" s="553">
        <v>0</v>
      </c>
      <c r="AO166" s="602">
        <v>0.875</v>
      </c>
      <c r="AP166" s="886"/>
      <c r="AQ166" s="657"/>
      <c r="AR166" s="887"/>
      <c r="AS166" s="887"/>
      <c r="AT166" s="602">
        <v>0.84659090909090917</v>
      </c>
      <c r="AU166" s="604">
        <v>12.698863636363637</v>
      </c>
      <c r="AV166" s="600">
        <v>25</v>
      </c>
      <c r="AW166" s="551">
        <v>31</v>
      </c>
      <c r="AX166" s="551">
        <v>21</v>
      </c>
      <c r="AY166" s="552">
        <v>8</v>
      </c>
      <c r="AZ166" s="552">
        <v>2</v>
      </c>
      <c r="BA166" s="561"/>
      <c r="BB166" s="571">
        <v>0</v>
      </c>
      <c r="BC166" s="602">
        <v>1.2</v>
      </c>
      <c r="BD166" s="604">
        <v>12</v>
      </c>
      <c r="BE166" s="605">
        <v>65000</v>
      </c>
      <c r="BF166" s="563">
        <v>54328.94578723405</v>
      </c>
      <c r="BG166" s="563">
        <v>5106920.904000001</v>
      </c>
      <c r="BH166" s="872">
        <v>94</v>
      </c>
      <c r="BI166" s="602">
        <v>0.83582993518821613</v>
      </c>
      <c r="BJ166" s="604">
        <v>5.8508095463175129</v>
      </c>
      <c r="BK166" s="629"/>
      <c r="BL166" s="873">
        <v>0</v>
      </c>
      <c r="BM166" s="874">
        <v>0</v>
      </c>
      <c r="BN166" s="565">
        <v>0</v>
      </c>
      <c r="BO166" s="565">
        <v>0</v>
      </c>
      <c r="BP166" s="565">
        <v>0</v>
      </c>
      <c r="BQ166" s="565">
        <v>0</v>
      </c>
      <c r="BR166" s="552">
        <v>0</v>
      </c>
      <c r="BS166" s="657"/>
      <c r="BT166" s="607"/>
      <c r="BU166" s="676">
        <v>0.5</v>
      </c>
      <c r="BV166" s="602">
        <v>0.88888888888888884</v>
      </c>
      <c r="BW166" s="563">
        <v>8</v>
      </c>
      <c r="BX166" s="872">
        <v>9</v>
      </c>
      <c r="BY166" s="602">
        <v>1</v>
      </c>
      <c r="BZ166" s="604">
        <v>5</v>
      </c>
      <c r="CA166" s="606"/>
      <c r="CB166" s="608"/>
      <c r="CC166" s="608"/>
      <c r="CD166" s="606"/>
      <c r="CE166" s="608"/>
      <c r="CF166" s="608"/>
      <c r="CG166" s="607"/>
      <c r="CH166" s="608"/>
      <c r="CI166" s="608"/>
      <c r="CJ166" s="607"/>
      <c r="CK166" s="712"/>
      <c r="CL166" s="888"/>
      <c r="CM166" s="888"/>
      <c r="CN166" s="889"/>
      <c r="CO166" s="678"/>
      <c r="CP166" s="890">
        <v>98.173913043478265</v>
      </c>
      <c r="CQ166" s="602">
        <v>0.9</v>
      </c>
      <c r="CR166" s="680">
        <v>2.7</v>
      </c>
      <c r="CS166" s="584"/>
      <c r="CT166" s="585"/>
      <c r="CU166" s="585"/>
      <c r="CV166" s="891"/>
      <c r="CW166" s="600">
        <v>0</v>
      </c>
      <c r="CX166" s="552">
        <v>0</v>
      </c>
      <c r="CY166" s="552">
        <v>0</v>
      </c>
      <c r="CZ166" s="551">
        <v>0</v>
      </c>
      <c r="DA166" s="552">
        <v>0</v>
      </c>
      <c r="DB166" s="552">
        <v>0</v>
      </c>
      <c r="DC166" s="551">
        <v>0</v>
      </c>
      <c r="DD166" s="552">
        <v>0</v>
      </c>
      <c r="DE166" s="552">
        <v>0</v>
      </c>
      <c r="DF166" s="552">
        <v>0</v>
      </c>
      <c r="DG166" s="552">
        <v>0</v>
      </c>
      <c r="DH166" s="551">
        <v>0</v>
      </c>
      <c r="DI166" s="552">
        <v>0</v>
      </c>
      <c r="DJ166" s="552">
        <v>0</v>
      </c>
      <c r="DK166" s="552">
        <v>0</v>
      </c>
      <c r="DL166" s="892">
        <v>0</v>
      </c>
    </row>
    <row r="167" spans="1:116">
      <c r="A167" s="769" t="s">
        <v>1120</v>
      </c>
      <c r="B167" s="621" t="s">
        <v>675</v>
      </c>
      <c r="C167" s="622" t="s">
        <v>560</v>
      </c>
      <c r="D167" s="622" t="s">
        <v>29</v>
      </c>
      <c r="E167" s="622" t="s">
        <v>296</v>
      </c>
      <c r="F167" s="622" t="s">
        <v>812</v>
      </c>
      <c r="G167" s="599">
        <v>57.227504212133645</v>
      </c>
      <c r="H167" s="600">
        <v>118</v>
      </c>
      <c r="I167" s="552">
        <v>10</v>
      </c>
      <c r="J167" s="601">
        <v>114.7</v>
      </c>
      <c r="K167" s="551">
        <v>109</v>
      </c>
      <c r="L167" s="552">
        <v>4</v>
      </c>
      <c r="M167" s="552">
        <v>5</v>
      </c>
      <c r="N167" s="552">
        <v>1</v>
      </c>
      <c r="O167" s="553">
        <v>0</v>
      </c>
      <c r="P167" s="554">
        <v>0.9720338983050848</v>
      </c>
      <c r="Q167" s="555">
        <v>14.580508474576272</v>
      </c>
      <c r="R167" s="606"/>
      <c r="S167" s="608"/>
      <c r="T167" s="608"/>
      <c r="U167" s="607"/>
      <c r="V167" s="600">
        <v>19</v>
      </c>
      <c r="W167" s="601">
        <v>15</v>
      </c>
      <c r="X167" s="551">
        <v>15</v>
      </c>
      <c r="Y167" s="561"/>
      <c r="Z167" s="553">
        <v>0</v>
      </c>
      <c r="AA167" s="554">
        <v>0.78947368421052633</v>
      </c>
      <c r="AB167" s="555">
        <v>7.8947368421052637</v>
      </c>
      <c r="AC167" s="600">
        <v>12</v>
      </c>
      <c r="AD167" s="557">
        <v>6</v>
      </c>
      <c r="AE167" s="551">
        <v>6</v>
      </c>
      <c r="AF167" s="552">
        <v>0</v>
      </c>
      <c r="AG167" s="553">
        <v>0</v>
      </c>
      <c r="AH167" s="602">
        <v>0.5</v>
      </c>
      <c r="AI167" s="603">
        <v>17</v>
      </c>
      <c r="AJ167" s="559">
        <v>10</v>
      </c>
      <c r="AK167" s="551">
        <v>5</v>
      </c>
      <c r="AL167" s="552">
        <v>5</v>
      </c>
      <c r="AM167" s="561"/>
      <c r="AN167" s="553">
        <v>0</v>
      </c>
      <c r="AO167" s="602">
        <v>0.58823529411764708</v>
      </c>
      <c r="AP167" s="886"/>
      <c r="AQ167" s="657"/>
      <c r="AR167" s="887"/>
      <c r="AS167" s="887"/>
      <c r="AT167" s="602">
        <v>0.54411764705882359</v>
      </c>
      <c r="AU167" s="604">
        <v>8.1617647058823533</v>
      </c>
      <c r="AV167" s="600">
        <v>27</v>
      </c>
      <c r="AW167" s="551">
        <v>33</v>
      </c>
      <c r="AX167" s="551">
        <v>30</v>
      </c>
      <c r="AY167" s="552">
        <v>1</v>
      </c>
      <c r="AZ167" s="552">
        <v>2</v>
      </c>
      <c r="BA167" s="561"/>
      <c r="BB167" s="571">
        <v>0</v>
      </c>
      <c r="BC167" s="602">
        <v>1.2</v>
      </c>
      <c r="BD167" s="604">
        <v>12</v>
      </c>
      <c r="BE167" s="605">
        <v>65000</v>
      </c>
      <c r="BF167" s="563">
        <v>55626.017474576271</v>
      </c>
      <c r="BG167" s="563">
        <v>6563870.0619999999</v>
      </c>
      <c r="BH167" s="872">
        <v>118</v>
      </c>
      <c r="BI167" s="602">
        <v>0.85578488422425036</v>
      </c>
      <c r="BJ167" s="604">
        <v>5.9904941895697528</v>
      </c>
      <c r="BK167" s="629"/>
      <c r="BL167" s="873">
        <v>0</v>
      </c>
      <c r="BM167" s="874">
        <v>0</v>
      </c>
      <c r="BN167" s="565">
        <v>0</v>
      </c>
      <c r="BO167" s="565">
        <v>0</v>
      </c>
      <c r="BP167" s="565">
        <v>0</v>
      </c>
      <c r="BQ167" s="565">
        <v>0</v>
      </c>
      <c r="BR167" s="552">
        <v>0</v>
      </c>
      <c r="BS167" s="657"/>
      <c r="BT167" s="607"/>
      <c r="BU167" s="676">
        <v>0.5</v>
      </c>
      <c r="BV167" s="602">
        <v>0.66666666666666663</v>
      </c>
      <c r="BW167" s="563">
        <v>4</v>
      </c>
      <c r="BX167" s="872">
        <v>6</v>
      </c>
      <c r="BY167" s="602">
        <v>1</v>
      </c>
      <c r="BZ167" s="604">
        <v>5</v>
      </c>
      <c r="CA167" s="606"/>
      <c r="CB167" s="608"/>
      <c r="CC167" s="608"/>
      <c r="CD167" s="606"/>
      <c r="CE167" s="608"/>
      <c r="CF167" s="608"/>
      <c r="CG167" s="607"/>
      <c r="CH167" s="608"/>
      <c r="CI167" s="608"/>
      <c r="CJ167" s="607"/>
      <c r="CK167" s="712"/>
      <c r="CL167" s="888"/>
      <c r="CM167" s="888"/>
      <c r="CN167" s="889"/>
      <c r="CO167" s="678"/>
      <c r="CP167" s="890">
        <v>100</v>
      </c>
      <c r="CQ167" s="602">
        <v>1.2</v>
      </c>
      <c r="CR167" s="680">
        <v>3.5999999999999996</v>
      </c>
      <c r="CS167" s="584"/>
      <c r="CT167" s="585"/>
      <c r="CU167" s="585"/>
      <c r="CV167" s="891"/>
      <c r="CW167" s="600">
        <v>0</v>
      </c>
      <c r="CX167" s="552">
        <v>0</v>
      </c>
      <c r="CY167" s="552">
        <v>0</v>
      </c>
      <c r="CZ167" s="551">
        <v>0</v>
      </c>
      <c r="DA167" s="552">
        <v>0</v>
      </c>
      <c r="DB167" s="552">
        <v>0</v>
      </c>
      <c r="DC167" s="551">
        <v>0</v>
      </c>
      <c r="DD167" s="552">
        <v>0</v>
      </c>
      <c r="DE167" s="552">
        <v>0</v>
      </c>
      <c r="DF167" s="552">
        <v>0</v>
      </c>
      <c r="DG167" s="552">
        <v>0</v>
      </c>
      <c r="DH167" s="551">
        <v>0</v>
      </c>
      <c r="DI167" s="552">
        <v>0</v>
      </c>
      <c r="DJ167" s="552">
        <v>0</v>
      </c>
      <c r="DK167" s="552">
        <v>0</v>
      </c>
      <c r="DL167" s="892">
        <v>0</v>
      </c>
    </row>
    <row r="168" spans="1:116">
      <c r="A168" s="769" t="s">
        <v>1120</v>
      </c>
      <c r="B168" s="621" t="s">
        <v>675</v>
      </c>
      <c r="C168" s="622" t="s">
        <v>560</v>
      </c>
      <c r="D168" s="622" t="s">
        <v>29</v>
      </c>
      <c r="E168" s="622" t="s">
        <v>604</v>
      </c>
      <c r="F168" s="622" t="s">
        <v>813</v>
      </c>
      <c r="G168" s="599">
        <v>52.927143083196512</v>
      </c>
      <c r="H168" s="600">
        <v>55</v>
      </c>
      <c r="I168" s="552">
        <v>4</v>
      </c>
      <c r="J168" s="601">
        <v>33.200000000000003</v>
      </c>
      <c r="K168" s="551">
        <v>29</v>
      </c>
      <c r="L168" s="552">
        <v>4</v>
      </c>
      <c r="M168" s="552">
        <v>13</v>
      </c>
      <c r="N168" s="552">
        <v>1</v>
      </c>
      <c r="O168" s="553">
        <v>0</v>
      </c>
      <c r="P168" s="554">
        <v>0.60363636363636364</v>
      </c>
      <c r="Q168" s="555">
        <v>9.0545454545454547</v>
      </c>
      <c r="R168" s="606"/>
      <c r="S168" s="608"/>
      <c r="T168" s="608"/>
      <c r="U168" s="607"/>
      <c r="V168" s="600">
        <v>9</v>
      </c>
      <c r="W168" s="601">
        <v>6</v>
      </c>
      <c r="X168" s="551">
        <v>6</v>
      </c>
      <c r="Y168" s="561"/>
      <c r="Z168" s="553">
        <v>0</v>
      </c>
      <c r="AA168" s="554">
        <v>0.66666666666666663</v>
      </c>
      <c r="AB168" s="555">
        <v>6.6666666666666661</v>
      </c>
      <c r="AC168" s="600">
        <v>5</v>
      </c>
      <c r="AD168" s="557">
        <v>5.5</v>
      </c>
      <c r="AE168" s="551">
        <v>5</v>
      </c>
      <c r="AF168" s="552">
        <v>1</v>
      </c>
      <c r="AG168" s="553">
        <v>0</v>
      </c>
      <c r="AH168" s="602">
        <v>1.1000000000000001</v>
      </c>
      <c r="AI168" s="603">
        <v>8</v>
      </c>
      <c r="AJ168" s="559">
        <v>16</v>
      </c>
      <c r="AK168" s="551">
        <v>3</v>
      </c>
      <c r="AL168" s="552">
        <v>13</v>
      </c>
      <c r="AM168" s="561"/>
      <c r="AN168" s="553">
        <v>0</v>
      </c>
      <c r="AO168" s="602">
        <v>1.2</v>
      </c>
      <c r="AP168" s="886"/>
      <c r="AQ168" s="657"/>
      <c r="AR168" s="887"/>
      <c r="AS168" s="887"/>
      <c r="AT168" s="602">
        <v>1.1499999999999999</v>
      </c>
      <c r="AU168" s="604">
        <v>17.25</v>
      </c>
      <c r="AV168" s="600">
        <v>12</v>
      </c>
      <c r="AW168" s="551">
        <v>8</v>
      </c>
      <c r="AX168" s="551">
        <v>8</v>
      </c>
      <c r="AY168" s="552">
        <v>0</v>
      </c>
      <c r="AZ168" s="552">
        <v>0</v>
      </c>
      <c r="BA168" s="561"/>
      <c r="BB168" s="571">
        <v>0</v>
      </c>
      <c r="BC168" s="602">
        <v>0.66666666666666663</v>
      </c>
      <c r="BD168" s="604">
        <v>6.6666666666666661</v>
      </c>
      <c r="BE168" s="605">
        <v>65000</v>
      </c>
      <c r="BF168" s="563">
        <v>43543.168456521729</v>
      </c>
      <c r="BG168" s="563">
        <v>2002985.7489999996</v>
      </c>
      <c r="BH168" s="872">
        <v>46</v>
      </c>
      <c r="BI168" s="602">
        <v>0.66989489933110358</v>
      </c>
      <c r="BJ168" s="604">
        <v>4.6892642953177255</v>
      </c>
      <c r="BK168" s="629"/>
      <c r="BL168" s="873">
        <v>0</v>
      </c>
      <c r="BM168" s="874">
        <v>0</v>
      </c>
      <c r="BN168" s="565">
        <v>0</v>
      </c>
      <c r="BO168" s="565">
        <v>0</v>
      </c>
      <c r="BP168" s="565">
        <v>0</v>
      </c>
      <c r="BQ168" s="565">
        <v>0</v>
      </c>
      <c r="BR168" s="552">
        <v>0</v>
      </c>
      <c r="BS168" s="657"/>
      <c r="BT168" s="607"/>
      <c r="BU168" s="676">
        <v>0.5</v>
      </c>
      <c r="BV168" s="602">
        <v>0.83333333333333337</v>
      </c>
      <c r="BW168" s="563">
        <v>5</v>
      </c>
      <c r="BX168" s="872">
        <v>6</v>
      </c>
      <c r="BY168" s="602">
        <v>1</v>
      </c>
      <c r="BZ168" s="604">
        <v>5</v>
      </c>
      <c r="CA168" s="606"/>
      <c r="CB168" s="608"/>
      <c r="CC168" s="608"/>
      <c r="CD168" s="606"/>
      <c r="CE168" s="608"/>
      <c r="CF168" s="608"/>
      <c r="CG168" s="607"/>
      <c r="CH168" s="608"/>
      <c r="CI168" s="608"/>
      <c r="CJ168" s="607"/>
      <c r="CK168" s="712"/>
      <c r="CL168" s="888"/>
      <c r="CM168" s="888"/>
      <c r="CN168" s="889"/>
      <c r="CO168" s="678"/>
      <c r="CP168" s="890">
        <v>100</v>
      </c>
      <c r="CQ168" s="602">
        <v>1.2</v>
      </c>
      <c r="CR168" s="680">
        <v>3.5999999999999996</v>
      </c>
      <c r="CS168" s="584"/>
      <c r="CT168" s="585"/>
      <c r="CU168" s="585"/>
      <c r="CV168" s="891"/>
      <c r="CW168" s="600">
        <v>0</v>
      </c>
      <c r="CX168" s="552">
        <v>0</v>
      </c>
      <c r="CY168" s="552">
        <v>0</v>
      </c>
      <c r="CZ168" s="551">
        <v>0</v>
      </c>
      <c r="DA168" s="552">
        <v>0</v>
      </c>
      <c r="DB168" s="552">
        <v>0</v>
      </c>
      <c r="DC168" s="551">
        <v>0</v>
      </c>
      <c r="DD168" s="552">
        <v>0</v>
      </c>
      <c r="DE168" s="552">
        <v>0</v>
      </c>
      <c r="DF168" s="552">
        <v>0</v>
      </c>
      <c r="DG168" s="552">
        <v>0</v>
      </c>
      <c r="DH168" s="551">
        <v>0</v>
      </c>
      <c r="DI168" s="552">
        <v>0</v>
      </c>
      <c r="DJ168" s="552">
        <v>0</v>
      </c>
      <c r="DK168" s="552">
        <v>0</v>
      </c>
      <c r="DL168" s="892">
        <v>0</v>
      </c>
    </row>
    <row r="169" spans="1:116">
      <c r="A169" s="769" t="s">
        <v>1120</v>
      </c>
      <c r="B169" s="621" t="s">
        <v>675</v>
      </c>
      <c r="C169" s="622" t="s">
        <v>560</v>
      </c>
      <c r="D169" s="622" t="s">
        <v>29</v>
      </c>
      <c r="E169" s="622" t="s">
        <v>290</v>
      </c>
      <c r="F169" s="622" t="s">
        <v>814</v>
      </c>
      <c r="G169" s="599">
        <v>70.059752689860133</v>
      </c>
      <c r="H169" s="600">
        <v>90</v>
      </c>
      <c r="I169" s="552">
        <v>7</v>
      </c>
      <c r="J169" s="601">
        <v>87.3</v>
      </c>
      <c r="K169" s="551">
        <v>85</v>
      </c>
      <c r="L169" s="552">
        <v>2</v>
      </c>
      <c r="M169" s="552">
        <v>1</v>
      </c>
      <c r="N169" s="552">
        <v>0</v>
      </c>
      <c r="O169" s="553">
        <v>0</v>
      </c>
      <c r="P169" s="554">
        <v>0.97</v>
      </c>
      <c r="Q169" s="555">
        <v>14.549999999999999</v>
      </c>
      <c r="R169" s="606"/>
      <c r="S169" s="608"/>
      <c r="T169" s="608"/>
      <c r="U169" s="607"/>
      <c r="V169" s="600">
        <v>15</v>
      </c>
      <c r="W169" s="601">
        <v>19</v>
      </c>
      <c r="X169" s="551">
        <v>19</v>
      </c>
      <c r="Y169" s="561"/>
      <c r="Z169" s="553">
        <v>0</v>
      </c>
      <c r="AA169" s="554">
        <v>1.2</v>
      </c>
      <c r="AB169" s="555">
        <v>12</v>
      </c>
      <c r="AC169" s="600">
        <v>9</v>
      </c>
      <c r="AD169" s="557">
        <v>9</v>
      </c>
      <c r="AE169" s="551">
        <v>9</v>
      </c>
      <c r="AF169" s="552">
        <v>0</v>
      </c>
      <c r="AG169" s="553">
        <v>0</v>
      </c>
      <c r="AH169" s="602">
        <v>1</v>
      </c>
      <c r="AI169" s="603">
        <v>13</v>
      </c>
      <c r="AJ169" s="559">
        <v>19</v>
      </c>
      <c r="AK169" s="551">
        <v>11</v>
      </c>
      <c r="AL169" s="552">
        <v>8</v>
      </c>
      <c r="AM169" s="561"/>
      <c r="AN169" s="553">
        <v>0</v>
      </c>
      <c r="AO169" s="602">
        <v>1.2</v>
      </c>
      <c r="AP169" s="886"/>
      <c r="AQ169" s="657"/>
      <c r="AR169" s="887"/>
      <c r="AS169" s="887"/>
      <c r="AT169" s="602">
        <v>1.1000000000000001</v>
      </c>
      <c r="AU169" s="604">
        <v>16.5</v>
      </c>
      <c r="AV169" s="600">
        <v>20</v>
      </c>
      <c r="AW169" s="551">
        <v>30</v>
      </c>
      <c r="AX169" s="551">
        <v>22</v>
      </c>
      <c r="AY169" s="552">
        <v>6</v>
      </c>
      <c r="AZ169" s="552">
        <v>2</v>
      </c>
      <c r="BA169" s="561"/>
      <c r="BB169" s="571">
        <v>0</v>
      </c>
      <c r="BC169" s="602">
        <v>1.2</v>
      </c>
      <c r="BD169" s="604">
        <v>12</v>
      </c>
      <c r="BE169" s="605">
        <v>65000</v>
      </c>
      <c r="BF169" s="563">
        <v>67876.274977272711</v>
      </c>
      <c r="BG169" s="563">
        <v>5973112.1979999989</v>
      </c>
      <c r="BH169" s="872">
        <v>88</v>
      </c>
      <c r="BI169" s="602">
        <v>1.044250384265734</v>
      </c>
      <c r="BJ169" s="604">
        <v>7.3097526898601384</v>
      </c>
      <c r="BK169" s="629"/>
      <c r="BL169" s="873">
        <v>6</v>
      </c>
      <c r="BM169" s="874">
        <v>5</v>
      </c>
      <c r="BN169" s="565">
        <v>0</v>
      </c>
      <c r="BO169" s="565">
        <v>0</v>
      </c>
      <c r="BP169" s="565">
        <v>0</v>
      </c>
      <c r="BQ169" s="565">
        <v>0</v>
      </c>
      <c r="BR169" s="552">
        <v>0</v>
      </c>
      <c r="BS169" s="657"/>
      <c r="BT169" s="607"/>
      <c r="BU169" s="676">
        <v>0.5</v>
      </c>
      <c r="BV169" s="602">
        <v>0.88888888888888884</v>
      </c>
      <c r="BW169" s="563">
        <v>8</v>
      </c>
      <c r="BX169" s="872">
        <v>9</v>
      </c>
      <c r="BY169" s="602">
        <v>1</v>
      </c>
      <c r="BZ169" s="604">
        <v>5</v>
      </c>
      <c r="CA169" s="606"/>
      <c r="CB169" s="608"/>
      <c r="CC169" s="608"/>
      <c r="CD169" s="606"/>
      <c r="CE169" s="608"/>
      <c r="CF169" s="608"/>
      <c r="CG169" s="607"/>
      <c r="CH169" s="608"/>
      <c r="CI169" s="608"/>
      <c r="CJ169" s="607"/>
      <c r="CK169" s="712"/>
      <c r="CL169" s="888"/>
      <c r="CM169" s="888"/>
      <c r="CN169" s="889"/>
      <c r="CO169" s="678"/>
      <c r="CP169" s="890">
        <v>98.125</v>
      </c>
      <c r="CQ169" s="602">
        <v>0.9</v>
      </c>
      <c r="CR169" s="680">
        <v>2.7</v>
      </c>
      <c r="CS169" s="584"/>
      <c r="CT169" s="585"/>
      <c r="CU169" s="585"/>
      <c r="CV169" s="891"/>
      <c r="CW169" s="600">
        <v>0</v>
      </c>
      <c r="CX169" s="552">
        <v>0</v>
      </c>
      <c r="CY169" s="552">
        <v>0</v>
      </c>
      <c r="CZ169" s="551">
        <v>0</v>
      </c>
      <c r="DA169" s="552">
        <v>0</v>
      </c>
      <c r="DB169" s="552">
        <v>0</v>
      </c>
      <c r="DC169" s="551">
        <v>0</v>
      </c>
      <c r="DD169" s="552">
        <v>0</v>
      </c>
      <c r="DE169" s="552">
        <v>0</v>
      </c>
      <c r="DF169" s="552">
        <v>0</v>
      </c>
      <c r="DG169" s="552">
        <v>0</v>
      </c>
      <c r="DH169" s="551">
        <v>0</v>
      </c>
      <c r="DI169" s="552">
        <v>0</v>
      </c>
      <c r="DJ169" s="552">
        <v>0</v>
      </c>
      <c r="DK169" s="552">
        <v>0</v>
      </c>
      <c r="DL169" s="892">
        <v>0</v>
      </c>
    </row>
    <row r="170" spans="1:116">
      <c r="A170" s="769" t="s">
        <v>1120</v>
      </c>
      <c r="B170" s="621" t="s">
        <v>675</v>
      </c>
      <c r="C170" s="622" t="s">
        <v>560</v>
      </c>
      <c r="D170" s="622" t="s">
        <v>29</v>
      </c>
      <c r="E170" s="622" t="s">
        <v>292</v>
      </c>
      <c r="F170" s="622" t="s">
        <v>815</v>
      </c>
      <c r="G170" s="599">
        <v>54.908118063564778</v>
      </c>
      <c r="H170" s="600">
        <v>122</v>
      </c>
      <c r="I170" s="552">
        <v>10</v>
      </c>
      <c r="J170" s="601">
        <v>106.2</v>
      </c>
      <c r="K170" s="551">
        <v>103</v>
      </c>
      <c r="L170" s="552">
        <v>2</v>
      </c>
      <c r="M170" s="552">
        <v>4</v>
      </c>
      <c r="N170" s="552">
        <v>0</v>
      </c>
      <c r="O170" s="553">
        <v>0</v>
      </c>
      <c r="P170" s="554">
        <v>0.87049180327868858</v>
      </c>
      <c r="Q170" s="555">
        <v>13.057377049180328</v>
      </c>
      <c r="R170" s="606"/>
      <c r="S170" s="608"/>
      <c r="T170" s="608"/>
      <c r="U170" s="607"/>
      <c r="V170" s="600">
        <v>20</v>
      </c>
      <c r="W170" s="601">
        <v>13</v>
      </c>
      <c r="X170" s="551">
        <v>13</v>
      </c>
      <c r="Y170" s="561"/>
      <c r="Z170" s="553">
        <v>0</v>
      </c>
      <c r="AA170" s="554">
        <v>0.65</v>
      </c>
      <c r="AB170" s="555">
        <v>6.5</v>
      </c>
      <c r="AC170" s="600">
        <v>13</v>
      </c>
      <c r="AD170" s="557">
        <v>10</v>
      </c>
      <c r="AE170" s="551">
        <v>10</v>
      </c>
      <c r="AF170" s="552">
        <v>0</v>
      </c>
      <c r="AG170" s="553">
        <v>0</v>
      </c>
      <c r="AH170" s="602">
        <v>0.76923076923076927</v>
      </c>
      <c r="AI170" s="603">
        <v>17</v>
      </c>
      <c r="AJ170" s="559">
        <v>18</v>
      </c>
      <c r="AK170" s="551">
        <v>10</v>
      </c>
      <c r="AL170" s="552">
        <v>8</v>
      </c>
      <c r="AM170" s="561"/>
      <c r="AN170" s="553">
        <v>0</v>
      </c>
      <c r="AO170" s="602">
        <v>1.0588235294117647</v>
      </c>
      <c r="AP170" s="886"/>
      <c r="AQ170" s="657"/>
      <c r="AR170" s="887"/>
      <c r="AS170" s="887"/>
      <c r="AT170" s="602">
        <v>0.91402714932126705</v>
      </c>
      <c r="AU170" s="604">
        <v>13.710407239819006</v>
      </c>
      <c r="AV170" s="600">
        <v>28</v>
      </c>
      <c r="AW170" s="551">
        <v>23</v>
      </c>
      <c r="AX170" s="551">
        <v>20</v>
      </c>
      <c r="AY170" s="552">
        <v>3</v>
      </c>
      <c r="AZ170" s="552">
        <v>0</v>
      </c>
      <c r="BA170" s="561"/>
      <c r="BB170" s="571">
        <v>0</v>
      </c>
      <c r="BC170" s="602">
        <v>0.8214285714285714</v>
      </c>
      <c r="BD170" s="604">
        <v>8.2142857142857135</v>
      </c>
      <c r="BE170" s="605">
        <v>65000</v>
      </c>
      <c r="BF170" s="563">
        <v>58741.874845454557</v>
      </c>
      <c r="BG170" s="563">
        <v>6461606.2330000009</v>
      </c>
      <c r="BH170" s="872">
        <v>110</v>
      </c>
      <c r="BI170" s="602">
        <v>0.9037211514685316</v>
      </c>
      <c r="BJ170" s="604">
        <v>6.3260480602797209</v>
      </c>
      <c r="BK170" s="629"/>
      <c r="BL170" s="873">
        <v>0</v>
      </c>
      <c r="BM170" s="874">
        <v>0</v>
      </c>
      <c r="BN170" s="565">
        <v>0</v>
      </c>
      <c r="BO170" s="565">
        <v>0</v>
      </c>
      <c r="BP170" s="565">
        <v>0</v>
      </c>
      <c r="BQ170" s="565">
        <v>0</v>
      </c>
      <c r="BR170" s="552">
        <v>0</v>
      </c>
      <c r="BS170" s="657"/>
      <c r="BT170" s="607"/>
      <c r="BU170" s="676">
        <v>0.5</v>
      </c>
      <c r="BV170" s="602">
        <v>0.7</v>
      </c>
      <c r="BW170" s="563">
        <v>7</v>
      </c>
      <c r="BX170" s="872">
        <v>10</v>
      </c>
      <c r="BY170" s="602">
        <v>1</v>
      </c>
      <c r="BZ170" s="604">
        <v>5</v>
      </c>
      <c r="CA170" s="606"/>
      <c r="CB170" s="608"/>
      <c r="CC170" s="608"/>
      <c r="CD170" s="606"/>
      <c r="CE170" s="608"/>
      <c r="CF170" s="608"/>
      <c r="CG170" s="607"/>
      <c r="CH170" s="608"/>
      <c r="CI170" s="608"/>
      <c r="CJ170" s="607"/>
      <c r="CK170" s="712"/>
      <c r="CL170" s="888"/>
      <c r="CM170" s="888"/>
      <c r="CN170" s="889"/>
      <c r="CO170" s="678"/>
      <c r="CP170" s="890">
        <v>95.36</v>
      </c>
      <c r="CQ170" s="602">
        <v>0.7</v>
      </c>
      <c r="CR170" s="680">
        <v>2.0999999999999996</v>
      </c>
      <c r="CS170" s="584"/>
      <c r="CT170" s="585"/>
      <c r="CU170" s="585"/>
      <c r="CV170" s="891"/>
      <c r="CW170" s="600">
        <v>0</v>
      </c>
      <c r="CX170" s="552">
        <v>0</v>
      </c>
      <c r="CY170" s="552">
        <v>0</v>
      </c>
      <c r="CZ170" s="551">
        <v>0</v>
      </c>
      <c r="DA170" s="552">
        <v>0</v>
      </c>
      <c r="DB170" s="552">
        <v>0</v>
      </c>
      <c r="DC170" s="551">
        <v>0</v>
      </c>
      <c r="DD170" s="552">
        <v>0</v>
      </c>
      <c r="DE170" s="552">
        <v>0</v>
      </c>
      <c r="DF170" s="552">
        <v>0</v>
      </c>
      <c r="DG170" s="552">
        <v>0</v>
      </c>
      <c r="DH170" s="551">
        <v>0</v>
      </c>
      <c r="DI170" s="552">
        <v>0</v>
      </c>
      <c r="DJ170" s="552">
        <v>0</v>
      </c>
      <c r="DK170" s="552">
        <v>0</v>
      </c>
      <c r="DL170" s="892">
        <v>0</v>
      </c>
    </row>
    <row r="171" spans="1:116">
      <c r="A171" s="769" t="s">
        <v>1120</v>
      </c>
      <c r="B171" s="621" t="s">
        <v>675</v>
      </c>
      <c r="C171" s="622" t="s">
        <v>560</v>
      </c>
      <c r="D171" s="622" t="s">
        <v>29</v>
      </c>
      <c r="E171" s="622" t="s">
        <v>276</v>
      </c>
      <c r="F171" s="622" t="s">
        <v>816</v>
      </c>
      <c r="G171" s="599">
        <v>60.219657080568872</v>
      </c>
      <c r="H171" s="600">
        <v>96</v>
      </c>
      <c r="I171" s="552">
        <v>8</v>
      </c>
      <c r="J171" s="601">
        <v>86.2</v>
      </c>
      <c r="K171" s="551">
        <v>82</v>
      </c>
      <c r="L171" s="552">
        <v>3</v>
      </c>
      <c r="M171" s="552">
        <v>4</v>
      </c>
      <c r="N171" s="552">
        <v>0</v>
      </c>
      <c r="O171" s="553">
        <v>0</v>
      </c>
      <c r="P171" s="554">
        <v>0.8979166666666667</v>
      </c>
      <c r="Q171" s="555">
        <v>13.46875</v>
      </c>
      <c r="R171" s="606"/>
      <c r="S171" s="608"/>
      <c r="T171" s="608"/>
      <c r="U171" s="607"/>
      <c r="V171" s="600">
        <v>16</v>
      </c>
      <c r="W171" s="601">
        <v>8</v>
      </c>
      <c r="X171" s="551">
        <v>8</v>
      </c>
      <c r="Y171" s="561"/>
      <c r="Z171" s="553">
        <v>0</v>
      </c>
      <c r="AA171" s="554">
        <v>0.5</v>
      </c>
      <c r="AB171" s="555">
        <v>5</v>
      </c>
      <c r="AC171" s="600">
        <v>10</v>
      </c>
      <c r="AD171" s="557">
        <v>10</v>
      </c>
      <c r="AE171" s="551">
        <v>10</v>
      </c>
      <c r="AF171" s="552">
        <v>0</v>
      </c>
      <c r="AG171" s="553">
        <v>0</v>
      </c>
      <c r="AH171" s="602">
        <v>1</v>
      </c>
      <c r="AI171" s="603">
        <v>13</v>
      </c>
      <c r="AJ171" s="559">
        <v>17</v>
      </c>
      <c r="AK171" s="551">
        <v>10</v>
      </c>
      <c r="AL171" s="552">
        <v>7</v>
      </c>
      <c r="AM171" s="561"/>
      <c r="AN171" s="553">
        <v>0</v>
      </c>
      <c r="AO171" s="602">
        <v>1.2</v>
      </c>
      <c r="AP171" s="886"/>
      <c r="AQ171" s="657"/>
      <c r="AR171" s="887"/>
      <c r="AS171" s="887"/>
      <c r="AT171" s="602">
        <v>1.1000000000000001</v>
      </c>
      <c r="AU171" s="604">
        <v>16.5</v>
      </c>
      <c r="AV171" s="600">
        <v>22</v>
      </c>
      <c r="AW171" s="551">
        <v>24</v>
      </c>
      <c r="AX171" s="551">
        <v>22</v>
      </c>
      <c r="AY171" s="552">
        <v>1</v>
      </c>
      <c r="AZ171" s="552">
        <v>1</v>
      </c>
      <c r="BA171" s="561"/>
      <c r="BB171" s="571">
        <v>0</v>
      </c>
      <c r="BC171" s="602">
        <v>1.0909090909090908</v>
      </c>
      <c r="BD171" s="604">
        <v>10.909090909090908</v>
      </c>
      <c r="BE171" s="605">
        <v>65000</v>
      </c>
      <c r="BF171" s="563">
        <v>53316.864449438202</v>
      </c>
      <c r="BG171" s="563">
        <v>4745200.9359999998</v>
      </c>
      <c r="BH171" s="872">
        <v>89</v>
      </c>
      <c r="BI171" s="602">
        <v>0.82025945306828008</v>
      </c>
      <c r="BJ171" s="604">
        <v>5.7418161714779608</v>
      </c>
      <c r="BK171" s="629"/>
      <c r="BL171" s="873">
        <v>31.2</v>
      </c>
      <c r="BM171" s="874">
        <v>26</v>
      </c>
      <c r="BN171" s="565">
        <v>0</v>
      </c>
      <c r="BO171" s="565">
        <v>0</v>
      </c>
      <c r="BP171" s="565">
        <v>0</v>
      </c>
      <c r="BQ171" s="565">
        <v>0</v>
      </c>
      <c r="BR171" s="552">
        <v>0</v>
      </c>
      <c r="BS171" s="657"/>
      <c r="BT171" s="607"/>
      <c r="BU171" s="676">
        <v>0.5</v>
      </c>
      <c r="BV171" s="602">
        <v>0.9</v>
      </c>
      <c r="BW171" s="563">
        <v>9</v>
      </c>
      <c r="BX171" s="872">
        <v>10</v>
      </c>
      <c r="BY171" s="602">
        <v>1</v>
      </c>
      <c r="BZ171" s="604">
        <v>5</v>
      </c>
      <c r="CA171" s="606"/>
      <c r="CB171" s="608"/>
      <c r="CC171" s="608"/>
      <c r="CD171" s="606"/>
      <c r="CE171" s="608"/>
      <c r="CF171" s="608"/>
      <c r="CG171" s="607"/>
      <c r="CH171" s="608"/>
      <c r="CI171" s="608"/>
      <c r="CJ171" s="607"/>
      <c r="CK171" s="712"/>
      <c r="CL171" s="888"/>
      <c r="CM171" s="888"/>
      <c r="CN171" s="889"/>
      <c r="CO171" s="678"/>
      <c r="CP171" s="890">
        <v>99.588235294117652</v>
      </c>
      <c r="CQ171" s="602">
        <v>1.2</v>
      </c>
      <c r="CR171" s="680">
        <v>3.5999999999999996</v>
      </c>
      <c r="CS171" s="584"/>
      <c r="CT171" s="585"/>
      <c r="CU171" s="585"/>
      <c r="CV171" s="891"/>
      <c r="CW171" s="600">
        <v>0</v>
      </c>
      <c r="CX171" s="552">
        <v>0</v>
      </c>
      <c r="CY171" s="552">
        <v>0</v>
      </c>
      <c r="CZ171" s="551">
        <v>0</v>
      </c>
      <c r="DA171" s="552">
        <v>0</v>
      </c>
      <c r="DB171" s="552">
        <v>0</v>
      </c>
      <c r="DC171" s="551">
        <v>0</v>
      </c>
      <c r="DD171" s="552">
        <v>0</v>
      </c>
      <c r="DE171" s="552">
        <v>0</v>
      </c>
      <c r="DF171" s="552">
        <v>0</v>
      </c>
      <c r="DG171" s="552">
        <v>0</v>
      </c>
      <c r="DH171" s="551">
        <v>0</v>
      </c>
      <c r="DI171" s="552">
        <v>0</v>
      </c>
      <c r="DJ171" s="552">
        <v>0</v>
      </c>
      <c r="DK171" s="552">
        <v>0</v>
      </c>
      <c r="DL171" s="892">
        <v>0</v>
      </c>
    </row>
    <row r="172" spans="1:116">
      <c r="A172" s="769" t="s">
        <v>1120</v>
      </c>
      <c r="B172" s="621" t="s">
        <v>675</v>
      </c>
      <c r="C172" s="622" t="s">
        <v>560</v>
      </c>
      <c r="D172" s="622" t="s">
        <v>29</v>
      </c>
      <c r="E172" s="622" t="s">
        <v>641</v>
      </c>
      <c r="F172" s="622" t="s">
        <v>817</v>
      </c>
      <c r="G172" s="599">
        <v>6.4693609153655141</v>
      </c>
      <c r="H172" s="600">
        <v>68</v>
      </c>
      <c r="I172" s="552">
        <v>6</v>
      </c>
      <c r="J172" s="601">
        <v>54.6</v>
      </c>
      <c r="K172" s="551">
        <v>51</v>
      </c>
      <c r="L172" s="552">
        <v>3</v>
      </c>
      <c r="M172" s="552">
        <v>2</v>
      </c>
      <c r="N172" s="552">
        <v>0</v>
      </c>
      <c r="O172" s="553">
        <v>0</v>
      </c>
      <c r="P172" s="554">
        <v>0.80294117647058827</v>
      </c>
      <c r="Q172" s="555">
        <v>12.044117647058824</v>
      </c>
      <c r="R172" s="606"/>
      <c r="S172" s="608"/>
      <c r="T172" s="608"/>
      <c r="U172" s="607"/>
      <c r="V172" s="600">
        <v>11</v>
      </c>
      <c r="W172" s="601">
        <v>7</v>
      </c>
      <c r="X172" s="551">
        <v>7</v>
      </c>
      <c r="Y172" s="561"/>
      <c r="Z172" s="553">
        <v>0</v>
      </c>
      <c r="AA172" s="554">
        <v>0.63636363636363635</v>
      </c>
      <c r="AB172" s="555">
        <v>6.3636363636363633</v>
      </c>
      <c r="AC172" s="600">
        <v>7</v>
      </c>
      <c r="AD172" s="557">
        <v>-23</v>
      </c>
      <c r="AE172" s="551">
        <v>7</v>
      </c>
      <c r="AF172" s="552">
        <v>0</v>
      </c>
      <c r="AG172" s="553">
        <v>30</v>
      </c>
      <c r="AH172" s="602">
        <v>-3.2857142857142856</v>
      </c>
      <c r="AI172" s="603">
        <v>10</v>
      </c>
      <c r="AJ172" s="559">
        <v>5</v>
      </c>
      <c r="AK172" s="551">
        <v>5</v>
      </c>
      <c r="AL172" s="552">
        <v>0</v>
      </c>
      <c r="AM172" s="561"/>
      <c r="AN172" s="553">
        <v>0</v>
      </c>
      <c r="AO172" s="602">
        <v>0.5</v>
      </c>
      <c r="AP172" s="886"/>
      <c r="AQ172" s="657"/>
      <c r="AR172" s="887"/>
      <c r="AS172" s="887"/>
      <c r="AT172" s="602">
        <v>-1.3928571428571428</v>
      </c>
      <c r="AU172" s="604">
        <v>-20.892857142857142</v>
      </c>
      <c r="AV172" s="600">
        <v>15</v>
      </c>
      <c r="AW172" s="551">
        <v>-6</v>
      </c>
      <c r="AX172" s="551">
        <v>6</v>
      </c>
      <c r="AY172" s="552">
        <v>1</v>
      </c>
      <c r="AZ172" s="552">
        <v>2</v>
      </c>
      <c r="BA172" s="561"/>
      <c r="BB172" s="571">
        <v>15</v>
      </c>
      <c r="BC172" s="602">
        <v>-0.4</v>
      </c>
      <c r="BD172" s="604">
        <v>-4</v>
      </c>
      <c r="BE172" s="605">
        <v>65000</v>
      </c>
      <c r="BF172" s="563">
        <v>60332.268196428558</v>
      </c>
      <c r="BG172" s="563">
        <v>3378607.0189999994</v>
      </c>
      <c r="BH172" s="872">
        <v>56</v>
      </c>
      <c r="BI172" s="602">
        <v>0.92818874148351627</v>
      </c>
      <c r="BJ172" s="604">
        <v>6.4973211903846142</v>
      </c>
      <c r="BK172" s="629"/>
      <c r="BL172" s="873">
        <v>0</v>
      </c>
      <c r="BM172" s="874">
        <v>0</v>
      </c>
      <c r="BN172" s="565">
        <v>0</v>
      </c>
      <c r="BO172" s="565">
        <v>0</v>
      </c>
      <c r="BP172" s="565">
        <v>0</v>
      </c>
      <c r="BQ172" s="565">
        <v>0</v>
      </c>
      <c r="BR172" s="552">
        <v>0</v>
      </c>
      <c r="BS172" s="657"/>
      <c r="BT172" s="607"/>
      <c r="BU172" s="676">
        <v>0.5</v>
      </c>
      <c r="BV172" s="602">
        <v>0.2857142857142857</v>
      </c>
      <c r="BW172" s="563">
        <v>2</v>
      </c>
      <c r="BX172" s="872">
        <v>7</v>
      </c>
      <c r="BY172" s="602">
        <v>0.5714285714285714</v>
      </c>
      <c r="BZ172" s="604">
        <v>2.8571428571428568</v>
      </c>
      <c r="CA172" s="606"/>
      <c r="CB172" s="608"/>
      <c r="CC172" s="608"/>
      <c r="CD172" s="606"/>
      <c r="CE172" s="608"/>
      <c r="CF172" s="608"/>
      <c r="CG172" s="607"/>
      <c r="CH172" s="608"/>
      <c r="CI172" s="608"/>
      <c r="CJ172" s="607"/>
      <c r="CK172" s="712"/>
      <c r="CL172" s="888"/>
      <c r="CM172" s="888"/>
      <c r="CN172" s="889"/>
      <c r="CO172" s="678"/>
      <c r="CP172" s="890">
        <v>99.7</v>
      </c>
      <c r="CQ172" s="602">
        <v>1.2</v>
      </c>
      <c r="CR172" s="680">
        <v>3.5999999999999996</v>
      </c>
      <c r="CS172" s="584"/>
      <c r="CT172" s="585"/>
      <c r="CU172" s="585"/>
      <c r="CV172" s="891"/>
      <c r="CW172" s="600">
        <v>0</v>
      </c>
      <c r="CX172" s="552">
        <v>0</v>
      </c>
      <c r="CY172" s="552">
        <v>0</v>
      </c>
      <c r="CZ172" s="551">
        <v>0</v>
      </c>
      <c r="DA172" s="552">
        <v>0</v>
      </c>
      <c r="DB172" s="552">
        <v>0</v>
      </c>
      <c r="DC172" s="551">
        <v>15</v>
      </c>
      <c r="DD172" s="552">
        <v>0</v>
      </c>
      <c r="DE172" s="552">
        <v>0</v>
      </c>
      <c r="DF172" s="552">
        <v>1</v>
      </c>
      <c r="DG172" s="552">
        <v>1</v>
      </c>
      <c r="DH172" s="551">
        <v>30</v>
      </c>
      <c r="DI172" s="552">
        <v>2</v>
      </c>
      <c r="DJ172" s="552">
        <v>0</v>
      </c>
      <c r="DK172" s="552">
        <v>2</v>
      </c>
      <c r="DL172" s="892">
        <v>0</v>
      </c>
    </row>
    <row r="173" spans="1:116">
      <c r="A173" s="769" t="s">
        <v>1120</v>
      </c>
      <c r="B173" s="621" t="s">
        <v>675</v>
      </c>
      <c r="C173" s="622" t="s">
        <v>560</v>
      </c>
      <c r="D173" s="622" t="s">
        <v>29</v>
      </c>
      <c r="E173" s="622" t="s">
        <v>278</v>
      </c>
      <c r="F173" s="622" t="s">
        <v>818</v>
      </c>
      <c r="G173" s="599">
        <v>68.960073761667729</v>
      </c>
      <c r="H173" s="600">
        <v>102</v>
      </c>
      <c r="I173" s="552">
        <v>8</v>
      </c>
      <c r="J173" s="601">
        <v>95</v>
      </c>
      <c r="K173" s="551">
        <v>87</v>
      </c>
      <c r="L173" s="552">
        <v>7</v>
      </c>
      <c r="M173" s="552">
        <v>4</v>
      </c>
      <c r="N173" s="552">
        <v>0</v>
      </c>
      <c r="O173" s="553">
        <v>0</v>
      </c>
      <c r="P173" s="554">
        <v>0.93137254901960786</v>
      </c>
      <c r="Q173" s="555">
        <v>13.970588235294118</v>
      </c>
      <c r="R173" s="606"/>
      <c r="S173" s="608"/>
      <c r="T173" s="608"/>
      <c r="U173" s="607"/>
      <c r="V173" s="600">
        <v>17</v>
      </c>
      <c r="W173" s="601">
        <v>17</v>
      </c>
      <c r="X173" s="551">
        <v>17</v>
      </c>
      <c r="Y173" s="561"/>
      <c r="Z173" s="553">
        <v>0</v>
      </c>
      <c r="AA173" s="554">
        <v>1</v>
      </c>
      <c r="AB173" s="555">
        <v>10</v>
      </c>
      <c r="AC173" s="600">
        <v>10</v>
      </c>
      <c r="AD173" s="557">
        <v>17</v>
      </c>
      <c r="AE173" s="551">
        <v>17</v>
      </c>
      <c r="AF173" s="552">
        <v>0</v>
      </c>
      <c r="AG173" s="553">
        <v>0</v>
      </c>
      <c r="AH173" s="602">
        <v>1.2</v>
      </c>
      <c r="AI173" s="603">
        <v>15</v>
      </c>
      <c r="AJ173" s="559">
        <v>17</v>
      </c>
      <c r="AK173" s="551">
        <v>15</v>
      </c>
      <c r="AL173" s="552">
        <v>2</v>
      </c>
      <c r="AM173" s="561"/>
      <c r="AN173" s="553">
        <v>0</v>
      </c>
      <c r="AO173" s="602">
        <v>1.1333333333333333</v>
      </c>
      <c r="AP173" s="886"/>
      <c r="AQ173" s="657"/>
      <c r="AR173" s="887"/>
      <c r="AS173" s="887"/>
      <c r="AT173" s="602">
        <v>1.1666666666666665</v>
      </c>
      <c r="AU173" s="604">
        <v>17.499999999999996</v>
      </c>
      <c r="AV173" s="600">
        <v>23</v>
      </c>
      <c r="AW173" s="551">
        <v>47</v>
      </c>
      <c r="AX173" s="551">
        <v>41</v>
      </c>
      <c r="AY173" s="552">
        <v>4</v>
      </c>
      <c r="AZ173" s="552">
        <v>2</v>
      </c>
      <c r="BA173" s="561"/>
      <c r="BB173" s="571">
        <v>0</v>
      </c>
      <c r="BC173" s="602">
        <v>1.2</v>
      </c>
      <c r="BD173" s="604">
        <v>12</v>
      </c>
      <c r="BE173" s="605">
        <v>65000</v>
      </c>
      <c r="BF173" s="563">
        <v>63973.794173469396</v>
      </c>
      <c r="BG173" s="563">
        <v>6269431.8290000008</v>
      </c>
      <c r="BH173" s="872">
        <v>98</v>
      </c>
      <c r="BI173" s="602">
        <v>0.98421221805337533</v>
      </c>
      <c r="BJ173" s="604">
        <v>6.889485526373627</v>
      </c>
      <c r="BK173" s="629"/>
      <c r="BL173" s="873">
        <v>0</v>
      </c>
      <c r="BM173" s="874">
        <v>0</v>
      </c>
      <c r="BN173" s="565">
        <v>0</v>
      </c>
      <c r="BO173" s="565">
        <v>0</v>
      </c>
      <c r="BP173" s="565">
        <v>0</v>
      </c>
      <c r="BQ173" s="565">
        <v>0</v>
      </c>
      <c r="BR173" s="552">
        <v>0</v>
      </c>
      <c r="BS173" s="657"/>
      <c r="BT173" s="607"/>
      <c r="BU173" s="676">
        <v>0.5</v>
      </c>
      <c r="BV173" s="602">
        <v>0.6470588235294118</v>
      </c>
      <c r="BW173" s="563">
        <v>11</v>
      </c>
      <c r="BX173" s="872">
        <v>17</v>
      </c>
      <c r="BY173" s="602">
        <v>1</v>
      </c>
      <c r="BZ173" s="604">
        <v>5</v>
      </c>
      <c r="CA173" s="606"/>
      <c r="CB173" s="608"/>
      <c r="CC173" s="608"/>
      <c r="CD173" s="606"/>
      <c r="CE173" s="608"/>
      <c r="CF173" s="608"/>
      <c r="CG173" s="607"/>
      <c r="CH173" s="608"/>
      <c r="CI173" s="608"/>
      <c r="CJ173" s="607"/>
      <c r="CK173" s="712"/>
      <c r="CL173" s="888"/>
      <c r="CM173" s="888"/>
      <c r="CN173" s="889"/>
      <c r="CO173" s="678"/>
      <c r="CP173" s="890">
        <v>99.294117647058826</v>
      </c>
      <c r="CQ173" s="602">
        <v>1.2</v>
      </c>
      <c r="CR173" s="680">
        <v>3.5999999999999996</v>
      </c>
      <c r="CS173" s="584"/>
      <c r="CT173" s="585"/>
      <c r="CU173" s="585"/>
      <c r="CV173" s="891"/>
      <c r="CW173" s="600">
        <v>0</v>
      </c>
      <c r="CX173" s="552">
        <v>0</v>
      </c>
      <c r="CY173" s="552">
        <v>0</v>
      </c>
      <c r="CZ173" s="551">
        <v>0</v>
      </c>
      <c r="DA173" s="552">
        <v>0</v>
      </c>
      <c r="DB173" s="552">
        <v>0</v>
      </c>
      <c r="DC173" s="551">
        <v>0</v>
      </c>
      <c r="DD173" s="552">
        <v>0</v>
      </c>
      <c r="DE173" s="552">
        <v>0</v>
      </c>
      <c r="DF173" s="552">
        <v>0</v>
      </c>
      <c r="DG173" s="552">
        <v>0</v>
      </c>
      <c r="DH173" s="551">
        <v>0</v>
      </c>
      <c r="DI173" s="552">
        <v>0</v>
      </c>
      <c r="DJ173" s="552">
        <v>0</v>
      </c>
      <c r="DK173" s="552">
        <v>0</v>
      </c>
      <c r="DL173" s="892">
        <v>0</v>
      </c>
    </row>
    <row r="174" spans="1:116">
      <c r="A174" s="769" t="s">
        <v>1120</v>
      </c>
      <c r="B174" s="621" t="s">
        <v>675</v>
      </c>
      <c r="C174" s="622" t="s">
        <v>560</v>
      </c>
      <c r="D174" s="622" t="s">
        <v>29</v>
      </c>
      <c r="E174" s="622" t="s">
        <v>288</v>
      </c>
      <c r="F174" s="622" t="s">
        <v>819</v>
      </c>
      <c r="G174" s="599">
        <v>64.836052676197383</v>
      </c>
      <c r="H174" s="600">
        <v>100</v>
      </c>
      <c r="I174" s="552">
        <v>8</v>
      </c>
      <c r="J174" s="601">
        <v>101.1</v>
      </c>
      <c r="K174" s="551">
        <v>95</v>
      </c>
      <c r="L174" s="552">
        <v>4</v>
      </c>
      <c r="M174" s="552">
        <v>7</v>
      </c>
      <c r="N174" s="552">
        <v>0</v>
      </c>
      <c r="O174" s="553">
        <v>0</v>
      </c>
      <c r="P174" s="554">
        <v>1.0109999999999999</v>
      </c>
      <c r="Q174" s="555">
        <v>15.164999999999999</v>
      </c>
      <c r="R174" s="606"/>
      <c r="S174" s="608"/>
      <c r="T174" s="608"/>
      <c r="U174" s="607"/>
      <c r="V174" s="600">
        <v>16</v>
      </c>
      <c r="W174" s="601">
        <v>12</v>
      </c>
      <c r="X174" s="551">
        <v>12</v>
      </c>
      <c r="Y174" s="561"/>
      <c r="Z174" s="553">
        <v>0</v>
      </c>
      <c r="AA174" s="554">
        <v>0.75</v>
      </c>
      <c r="AB174" s="555">
        <v>7.5</v>
      </c>
      <c r="AC174" s="600">
        <v>10</v>
      </c>
      <c r="AD174" s="557">
        <v>10</v>
      </c>
      <c r="AE174" s="551">
        <v>10</v>
      </c>
      <c r="AF174" s="552">
        <v>0</v>
      </c>
      <c r="AG174" s="553">
        <v>0</v>
      </c>
      <c r="AH174" s="602">
        <v>1</v>
      </c>
      <c r="AI174" s="603">
        <v>14</v>
      </c>
      <c r="AJ174" s="559">
        <v>14</v>
      </c>
      <c r="AK174" s="551">
        <v>10</v>
      </c>
      <c r="AL174" s="552">
        <v>4</v>
      </c>
      <c r="AM174" s="561"/>
      <c r="AN174" s="553">
        <v>0</v>
      </c>
      <c r="AO174" s="602">
        <v>1</v>
      </c>
      <c r="AP174" s="886"/>
      <c r="AQ174" s="657"/>
      <c r="AR174" s="887"/>
      <c r="AS174" s="887"/>
      <c r="AT174" s="602">
        <v>1</v>
      </c>
      <c r="AU174" s="604">
        <v>15</v>
      </c>
      <c r="AV174" s="600">
        <v>23</v>
      </c>
      <c r="AW174" s="551">
        <v>30</v>
      </c>
      <c r="AX174" s="551">
        <v>27</v>
      </c>
      <c r="AY174" s="552">
        <v>2</v>
      </c>
      <c r="AZ174" s="552">
        <v>1</v>
      </c>
      <c r="BA174" s="561"/>
      <c r="BB174" s="571">
        <v>0</v>
      </c>
      <c r="BC174" s="602">
        <v>1.2</v>
      </c>
      <c r="BD174" s="604">
        <v>12</v>
      </c>
      <c r="BE174" s="605">
        <v>65000</v>
      </c>
      <c r="BF174" s="563">
        <v>61016.91770754716</v>
      </c>
      <c r="BG174" s="563">
        <v>6467793.2769999988</v>
      </c>
      <c r="BH174" s="872">
        <v>106</v>
      </c>
      <c r="BI174" s="602">
        <v>0.9387218108853409</v>
      </c>
      <c r="BJ174" s="604">
        <v>6.571052676197386</v>
      </c>
      <c r="BK174" s="629"/>
      <c r="BL174" s="873">
        <v>0</v>
      </c>
      <c r="BM174" s="874">
        <v>0</v>
      </c>
      <c r="BN174" s="565">
        <v>0</v>
      </c>
      <c r="BO174" s="565">
        <v>0</v>
      </c>
      <c r="BP174" s="565">
        <v>0</v>
      </c>
      <c r="BQ174" s="565">
        <v>0</v>
      </c>
      <c r="BR174" s="552">
        <v>0</v>
      </c>
      <c r="BS174" s="657"/>
      <c r="BT174" s="607"/>
      <c r="BU174" s="676">
        <v>0.5</v>
      </c>
      <c r="BV174" s="602">
        <v>0.5</v>
      </c>
      <c r="BW174" s="563">
        <v>5</v>
      </c>
      <c r="BX174" s="872">
        <v>10</v>
      </c>
      <c r="BY174" s="602">
        <v>1</v>
      </c>
      <c r="BZ174" s="604">
        <v>5</v>
      </c>
      <c r="CA174" s="606"/>
      <c r="CB174" s="608"/>
      <c r="CC174" s="608"/>
      <c r="CD174" s="606"/>
      <c r="CE174" s="608"/>
      <c r="CF174" s="608"/>
      <c r="CG174" s="607"/>
      <c r="CH174" s="608"/>
      <c r="CI174" s="608"/>
      <c r="CJ174" s="607"/>
      <c r="CK174" s="712"/>
      <c r="CL174" s="888"/>
      <c r="CM174" s="888"/>
      <c r="CN174" s="889"/>
      <c r="CO174" s="678"/>
      <c r="CP174" s="890">
        <v>100</v>
      </c>
      <c r="CQ174" s="602">
        <v>1.2</v>
      </c>
      <c r="CR174" s="680">
        <v>3.5999999999999996</v>
      </c>
      <c r="CS174" s="584"/>
      <c r="CT174" s="585"/>
      <c r="CU174" s="585"/>
      <c r="CV174" s="891"/>
      <c r="CW174" s="600">
        <v>0</v>
      </c>
      <c r="CX174" s="552">
        <v>0</v>
      </c>
      <c r="CY174" s="552">
        <v>0</v>
      </c>
      <c r="CZ174" s="551">
        <v>0</v>
      </c>
      <c r="DA174" s="552">
        <v>0</v>
      </c>
      <c r="DB174" s="552">
        <v>0</v>
      </c>
      <c r="DC174" s="551">
        <v>0</v>
      </c>
      <c r="DD174" s="552">
        <v>0</v>
      </c>
      <c r="DE174" s="552">
        <v>0</v>
      </c>
      <c r="DF174" s="552">
        <v>0</v>
      </c>
      <c r="DG174" s="552">
        <v>0</v>
      </c>
      <c r="DH174" s="551">
        <v>0</v>
      </c>
      <c r="DI174" s="552">
        <v>0</v>
      </c>
      <c r="DJ174" s="552">
        <v>0</v>
      </c>
      <c r="DK174" s="552">
        <v>0</v>
      </c>
      <c r="DL174" s="892">
        <v>0</v>
      </c>
    </row>
    <row r="175" spans="1:116">
      <c r="A175" s="769" t="s">
        <v>1120</v>
      </c>
      <c r="B175" s="621" t="s">
        <v>675</v>
      </c>
      <c r="C175" s="622" t="s">
        <v>560</v>
      </c>
      <c r="D175" s="622" t="s">
        <v>29</v>
      </c>
      <c r="E175" s="622" t="s">
        <v>284</v>
      </c>
      <c r="F175" s="622" t="s">
        <v>820</v>
      </c>
      <c r="G175" s="599">
        <v>59.234247765251418</v>
      </c>
      <c r="H175" s="600">
        <v>125</v>
      </c>
      <c r="I175" s="552">
        <v>10</v>
      </c>
      <c r="J175" s="601">
        <v>119.19999999999999</v>
      </c>
      <c r="K175" s="551">
        <v>125</v>
      </c>
      <c r="L175" s="552">
        <v>3</v>
      </c>
      <c r="M175" s="552">
        <v>4</v>
      </c>
      <c r="N175" s="552">
        <v>0</v>
      </c>
      <c r="O175" s="553">
        <v>10</v>
      </c>
      <c r="P175" s="554">
        <v>0.95359999999999989</v>
      </c>
      <c r="Q175" s="555">
        <v>14.303999999999998</v>
      </c>
      <c r="R175" s="606"/>
      <c r="S175" s="608"/>
      <c r="T175" s="608"/>
      <c r="U175" s="607"/>
      <c r="V175" s="600">
        <v>21</v>
      </c>
      <c r="W175" s="601">
        <v>18</v>
      </c>
      <c r="X175" s="551">
        <v>18</v>
      </c>
      <c r="Y175" s="561"/>
      <c r="Z175" s="553">
        <v>0</v>
      </c>
      <c r="AA175" s="554">
        <v>0.8571428571428571</v>
      </c>
      <c r="AB175" s="555">
        <v>8.5714285714285712</v>
      </c>
      <c r="AC175" s="600">
        <v>13</v>
      </c>
      <c r="AD175" s="557">
        <v>11</v>
      </c>
      <c r="AE175" s="551">
        <v>11</v>
      </c>
      <c r="AF175" s="552">
        <v>0</v>
      </c>
      <c r="AG175" s="553">
        <v>0</v>
      </c>
      <c r="AH175" s="602">
        <v>0.84615384615384615</v>
      </c>
      <c r="AI175" s="603">
        <v>17</v>
      </c>
      <c r="AJ175" s="559">
        <v>17</v>
      </c>
      <c r="AK175" s="551">
        <v>11</v>
      </c>
      <c r="AL175" s="552">
        <v>6</v>
      </c>
      <c r="AM175" s="561"/>
      <c r="AN175" s="553">
        <v>0</v>
      </c>
      <c r="AO175" s="602">
        <v>1</v>
      </c>
      <c r="AP175" s="886"/>
      <c r="AQ175" s="657"/>
      <c r="AR175" s="887"/>
      <c r="AS175" s="887"/>
      <c r="AT175" s="602">
        <v>0.92307692307692313</v>
      </c>
      <c r="AU175" s="604">
        <v>13.846153846153847</v>
      </c>
      <c r="AV175" s="600">
        <v>28</v>
      </c>
      <c r="AW175" s="551">
        <v>42</v>
      </c>
      <c r="AX175" s="551">
        <v>38</v>
      </c>
      <c r="AY175" s="552">
        <v>9</v>
      </c>
      <c r="AZ175" s="552">
        <v>0</v>
      </c>
      <c r="BA175" s="561"/>
      <c r="BB175" s="571">
        <v>5</v>
      </c>
      <c r="BC175" s="602">
        <v>1.2</v>
      </c>
      <c r="BD175" s="604">
        <v>12</v>
      </c>
      <c r="BE175" s="605">
        <v>65000</v>
      </c>
      <c r="BF175" s="563">
        <v>61234.489916666658</v>
      </c>
      <c r="BG175" s="563">
        <v>8082952.6689999988</v>
      </c>
      <c r="BH175" s="872">
        <v>132</v>
      </c>
      <c r="BI175" s="602">
        <v>0.94206907564102549</v>
      </c>
      <c r="BJ175" s="604">
        <v>6.594483529487178</v>
      </c>
      <c r="BK175" s="629"/>
      <c r="BL175" s="873">
        <v>0</v>
      </c>
      <c r="BM175" s="874">
        <v>0</v>
      </c>
      <c r="BN175" s="565">
        <v>0</v>
      </c>
      <c r="BO175" s="565">
        <v>0</v>
      </c>
      <c r="BP175" s="565">
        <v>0</v>
      </c>
      <c r="BQ175" s="565">
        <v>0</v>
      </c>
      <c r="BR175" s="552">
        <v>0</v>
      </c>
      <c r="BS175" s="657"/>
      <c r="BT175" s="607"/>
      <c r="BU175" s="676">
        <v>0.5</v>
      </c>
      <c r="BV175" s="602">
        <v>0.18181818181818182</v>
      </c>
      <c r="BW175" s="563">
        <v>2</v>
      </c>
      <c r="BX175" s="872">
        <v>11</v>
      </c>
      <c r="BY175" s="602">
        <v>0.36363636363636365</v>
      </c>
      <c r="BZ175" s="604">
        <v>1.8181818181818183</v>
      </c>
      <c r="CA175" s="606"/>
      <c r="CB175" s="608"/>
      <c r="CC175" s="608"/>
      <c r="CD175" s="606"/>
      <c r="CE175" s="608"/>
      <c r="CF175" s="608"/>
      <c r="CG175" s="607"/>
      <c r="CH175" s="608"/>
      <c r="CI175" s="608"/>
      <c r="CJ175" s="607"/>
      <c r="CK175" s="712"/>
      <c r="CL175" s="888"/>
      <c r="CM175" s="888"/>
      <c r="CN175" s="889"/>
      <c r="CO175" s="678"/>
      <c r="CP175" s="890">
        <v>93.772727272727266</v>
      </c>
      <c r="CQ175" s="602">
        <v>0.7</v>
      </c>
      <c r="CR175" s="680">
        <v>2.0999999999999996</v>
      </c>
      <c r="CS175" s="584"/>
      <c r="CT175" s="585"/>
      <c r="CU175" s="585"/>
      <c r="CV175" s="891"/>
      <c r="CW175" s="600">
        <v>10</v>
      </c>
      <c r="CX175" s="552">
        <v>2</v>
      </c>
      <c r="CY175" s="552">
        <v>0</v>
      </c>
      <c r="CZ175" s="551">
        <v>0</v>
      </c>
      <c r="DA175" s="552">
        <v>0</v>
      </c>
      <c r="DB175" s="552">
        <v>0</v>
      </c>
      <c r="DC175" s="551">
        <v>5</v>
      </c>
      <c r="DD175" s="552">
        <v>1</v>
      </c>
      <c r="DE175" s="552">
        <v>0</v>
      </c>
      <c r="DF175" s="552">
        <v>0</v>
      </c>
      <c r="DG175" s="552">
        <v>0</v>
      </c>
      <c r="DH175" s="551">
        <v>0</v>
      </c>
      <c r="DI175" s="552">
        <v>0</v>
      </c>
      <c r="DJ175" s="552">
        <v>0</v>
      </c>
      <c r="DK175" s="552">
        <v>0</v>
      </c>
      <c r="DL175" s="892">
        <v>0</v>
      </c>
    </row>
    <row r="176" spans="1:116">
      <c r="A176" s="769" t="s">
        <v>1120</v>
      </c>
      <c r="B176" s="621" t="s">
        <v>675</v>
      </c>
      <c r="C176" s="622" t="s">
        <v>560</v>
      </c>
      <c r="D176" s="622" t="s">
        <v>29</v>
      </c>
      <c r="E176" s="622" t="s">
        <v>286</v>
      </c>
      <c r="F176" s="622" t="s">
        <v>821</v>
      </c>
      <c r="G176" s="599">
        <v>72.409988763825368</v>
      </c>
      <c r="H176" s="600">
        <v>66</v>
      </c>
      <c r="I176" s="552">
        <v>5</v>
      </c>
      <c r="J176" s="601">
        <v>71.900000000000006</v>
      </c>
      <c r="K176" s="551">
        <v>68</v>
      </c>
      <c r="L176" s="552">
        <v>3</v>
      </c>
      <c r="M176" s="552">
        <v>3</v>
      </c>
      <c r="N176" s="552">
        <v>0</v>
      </c>
      <c r="O176" s="553">
        <v>0</v>
      </c>
      <c r="P176" s="554">
        <v>1.0893939393939396</v>
      </c>
      <c r="Q176" s="555">
        <v>16.340909090909093</v>
      </c>
      <c r="R176" s="606"/>
      <c r="S176" s="608"/>
      <c r="T176" s="608"/>
      <c r="U176" s="607"/>
      <c r="V176" s="600">
        <v>11</v>
      </c>
      <c r="W176" s="601">
        <v>12</v>
      </c>
      <c r="X176" s="551">
        <v>12</v>
      </c>
      <c r="Y176" s="561"/>
      <c r="Z176" s="553">
        <v>0</v>
      </c>
      <c r="AA176" s="554">
        <v>1.0909090909090908</v>
      </c>
      <c r="AB176" s="555">
        <v>10.909090909090908</v>
      </c>
      <c r="AC176" s="600">
        <v>7</v>
      </c>
      <c r="AD176" s="557">
        <v>10</v>
      </c>
      <c r="AE176" s="551">
        <v>10</v>
      </c>
      <c r="AF176" s="552">
        <v>0</v>
      </c>
      <c r="AG176" s="553">
        <v>0</v>
      </c>
      <c r="AH176" s="602">
        <v>1.2</v>
      </c>
      <c r="AI176" s="603">
        <v>9</v>
      </c>
      <c r="AJ176" s="559">
        <v>14</v>
      </c>
      <c r="AK176" s="551">
        <v>9</v>
      </c>
      <c r="AL176" s="552">
        <v>5</v>
      </c>
      <c r="AM176" s="561"/>
      <c r="AN176" s="553">
        <v>0</v>
      </c>
      <c r="AO176" s="602">
        <v>1.2</v>
      </c>
      <c r="AP176" s="886"/>
      <c r="AQ176" s="657"/>
      <c r="AR176" s="887"/>
      <c r="AS176" s="887"/>
      <c r="AT176" s="602">
        <v>1.2</v>
      </c>
      <c r="AU176" s="604">
        <v>18</v>
      </c>
      <c r="AV176" s="600">
        <v>15</v>
      </c>
      <c r="AW176" s="551">
        <v>37</v>
      </c>
      <c r="AX176" s="551">
        <v>31</v>
      </c>
      <c r="AY176" s="552">
        <v>5</v>
      </c>
      <c r="AZ176" s="552">
        <v>1</v>
      </c>
      <c r="BA176" s="561"/>
      <c r="BB176" s="571">
        <v>0</v>
      </c>
      <c r="BC176" s="602">
        <v>1.2</v>
      </c>
      <c r="BD176" s="604">
        <v>12</v>
      </c>
      <c r="BE176" s="605">
        <v>65000</v>
      </c>
      <c r="BF176" s="563">
        <v>60914.181378378373</v>
      </c>
      <c r="BG176" s="563">
        <v>4507649.4219999993</v>
      </c>
      <c r="BH176" s="872">
        <v>74</v>
      </c>
      <c r="BI176" s="602">
        <v>0.93714125197505194</v>
      </c>
      <c r="BJ176" s="604">
        <v>6.5599887638253636</v>
      </c>
      <c r="BK176" s="629"/>
      <c r="BL176" s="873">
        <v>0</v>
      </c>
      <c r="BM176" s="874">
        <v>0</v>
      </c>
      <c r="BN176" s="565">
        <v>0</v>
      </c>
      <c r="BO176" s="565">
        <v>0</v>
      </c>
      <c r="BP176" s="565">
        <v>0</v>
      </c>
      <c r="BQ176" s="565">
        <v>0</v>
      </c>
      <c r="BR176" s="552">
        <v>0</v>
      </c>
      <c r="BS176" s="657"/>
      <c r="BT176" s="607"/>
      <c r="BU176" s="676">
        <v>0.5</v>
      </c>
      <c r="BV176" s="602">
        <v>0.7</v>
      </c>
      <c r="BW176" s="563">
        <v>7</v>
      </c>
      <c r="BX176" s="872">
        <v>10</v>
      </c>
      <c r="BY176" s="602">
        <v>1</v>
      </c>
      <c r="BZ176" s="604">
        <v>5</v>
      </c>
      <c r="CA176" s="606"/>
      <c r="CB176" s="608"/>
      <c r="CC176" s="608"/>
      <c r="CD176" s="606"/>
      <c r="CE176" s="608"/>
      <c r="CF176" s="608"/>
      <c r="CG176" s="607"/>
      <c r="CH176" s="608"/>
      <c r="CI176" s="608"/>
      <c r="CJ176" s="607"/>
      <c r="CK176" s="712"/>
      <c r="CL176" s="888"/>
      <c r="CM176" s="888"/>
      <c r="CN176" s="889"/>
      <c r="CO176" s="678"/>
      <c r="CP176" s="890">
        <v>99.65625</v>
      </c>
      <c r="CQ176" s="602">
        <v>1.2</v>
      </c>
      <c r="CR176" s="680">
        <v>3.5999999999999996</v>
      </c>
      <c r="CS176" s="584"/>
      <c r="CT176" s="585"/>
      <c r="CU176" s="585"/>
      <c r="CV176" s="891"/>
      <c r="CW176" s="600">
        <v>0</v>
      </c>
      <c r="CX176" s="552">
        <v>0</v>
      </c>
      <c r="CY176" s="552">
        <v>0</v>
      </c>
      <c r="CZ176" s="551">
        <v>0</v>
      </c>
      <c r="DA176" s="552">
        <v>0</v>
      </c>
      <c r="DB176" s="552">
        <v>0</v>
      </c>
      <c r="DC176" s="551">
        <v>0</v>
      </c>
      <c r="DD176" s="552">
        <v>0</v>
      </c>
      <c r="DE176" s="552">
        <v>0</v>
      </c>
      <c r="DF176" s="552">
        <v>0</v>
      </c>
      <c r="DG176" s="552">
        <v>0</v>
      </c>
      <c r="DH176" s="551">
        <v>0</v>
      </c>
      <c r="DI176" s="552">
        <v>0</v>
      </c>
      <c r="DJ176" s="552">
        <v>0</v>
      </c>
      <c r="DK176" s="552">
        <v>0</v>
      </c>
      <c r="DL176" s="892">
        <v>0</v>
      </c>
    </row>
    <row r="177" spans="1:116">
      <c r="A177" s="769" t="s">
        <v>1120</v>
      </c>
      <c r="B177" s="621" t="s">
        <v>675</v>
      </c>
      <c r="C177" s="622" t="s">
        <v>560</v>
      </c>
      <c r="D177" s="622" t="s">
        <v>29</v>
      </c>
      <c r="E177" s="622" t="s">
        <v>534</v>
      </c>
      <c r="F177" s="622" t="s">
        <v>822</v>
      </c>
      <c r="G177" s="599">
        <v>67.306662510936945</v>
      </c>
      <c r="H177" s="600">
        <v>69</v>
      </c>
      <c r="I177" s="552">
        <v>6</v>
      </c>
      <c r="J177" s="601">
        <v>67</v>
      </c>
      <c r="K177" s="551">
        <v>64</v>
      </c>
      <c r="L177" s="552">
        <v>3</v>
      </c>
      <c r="M177" s="552">
        <v>0</v>
      </c>
      <c r="N177" s="552">
        <v>0</v>
      </c>
      <c r="O177" s="553">
        <v>0</v>
      </c>
      <c r="P177" s="554">
        <v>0.97101449275362317</v>
      </c>
      <c r="Q177" s="555">
        <v>14.565217391304348</v>
      </c>
      <c r="R177" s="606"/>
      <c r="S177" s="608"/>
      <c r="T177" s="608"/>
      <c r="U177" s="607"/>
      <c r="V177" s="600">
        <v>11</v>
      </c>
      <c r="W177" s="601">
        <v>11</v>
      </c>
      <c r="X177" s="551">
        <v>11</v>
      </c>
      <c r="Y177" s="561"/>
      <c r="Z177" s="553">
        <v>0</v>
      </c>
      <c r="AA177" s="554">
        <v>1</v>
      </c>
      <c r="AB177" s="555">
        <v>10</v>
      </c>
      <c r="AC177" s="600">
        <v>7</v>
      </c>
      <c r="AD177" s="557">
        <v>7</v>
      </c>
      <c r="AE177" s="551">
        <v>7</v>
      </c>
      <c r="AF177" s="552">
        <v>0</v>
      </c>
      <c r="AG177" s="553">
        <v>0</v>
      </c>
      <c r="AH177" s="602">
        <v>1</v>
      </c>
      <c r="AI177" s="603">
        <v>10</v>
      </c>
      <c r="AJ177" s="559">
        <v>11</v>
      </c>
      <c r="AK177" s="551">
        <v>7</v>
      </c>
      <c r="AL177" s="552">
        <v>4</v>
      </c>
      <c r="AM177" s="561"/>
      <c r="AN177" s="553">
        <v>0</v>
      </c>
      <c r="AO177" s="602">
        <v>1.1000000000000001</v>
      </c>
      <c r="AP177" s="886"/>
      <c r="AQ177" s="657"/>
      <c r="AR177" s="887"/>
      <c r="AS177" s="887"/>
      <c r="AT177" s="602">
        <v>1.05</v>
      </c>
      <c r="AU177" s="604">
        <v>15.75</v>
      </c>
      <c r="AV177" s="600">
        <v>16</v>
      </c>
      <c r="AW177" s="551">
        <v>23</v>
      </c>
      <c r="AX177" s="551">
        <v>19</v>
      </c>
      <c r="AY177" s="552">
        <v>3</v>
      </c>
      <c r="AZ177" s="552">
        <v>1</v>
      </c>
      <c r="BA177" s="561"/>
      <c r="BB177" s="571">
        <v>0</v>
      </c>
      <c r="BC177" s="602">
        <v>1.2</v>
      </c>
      <c r="BD177" s="604">
        <v>12</v>
      </c>
      <c r="BE177" s="605">
        <v>65000</v>
      </c>
      <c r="BF177" s="563">
        <v>59349.133253731357</v>
      </c>
      <c r="BG177" s="563">
        <v>3976391.9280000008</v>
      </c>
      <c r="BH177" s="872">
        <v>67</v>
      </c>
      <c r="BI177" s="602">
        <v>0.91306358851894398</v>
      </c>
      <c r="BJ177" s="604">
        <v>6.3914451196326079</v>
      </c>
      <c r="BK177" s="629"/>
      <c r="BL177" s="873">
        <v>0</v>
      </c>
      <c r="BM177" s="874">
        <v>0</v>
      </c>
      <c r="BN177" s="565">
        <v>0</v>
      </c>
      <c r="BO177" s="565">
        <v>0</v>
      </c>
      <c r="BP177" s="565">
        <v>0</v>
      </c>
      <c r="BQ177" s="565">
        <v>0</v>
      </c>
      <c r="BR177" s="552">
        <v>0</v>
      </c>
      <c r="BS177" s="657"/>
      <c r="BT177" s="607"/>
      <c r="BU177" s="676">
        <v>0.5</v>
      </c>
      <c r="BV177" s="602">
        <v>0.7142857142857143</v>
      </c>
      <c r="BW177" s="563">
        <v>5</v>
      </c>
      <c r="BX177" s="872">
        <v>7</v>
      </c>
      <c r="BY177" s="602">
        <v>1</v>
      </c>
      <c r="BZ177" s="604">
        <v>5</v>
      </c>
      <c r="CA177" s="606"/>
      <c r="CB177" s="608"/>
      <c r="CC177" s="608"/>
      <c r="CD177" s="606"/>
      <c r="CE177" s="608"/>
      <c r="CF177" s="608"/>
      <c r="CG177" s="607"/>
      <c r="CH177" s="608"/>
      <c r="CI177" s="608"/>
      <c r="CJ177" s="607"/>
      <c r="CK177" s="712"/>
      <c r="CL177" s="888"/>
      <c r="CM177" s="888"/>
      <c r="CN177" s="889"/>
      <c r="CO177" s="678"/>
      <c r="CP177" s="890">
        <v>100</v>
      </c>
      <c r="CQ177" s="602">
        <v>1.2</v>
      </c>
      <c r="CR177" s="680">
        <v>3.5999999999999996</v>
      </c>
      <c r="CS177" s="584"/>
      <c r="CT177" s="585"/>
      <c r="CU177" s="585"/>
      <c r="CV177" s="891"/>
      <c r="CW177" s="600">
        <v>0</v>
      </c>
      <c r="CX177" s="552">
        <v>0</v>
      </c>
      <c r="CY177" s="552">
        <v>0</v>
      </c>
      <c r="CZ177" s="551">
        <v>0</v>
      </c>
      <c r="DA177" s="552">
        <v>0</v>
      </c>
      <c r="DB177" s="552">
        <v>0</v>
      </c>
      <c r="DC177" s="551">
        <v>0</v>
      </c>
      <c r="DD177" s="552">
        <v>0</v>
      </c>
      <c r="DE177" s="552">
        <v>0</v>
      </c>
      <c r="DF177" s="552">
        <v>0</v>
      </c>
      <c r="DG177" s="552">
        <v>0</v>
      </c>
      <c r="DH177" s="551">
        <v>0</v>
      </c>
      <c r="DI177" s="552">
        <v>0</v>
      </c>
      <c r="DJ177" s="552">
        <v>0</v>
      </c>
      <c r="DK177" s="552">
        <v>0</v>
      </c>
      <c r="DL177" s="892">
        <v>0</v>
      </c>
    </row>
    <row r="178" spans="1:116">
      <c r="A178" s="769" t="s">
        <v>1120</v>
      </c>
      <c r="B178" s="621" t="s">
        <v>675</v>
      </c>
      <c r="C178" s="622" t="s">
        <v>560</v>
      </c>
      <c r="D178" s="622" t="s">
        <v>29</v>
      </c>
      <c r="E178" s="622" t="s">
        <v>298</v>
      </c>
      <c r="F178" s="622" t="s">
        <v>823</v>
      </c>
      <c r="G178" s="599">
        <v>54.426169860916858</v>
      </c>
      <c r="H178" s="600">
        <v>110</v>
      </c>
      <c r="I178" s="552">
        <v>9</v>
      </c>
      <c r="J178" s="601">
        <v>78.2</v>
      </c>
      <c r="K178" s="551">
        <v>74</v>
      </c>
      <c r="L178" s="552">
        <v>3</v>
      </c>
      <c r="M178" s="552">
        <v>4</v>
      </c>
      <c r="N178" s="552">
        <v>0</v>
      </c>
      <c r="O178" s="553">
        <v>0</v>
      </c>
      <c r="P178" s="554">
        <v>0.71090909090909093</v>
      </c>
      <c r="Q178" s="555">
        <v>10.663636363636364</v>
      </c>
      <c r="R178" s="606"/>
      <c r="S178" s="608"/>
      <c r="T178" s="608"/>
      <c r="U178" s="607"/>
      <c r="V178" s="600">
        <v>18</v>
      </c>
      <c r="W178" s="601">
        <v>14</v>
      </c>
      <c r="X178" s="551">
        <v>14</v>
      </c>
      <c r="Y178" s="561"/>
      <c r="Z178" s="553">
        <v>0</v>
      </c>
      <c r="AA178" s="554">
        <v>0.77777777777777779</v>
      </c>
      <c r="AB178" s="555">
        <v>7.7777777777777777</v>
      </c>
      <c r="AC178" s="600">
        <v>11</v>
      </c>
      <c r="AD178" s="557">
        <v>8</v>
      </c>
      <c r="AE178" s="551">
        <v>8</v>
      </c>
      <c r="AF178" s="552">
        <v>0</v>
      </c>
      <c r="AG178" s="553">
        <v>0</v>
      </c>
      <c r="AH178" s="602">
        <v>0.72727272727272729</v>
      </c>
      <c r="AI178" s="603">
        <v>16</v>
      </c>
      <c r="AJ178" s="559">
        <v>12</v>
      </c>
      <c r="AK178" s="551">
        <v>7</v>
      </c>
      <c r="AL178" s="552">
        <v>5</v>
      </c>
      <c r="AM178" s="561"/>
      <c r="AN178" s="553">
        <v>0</v>
      </c>
      <c r="AO178" s="602">
        <v>0.75</v>
      </c>
      <c r="AP178" s="886"/>
      <c r="AQ178" s="657"/>
      <c r="AR178" s="887"/>
      <c r="AS178" s="887"/>
      <c r="AT178" s="602">
        <v>0.73863636363636365</v>
      </c>
      <c r="AU178" s="604">
        <v>11.079545454545455</v>
      </c>
      <c r="AV178" s="600">
        <v>25</v>
      </c>
      <c r="AW178" s="551">
        <v>26</v>
      </c>
      <c r="AX178" s="551">
        <v>22</v>
      </c>
      <c r="AY178" s="552">
        <v>4</v>
      </c>
      <c r="AZ178" s="552">
        <v>0</v>
      </c>
      <c r="BA178" s="561"/>
      <c r="BB178" s="571">
        <v>0</v>
      </c>
      <c r="BC178" s="602">
        <v>1.04</v>
      </c>
      <c r="BD178" s="604">
        <v>10.4</v>
      </c>
      <c r="BE178" s="605">
        <v>65000</v>
      </c>
      <c r="BF178" s="563">
        <v>60405.523888888893</v>
      </c>
      <c r="BG178" s="563">
        <v>4892847.4350000005</v>
      </c>
      <c r="BH178" s="872">
        <v>81</v>
      </c>
      <c r="BI178" s="602">
        <v>0.92931575213675222</v>
      </c>
      <c r="BJ178" s="604">
        <v>6.5052102649572658</v>
      </c>
      <c r="BK178" s="629"/>
      <c r="BL178" s="873">
        <v>0</v>
      </c>
      <c r="BM178" s="874">
        <v>0</v>
      </c>
      <c r="BN178" s="565">
        <v>0</v>
      </c>
      <c r="BO178" s="565">
        <v>0</v>
      </c>
      <c r="BP178" s="565">
        <v>0</v>
      </c>
      <c r="BQ178" s="565">
        <v>0</v>
      </c>
      <c r="BR178" s="552">
        <v>0</v>
      </c>
      <c r="BS178" s="657"/>
      <c r="BT178" s="607"/>
      <c r="BU178" s="676">
        <v>0.5</v>
      </c>
      <c r="BV178" s="602">
        <v>0.75</v>
      </c>
      <c r="BW178" s="563">
        <v>6</v>
      </c>
      <c r="BX178" s="872">
        <v>8</v>
      </c>
      <c r="BY178" s="602">
        <v>1</v>
      </c>
      <c r="BZ178" s="604">
        <v>5</v>
      </c>
      <c r="CA178" s="606"/>
      <c r="CB178" s="608"/>
      <c r="CC178" s="608"/>
      <c r="CD178" s="606"/>
      <c r="CE178" s="608"/>
      <c r="CF178" s="608"/>
      <c r="CG178" s="607"/>
      <c r="CH178" s="608"/>
      <c r="CI178" s="608"/>
      <c r="CJ178" s="607"/>
      <c r="CK178" s="712"/>
      <c r="CL178" s="888"/>
      <c r="CM178" s="888"/>
      <c r="CN178" s="889"/>
      <c r="CO178" s="678"/>
      <c r="CP178" s="890">
        <v>98.833333333333329</v>
      </c>
      <c r="CQ178" s="602">
        <v>1</v>
      </c>
      <c r="CR178" s="680">
        <v>3</v>
      </c>
      <c r="CS178" s="584"/>
      <c r="CT178" s="585"/>
      <c r="CU178" s="585"/>
      <c r="CV178" s="891"/>
      <c r="CW178" s="600">
        <v>0</v>
      </c>
      <c r="CX178" s="552">
        <v>0</v>
      </c>
      <c r="CY178" s="552">
        <v>0</v>
      </c>
      <c r="CZ178" s="551">
        <v>0</v>
      </c>
      <c r="DA178" s="552">
        <v>0</v>
      </c>
      <c r="DB178" s="552">
        <v>0</v>
      </c>
      <c r="DC178" s="551">
        <v>0</v>
      </c>
      <c r="DD178" s="552">
        <v>0</v>
      </c>
      <c r="DE178" s="552">
        <v>0</v>
      </c>
      <c r="DF178" s="552">
        <v>0</v>
      </c>
      <c r="DG178" s="552">
        <v>0</v>
      </c>
      <c r="DH178" s="551">
        <v>0</v>
      </c>
      <c r="DI178" s="552">
        <v>0</v>
      </c>
      <c r="DJ178" s="552">
        <v>0</v>
      </c>
      <c r="DK178" s="552">
        <v>0</v>
      </c>
      <c r="DL178" s="892">
        <v>0</v>
      </c>
    </row>
    <row r="179" spans="1:116">
      <c r="A179" s="769" t="s">
        <v>1120</v>
      </c>
      <c r="B179" s="621" t="s">
        <v>675</v>
      </c>
      <c r="C179" s="622" t="s">
        <v>560</v>
      </c>
      <c r="D179" s="622" t="s">
        <v>29</v>
      </c>
      <c r="E179" s="622" t="s">
        <v>308</v>
      </c>
      <c r="F179" s="622" t="s">
        <v>824</v>
      </c>
      <c r="G179" s="599">
        <v>59.872477011088321</v>
      </c>
      <c r="H179" s="600">
        <v>61</v>
      </c>
      <c r="I179" s="552">
        <v>5</v>
      </c>
      <c r="J179" s="601">
        <v>57</v>
      </c>
      <c r="K179" s="551">
        <v>57</v>
      </c>
      <c r="L179" s="552">
        <v>7</v>
      </c>
      <c r="M179" s="552">
        <v>3</v>
      </c>
      <c r="N179" s="552">
        <v>0</v>
      </c>
      <c r="O179" s="553">
        <v>5</v>
      </c>
      <c r="P179" s="554">
        <v>0.93442622950819676</v>
      </c>
      <c r="Q179" s="555">
        <v>14.016393442622951</v>
      </c>
      <c r="R179" s="606"/>
      <c r="S179" s="608"/>
      <c r="T179" s="608"/>
      <c r="U179" s="607"/>
      <c r="V179" s="600">
        <v>10</v>
      </c>
      <c r="W179" s="601">
        <v>10</v>
      </c>
      <c r="X179" s="551">
        <v>15</v>
      </c>
      <c r="Y179" s="561"/>
      <c r="Z179" s="553">
        <v>5</v>
      </c>
      <c r="AA179" s="554">
        <v>1</v>
      </c>
      <c r="AB179" s="555">
        <v>10</v>
      </c>
      <c r="AC179" s="600">
        <v>6</v>
      </c>
      <c r="AD179" s="557">
        <v>4</v>
      </c>
      <c r="AE179" s="551">
        <v>4</v>
      </c>
      <c r="AF179" s="552">
        <v>0</v>
      </c>
      <c r="AG179" s="553">
        <v>0</v>
      </c>
      <c r="AH179" s="602">
        <v>0.66666666666666663</v>
      </c>
      <c r="AI179" s="603">
        <v>9</v>
      </c>
      <c r="AJ179" s="559">
        <v>7</v>
      </c>
      <c r="AK179" s="551">
        <v>4</v>
      </c>
      <c r="AL179" s="552">
        <v>3</v>
      </c>
      <c r="AM179" s="561"/>
      <c r="AN179" s="553">
        <v>0</v>
      </c>
      <c r="AO179" s="602">
        <v>0.77777777777777779</v>
      </c>
      <c r="AP179" s="886"/>
      <c r="AQ179" s="657"/>
      <c r="AR179" s="887"/>
      <c r="AS179" s="887"/>
      <c r="AT179" s="602">
        <v>0.72222222222222221</v>
      </c>
      <c r="AU179" s="604">
        <v>10.833333333333334</v>
      </c>
      <c r="AV179" s="600">
        <v>14</v>
      </c>
      <c r="AW179" s="551">
        <v>14</v>
      </c>
      <c r="AX179" s="551">
        <v>12</v>
      </c>
      <c r="AY179" s="552">
        <v>0</v>
      </c>
      <c r="AZ179" s="552">
        <v>2</v>
      </c>
      <c r="BA179" s="561"/>
      <c r="BB179" s="571">
        <v>0</v>
      </c>
      <c r="BC179" s="602">
        <v>1</v>
      </c>
      <c r="BD179" s="604">
        <v>10</v>
      </c>
      <c r="BE179" s="605">
        <v>65000</v>
      </c>
      <c r="BF179" s="563">
        <v>59639.823611940301</v>
      </c>
      <c r="BG179" s="563">
        <v>3995868.182</v>
      </c>
      <c r="BH179" s="872">
        <v>67</v>
      </c>
      <c r="BI179" s="602">
        <v>0.91753574787600467</v>
      </c>
      <c r="BJ179" s="604">
        <v>6.4227502351320327</v>
      </c>
      <c r="BK179" s="629"/>
      <c r="BL179" s="873">
        <v>22.8</v>
      </c>
      <c r="BM179" s="874">
        <v>19</v>
      </c>
      <c r="BN179" s="565">
        <v>0</v>
      </c>
      <c r="BO179" s="565">
        <v>0</v>
      </c>
      <c r="BP179" s="565">
        <v>0</v>
      </c>
      <c r="BQ179" s="565">
        <v>0</v>
      </c>
      <c r="BR179" s="552">
        <v>0</v>
      </c>
      <c r="BS179" s="657"/>
      <c r="BT179" s="607"/>
      <c r="BU179" s="676">
        <v>0.5</v>
      </c>
      <c r="BV179" s="602">
        <v>0.5</v>
      </c>
      <c r="BW179" s="563">
        <v>2</v>
      </c>
      <c r="BX179" s="872">
        <v>4</v>
      </c>
      <c r="BY179" s="602">
        <v>1</v>
      </c>
      <c r="BZ179" s="604">
        <v>5</v>
      </c>
      <c r="CA179" s="606"/>
      <c r="CB179" s="608"/>
      <c r="CC179" s="608"/>
      <c r="CD179" s="606"/>
      <c r="CE179" s="608"/>
      <c r="CF179" s="608"/>
      <c r="CG179" s="607"/>
      <c r="CH179" s="608"/>
      <c r="CI179" s="608"/>
      <c r="CJ179" s="607"/>
      <c r="CK179" s="712"/>
      <c r="CL179" s="888"/>
      <c r="CM179" s="888"/>
      <c r="CN179" s="889"/>
      <c r="CO179" s="678"/>
      <c r="CP179" s="890">
        <v>99</v>
      </c>
      <c r="CQ179" s="602">
        <v>1.2</v>
      </c>
      <c r="CR179" s="680">
        <v>3.5999999999999996</v>
      </c>
      <c r="CS179" s="584"/>
      <c r="CT179" s="585"/>
      <c r="CU179" s="585"/>
      <c r="CV179" s="891"/>
      <c r="CW179" s="600">
        <v>5</v>
      </c>
      <c r="CX179" s="552">
        <v>1</v>
      </c>
      <c r="CY179" s="552">
        <v>0</v>
      </c>
      <c r="CZ179" s="551">
        <v>5</v>
      </c>
      <c r="DA179" s="552">
        <v>1</v>
      </c>
      <c r="DB179" s="552">
        <v>0</v>
      </c>
      <c r="DC179" s="551">
        <v>0</v>
      </c>
      <c r="DD179" s="552">
        <v>0</v>
      </c>
      <c r="DE179" s="552">
        <v>0</v>
      </c>
      <c r="DF179" s="552">
        <v>0</v>
      </c>
      <c r="DG179" s="552">
        <v>0</v>
      </c>
      <c r="DH179" s="551">
        <v>0</v>
      </c>
      <c r="DI179" s="552">
        <v>0</v>
      </c>
      <c r="DJ179" s="552">
        <v>0</v>
      </c>
      <c r="DK179" s="552">
        <v>0</v>
      </c>
      <c r="DL179" s="892">
        <v>0</v>
      </c>
    </row>
    <row r="180" spans="1:116">
      <c r="A180" s="769" t="s">
        <v>1120</v>
      </c>
      <c r="B180" s="621" t="s">
        <v>675</v>
      </c>
      <c r="C180" s="622" t="s">
        <v>560</v>
      </c>
      <c r="D180" s="622" t="s">
        <v>29</v>
      </c>
      <c r="E180" s="622" t="s">
        <v>300</v>
      </c>
      <c r="F180" s="622" t="s">
        <v>825</v>
      </c>
      <c r="G180" s="599">
        <v>39.038496262071192</v>
      </c>
      <c r="H180" s="600">
        <v>92</v>
      </c>
      <c r="I180" s="552">
        <v>7</v>
      </c>
      <c r="J180" s="601">
        <v>77.900000000000006</v>
      </c>
      <c r="K180" s="551">
        <v>76</v>
      </c>
      <c r="L180" s="552">
        <v>1</v>
      </c>
      <c r="M180" s="552">
        <v>3</v>
      </c>
      <c r="N180" s="552">
        <v>0</v>
      </c>
      <c r="O180" s="553">
        <v>0</v>
      </c>
      <c r="P180" s="554">
        <v>0.84673913043478266</v>
      </c>
      <c r="Q180" s="555">
        <v>12.70108695652174</v>
      </c>
      <c r="R180" s="606"/>
      <c r="S180" s="608"/>
      <c r="T180" s="608"/>
      <c r="U180" s="607"/>
      <c r="V180" s="600">
        <v>15</v>
      </c>
      <c r="W180" s="601">
        <v>6</v>
      </c>
      <c r="X180" s="551">
        <v>6</v>
      </c>
      <c r="Y180" s="561"/>
      <c r="Z180" s="553">
        <v>0</v>
      </c>
      <c r="AA180" s="554">
        <v>0.4</v>
      </c>
      <c r="AB180" s="555">
        <v>4</v>
      </c>
      <c r="AC180" s="600">
        <v>9</v>
      </c>
      <c r="AD180" s="557">
        <v>3</v>
      </c>
      <c r="AE180" s="551">
        <v>3</v>
      </c>
      <c r="AF180" s="552">
        <v>0</v>
      </c>
      <c r="AG180" s="553">
        <v>0</v>
      </c>
      <c r="AH180" s="602">
        <v>0.33333333333333331</v>
      </c>
      <c r="AI180" s="603">
        <v>13</v>
      </c>
      <c r="AJ180" s="559">
        <v>7</v>
      </c>
      <c r="AK180" s="551">
        <v>3</v>
      </c>
      <c r="AL180" s="552">
        <v>4</v>
      </c>
      <c r="AM180" s="561"/>
      <c r="AN180" s="553">
        <v>0</v>
      </c>
      <c r="AO180" s="602">
        <v>0.53846153846153844</v>
      </c>
      <c r="AP180" s="886"/>
      <c r="AQ180" s="657"/>
      <c r="AR180" s="887"/>
      <c r="AS180" s="887"/>
      <c r="AT180" s="602">
        <v>0.4358974358974359</v>
      </c>
      <c r="AU180" s="604">
        <v>6.5384615384615383</v>
      </c>
      <c r="AV180" s="600">
        <v>21</v>
      </c>
      <c r="AW180" s="551">
        <v>15</v>
      </c>
      <c r="AX180" s="551">
        <v>13</v>
      </c>
      <c r="AY180" s="552">
        <v>2</v>
      </c>
      <c r="AZ180" s="552">
        <v>0</v>
      </c>
      <c r="BA180" s="561"/>
      <c r="BB180" s="571">
        <v>0</v>
      </c>
      <c r="BC180" s="602">
        <v>0.7142857142857143</v>
      </c>
      <c r="BD180" s="604">
        <v>7.1428571428571432</v>
      </c>
      <c r="BE180" s="605">
        <v>65000</v>
      </c>
      <c r="BF180" s="563">
        <v>59485.127224999989</v>
      </c>
      <c r="BG180" s="563">
        <v>4758810.1779999994</v>
      </c>
      <c r="BH180" s="872">
        <v>80</v>
      </c>
      <c r="BI180" s="602">
        <v>0.91515580346153824</v>
      </c>
      <c r="BJ180" s="604">
        <v>6.4060906242307674</v>
      </c>
      <c r="BK180" s="629"/>
      <c r="BL180" s="873">
        <v>0</v>
      </c>
      <c r="BM180" s="874">
        <v>0</v>
      </c>
      <c r="BN180" s="565">
        <v>0</v>
      </c>
      <c r="BO180" s="565">
        <v>0</v>
      </c>
      <c r="BP180" s="565">
        <v>0</v>
      </c>
      <c r="BQ180" s="565">
        <v>0</v>
      </c>
      <c r="BR180" s="552">
        <v>0</v>
      </c>
      <c r="BS180" s="657"/>
      <c r="BT180" s="607"/>
      <c r="BU180" s="676">
        <v>0.5</v>
      </c>
      <c r="BV180" s="602">
        <v>0</v>
      </c>
      <c r="BW180" s="563">
        <v>0</v>
      </c>
      <c r="BX180" s="872">
        <v>3</v>
      </c>
      <c r="BY180" s="602">
        <v>0</v>
      </c>
      <c r="BZ180" s="604">
        <v>0</v>
      </c>
      <c r="CA180" s="606"/>
      <c r="CB180" s="608"/>
      <c r="CC180" s="608"/>
      <c r="CD180" s="606"/>
      <c r="CE180" s="608"/>
      <c r="CF180" s="608"/>
      <c r="CG180" s="607"/>
      <c r="CH180" s="608"/>
      <c r="CI180" s="608"/>
      <c r="CJ180" s="607"/>
      <c r="CK180" s="712"/>
      <c r="CL180" s="888"/>
      <c r="CM180" s="888"/>
      <c r="CN180" s="889"/>
      <c r="CO180" s="678"/>
      <c r="CP180" s="890">
        <v>97.2</v>
      </c>
      <c r="CQ180" s="602">
        <v>0.75</v>
      </c>
      <c r="CR180" s="680">
        <v>2.25</v>
      </c>
      <c r="CS180" s="584"/>
      <c r="CT180" s="585"/>
      <c r="CU180" s="585"/>
      <c r="CV180" s="891"/>
      <c r="CW180" s="600">
        <v>0</v>
      </c>
      <c r="CX180" s="552">
        <v>0</v>
      </c>
      <c r="CY180" s="552">
        <v>0</v>
      </c>
      <c r="CZ180" s="551">
        <v>0</v>
      </c>
      <c r="DA180" s="552">
        <v>0</v>
      </c>
      <c r="DB180" s="552">
        <v>0</v>
      </c>
      <c r="DC180" s="551">
        <v>0</v>
      </c>
      <c r="DD180" s="552">
        <v>0</v>
      </c>
      <c r="DE180" s="552">
        <v>0</v>
      </c>
      <c r="DF180" s="552">
        <v>0</v>
      </c>
      <c r="DG180" s="552">
        <v>0</v>
      </c>
      <c r="DH180" s="551">
        <v>0</v>
      </c>
      <c r="DI180" s="552">
        <v>0</v>
      </c>
      <c r="DJ180" s="552">
        <v>0</v>
      </c>
      <c r="DK180" s="552">
        <v>0</v>
      </c>
      <c r="DL180" s="892">
        <v>0</v>
      </c>
    </row>
    <row r="181" spans="1:116">
      <c r="A181" s="769" t="s">
        <v>1120</v>
      </c>
      <c r="B181" s="621" t="s">
        <v>675</v>
      </c>
      <c r="C181" s="622" t="s">
        <v>560</v>
      </c>
      <c r="D181" s="622" t="s">
        <v>29</v>
      </c>
      <c r="E181" s="622" t="s">
        <v>302</v>
      </c>
      <c r="F181" s="622" t="s">
        <v>826</v>
      </c>
      <c r="G181" s="599">
        <v>41.049448567375961</v>
      </c>
      <c r="H181" s="600">
        <v>76</v>
      </c>
      <c r="I181" s="552">
        <v>6</v>
      </c>
      <c r="J181" s="601">
        <v>71.599999999999994</v>
      </c>
      <c r="K181" s="551">
        <v>70</v>
      </c>
      <c r="L181" s="552">
        <v>1</v>
      </c>
      <c r="M181" s="552">
        <v>2</v>
      </c>
      <c r="N181" s="552">
        <v>0</v>
      </c>
      <c r="O181" s="553">
        <v>0</v>
      </c>
      <c r="P181" s="554">
        <v>0.94210526315789467</v>
      </c>
      <c r="Q181" s="555">
        <v>14.131578947368419</v>
      </c>
      <c r="R181" s="606"/>
      <c r="S181" s="608"/>
      <c r="T181" s="608"/>
      <c r="U181" s="607"/>
      <c r="V181" s="600">
        <v>12</v>
      </c>
      <c r="W181" s="601">
        <v>3</v>
      </c>
      <c r="X181" s="551">
        <v>3</v>
      </c>
      <c r="Y181" s="561"/>
      <c r="Z181" s="553">
        <v>0</v>
      </c>
      <c r="AA181" s="554">
        <v>0.25</v>
      </c>
      <c r="AB181" s="555">
        <v>2.5</v>
      </c>
      <c r="AC181" s="600">
        <v>8</v>
      </c>
      <c r="AD181" s="557">
        <v>2</v>
      </c>
      <c r="AE181" s="551">
        <v>2</v>
      </c>
      <c r="AF181" s="552">
        <v>0</v>
      </c>
      <c r="AG181" s="553">
        <v>0</v>
      </c>
      <c r="AH181" s="602">
        <v>0.25</v>
      </c>
      <c r="AI181" s="603">
        <v>11</v>
      </c>
      <c r="AJ181" s="559">
        <v>8</v>
      </c>
      <c r="AK181" s="551">
        <v>2</v>
      </c>
      <c r="AL181" s="552">
        <v>6</v>
      </c>
      <c r="AM181" s="561"/>
      <c r="AN181" s="553">
        <v>0</v>
      </c>
      <c r="AO181" s="602">
        <v>0.72727272727272729</v>
      </c>
      <c r="AP181" s="886"/>
      <c r="AQ181" s="657"/>
      <c r="AR181" s="887"/>
      <c r="AS181" s="887"/>
      <c r="AT181" s="602">
        <v>0.48863636363636365</v>
      </c>
      <c r="AU181" s="604">
        <v>7.329545454545455</v>
      </c>
      <c r="AV181" s="600">
        <v>17</v>
      </c>
      <c r="AW181" s="551">
        <v>7</v>
      </c>
      <c r="AX181" s="551">
        <v>6</v>
      </c>
      <c r="AY181" s="552">
        <v>1</v>
      </c>
      <c r="AZ181" s="552">
        <v>0</v>
      </c>
      <c r="BA181" s="561"/>
      <c r="BB181" s="571">
        <v>0</v>
      </c>
      <c r="BC181" s="602">
        <v>0.41176470588235292</v>
      </c>
      <c r="BD181" s="604">
        <v>4.117647058823529</v>
      </c>
      <c r="BE181" s="605">
        <v>65000</v>
      </c>
      <c r="BF181" s="563">
        <v>57299.144561643829</v>
      </c>
      <c r="BG181" s="563">
        <v>4182837.5529999994</v>
      </c>
      <c r="BH181" s="872">
        <v>73</v>
      </c>
      <c r="BI181" s="602">
        <v>0.88152530094836656</v>
      </c>
      <c r="BJ181" s="604">
        <v>6.1706771066385659</v>
      </c>
      <c r="BK181" s="629"/>
      <c r="BL181" s="873">
        <v>0</v>
      </c>
      <c r="BM181" s="874">
        <v>0</v>
      </c>
      <c r="BN181" s="565">
        <v>0</v>
      </c>
      <c r="BO181" s="565">
        <v>0</v>
      </c>
      <c r="BP181" s="565">
        <v>0</v>
      </c>
      <c r="BQ181" s="565">
        <v>0</v>
      </c>
      <c r="BR181" s="552">
        <v>0</v>
      </c>
      <c r="BS181" s="657"/>
      <c r="BT181" s="607"/>
      <c r="BU181" s="676">
        <v>0.5</v>
      </c>
      <c r="BV181" s="602">
        <v>1</v>
      </c>
      <c r="BW181" s="563">
        <v>2</v>
      </c>
      <c r="BX181" s="872">
        <v>2</v>
      </c>
      <c r="BY181" s="602">
        <v>1</v>
      </c>
      <c r="BZ181" s="604">
        <v>5</v>
      </c>
      <c r="CA181" s="606"/>
      <c r="CB181" s="608"/>
      <c r="CC181" s="608"/>
      <c r="CD181" s="606"/>
      <c r="CE181" s="608"/>
      <c r="CF181" s="608"/>
      <c r="CG181" s="607"/>
      <c r="CH181" s="608"/>
      <c r="CI181" s="608"/>
      <c r="CJ181" s="607"/>
      <c r="CK181" s="712"/>
      <c r="CL181" s="888"/>
      <c r="CM181" s="888"/>
      <c r="CN181" s="889"/>
      <c r="CO181" s="678"/>
      <c r="CP181" s="890">
        <v>87.272727272727266</v>
      </c>
      <c r="CQ181" s="602">
        <v>0.6</v>
      </c>
      <c r="CR181" s="680">
        <v>1.7999999999999998</v>
      </c>
      <c r="CS181" s="584"/>
      <c r="CT181" s="585"/>
      <c r="CU181" s="585"/>
      <c r="CV181" s="891"/>
      <c r="CW181" s="600">
        <v>0</v>
      </c>
      <c r="CX181" s="552">
        <v>0</v>
      </c>
      <c r="CY181" s="552">
        <v>0</v>
      </c>
      <c r="CZ181" s="551">
        <v>0</v>
      </c>
      <c r="DA181" s="552">
        <v>0</v>
      </c>
      <c r="DB181" s="552">
        <v>0</v>
      </c>
      <c r="DC181" s="551">
        <v>0</v>
      </c>
      <c r="DD181" s="552">
        <v>0</v>
      </c>
      <c r="DE181" s="552">
        <v>0</v>
      </c>
      <c r="DF181" s="552">
        <v>0</v>
      </c>
      <c r="DG181" s="552">
        <v>0</v>
      </c>
      <c r="DH181" s="551">
        <v>0</v>
      </c>
      <c r="DI181" s="552">
        <v>0</v>
      </c>
      <c r="DJ181" s="552">
        <v>0</v>
      </c>
      <c r="DK181" s="552">
        <v>0</v>
      </c>
      <c r="DL181" s="892">
        <v>0</v>
      </c>
    </row>
    <row r="182" spans="1:116">
      <c r="A182" s="769" t="s">
        <v>1120</v>
      </c>
      <c r="B182" s="621" t="s">
        <v>675</v>
      </c>
      <c r="C182" s="622" t="s">
        <v>560</v>
      </c>
      <c r="D182" s="622" t="s">
        <v>29</v>
      </c>
      <c r="E182" s="622" t="s">
        <v>304</v>
      </c>
      <c r="F182" s="622" t="s">
        <v>827</v>
      </c>
      <c r="G182" s="599">
        <v>54.902970880437771</v>
      </c>
      <c r="H182" s="600">
        <v>94</v>
      </c>
      <c r="I182" s="552">
        <v>8</v>
      </c>
      <c r="J182" s="601">
        <v>91</v>
      </c>
      <c r="K182" s="551">
        <v>83</v>
      </c>
      <c r="L182" s="552">
        <v>9</v>
      </c>
      <c r="M182" s="552">
        <v>7</v>
      </c>
      <c r="N182" s="552">
        <v>0</v>
      </c>
      <c r="O182" s="553">
        <v>0</v>
      </c>
      <c r="P182" s="554">
        <v>0.96808510638297873</v>
      </c>
      <c r="Q182" s="555">
        <v>14.521276595744681</v>
      </c>
      <c r="R182" s="606"/>
      <c r="S182" s="608"/>
      <c r="T182" s="608"/>
      <c r="U182" s="607"/>
      <c r="V182" s="600">
        <v>15</v>
      </c>
      <c r="W182" s="601">
        <v>14</v>
      </c>
      <c r="X182" s="551">
        <v>14</v>
      </c>
      <c r="Y182" s="561"/>
      <c r="Z182" s="553">
        <v>0</v>
      </c>
      <c r="AA182" s="554">
        <v>0.93333333333333335</v>
      </c>
      <c r="AB182" s="555">
        <v>9.3333333333333339</v>
      </c>
      <c r="AC182" s="600">
        <v>10</v>
      </c>
      <c r="AD182" s="557">
        <v>5</v>
      </c>
      <c r="AE182" s="551">
        <v>5</v>
      </c>
      <c r="AF182" s="552">
        <v>0</v>
      </c>
      <c r="AG182" s="553">
        <v>0</v>
      </c>
      <c r="AH182" s="602">
        <v>0.5</v>
      </c>
      <c r="AI182" s="603">
        <v>13</v>
      </c>
      <c r="AJ182" s="559">
        <v>7</v>
      </c>
      <c r="AK182" s="551">
        <v>5</v>
      </c>
      <c r="AL182" s="552">
        <v>2</v>
      </c>
      <c r="AM182" s="561"/>
      <c r="AN182" s="553">
        <v>0</v>
      </c>
      <c r="AO182" s="602">
        <v>0.53846153846153844</v>
      </c>
      <c r="AP182" s="886"/>
      <c r="AQ182" s="657"/>
      <c r="AR182" s="887"/>
      <c r="AS182" s="887"/>
      <c r="AT182" s="602">
        <v>0.51923076923076916</v>
      </c>
      <c r="AU182" s="604">
        <v>7.7884615384615374</v>
      </c>
      <c r="AV182" s="600">
        <v>21</v>
      </c>
      <c r="AW182" s="551">
        <v>21</v>
      </c>
      <c r="AX182" s="551">
        <v>14</v>
      </c>
      <c r="AY182" s="552">
        <v>2</v>
      </c>
      <c r="AZ182" s="552">
        <v>5</v>
      </c>
      <c r="BA182" s="561"/>
      <c r="BB182" s="571">
        <v>0</v>
      </c>
      <c r="BC182" s="602">
        <v>1</v>
      </c>
      <c r="BD182" s="604">
        <v>10</v>
      </c>
      <c r="BE182" s="605">
        <v>65000</v>
      </c>
      <c r="BF182" s="563">
        <v>50234.780262626256</v>
      </c>
      <c r="BG182" s="563">
        <v>4973243.2459999993</v>
      </c>
      <c r="BH182" s="872">
        <v>99</v>
      </c>
      <c r="BI182" s="602">
        <v>0.77284277327117312</v>
      </c>
      <c r="BJ182" s="604">
        <v>5.4098994128982119</v>
      </c>
      <c r="BK182" s="629"/>
      <c r="BL182" s="873">
        <v>0</v>
      </c>
      <c r="BM182" s="874">
        <v>0</v>
      </c>
      <c r="BN182" s="565">
        <v>0</v>
      </c>
      <c r="BO182" s="565">
        <v>0</v>
      </c>
      <c r="BP182" s="565">
        <v>0</v>
      </c>
      <c r="BQ182" s="565">
        <v>0</v>
      </c>
      <c r="BR182" s="552">
        <v>0</v>
      </c>
      <c r="BS182" s="657"/>
      <c r="BT182" s="607"/>
      <c r="BU182" s="676">
        <v>0.5</v>
      </c>
      <c r="BV182" s="602">
        <v>1</v>
      </c>
      <c r="BW182" s="563">
        <v>5</v>
      </c>
      <c r="BX182" s="872">
        <v>5</v>
      </c>
      <c r="BY182" s="602">
        <v>1</v>
      </c>
      <c r="BZ182" s="604">
        <v>5</v>
      </c>
      <c r="CA182" s="606"/>
      <c r="CB182" s="608"/>
      <c r="CC182" s="608"/>
      <c r="CD182" s="606"/>
      <c r="CE182" s="608"/>
      <c r="CF182" s="608"/>
      <c r="CG182" s="607"/>
      <c r="CH182" s="608"/>
      <c r="CI182" s="608"/>
      <c r="CJ182" s="607"/>
      <c r="CK182" s="712"/>
      <c r="CL182" s="888"/>
      <c r="CM182" s="888"/>
      <c r="CN182" s="889"/>
      <c r="CO182" s="678"/>
      <c r="CP182" s="890">
        <v>98.684210526315795</v>
      </c>
      <c r="CQ182" s="602">
        <v>0.95</v>
      </c>
      <c r="CR182" s="680">
        <v>2.8499999999999996</v>
      </c>
      <c r="CS182" s="584"/>
      <c r="CT182" s="585"/>
      <c r="CU182" s="585"/>
      <c r="CV182" s="891"/>
      <c r="CW182" s="600">
        <v>0</v>
      </c>
      <c r="CX182" s="552">
        <v>0</v>
      </c>
      <c r="CY182" s="552">
        <v>0</v>
      </c>
      <c r="CZ182" s="551">
        <v>0</v>
      </c>
      <c r="DA182" s="552">
        <v>0</v>
      </c>
      <c r="DB182" s="552">
        <v>0</v>
      </c>
      <c r="DC182" s="551">
        <v>0</v>
      </c>
      <c r="DD182" s="552">
        <v>0</v>
      </c>
      <c r="DE182" s="552">
        <v>0</v>
      </c>
      <c r="DF182" s="552">
        <v>0</v>
      </c>
      <c r="DG182" s="552">
        <v>0</v>
      </c>
      <c r="DH182" s="551">
        <v>0</v>
      </c>
      <c r="DI182" s="552">
        <v>0</v>
      </c>
      <c r="DJ182" s="552">
        <v>0</v>
      </c>
      <c r="DK182" s="552">
        <v>0</v>
      </c>
      <c r="DL182" s="892">
        <v>0</v>
      </c>
    </row>
    <row r="183" spans="1:116">
      <c r="A183" s="769" t="s">
        <v>1120</v>
      </c>
      <c r="B183" s="621" t="s">
        <v>675</v>
      </c>
      <c r="C183" s="622" t="s">
        <v>560</v>
      </c>
      <c r="D183" s="622" t="s">
        <v>29</v>
      </c>
      <c r="E183" s="622" t="s">
        <v>306</v>
      </c>
      <c r="F183" s="622" t="s">
        <v>828</v>
      </c>
      <c r="G183" s="599">
        <v>59.055383355614502</v>
      </c>
      <c r="H183" s="600">
        <v>87</v>
      </c>
      <c r="I183" s="552">
        <v>7</v>
      </c>
      <c r="J183" s="601">
        <v>74.400000000000006</v>
      </c>
      <c r="K183" s="551">
        <v>67</v>
      </c>
      <c r="L183" s="552">
        <v>6</v>
      </c>
      <c r="M183" s="552">
        <v>11</v>
      </c>
      <c r="N183" s="552">
        <v>2</v>
      </c>
      <c r="O183" s="553">
        <v>0</v>
      </c>
      <c r="P183" s="554">
        <v>0.85517241379310349</v>
      </c>
      <c r="Q183" s="555">
        <v>12.827586206896552</v>
      </c>
      <c r="R183" s="606"/>
      <c r="S183" s="608"/>
      <c r="T183" s="608"/>
      <c r="U183" s="607"/>
      <c r="V183" s="600">
        <v>14</v>
      </c>
      <c r="W183" s="601">
        <v>14</v>
      </c>
      <c r="X183" s="551">
        <v>14</v>
      </c>
      <c r="Y183" s="561"/>
      <c r="Z183" s="553">
        <v>0</v>
      </c>
      <c r="AA183" s="554">
        <v>1</v>
      </c>
      <c r="AB183" s="555">
        <v>10</v>
      </c>
      <c r="AC183" s="600">
        <v>9</v>
      </c>
      <c r="AD183" s="557">
        <v>10</v>
      </c>
      <c r="AE183" s="551">
        <v>10</v>
      </c>
      <c r="AF183" s="552">
        <v>0</v>
      </c>
      <c r="AG183" s="553">
        <v>0</v>
      </c>
      <c r="AH183" s="602">
        <v>1.1111111111111112</v>
      </c>
      <c r="AI183" s="603">
        <v>12</v>
      </c>
      <c r="AJ183" s="559">
        <v>9</v>
      </c>
      <c r="AK183" s="551">
        <v>8</v>
      </c>
      <c r="AL183" s="552">
        <v>1</v>
      </c>
      <c r="AM183" s="561"/>
      <c r="AN183" s="553">
        <v>0</v>
      </c>
      <c r="AO183" s="602">
        <v>0.75</v>
      </c>
      <c r="AP183" s="886"/>
      <c r="AQ183" s="657"/>
      <c r="AR183" s="887"/>
      <c r="AS183" s="887"/>
      <c r="AT183" s="602">
        <v>0.93055555555555558</v>
      </c>
      <c r="AU183" s="604">
        <v>13.958333333333334</v>
      </c>
      <c r="AV183" s="600">
        <v>20</v>
      </c>
      <c r="AW183" s="551">
        <v>19</v>
      </c>
      <c r="AX183" s="551">
        <v>12</v>
      </c>
      <c r="AY183" s="552">
        <v>5</v>
      </c>
      <c r="AZ183" s="552">
        <v>2</v>
      </c>
      <c r="BA183" s="561"/>
      <c r="BB183" s="571">
        <v>0</v>
      </c>
      <c r="BC183" s="602">
        <v>0.95</v>
      </c>
      <c r="BD183" s="604">
        <v>9.5</v>
      </c>
      <c r="BE183" s="605">
        <v>65000</v>
      </c>
      <c r="BF183" s="563">
        <v>48002.164000000004</v>
      </c>
      <c r="BG183" s="563">
        <v>4032181.7760000001</v>
      </c>
      <c r="BH183" s="872">
        <v>84</v>
      </c>
      <c r="BI183" s="602">
        <v>0.73849483076923084</v>
      </c>
      <c r="BJ183" s="604">
        <v>5.1694638153846162</v>
      </c>
      <c r="BK183" s="629"/>
      <c r="BL183" s="873">
        <v>20.399999999999999</v>
      </c>
      <c r="BM183" s="874">
        <v>17</v>
      </c>
      <c r="BN183" s="565">
        <v>0</v>
      </c>
      <c r="BO183" s="565">
        <v>0</v>
      </c>
      <c r="BP183" s="565">
        <v>0</v>
      </c>
      <c r="BQ183" s="565">
        <v>0</v>
      </c>
      <c r="BR183" s="552">
        <v>0</v>
      </c>
      <c r="BS183" s="657"/>
      <c r="BT183" s="607"/>
      <c r="BU183" s="676">
        <v>0.5</v>
      </c>
      <c r="BV183" s="602">
        <v>0.4</v>
      </c>
      <c r="BW183" s="563">
        <v>4</v>
      </c>
      <c r="BX183" s="872">
        <v>10</v>
      </c>
      <c r="BY183" s="602">
        <v>0.8</v>
      </c>
      <c r="BZ183" s="604">
        <v>4</v>
      </c>
      <c r="CA183" s="606"/>
      <c r="CB183" s="608"/>
      <c r="CC183" s="608"/>
      <c r="CD183" s="606"/>
      <c r="CE183" s="608"/>
      <c r="CF183" s="608"/>
      <c r="CG183" s="607"/>
      <c r="CH183" s="608"/>
      <c r="CI183" s="608"/>
      <c r="CJ183" s="607"/>
      <c r="CK183" s="712"/>
      <c r="CL183" s="888"/>
      <c r="CM183" s="888"/>
      <c r="CN183" s="889"/>
      <c r="CO183" s="678"/>
      <c r="CP183" s="890">
        <v>99.7</v>
      </c>
      <c r="CQ183" s="602">
        <v>1.2</v>
      </c>
      <c r="CR183" s="680">
        <v>3.5999999999999996</v>
      </c>
      <c r="CS183" s="584"/>
      <c r="CT183" s="585"/>
      <c r="CU183" s="585"/>
      <c r="CV183" s="891"/>
      <c r="CW183" s="600">
        <v>0</v>
      </c>
      <c r="CX183" s="552">
        <v>0</v>
      </c>
      <c r="CY183" s="552">
        <v>0</v>
      </c>
      <c r="CZ183" s="551">
        <v>0</v>
      </c>
      <c r="DA183" s="552">
        <v>0</v>
      </c>
      <c r="DB183" s="552">
        <v>0</v>
      </c>
      <c r="DC183" s="551">
        <v>0</v>
      </c>
      <c r="DD183" s="552">
        <v>0</v>
      </c>
      <c r="DE183" s="552">
        <v>0</v>
      </c>
      <c r="DF183" s="552">
        <v>0</v>
      </c>
      <c r="DG183" s="552">
        <v>0</v>
      </c>
      <c r="DH183" s="551">
        <v>0</v>
      </c>
      <c r="DI183" s="552">
        <v>0</v>
      </c>
      <c r="DJ183" s="552">
        <v>0</v>
      </c>
      <c r="DK183" s="552">
        <v>0</v>
      </c>
      <c r="DL183" s="892">
        <v>0</v>
      </c>
    </row>
    <row r="184" spans="1:116">
      <c r="A184" s="769" t="s">
        <v>1120</v>
      </c>
      <c r="B184" s="621" t="s">
        <v>675</v>
      </c>
      <c r="C184" s="622" t="s">
        <v>560</v>
      </c>
      <c r="D184" s="622" t="s">
        <v>29</v>
      </c>
      <c r="E184" s="622" t="s">
        <v>310</v>
      </c>
      <c r="F184" s="622" t="s">
        <v>829</v>
      </c>
      <c r="G184" s="599">
        <v>49.413548514046006</v>
      </c>
      <c r="H184" s="600">
        <v>75</v>
      </c>
      <c r="I184" s="552">
        <v>6</v>
      </c>
      <c r="J184" s="601">
        <v>77.900000000000006</v>
      </c>
      <c r="K184" s="551">
        <v>74</v>
      </c>
      <c r="L184" s="552">
        <v>3</v>
      </c>
      <c r="M184" s="552">
        <v>3</v>
      </c>
      <c r="N184" s="552">
        <v>0</v>
      </c>
      <c r="O184" s="553">
        <v>0</v>
      </c>
      <c r="P184" s="554">
        <v>1.0386666666666668</v>
      </c>
      <c r="Q184" s="555">
        <v>15.580000000000002</v>
      </c>
      <c r="R184" s="606"/>
      <c r="S184" s="608"/>
      <c r="T184" s="608"/>
      <c r="U184" s="607"/>
      <c r="V184" s="600">
        <v>12</v>
      </c>
      <c r="W184" s="601">
        <v>7</v>
      </c>
      <c r="X184" s="551">
        <v>7</v>
      </c>
      <c r="Y184" s="561"/>
      <c r="Z184" s="553">
        <v>0</v>
      </c>
      <c r="AA184" s="554">
        <v>0.58333333333333337</v>
      </c>
      <c r="AB184" s="555">
        <v>5.8333333333333339</v>
      </c>
      <c r="AC184" s="600">
        <v>8</v>
      </c>
      <c r="AD184" s="557">
        <v>6</v>
      </c>
      <c r="AE184" s="551">
        <v>6</v>
      </c>
      <c r="AF184" s="552">
        <v>0</v>
      </c>
      <c r="AG184" s="553">
        <v>0</v>
      </c>
      <c r="AH184" s="602">
        <v>0.75</v>
      </c>
      <c r="AI184" s="603">
        <v>10</v>
      </c>
      <c r="AJ184" s="559">
        <v>5</v>
      </c>
      <c r="AK184" s="551">
        <v>3</v>
      </c>
      <c r="AL184" s="552">
        <v>2</v>
      </c>
      <c r="AM184" s="561"/>
      <c r="AN184" s="553">
        <v>0</v>
      </c>
      <c r="AO184" s="602">
        <v>0.5</v>
      </c>
      <c r="AP184" s="886"/>
      <c r="AQ184" s="657"/>
      <c r="AR184" s="887"/>
      <c r="AS184" s="887"/>
      <c r="AT184" s="602">
        <v>0.625</v>
      </c>
      <c r="AU184" s="604">
        <v>9.375</v>
      </c>
      <c r="AV184" s="600">
        <v>17</v>
      </c>
      <c r="AW184" s="551">
        <v>9</v>
      </c>
      <c r="AX184" s="551">
        <v>9</v>
      </c>
      <c r="AY184" s="552">
        <v>0</v>
      </c>
      <c r="AZ184" s="552">
        <v>0</v>
      </c>
      <c r="BA184" s="561"/>
      <c r="BB184" s="571">
        <v>0</v>
      </c>
      <c r="BC184" s="602">
        <v>0.52941176470588236</v>
      </c>
      <c r="BD184" s="604">
        <v>5.2941176470588234</v>
      </c>
      <c r="BE184" s="605">
        <v>65000</v>
      </c>
      <c r="BF184" s="563">
        <v>52288.76281249999</v>
      </c>
      <c r="BG184" s="563">
        <v>4183101.0249999994</v>
      </c>
      <c r="BH184" s="872">
        <v>80</v>
      </c>
      <c r="BI184" s="602">
        <v>0.80444250480769219</v>
      </c>
      <c r="BJ184" s="604">
        <v>5.6310975336538451</v>
      </c>
      <c r="BK184" s="629"/>
      <c r="BL184" s="873">
        <v>12</v>
      </c>
      <c r="BM184" s="874">
        <v>10</v>
      </c>
      <c r="BN184" s="565">
        <v>0</v>
      </c>
      <c r="BO184" s="565">
        <v>0</v>
      </c>
      <c r="BP184" s="565">
        <v>0</v>
      </c>
      <c r="BQ184" s="565">
        <v>0</v>
      </c>
      <c r="BR184" s="552">
        <v>0</v>
      </c>
      <c r="BS184" s="657"/>
      <c r="BT184" s="607"/>
      <c r="BU184" s="676">
        <v>0.5</v>
      </c>
      <c r="BV184" s="602">
        <v>0.83333333333333337</v>
      </c>
      <c r="BW184" s="563">
        <v>5</v>
      </c>
      <c r="BX184" s="872">
        <v>6</v>
      </c>
      <c r="BY184" s="602">
        <v>1</v>
      </c>
      <c r="BZ184" s="604">
        <v>5</v>
      </c>
      <c r="CA184" s="606"/>
      <c r="CB184" s="608"/>
      <c r="CC184" s="608"/>
      <c r="CD184" s="606"/>
      <c r="CE184" s="608"/>
      <c r="CF184" s="608"/>
      <c r="CG184" s="607"/>
      <c r="CH184" s="608"/>
      <c r="CI184" s="608"/>
      <c r="CJ184" s="607"/>
      <c r="CK184" s="712"/>
      <c r="CL184" s="888"/>
      <c r="CM184" s="888"/>
      <c r="CN184" s="889"/>
      <c r="CO184" s="678"/>
      <c r="CP184" s="890">
        <v>98.333333333333329</v>
      </c>
      <c r="CQ184" s="602">
        <v>0.9</v>
      </c>
      <c r="CR184" s="680">
        <v>2.7</v>
      </c>
      <c r="CS184" s="584"/>
      <c r="CT184" s="585"/>
      <c r="CU184" s="585"/>
      <c r="CV184" s="891"/>
      <c r="CW184" s="600">
        <v>0</v>
      </c>
      <c r="CX184" s="552">
        <v>0</v>
      </c>
      <c r="CY184" s="552">
        <v>0</v>
      </c>
      <c r="CZ184" s="551">
        <v>0</v>
      </c>
      <c r="DA184" s="552">
        <v>0</v>
      </c>
      <c r="DB184" s="552">
        <v>0</v>
      </c>
      <c r="DC184" s="551">
        <v>0</v>
      </c>
      <c r="DD184" s="552">
        <v>0</v>
      </c>
      <c r="DE184" s="552">
        <v>0</v>
      </c>
      <c r="DF184" s="552">
        <v>0</v>
      </c>
      <c r="DG184" s="552">
        <v>0</v>
      </c>
      <c r="DH184" s="551">
        <v>0</v>
      </c>
      <c r="DI184" s="552">
        <v>0</v>
      </c>
      <c r="DJ184" s="552">
        <v>0</v>
      </c>
      <c r="DK184" s="552">
        <v>0</v>
      </c>
      <c r="DL184" s="892">
        <v>0</v>
      </c>
    </row>
    <row r="185" spans="1:116">
      <c r="A185" s="769" t="s">
        <v>1120</v>
      </c>
      <c r="B185" s="621" t="s">
        <v>675</v>
      </c>
      <c r="C185" s="622" t="s">
        <v>560</v>
      </c>
      <c r="D185" s="622" t="s">
        <v>29</v>
      </c>
      <c r="E185" s="622" t="s">
        <v>311</v>
      </c>
      <c r="F185" s="622" t="s">
        <v>830</v>
      </c>
      <c r="G185" s="599">
        <v>49.273229573325352</v>
      </c>
      <c r="H185" s="600">
        <v>110</v>
      </c>
      <c r="I185" s="552">
        <v>9</v>
      </c>
      <c r="J185" s="601">
        <v>101.2</v>
      </c>
      <c r="K185" s="551">
        <v>102</v>
      </c>
      <c r="L185" s="552">
        <v>3</v>
      </c>
      <c r="M185" s="552">
        <v>4</v>
      </c>
      <c r="N185" s="552">
        <v>0</v>
      </c>
      <c r="O185" s="553">
        <v>5</v>
      </c>
      <c r="P185" s="554">
        <v>0.92</v>
      </c>
      <c r="Q185" s="555">
        <v>13.8</v>
      </c>
      <c r="R185" s="606"/>
      <c r="S185" s="608"/>
      <c r="T185" s="608"/>
      <c r="U185" s="607"/>
      <c r="V185" s="600">
        <v>18</v>
      </c>
      <c r="W185" s="601">
        <v>14</v>
      </c>
      <c r="X185" s="551">
        <v>14</v>
      </c>
      <c r="Y185" s="561"/>
      <c r="Z185" s="553">
        <v>0</v>
      </c>
      <c r="AA185" s="554">
        <v>0.77777777777777779</v>
      </c>
      <c r="AB185" s="555">
        <v>7.7777777777777777</v>
      </c>
      <c r="AC185" s="600">
        <v>11</v>
      </c>
      <c r="AD185" s="557">
        <v>8</v>
      </c>
      <c r="AE185" s="551">
        <v>8</v>
      </c>
      <c r="AF185" s="552">
        <v>0</v>
      </c>
      <c r="AG185" s="553">
        <v>0</v>
      </c>
      <c r="AH185" s="602">
        <v>0.72727272727272729</v>
      </c>
      <c r="AI185" s="603">
        <v>16</v>
      </c>
      <c r="AJ185" s="559">
        <v>11</v>
      </c>
      <c r="AK185" s="551">
        <v>8</v>
      </c>
      <c r="AL185" s="552">
        <v>3</v>
      </c>
      <c r="AM185" s="561"/>
      <c r="AN185" s="553">
        <v>0</v>
      </c>
      <c r="AO185" s="602">
        <v>0.6875</v>
      </c>
      <c r="AP185" s="886"/>
      <c r="AQ185" s="657"/>
      <c r="AR185" s="887"/>
      <c r="AS185" s="887"/>
      <c r="AT185" s="602">
        <v>0.70738636363636365</v>
      </c>
      <c r="AU185" s="604">
        <v>10.610795454545455</v>
      </c>
      <c r="AV185" s="600">
        <v>25</v>
      </c>
      <c r="AW185" s="551">
        <v>22</v>
      </c>
      <c r="AX185" s="551">
        <v>19</v>
      </c>
      <c r="AY185" s="552">
        <v>2</v>
      </c>
      <c r="AZ185" s="552">
        <v>1</v>
      </c>
      <c r="BA185" s="561"/>
      <c r="BB185" s="571">
        <v>0</v>
      </c>
      <c r="BC185" s="602">
        <v>0.88</v>
      </c>
      <c r="BD185" s="604">
        <v>8.8000000000000007</v>
      </c>
      <c r="BE185" s="605">
        <v>65000</v>
      </c>
      <c r="BF185" s="563">
        <v>45821.808880733959</v>
      </c>
      <c r="BG185" s="563">
        <v>4994577.1680000015</v>
      </c>
      <c r="BH185" s="872">
        <v>109</v>
      </c>
      <c r="BI185" s="602">
        <v>0.70495090585744558</v>
      </c>
      <c r="BJ185" s="604">
        <v>4.9346563410021194</v>
      </c>
      <c r="BK185" s="629"/>
      <c r="BL185" s="873">
        <v>0</v>
      </c>
      <c r="BM185" s="874">
        <v>0</v>
      </c>
      <c r="BN185" s="565">
        <v>0</v>
      </c>
      <c r="BO185" s="565">
        <v>0</v>
      </c>
      <c r="BP185" s="565">
        <v>0</v>
      </c>
      <c r="BQ185" s="565">
        <v>0</v>
      </c>
      <c r="BR185" s="552">
        <v>0</v>
      </c>
      <c r="BS185" s="657"/>
      <c r="BT185" s="607"/>
      <c r="BU185" s="676">
        <v>0.5</v>
      </c>
      <c r="BV185" s="602">
        <v>0.125</v>
      </c>
      <c r="BW185" s="563">
        <v>1</v>
      </c>
      <c r="BX185" s="872">
        <v>8</v>
      </c>
      <c r="BY185" s="602">
        <v>0.25</v>
      </c>
      <c r="BZ185" s="604">
        <v>1.25</v>
      </c>
      <c r="CA185" s="606"/>
      <c r="CB185" s="608"/>
      <c r="CC185" s="608"/>
      <c r="CD185" s="606"/>
      <c r="CE185" s="608"/>
      <c r="CF185" s="608"/>
      <c r="CG185" s="607"/>
      <c r="CH185" s="608"/>
      <c r="CI185" s="608"/>
      <c r="CJ185" s="607"/>
      <c r="CK185" s="712"/>
      <c r="CL185" s="888"/>
      <c r="CM185" s="888"/>
      <c r="CN185" s="889"/>
      <c r="CO185" s="678"/>
      <c r="CP185" s="890">
        <v>96.63636363636364</v>
      </c>
      <c r="CQ185" s="602">
        <v>0.7</v>
      </c>
      <c r="CR185" s="680">
        <v>2.0999999999999996</v>
      </c>
      <c r="CS185" s="584"/>
      <c r="CT185" s="585"/>
      <c r="CU185" s="585"/>
      <c r="CV185" s="891"/>
      <c r="CW185" s="600">
        <v>5</v>
      </c>
      <c r="CX185" s="552">
        <v>1</v>
      </c>
      <c r="CY185" s="552">
        <v>0</v>
      </c>
      <c r="CZ185" s="551">
        <v>0</v>
      </c>
      <c r="DA185" s="552">
        <v>0</v>
      </c>
      <c r="DB185" s="552">
        <v>0</v>
      </c>
      <c r="DC185" s="551">
        <v>0</v>
      </c>
      <c r="DD185" s="552">
        <v>0</v>
      </c>
      <c r="DE185" s="552">
        <v>0</v>
      </c>
      <c r="DF185" s="552">
        <v>0</v>
      </c>
      <c r="DG185" s="552">
        <v>0</v>
      </c>
      <c r="DH185" s="551">
        <v>0</v>
      </c>
      <c r="DI185" s="552">
        <v>0</v>
      </c>
      <c r="DJ185" s="552">
        <v>0</v>
      </c>
      <c r="DK185" s="552">
        <v>0</v>
      </c>
      <c r="DL185" s="892">
        <v>0</v>
      </c>
    </row>
    <row r="186" spans="1:116">
      <c r="A186" s="769" t="s">
        <v>1120</v>
      </c>
      <c r="B186" s="621" t="s">
        <v>675</v>
      </c>
      <c r="C186" s="622" t="s">
        <v>560</v>
      </c>
      <c r="D186" s="622" t="s">
        <v>29</v>
      </c>
      <c r="E186" s="622" t="s">
        <v>313</v>
      </c>
      <c r="F186" s="622" t="s">
        <v>831</v>
      </c>
      <c r="G186" s="599">
        <v>31.743679857418606</v>
      </c>
      <c r="H186" s="600">
        <v>89</v>
      </c>
      <c r="I186" s="552">
        <v>7</v>
      </c>
      <c r="J186" s="601">
        <v>40.6</v>
      </c>
      <c r="K186" s="551">
        <v>36</v>
      </c>
      <c r="L186" s="552">
        <v>4</v>
      </c>
      <c r="M186" s="552">
        <v>2</v>
      </c>
      <c r="N186" s="552">
        <v>0</v>
      </c>
      <c r="O186" s="553">
        <v>0</v>
      </c>
      <c r="P186" s="554">
        <v>0.45617977528089887</v>
      </c>
      <c r="Q186" s="555">
        <v>6.8426966292134832</v>
      </c>
      <c r="R186" s="606"/>
      <c r="S186" s="608"/>
      <c r="T186" s="608"/>
      <c r="U186" s="607"/>
      <c r="V186" s="600">
        <v>15</v>
      </c>
      <c r="W186" s="601">
        <v>8</v>
      </c>
      <c r="X186" s="551">
        <v>8</v>
      </c>
      <c r="Y186" s="561"/>
      <c r="Z186" s="553">
        <v>0</v>
      </c>
      <c r="AA186" s="554">
        <v>0.53333333333333333</v>
      </c>
      <c r="AB186" s="555">
        <v>5.333333333333333</v>
      </c>
      <c r="AC186" s="600">
        <v>9</v>
      </c>
      <c r="AD186" s="557">
        <v>3</v>
      </c>
      <c r="AE186" s="551">
        <v>3</v>
      </c>
      <c r="AF186" s="552">
        <v>0</v>
      </c>
      <c r="AG186" s="553">
        <v>0</v>
      </c>
      <c r="AH186" s="602">
        <v>0.33333333333333331</v>
      </c>
      <c r="AI186" s="603">
        <v>13</v>
      </c>
      <c r="AJ186" s="559">
        <v>4</v>
      </c>
      <c r="AK186" s="551">
        <v>2</v>
      </c>
      <c r="AL186" s="552">
        <v>2</v>
      </c>
      <c r="AM186" s="561"/>
      <c r="AN186" s="553">
        <v>0</v>
      </c>
      <c r="AO186" s="602">
        <v>0.30769230769230771</v>
      </c>
      <c r="AP186" s="886"/>
      <c r="AQ186" s="657"/>
      <c r="AR186" s="887"/>
      <c r="AS186" s="887"/>
      <c r="AT186" s="602">
        <v>0.32051282051282048</v>
      </c>
      <c r="AU186" s="604">
        <v>4.8076923076923075</v>
      </c>
      <c r="AV186" s="600">
        <v>20</v>
      </c>
      <c r="AW186" s="551">
        <v>3</v>
      </c>
      <c r="AX186" s="551">
        <v>2</v>
      </c>
      <c r="AY186" s="552">
        <v>1</v>
      </c>
      <c r="AZ186" s="552">
        <v>0</v>
      </c>
      <c r="BA186" s="561"/>
      <c r="BB186" s="571">
        <v>0</v>
      </c>
      <c r="BC186" s="602">
        <v>0.15</v>
      </c>
      <c r="BD186" s="604">
        <v>1.5</v>
      </c>
      <c r="BE186" s="605">
        <v>65000</v>
      </c>
      <c r="BF186" s="563">
        <v>58747.225214285711</v>
      </c>
      <c r="BG186" s="563">
        <v>2467383.4589999998</v>
      </c>
      <c r="BH186" s="872">
        <v>42</v>
      </c>
      <c r="BI186" s="602">
        <v>0.90380346483516483</v>
      </c>
      <c r="BJ186" s="604">
        <v>6.3266242538461537</v>
      </c>
      <c r="BK186" s="629"/>
      <c r="BL186" s="873">
        <v>0</v>
      </c>
      <c r="BM186" s="874">
        <v>0</v>
      </c>
      <c r="BN186" s="565">
        <v>0</v>
      </c>
      <c r="BO186" s="565">
        <v>0</v>
      </c>
      <c r="BP186" s="565">
        <v>0</v>
      </c>
      <c r="BQ186" s="565">
        <v>0</v>
      </c>
      <c r="BR186" s="552">
        <v>0</v>
      </c>
      <c r="BS186" s="657"/>
      <c r="BT186" s="607"/>
      <c r="BU186" s="676">
        <v>0.5</v>
      </c>
      <c r="BV186" s="602">
        <v>0.33333333333333331</v>
      </c>
      <c r="BW186" s="563">
        <v>1</v>
      </c>
      <c r="BX186" s="872">
        <v>3</v>
      </c>
      <c r="BY186" s="602">
        <v>0.66666666666666663</v>
      </c>
      <c r="BZ186" s="604">
        <v>3.333333333333333</v>
      </c>
      <c r="CA186" s="606"/>
      <c r="CB186" s="608"/>
      <c r="CC186" s="608"/>
      <c r="CD186" s="606"/>
      <c r="CE186" s="608"/>
      <c r="CF186" s="608"/>
      <c r="CG186" s="607"/>
      <c r="CH186" s="608"/>
      <c r="CI186" s="608"/>
      <c r="CJ186" s="607"/>
      <c r="CK186" s="712"/>
      <c r="CL186" s="888"/>
      <c r="CM186" s="888"/>
      <c r="CN186" s="889"/>
      <c r="CO186" s="678"/>
      <c r="CP186" s="890">
        <v>100</v>
      </c>
      <c r="CQ186" s="602">
        <v>1.2</v>
      </c>
      <c r="CR186" s="680">
        <v>3.5999999999999996</v>
      </c>
      <c r="CS186" s="584"/>
      <c r="CT186" s="585"/>
      <c r="CU186" s="585"/>
      <c r="CV186" s="891"/>
      <c r="CW186" s="600">
        <v>0</v>
      </c>
      <c r="CX186" s="552">
        <v>0</v>
      </c>
      <c r="CY186" s="552">
        <v>0</v>
      </c>
      <c r="CZ186" s="551">
        <v>0</v>
      </c>
      <c r="DA186" s="552">
        <v>0</v>
      </c>
      <c r="DB186" s="552">
        <v>0</v>
      </c>
      <c r="DC186" s="551">
        <v>0</v>
      </c>
      <c r="DD186" s="552">
        <v>0</v>
      </c>
      <c r="DE186" s="552">
        <v>0</v>
      </c>
      <c r="DF186" s="552">
        <v>0</v>
      </c>
      <c r="DG186" s="552">
        <v>0</v>
      </c>
      <c r="DH186" s="551">
        <v>0</v>
      </c>
      <c r="DI186" s="552">
        <v>0</v>
      </c>
      <c r="DJ186" s="552">
        <v>0</v>
      </c>
      <c r="DK186" s="552">
        <v>0</v>
      </c>
      <c r="DL186" s="892">
        <v>0</v>
      </c>
    </row>
    <row r="187" spans="1:116">
      <c r="A187" s="769" t="s">
        <v>1120</v>
      </c>
      <c r="B187" s="621" t="s">
        <v>675</v>
      </c>
      <c r="C187" s="622" t="s">
        <v>560</v>
      </c>
      <c r="D187" s="622" t="s">
        <v>29</v>
      </c>
      <c r="E187" s="622" t="s">
        <v>619</v>
      </c>
      <c r="F187" s="622" t="s">
        <v>832</v>
      </c>
      <c r="G187" s="599">
        <v>36.016775254783887</v>
      </c>
      <c r="H187" s="600">
        <v>70</v>
      </c>
      <c r="I187" s="552">
        <v>6</v>
      </c>
      <c r="J187" s="601">
        <v>47.2</v>
      </c>
      <c r="K187" s="551">
        <v>46</v>
      </c>
      <c r="L187" s="552">
        <v>0</v>
      </c>
      <c r="M187" s="552">
        <v>4</v>
      </c>
      <c r="N187" s="552">
        <v>0</v>
      </c>
      <c r="O187" s="553">
        <v>0</v>
      </c>
      <c r="P187" s="554">
        <v>0.67428571428571438</v>
      </c>
      <c r="Q187" s="555">
        <v>10.114285714285716</v>
      </c>
      <c r="R187" s="606"/>
      <c r="S187" s="608"/>
      <c r="T187" s="608"/>
      <c r="U187" s="607"/>
      <c r="V187" s="600">
        <v>12</v>
      </c>
      <c r="W187" s="601">
        <v>4</v>
      </c>
      <c r="X187" s="551">
        <v>4</v>
      </c>
      <c r="Y187" s="561"/>
      <c r="Z187" s="553">
        <v>0</v>
      </c>
      <c r="AA187" s="554">
        <v>0.33333333333333331</v>
      </c>
      <c r="AB187" s="555">
        <v>3.333333333333333</v>
      </c>
      <c r="AC187" s="600">
        <v>7</v>
      </c>
      <c r="AD187" s="557">
        <v>2</v>
      </c>
      <c r="AE187" s="551">
        <v>2</v>
      </c>
      <c r="AF187" s="552">
        <v>0</v>
      </c>
      <c r="AG187" s="553">
        <v>0</v>
      </c>
      <c r="AH187" s="602">
        <v>0.2857142857142857</v>
      </c>
      <c r="AI187" s="603">
        <v>10</v>
      </c>
      <c r="AJ187" s="559">
        <v>2</v>
      </c>
      <c r="AK187" s="551">
        <v>2</v>
      </c>
      <c r="AL187" s="552">
        <v>0</v>
      </c>
      <c r="AM187" s="561"/>
      <c r="AN187" s="553">
        <v>0</v>
      </c>
      <c r="AO187" s="602">
        <v>0.2</v>
      </c>
      <c r="AP187" s="886"/>
      <c r="AQ187" s="657"/>
      <c r="AR187" s="887"/>
      <c r="AS187" s="887"/>
      <c r="AT187" s="602">
        <v>0.24285714285714285</v>
      </c>
      <c r="AU187" s="604">
        <v>3.6428571428571428</v>
      </c>
      <c r="AV187" s="600">
        <v>16</v>
      </c>
      <c r="AW187" s="551">
        <v>7</v>
      </c>
      <c r="AX187" s="551">
        <v>6</v>
      </c>
      <c r="AY187" s="552">
        <v>1</v>
      </c>
      <c r="AZ187" s="552">
        <v>0</v>
      </c>
      <c r="BA187" s="561"/>
      <c r="BB187" s="571">
        <v>0</v>
      </c>
      <c r="BC187" s="602">
        <v>0.4375</v>
      </c>
      <c r="BD187" s="604">
        <v>4.375</v>
      </c>
      <c r="BE187" s="605">
        <v>65000</v>
      </c>
      <c r="BF187" s="563">
        <v>55262.062740000008</v>
      </c>
      <c r="BG187" s="563">
        <v>2763103.1370000006</v>
      </c>
      <c r="BH187" s="872">
        <v>50</v>
      </c>
      <c r="BI187" s="602">
        <v>0.85018558061538474</v>
      </c>
      <c r="BJ187" s="604">
        <v>5.9512990643076931</v>
      </c>
      <c r="BK187" s="629"/>
      <c r="BL187" s="873">
        <v>0</v>
      </c>
      <c r="BM187" s="874">
        <v>0</v>
      </c>
      <c r="BN187" s="565">
        <v>0</v>
      </c>
      <c r="BO187" s="565">
        <v>0</v>
      </c>
      <c r="BP187" s="565">
        <v>0</v>
      </c>
      <c r="BQ187" s="565">
        <v>0</v>
      </c>
      <c r="BR187" s="552">
        <v>0</v>
      </c>
      <c r="BS187" s="657"/>
      <c r="BT187" s="607"/>
      <c r="BU187" s="676">
        <v>0.5</v>
      </c>
      <c r="BV187" s="602">
        <v>1</v>
      </c>
      <c r="BW187" s="563">
        <v>2</v>
      </c>
      <c r="BX187" s="872">
        <v>2</v>
      </c>
      <c r="BY187" s="602">
        <v>1</v>
      </c>
      <c r="BZ187" s="604">
        <v>5</v>
      </c>
      <c r="CA187" s="606"/>
      <c r="CB187" s="608"/>
      <c r="CC187" s="608"/>
      <c r="CD187" s="606"/>
      <c r="CE187" s="608"/>
      <c r="CF187" s="608"/>
      <c r="CG187" s="607"/>
      <c r="CH187" s="608"/>
      <c r="CI187" s="608"/>
      <c r="CJ187" s="607"/>
      <c r="CK187" s="712"/>
      <c r="CL187" s="888"/>
      <c r="CM187" s="888"/>
      <c r="CN187" s="889"/>
      <c r="CO187" s="678"/>
      <c r="CP187" s="890">
        <v>100</v>
      </c>
      <c r="CQ187" s="602">
        <v>1.2</v>
      </c>
      <c r="CR187" s="680">
        <v>3.5999999999999996</v>
      </c>
      <c r="CS187" s="584"/>
      <c r="CT187" s="585"/>
      <c r="CU187" s="585"/>
      <c r="CV187" s="891"/>
      <c r="CW187" s="600">
        <v>0</v>
      </c>
      <c r="CX187" s="552">
        <v>0</v>
      </c>
      <c r="CY187" s="552">
        <v>0</v>
      </c>
      <c r="CZ187" s="551">
        <v>0</v>
      </c>
      <c r="DA187" s="552">
        <v>0</v>
      </c>
      <c r="DB187" s="552">
        <v>0</v>
      </c>
      <c r="DC187" s="551">
        <v>0</v>
      </c>
      <c r="DD187" s="552">
        <v>0</v>
      </c>
      <c r="DE187" s="552">
        <v>0</v>
      </c>
      <c r="DF187" s="552">
        <v>0</v>
      </c>
      <c r="DG187" s="552">
        <v>0</v>
      </c>
      <c r="DH187" s="551">
        <v>0</v>
      </c>
      <c r="DI187" s="552">
        <v>0</v>
      </c>
      <c r="DJ187" s="552">
        <v>0</v>
      </c>
      <c r="DK187" s="552">
        <v>0</v>
      </c>
      <c r="DL187" s="892">
        <v>0</v>
      </c>
    </row>
    <row r="188" spans="1:116">
      <c r="A188" s="769" t="s">
        <v>1120</v>
      </c>
      <c r="B188" s="621" t="s">
        <v>675</v>
      </c>
      <c r="C188" s="622" t="s">
        <v>560</v>
      </c>
      <c r="D188" s="622" t="s">
        <v>29</v>
      </c>
      <c r="E188" s="622" t="s">
        <v>315</v>
      </c>
      <c r="F188" s="622" t="s">
        <v>833</v>
      </c>
      <c r="G188" s="599">
        <v>54.388394935211402</v>
      </c>
      <c r="H188" s="600">
        <v>129</v>
      </c>
      <c r="I188" s="552">
        <v>10</v>
      </c>
      <c r="J188" s="601">
        <v>117.2</v>
      </c>
      <c r="K188" s="551">
        <v>112</v>
      </c>
      <c r="L188" s="552">
        <v>4</v>
      </c>
      <c r="M188" s="552">
        <v>4</v>
      </c>
      <c r="N188" s="552">
        <v>0</v>
      </c>
      <c r="O188" s="553">
        <v>0</v>
      </c>
      <c r="P188" s="554">
        <v>0.90852713178294575</v>
      </c>
      <c r="Q188" s="555">
        <v>13.627906976744185</v>
      </c>
      <c r="R188" s="606"/>
      <c r="S188" s="608"/>
      <c r="T188" s="608"/>
      <c r="U188" s="607"/>
      <c r="V188" s="600">
        <v>21</v>
      </c>
      <c r="W188" s="601">
        <v>15</v>
      </c>
      <c r="X188" s="551">
        <v>15</v>
      </c>
      <c r="Y188" s="561"/>
      <c r="Z188" s="553">
        <v>0</v>
      </c>
      <c r="AA188" s="554">
        <v>0.7142857142857143</v>
      </c>
      <c r="AB188" s="555">
        <v>7.1428571428571432</v>
      </c>
      <c r="AC188" s="600">
        <v>13</v>
      </c>
      <c r="AD188" s="557">
        <v>9</v>
      </c>
      <c r="AE188" s="551">
        <v>9</v>
      </c>
      <c r="AF188" s="552">
        <v>0</v>
      </c>
      <c r="AG188" s="553">
        <v>0</v>
      </c>
      <c r="AH188" s="602">
        <v>0.69230769230769229</v>
      </c>
      <c r="AI188" s="603">
        <v>18</v>
      </c>
      <c r="AJ188" s="559">
        <v>15</v>
      </c>
      <c r="AK188" s="551">
        <v>9</v>
      </c>
      <c r="AL188" s="552">
        <v>6</v>
      </c>
      <c r="AM188" s="561"/>
      <c r="AN188" s="553">
        <v>0</v>
      </c>
      <c r="AO188" s="602">
        <v>0.83333333333333337</v>
      </c>
      <c r="AP188" s="886"/>
      <c r="AQ188" s="657"/>
      <c r="AR188" s="887"/>
      <c r="AS188" s="887"/>
      <c r="AT188" s="602">
        <v>0.76282051282051277</v>
      </c>
      <c r="AU188" s="604">
        <v>11.442307692307692</v>
      </c>
      <c r="AV188" s="600">
        <v>29</v>
      </c>
      <c r="AW188" s="551">
        <v>26</v>
      </c>
      <c r="AX188" s="551">
        <v>23</v>
      </c>
      <c r="AY188" s="552">
        <v>1</v>
      </c>
      <c r="AZ188" s="552">
        <v>2</v>
      </c>
      <c r="BA188" s="561"/>
      <c r="BB188" s="571">
        <v>0</v>
      </c>
      <c r="BC188" s="602">
        <v>0.89655172413793105</v>
      </c>
      <c r="BD188" s="604">
        <v>8.9655172413793096</v>
      </c>
      <c r="BE188" s="605">
        <v>65000</v>
      </c>
      <c r="BF188" s="563">
        <v>53948.197474999986</v>
      </c>
      <c r="BG188" s="563">
        <v>6473783.6969999988</v>
      </c>
      <c r="BH188" s="872">
        <v>120</v>
      </c>
      <c r="BI188" s="602">
        <v>0.8299722688461536</v>
      </c>
      <c r="BJ188" s="604">
        <v>5.8098058819230749</v>
      </c>
      <c r="BK188" s="629"/>
      <c r="BL188" s="873">
        <v>0</v>
      </c>
      <c r="BM188" s="874">
        <v>0</v>
      </c>
      <c r="BN188" s="565">
        <v>0</v>
      </c>
      <c r="BO188" s="565">
        <v>0</v>
      </c>
      <c r="BP188" s="565">
        <v>0</v>
      </c>
      <c r="BQ188" s="565">
        <v>0</v>
      </c>
      <c r="BR188" s="552">
        <v>0</v>
      </c>
      <c r="BS188" s="657"/>
      <c r="BT188" s="607"/>
      <c r="BU188" s="676">
        <v>0.5</v>
      </c>
      <c r="BV188" s="602">
        <v>0.66666666666666663</v>
      </c>
      <c r="BW188" s="563">
        <v>6</v>
      </c>
      <c r="BX188" s="872">
        <v>9</v>
      </c>
      <c r="BY188" s="602">
        <v>1</v>
      </c>
      <c r="BZ188" s="604">
        <v>5</v>
      </c>
      <c r="CA188" s="606"/>
      <c r="CB188" s="608"/>
      <c r="CC188" s="608"/>
      <c r="CD188" s="606"/>
      <c r="CE188" s="608"/>
      <c r="CF188" s="608"/>
      <c r="CG188" s="607"/>
      <c r="CH188" s="608"/>
      <c r="CI188" s="608"/>
      <c r="CJ188" s="607"/>
      <c r="CK188" s="712"/>
      <c r="CL188" s="888"/>
      <c r="CM188" s="888"/>
      <c r="CN188" s="889"/>
      <c r="CO188" s="678"/>
      <c r="CP188" s="890">
        <v>97.5</v>
      </c>
      <c r="CQ188" s="602">
        <v>0.8</v>
      </c>
      <c r="CR188" s="680">
        <v>2.4000000000000004</v>
      </c>
      <c r="CS188" s="584"/>
      <c r="CT188" s="585"/>
      <c r="CU188" s="585"/>
      <c r="CV188" s="891"/>
      <c r="CW188" s="600">
        <v>0</v>
      </c>
      <c r="CX188" s="552">
        <v>0</v>
      </c>
      <c r="CY188" s="552">
        <v>0</v>
      </c>
      <c r="CZ188" s="551">
        <v>0</v>
      </c>
      <c r="DA188" s="552">
        <v>0</v>
      </c>
      <c r="DB188" s="552">
        <v>0</v>
      </c>
      <c r="DC188" s="551">
        <v>0</v>
      </c>
      <c r="DD188" s="552">
        <v>0</v>
      </c>
      <c r="DE188" s="552">
        <v>0</v>
      </c>
      <c r="DF188" s="552">
        <v>0</v>
      </c>
      <c r="DG188" s="552">
        <v>0</v>
      </c>
      <c r="DH188" s="551">
        <v>0</v>
      </c>
      <c r="DI188" s="552">
        <v>0</v>
      </c>
      <c r="DJ188" s="552">
        <v>0</v>
      </c>
      <c r="DK188" s="552">
        <v>0</v>
      </c>
      <c r="DL188" s="892">
        <v>0</v>
      </c>
    </row>
    <row r="189" spans="1:116">
      <c r="A189" s="769" t="s">
        <v>1120</v>
      </c>
      <c r="B189" s="621" t="s">
        <v>675</v>
      </c>
      <c r="C189" s="622" t="s">
        <v>560</v>
      </c>
      <c r="D189" s="622" t="s">
        <v>29</v>
      </c>
      <c r="E189" s="622" t="s">
        <v>317</v>
      </c>
      <c r="F189" s="622" t="s">
        <v>834</v>
      </c>
      <c r="G189" s="599">
        <v>60.943771237797499</v>
      </c>
      <c r="H189" s="600">
        <v>82</v>
      </c>
      <c r="I189" s="552">
        <v>7</v>
      </c>
      <c r="J189" s="601">
        <v>78.400000000000006</v>
      </c>
      <c r="K189" s="551">
        <v>81</v>
      </c>
      <c r="L189" s="552">
        <v>0</v>
      </c>
      <c r="M189" s="552">
        <v>8</v>
      </c>
      <c r="N189" s="552">
        <v>0</v>
      </c>
      <c r="O189" s="553">
        <v>5</v>
      </c>
      <c r="P189" s="554">
        <v>0.95609756097560983</v>
      </c>
      <c r="Q189" s="555">
        <v>14.341463414634147</v>
      </c>
      <c r="R189" s="606"/>
      <c r="S189" s="608"/>
      <c r="T189" s="608"/>
      <c r="U189" s="607"/>
      <c r="V189" s="600">
        <v>13</v>
      </c>
      <c r="W189" s="601">
        <v>6</v>
      </c>
      <c r="X189" s="551">
        <v>6</v>
      </c>
      <c r="Y189" s="561"/>
      <c r="Z189" s="553">
        <v>0</v>
      </c>
      <c r="AA189" s="554">
        <v>0.46153846153846156</v>
      </c>
      <c r="AB189" s="555">
        <v>4.6153846153846159</v>
      </c>
      <c r="AC189" s="600">
        <v>8</v>
      </c>
      <c r="AD189" s="557">
        <v>7</v>
      </c>
      <c r="AE189" s="551">
        <v>7</v>
      </c>
      <c r="AF189" s="552">
        <v>0</v>
      </c>
      <c r="AG189" s="553">
        <v>0</v>
      </c>
      <c r="AH189" s="602">
        <v>0.875</v>
      </c>
      <c r="AI189" s="603">
        <v>12</v>
      </c>
      <c r="AJ189" s="559">
        <v>13</v>
      </c>
      <c r="AK189" s="551">
        <v>7</v>
      </c>
      <c r="AL189" s="552">
        <v>6</v>
      </c>
      <c r="AM189" s="561"/>
      <c r="AN189" s="553">
        <v>0</v>
      </c>
      <c r="AO189" s="602">
        <v>1.0833333333333333</v>
      </c>
      <c r="AP189" s="886"/>
      <c r="AQ189" s="657"/>
      <c r="AR189" s="887"/>
      <c r="AS189" s="887"/>
      <c r="AT189" s="602">
        <v>0.97916666666666663</v>
      </c>
      <c r="AU189" s="604">
        <v>14.6875</v>
      </c>
      <c r="AV189" s="600">
        <v>19</v>
      </c>
      <c r="AW189" s="551">
        <v>24</v>
      </c>
      <c r="AX189" s="551">
        <v>22</v>
      </c>
      <c r="AY189" s="552">
        <v>2</v>
      </c>
      <c r="AZ189" s="552">
        <v>0</v>
      </c>
      <c r="BA189" s="561"/>
      <c r="BB189" s="571">
        <v>0</v>
      </c>
      <c r="BC189" s="602">
        <v>1.2</v>
      </c>
      <c r="BD189" s="604">
        <v>12</v>
      </c>
      <c r="BE189" s="605">
        <v>65000</v>
      </c>
      <c r="BF189" s="563">
        <v>62208.929786516834</v>
      </c>
      <c r="BG189" s="563">
        <v>5536594.7509999983</v>
      </c>
      <c r="BH189" s="872">
        <v>89</v>
      </c>
      <c r="BI189" s="602">
        <v>0.95706045825410513</v>
      </c>
      <c r="BJ189" s="604">
        <v>6.6994232077787359</v>
      </c>
      <c r="BK189" s="629"/>
      <c r="BL189" s="873">
        <v>0</v>
      </c>
      <c r="BM189" s="874">
        <v>0</v>
      </c>
      <c r="BN189" s="565">
        <v>0</v>
      </c>
      <c r="BO189" s="565">
        <v>0</v>
      </c>
      <c r="BP189" s="565">
        <v>0</v>
      </c>
      <c r="BQ189" s="565">
        <v>0</v>
      </c>
      <c r="BR189" s="552">
        <v>0</v>
      </c>
      <c r="BS189" s="657"/>
      <c r="BT189" s="607"/>
      <c r="BU189" s="676">
        <v>0.5</v>
      </c>
      <c r="BV189" s="602">
        <v>0.7142857142857143</v>
      </c>
      <c r="BW189" s="563">
        <v>5</v>
      </c>
      <c r="BX189" s="872">
        <v>7</v>
      </c>
      <c r="BY189" s="602">
        <v>1</v>
      </c>
      <c r="BZ189" s="604">
        <v>5</v>
      </c>
      <c r="CA189" s="606"/>
      <c r="CB189" s="608"/>
      <c r="CC189" s="608"/>
      <c r="CD189" s="606"/>
      <c r="CE189" s="608"/>
      <c r="CF189" s="608"/>
      <c r="CG189" s="607"/>
      <c r="CH189" s="608"/>
      <c r="CI189" s="608"/>
      <c r="CJ189" s="607"/>
      <c r="CK189" s="712"/>
      <c r="CL189" s="888"/>
      <c r="CM189" s="888"/>
      <c r="CN189" s="889"/>
      <c r="CO189" s="678"/>
      <c r="CP189" s="890">
        <v>100</v>
      </c>
      <c r="CQ189" s="602">
        <v>1.2</v>
      </c>
      <c r="CR189" s="680">
        <v>3.5999999999999996</v>
      </c>
      <c r="CS189" s="584"/>
      <c r="CT189" s="585"/>
      <c r="CU189" s="585"/>
      <c r="CV189" s="891"/>
      <c r="CW189" s="600">
        <v>5</v>
      </c>
      <c r="CX189" s="552">
        <v>1</v>
      </c>
      <c r="CY189" s="552">
        <v>0</v>
      </c>
      <c r="CZ189" s="551">
        <v>0</v>
      </c>
      <c r="DA189" s="552">
        <v>0</v>
      </c>
      <c r="DB189" s="552">
        <v>0</v>
      </c>
      <c r="DC189" s="551">
        <v>0</v>
      </c>
      <c r="DD189" s="552">
        <v>0</v>
      </c>
      <c r="DE189" s="552">
        <v>0</v>
      </c>
      <c r="DF189" s="552">
        <v>0</v>
      </c>
      <c r="DG189" s="552">
        <v>0</v>
      </c>
      <c r="DH189" s="551">
        <v>0</v>
      </c>
      <c r="DI189" s="552">
        <v>0</v>
      </c>
      <c r="DJ189" s="552">
        <v>0</v>
      </c>
      <c r="DK189" s="552">
        <v>0</v>
      </c>
      <c r="DL189" s="892">
        <v>0</v>
      </c>
    </row>
    <row r="190" spans="1:116">
      <c r="A190" s="769" t="s">
        <v>1120</v>
      </c>
      <c r="B190" s="621" t="s">
        <v>675</v>
      </c>
      <c r="C190" s="622" t="s">
        <v>560</v>
      </c>
      <c r="D190" s="622" t="s">
        <v>29</v>
      </c>
      <c r="E190" s="622" t="s">
        <v>319</v>
      </c>
      <c r="F190" s="622" t="s">
        <v>835</v>
      </c>
      <c r="G190" s="599">
        <v>27.753464717810488</v>
      </c>
      <c r="H190" s="600">
        <v>70</v>
      </c>
      <c r="I190" s="552">
        <v>6</v>
      </c>
      <c r="J190" s="601">
        <v>44.5</v>
      </c>
      <c r="K190" s="551">
        <v>48</v>
      </c>
      <c r="L190" s="552">
        <v>0</v>
      </c>
      <c r="M190" s="552">
        <v>5</v>
      </c>
      <c r="N190" s="552">
        <v>0</v>
      </c>
      <c r="O190" s="553">
        <v>5</v>
      </c>
      <c r="P190" s="554">
        <v>0.63571428571428568</v>
      </c>
      <c r="Q190" s="555">
        <v>9.5357142857142847</v>
      </c>
      <c r="R190" s="606"/>
      <c r="S190" s="608"/>
      <c r="T190" s="608"/>
      <c r="U190" s="607"/>
      <c r="V190" s="600">
        <v>12</v>
      </c>
      <c r="W190" s="601">
        <v>-3</v>
      </c>
      <c r="X190" s="551">
        <v>2</v>
      </c>
      <c r="Y190" s="561"/>
      <c r="Z190" s="553">
        <v>5</v>
      </c>
      <c r="AA190" s="554">
        <v>-0.25</v>
      </c>
      <c r="AB190" s="555">
        <v>-2.5</v>
      </c>
      <c r="AC190" s="600">
        <v>7</v>
      </c>
      <c r="AD190" s="557">
        <v>1</v>
      </c>
      <c r="AE190" s="551">
        <v>1</v>
      </c>
      <c r="AF190" s="552">
        <v>0</v>
      </c>
      <c r="AG190" s="553">
        <v>0</v>
      </c>
      <c r="AH190" s="602">
        <v>0.14285714285714285</v>
      </c>
      <c r="AI190" s="603">
        <v>10</v>
      </c>
      <c r="AJ190" s="559">
        <v>3</v>
      </c>
      <c r="AK190" s="551">
        <v>0</v>
      </c>
      <c r="AL190" s="552">
        <v>3</v>
      </c>
      <c r="AM190" s="561"/>
      <c r="AN190" s="553">
        <v>0</v>
      </c>
      <c r="AO190" s="602">
        <v>0.3</v>
      </c>
      <c r="AP190" s="886"/>
      <c r="AQ190" s="657"/>
      <c r="AR190" s="887"/>
      <c r="AS190" s="887"/>
      <c r="AT190" s="602">
        <v>0.22142857142857142</v>
      </c>
      <c r="AU190" s="604">
        <v>3.3214285714285712</v>
      </c>
      <c r="AV190" s="600">
        <v>16</v>
      </c>
      <c r="AW190" s="551">
        <v>4</v>
      </c>
      <c r="AX190" s="551">
        <v>4</v>
      </c>
      <c r="AY190" s="552">
        <v>0</v>
      </c>
      <c r="AZ190" s="552">
        <v>0</v>
      </c>
      <c r="BA190" s="561"/>
      <c r="BB190" s="571">
        <v>0</v>
      </c>
      <c r="BC190" s="602">
        <v>0.25</v>
      </c>
      <c r="BD190" s="604">
        <v>2.5</v>
      </c>
      <c r="BE190" s="605">
        <v>65000</v>
      </c>
      <c r="BF190" s="563">
        <v>58465.845849056604</v>
      </c>
      <c r="BG190" s="563">
        <v>3098689.83</v>
      </c>
      <c r="BH190" s="872">
        <v>53</v>
      </c>
      <c r="BI190" s="602">
        <v>0.89947455152394773</v>
      </c>
      <c r="BJ190" s="604">
        <v>6.2963218606676339</v>
      </c>
      <c r="BK190" s="629"/>
      <c r="BL190" s="873">
        <v>0</v>
      </c>
      <c r="BM190" s="874">
        <v>0</v>
      </c>
      <c r="BN190" s="565">
        <v>0</v>
      </c>
      <c r="BO190" s="565">
        <v>0</v>
      </c>
      <c r="BP190" s="565">
        <v>0</v>
      </c>
      <c r="BQ190" s="565">
        <v>0</v>
      </c>
      <c r="BR190" s="552">
        <v>0</v>
      </c>
      <c r="BS190" s="657"/>
      <c r="BT190" s="607"/>
      <c r="BU190" s="676">
        <v>0.5</v>
      </c>
      <c r="BV190" s="602">
        <v>1</v>
      </c>
      <c r="BW190" s="563">
        <v>1</v>
      </c>
      <c r="BX190" s="872">
        <v>1</v>
      </c>
      <c r="BY190" s="602">
        <v>1</v>
      </c>
      <c r="BZ190" s="604">
        <v>5</v>
      </c>
      <c r="CA190" s="606"/>
      <c r="CB190" s="608"/>
      <c r="CC190" s="608"/>
      <c r="CD190" s="606"/>
      <c r="CE190" s="608"/>
      <c r="CF190" s="608"/>
      <c r="CG190" s="607"/>
      <c r="CH190" s="608"/>
      <c r="CI190" s="608"/>
      <c r="CJ190" s="607"/>
      <c r="CK190" s="712"/>
      <c r="CL190" s="888"/>
      <c r="CM190" s="888"/>
      <c r="CN190" s="889"/>
      <c r="CO190" s="678"/>
      <c r="CP190" s="890">
        <v>100</v>
      </c>
      <c r="CQ190" s="602">
        <v>1.2</v>
      </c>
      <c r="CR190" s="680">
        <v>3.5999999999999996</v>
      </c>
      <c r="CS190" s="584"/>
      <c r="CT190" s="585"/>
      <c r="CU190" s="585"/>
      <c r="CV190" s="891"/>
      <c r="CW190" s="600">
        <v>5</v>
      </c>
      <c r="CX190" s="552">
        <v>1</v>
      </c>
      <c r="CY190" s="552">
        <v>0</v>
      </c>
      <c r="CZ190" s="551">
        <v>5</v>
      </c>
      <c r="DA190" s="552">
        <v>1</v>
      </c>
      <c r="DB190" s="552">
        <v>0</v>
      </c>
      <c r="DC190" s="551">
        <v>0</v>
      </c>
      <c r="DD190" s="552">
        <v>0</v>
      </c>
      <c r="DE190" s="552">
        <v>0</v>
      </c>
      <c r="DF190" s="552">
        <v>0</v>
      </c>
      <c r="DG190" s="552">
        <v>0</v>
      </c>
      <c r="DH190" s="551">
        <v>0</v>
      </c>
      <c r="DI190" s="552">
        <v>0</v>
      </c>
      <c r="DJ190" s="552">
        <v>0</v>
      </c>
      <c r="DK190" s="552">
        <v>0</v>
      </c>
      <c r="DL190" s="892">
        <v>0</v>
      </c>
    </row>
    <row r="191" spans="1:116">
      <c r="A191" s="769" t="s">
        <v>1120</v>
      </c>
      <c r="B191" s="621" t="s">
        <v>675</v>
      </c>
      <c r="C191" s="622" t="s">
        <v>560</v>
      </c>
      <c r="D191" s="622" t="s">
        <v>30</v>
      </c>
      <c r="E191" s="622" t="s">
        <v>321</v>
      </c>
      <c r="F191" s="622" t="s">
        <v>836</v>
      </c>
      <c r="G191" s="599">
        <v>35.611035077645688</v>
      </c>
      <c r="H191" s="600">
        <v>66</v>
      </c>
      <c r="I191" s="552">
        <v>4</v>
      </c>
      <c r="J191" s="601">
        <v>19.3</v>
      </c>
      <c r="K191" s="551">
        <v>17</v>
      </c>
      <c r="L191" s="552">
        <v>2</v>
      </c>
      <c r="M191" s="552">
        <v>1</v>
      </c>
      <c r="N191" s="552">
        <v>0</v>
      </c>
      <c r="O191" s="553">
        <v>0</v>
      </c>
      <c r="P191" s="554">
        <v>0.29242424242424242</v>
      </c>
      <c r="Q191" s="555">
        <v>4.3863636363636367</v>
      </c>
      <c r="R191" s="606"/>
      <c r="S191" s="608"/>
      <c r="T191" s="608"/>
      <c r="U191" s="607"/>
      <c r="V191" s="600">
        <v>10</v>
      </c>
      <c r="W191" s="601">
        <v>3</v>
      </c>
      <c r="X191" s="551">
        <v>3</v>
      </c>
      <c r="Y191" s="561"/>
      <c r="Z191" s="553">
        <v>0</v>
      </c>
      <c r="AA191" s="554">
        <v>0.3</v>
      </c>
      <c r="AB191" s="555">
        <v>3</v>
      </c>
      <c r="AC191" s="600">
        <v>4</v>
      </c>
      <c r="AD191" s="557">
        <v>4</v>
      </c>
      <c r="AE191" s="551">
        <v>4</v>
      </c>
      <c r="AF191" s="552">
        <v>0</v>
      </c>
      <c r="AG191" s="553">
        <v>0</v>
      </c>
      <c r="AH191" s="602">
        <v>1</v>
      </c>
      <c r="AI191" s="603">
        <v>5</v>
      </c>
      <c r="AJ191" s="559">
        <v>3</v>
      </c>
      <c r="AK191" s="551">
        <v>1</v>
      </c>
      <c r="AL191" s="552">
        <v>2</v>
      </c>
      <c r="AM191" s="561"/>
      <c r="AN191" s="553">
        <v>0</v>
      </c>
      <c r="AO191" s="602">
        <v>0.6</v>
      </c>
      <c r="AP191" s="886"/>
      <c r="AQ191" s="657"/>
      <c r="AR191" s="887"/>
      <c r="AS191" s="887"/>
      <c r="AT191" s="602">
        <v>0.8</v>
      </c>
      <c r="AU191" s="604">
        <v>12</v>
      </c>
      <c r="AV191" s="600">
        <v>12</v>
      </c>
      <c r="AW191" s="551">
        <v>2</v>
      </c>
      <c r="AX191" s="551">
        <v>2</v>
      </c>
      <c r="AY191" s="552">
        <v>0</v>
      </c>
      <c r="AZ191" s="552">
        <v>0</v>
      </c>
      <c r="BA191" s="561"/>
      <c r="BB191" s="571">
        <v>0</v>
      </c>
      <c r="BC191" s="602">
        <v>0.16666666666666666</v>
      </c>
      <c r="BD191" s="604">
        <v>1.6666666666666665</v>
      </c>
      <c r="BE191" s="605">
        <v>65000</v>
      </c>
      <c r="BF191" s="563">
        <v>55324.33004999999</v>
      </c>
      <c r="BG191" s="563">
        <v>1106486.6009999998</v>
      </c>
      <c r="BH191" s="872">
        <v>20</v>
      </c>
      <c r="BI191" s="602">
        <v>0.85114353923076902</v>
      </c>
      <c r="BJ191" s="604">
        <v>5.9580047746153832</v>
      </c>
      <c r="BK191" s="629"/>
      <c r="BL191" s="873">
        <v>0</v>
      </c>
      <c r="BM191" s="874">
        <v>0</v>
      </c>
      <c r="BN191" s="565">
        <v>0</v>
      </c>
      <c r="BO191" s="565">
        <v>0</v>
      </c>
      <c r="BP191" s="565">
        <v>0</v>
      </c>
      <c r="BQ191" s="565">
        <v>0</v>
      </c>
      <c r="BR191" s="552">
        <v>0</v>
      </c>
      <c r="BS191" s="657"/>
      <c r="BT191" s="607"/>
      <c r="BU191" s="676">
        <v>0.5</v>
      </c>
      <c r="BV191" s="602">
        <v>0.75</v>
      </c>
      <c r="BW191" s="563">
        <v>3</v>
      </c>
      <c r="BX191" s="872">
        <v>4</v>
      </c>
      <c r="BY191" s="602">
        <v>1</v>
      </c>
      <c r="BZ191" s="604">
        <v>5</v>
      </c>
      <c r="CA191" s="606"/>
      <c r="CB191" s="608"/>
      <c r="CC191" s="608"/>
      <c r="CD191" s="606"/>
      <c r="CE191" s="608"/>
      <c r="CF191" s="608"/>
      <c r="CG191" s="607"/>
      <c r="CH191" s="608"/>
      <c r="CI191" s="608"/>
      <c r="CJ191" s="607"/>
      <c r="CK191" s="712"/>
      <c r="CL191" s="888"/>
      <c r="CM191" s="888"/>
      <c r="CN191" s="889"/>
      <c r="CO191" s="678"/>
      <c r="CP191" s="890">
        <v>100</v>
      </c>
      <c r="CQ191" s="602">
        <v>1.2</v>
      </c>
      <c r="CR191" s="680">
        <v>3.5999999999999996</v>
      </c>
      <c r="CS191" s="584"/>
      <c r="CT191" s="585"/>
      <c r="CU191" s="585"/>
      <c r="CV191" s="891"/>
      <c r="CW191" s="600">
        <v>0</v>
      </c>
      <c r="CX191" s="552">
        <v>0</v>
      </c>
      <c r="CY191" s="552">
        <v>0</v>
      </c>
      <c r="CZ191" s="551">
        <v>0</v>
      </c>
      <c r="DA191" s="552">
        <v>0</v>
      </c>
      <c r="DB191" s="552">
        <v>0</v>
      </c>
      <c r="DC191" s="551">
        <v>0</v>
      </c>
      <c r="DD191" s="552">
        <v>0</v>
      </c>
      <c r="DE191" s="552">
        <v>0</v>
      </c>
      <c r="DF191" s="552">
        <v>0</v>
      </c>
      <c r="DG191" s="552">
        <v>0</v>
      </c>
      <c r="DH191" s="551">
        <v>0</v>
      </c>
      <c r="DI191" s="552">
        <v>0</v>
      </c>
      <c r="DJ191" s="552">
        <v>0</v>
      </c>
      <c r="DK191" s="552">
        <v>0</v>
      </c>
      <c r="DL191" s="892">
        <v>0</v>
      </c>
    </row>
    <row r="192" spans="1:116">
      <c r="A192" s="769" t="s">
        <v>1120</v>
      </c>
      <c r="B192" s="621" t="s">
        <v>675</v>
      </c>
      <c r="C192" s="622" t="s">
        <v>560</v>
      </c>
      <c r="D192" s="622" t="s">
        <v>30</v>
      </c>
      <c r="E192" s="622" t="s">
        <v>323</v>
      </c>
      <c r="F192" s="622" t="s">
        <v>837</v>
      </c>
      <c r="G192" s="599">
        <v>41.141323209986503</v>
      </c>
      <c r="H192" s="600">
        <v>75</v>
      </c>
      <c r="I192" s="552">
        <v>5</v>
      </c>
      <c r="J192" s="601">
        <v>53.5</v>
      </c>
      <c r="K192" s="551">
        <v>51</v>
      </c>
      <c r="L192" s="552">
        <v>1</v>
      </c>
      <c r="M192" s="552">
        <v>5</v>
      </c>
      <c r="N192" s="552">
        <v>0</v>
      </c>
      <c r="O192" s="553">
        <v>0</v>
      </c>
      <c r="P192" s="554">
        <v>0.71333333333333337</v>
      </c>
      <c r="Q192" s="555">
        <v>10.700000000000001</v>
      </c>
      <c r="R192" s="606"/>
      <c r="S192" s="608"/>
      <c r="T192" s="608"/>
      <c r="U192" s="607"/>
      <c r="V192" s="600">
        <v>10</v>
      </c>
      <c r="W192" s="601">
        <v>6</v>
      </c>
      <c r="X192" s="551">
        <v>6</v>
      </c>
      <c r="Y192" s="561"/>
      <c r="Z192" s="553">
        <v>0</v>
      </c>
      <c r="AA192" s="554">
        <v>0.6</v>
      </c>
      <c r="AB192" s="555">
        <v>6</v>
      </c>
      <c r="AC192" s="600">
        <v>5</v>
      </c>
      <c r="AD192" s="557">
        <v>2</v>
      </c>
      <c r="AE192" s="551">
        <v>2</v>
      </c>
      <c r="AF192" s="552">
        <v>0</v>
      </c>
      <c r="AG192" s="553">
        <v>0</v>
      </c>
      <c r="AH192" s="602">
        <v>0.4</v>
      </c>
      <c r="AI192" s="603">
        <v>6</v>
      </c>
      <c r="AJ192" s="559">
        <v>2</v>
      </c>
      <c r="AK192" s="551">
        <v>2</v>
      </c>
      <c r="AL192" s="552">
        <v>0</v>
      </c>
      <c r="AM192" s="561"/>
      <c r="AN192" s="553">
        <v>0</v>
      </c>
      <c r="AO192" s="602">
        <v>0.33333333333333331</v>
      </c>
      <c r="AP192" s="886"/>
      <c r="AQ192" s="657"/>
      <c r="AR192" s="887"/>
      <c r="AS192" s="887"/>
      <c r="AT192" s="602">
        <v>0.3666666666666667</v>
      </c>
      <c r="AU192" s="604">
        <v>5.5</v>
      </c>
      <c r="AV192" s="600">
        <v>15</v>
      </c>
      <c r="AW192" s="551">
        <v>10</v>
      </c>
      <c r="AX192" s="551">
        <v>7</v>
      </c>
      <c r="AY192" s="552">
        <v>3</v>
      </c>
      <c r="AZ192" s="552">
        <v>0</v>
      </c>
      <c r="BA192" s="561"/>
      <c r="BB192" s="571">
        <v>0</v>
      </c>
      <c r="BC192" s="602">
        <v>0.66666666666666663</v>
      </c>
      <c r="BD192" s="604">
        <v>6.6666666666666661</v>
      </c>
      <c r="BE192" s="605">
        <v>65000</v>
      </c>
      <c r="BF192" s="563">
        <v>41086.0964736842</v>
      </c>
      <c r="BG192" s="563">
        <v>2341907.4989999994</v>
      </c>
      <c r="BH192" s="872">
        <v>57</v>
      </c>
      <c r="BI192" s="602">
        <v>0.63209379190283388</v>
      </c>
      <c r="BJ192" s="604">
        <v>4.4246565433198368</v>
      </c>
      <c r="BK192" s="629"/>
      <c r="BL192" s="873">
        <v>0</v>
      </c>
      <c r="BM192" s="874">
        <v>0</v>
      </c>
      <c r="BN192" s="565">
        <v>0</v>
      </c>
      <c r="BO192" s="565">
        <v>0</v>
      </c>
      <c r="BP192" s="565">
        <v>0</v>
      </c>
      <c r="BQ192" s="565">
        <v>0</v>
      </c>
      <c r="BR192" s="552">
        <v>0</v>
      </c>
      <c r="BS192" s="657"/>
      <c r="BT192" s="607"/>
      <c r="BU192" s="676">
        <v>0.5</v>
      </c>
      <c r="BV192" s="602">
        <v>0.5</v>
      </c>
      <c r="BW192" s="563">
        <v>1</v>
      </c>
      <c r="BX192" s="872">
        <v>2</v>
      </c>
      <c r="BY192" s="602">
        <v>1</v>
      </c>
      <c r="BZ192" s="604">
        <v>5</v>
      </c>
      <c r="CA192" s="606"/>
      <c r="CB192" s="608"/>
      <c r="CC192" s="608"/>
      <c r="CD192" s="606"/>
      <c r="CE192" s="608"/>
      <c r="CF192" s="608"/>
      <c r="CG192" s="607"/>
      <c r="CH192" s="608"/>
      <c r="CI192" s="608"/>
      <c r="CJ192" s="607"/>
      <c r="CK192" s="712"/>
      <c r="CL192" s="888"/>
      <c r="CM192" s="888"/>
      <c r="CN192" s="889"/>
      <c r="CO192" s="678"/>
      <c r="CP192" s="890">
        <v>98.666666666666671</v>
      </c>
      <c r="CQ192" s="602">
        <v>0.95</v>
      </c>
      <c r="CR192" s="680">
        <v>2.8499999999999996</v>
      </c>
      <c r="CS192" s="584"/>
      <c r="CT192" s="585"/>
      <c r="CU192" s="585"/>
      <c r="CV192" s="891"/>
      <c r="CW192" s="600">
        <v>0</v>
      </c>
      <c r="CX192" s="552">
        <v>0</v>
      </c>
      <c r="CY192" s="552">
        <v>0</v>
      </c>
      <c r="CZ192" s="551">
        <v>0</v>
      </c>
      <c r="DA192" s="552">
        <v>0</v>
      </c>
      <c r="DB192" s="552">
        <v>0</v>
      </c>
      <c r="DC192" s="551">
        <v>0</v>
      </c>
      <c r="DD192" s="552">
        <v>0</v>
      </c>
      <c r="DE192" s="552">
        <v>0</v>
      </c>
      <c r="DF192" s="552">
        <v>0</v>
      </c>
      <c r="DG192" s="552">
        <v>0</v>
      </c>
      <c r="DH192" s="551">
        <v>0</v>
      </c>
      <c r="DI192" s="552">
        <v>0</v>
      </c>
      <c r="DJ192" s="552">
        <v>0</v>
      </c>
      <c r="DK192" s="552">
        <v>0</v>
      </c>
      <c r="DL192" s="892">
        <v>0</v>
      </c>
    </row>
    <row r="193" spans="1:116">
      <c r="A193" s="769" t="s">
        <v>1120</v>
      </c>
      <c r="B193" s="621" t="s">
        <v>675</v>
      </c>
      <c r="C193" s="622" t="s">
        <v>560</v>
      </c>
      <c r="D193" s="622" t="s">
        <v>30</v>
      </c>
      <c r="E193" s="622" t="s">
        <v>325</v>
      </c>
      <c r="F193" s="622" t="s">
        <v>838</v>
      </c>
      <c r="G193" s="599">
        <v>69.865676901700397</v>
      </c>
      <c r="H193" s="600">
        <v>85</v>
      </c>
      <c r="I193" s="552">
        <v>6</v>
      </c>
      <c r="J193" s="601">
        <v>90.1</v>
      </c>
      <c r="K193" s="551">
        <v>85</v>
      </c>
      <c r="L193" s="552">
        <v>3</v>
      </c>
      <c r="M193" s="552">
        <v>7</v>
      </c>
      <c r="N193" s="552">
        <v>0</v>
      </c>
      <c r="O193" s="553">
        <v>0</v>
      </c>
      <c r="P193" s="554">
        <v>1.0599999999999998</v>
      </c>
      <c r="Q193" s="555">
        <v>15.899999999999997</v>
      </c>
      <c r="R193" s="606"/>
      <c r="S193" s="608"/>
      <c r="T193" s="608"/>
      <c r="U193" s="607"/>
      <c r="V193" s="600">
        <v>13</v>
      </c>
      <c r="W193" s="601">
        <v>18</v>
      </c>
      <c r="X193" s="551">
        <v>18</v>
      </c>
      <c r="Y193" s="561"/>
      <c r="Z193" s="553">
        <v>0</v>
      </c>
      <c r="AA193" s="554">
        <v>1.2</v>
      </c>
      <c r="AB193" s="555">
        <v>12</v>
      </c>
      <c r="AC193" s="600">
        <v>9</v>
      </c>
      <c r="AD193" s="557">
        <v>9</v>
      </c>
      <c r="AE193" s="551">
        <v>9</v>
      </c>
      <c r="AF193" s="552">
        <v>0</v>
      </c>
      <c r="AG193" s="553">
        <v>0</v>
      </c>
      <c r="AH193" s="602">
        <v>1</v>
      </c>
      <c r="AI193" s="603">
        <v>10</v>
      </c>
      <c r="AJ193" s="559">
        <v>12</v>
      </c>
      <c r="AK193" s="551">
        <v>9</v>
      </c>
      <c r="AL193" s="552">
        <v>3</v>
      </c>
      <c r="AM193" s="561"/>
      <c r="AN193" s="553">
        <v>0</v>
      </c>
      <c r="AO193" s="602">
        <v>1.2</v>
      </c>
      <c r="AP193" s="886"/>
      <c r="AQ193" s="657"/>
      <c r="AR193" s="887"/>
      <c r="AS193" s="887"/>
      <c r="AT193" s="602">
        <v>1.1000000000000001</v>
      </c>
      <c r="AU193" s="604">
        <v>16.5</v>
      </c>
      <c r="AV193" s="600">
        <v>23</v>
      </c>
      <c r="AW193" s="551">
        <v>29</v>
      </c>
      <c r="AX193" s="551">
        <v>22</v>
      </c>
      <c r="AY193" s="552">
        <v>5</v>
      </c>
      <c r="AZ193" s="552">
        <v>2</v>
      </c>
      <c r="BA193" s="561"/>
      <c r="BB193" s="571">
        <v>0</v>
      </c>
      <c r="BC193" s="602">
        <v>1.2</v>
      </c>
      <c r="BD193" s="604">
        <v>12</v>
      </c>
      <c r="BE193" s="605">
        <v>65000</v>
      </c>
      <c r="BF193" s="563">
        <v>54931.285515789459</v>
      </c>
      <c r="BG193" s="563">
        <v>5218472.1239999989</v>
      </c>
      <c r="BH193" s="872">
        <v>95</v>
      </c>
      <c r="BI193" s="602">
        <v>0.84509670024291472</v>
      </c>
      <c r="BJ193" s="604">
        <v>5.9156769017004027</v>
      </c>
      <c r="BK193" s="629"/>
      <c r="BL193" s="873">
        <v>0</v>
      </c>
      <c r="BM193" s="874">
        <v>0</v>
      </c>
      <c r="BN193" s="565">
        <v>0</v>
      </c>
      <c r="BO193" s="565">
        <v>0</v>
      </c>
      <c r="BP193" s="565">
        <v>0</v>
      </c>
      <c r="BQ193" s="565">
        <v>0</v>
      </c>
      <c r="BR193" s="552">
        <v>0</v>
      </c>
      <c r="BS193" s="657"/>
      <c r="BT193" s="607"/>
      <c r="BU193" s="676">
        <v>0.5</v>
      </c>
      <c r="BV193" s="602">
        <v>0.66666666666666663</v>
      </c>
      <c r="BW193" s="563">
        <v>6</v>
      </c>
      <c r="BX193" s="872">
        <v>9</v>
      </c>
      <c r="BY193" s="602">
        <v>1</v>
      </c>
      <c r="BZ193" s="604">
        <v>5</v>
      </c>
      <c r="CA193" s="606"/>
      <c r="CB193" s="608"/>
      <c r="CC193" s="608"/>
      <c r="CD193" s="606"/>
      <c r="CE193" s="608"/>
      <c r="CF193" s="608"/>
      <c r="CG193" s="607"/>
      <c r="CH193" s="608"/>
      <c r="CI193" s="608"/>
      <c r="CJ193" s="607"/>
      <c r="CK193" s="712"/>
      <c r="CL193" s="888"/>
      <c r="CM193" s="888"/>
      <c r="CN193" s="889"/>
      <c r="CO193" s="678"/>
      <c r="CP193" s="890">
        <v>97.86666666666666</v>
      </c>
      <c r="CQ193" s="602">
        <v>0.85</v>
      </c>
      <c r="CR193" s="680">
        <v>2.5499999999999998</v>
      </c>
      <c r="CS193" s="584"/>
      <c r="CT193" s="585"/>
      <c r="CU193" s="585"/>
      <c r="CV193" s="891"/>
      <c r="CW193" s="600">
        <v>0</v>
      </c>
      <c r="CX193" s="552">
        <v>0</v>
      </c>
      <c r="CY193" s="552">
        <v>0</v>
      </c>
      <c r="CZ193" s="551">
        <v>0</v>
      </c>
      <c r="DA193" s="552">
        <v>0</v>
      </c>
      <c r="DB193" s="552">
        <v>0</v>
      </c>
      <c r="DC193" s="551">
        <v>0</v>
      </c>
      <c r="DD193" s="552">
        <v>0</v>
      </c>
      <c r="DE193" s="552">
        <v>0</v>
      </c>
      <c r="DF193" s="552">
        <v>0</v>
      </c>
      <c r="DG193" s="552">
        <v>0</v>
      </c>
      <c r="DH193" s="551">
        <v>0</v>
      </c>
      <c r="DI193" s="552">
        <v>0</v>
      </c>
      <c r="DJ193" s="552">
        <v>0</v>
      </c>
      <c r="DK193" s="552">
        <v>0</v>
      </c>
      <c r="DL193" s="892">
        <v>0</v>
      </c>
    </row>
    <row r="194" spans="1:116">
      <c r="A194" s="769" t="s">
        <v>1120</v>
      </c>
      <c r="B194" s="621" t="s">
        <v>675</v>
      </c>
      <c r="C194" s="622" t="s">
        <v>560</v>
      </c>
      <c r="D194" s="622" t="s">
        <v>30</v>
      </c>
      <c r="E194" s="622" t="s">
        <v>327</v>
      </c>
      <c r="F194" s="622" t="s">
        <v>839</v>
      </c>
      <c r="G194" s="599">
        <v>58.859301121794871</v>
      </c>
      <c r="H194" s="600">
        <v>65</v>
      </c>
      <c r="I194" s="552">
        <v>4</v>
      </c>
      <c r="J194" s="601">
        <v>65</v>
      </c>
      <c r="K194" s="551">
        <v>61</v>
      </c>
      <c r="L194" s="552">
        <v>7</v>
      </c>
      <c r="M194" s="552">
        <v>4</v>
      </c>
      <c r="N194" s="552">
        <v>0</v>
      </c>
      <c r="O194" s="553">
        <v>0</v>
      </c>
      <c r="P194" s="554">
        <v>1</v>
      </c>
      <c r="Q194" s="555">
        <v>15</v>
      </c>
      <c r="R194" s="606"/>
      <c r="S194" s="608"/>
      <c r="T194" s="608"/>
      <c r="U194" s="607"/>
      <c r="V194" s="600">
        <v>12</v>
      </c>
      <c r="W194" s="601">
        <v>12</v>
      </c>
      <c r="X194" s="551">
        <v>12</v>
      </c>
      <c r="Y194" s="561"/>
      <c r="Z194" s="553">
        <v>0</v>
      </c>
      <c r="AA194" s="554">
        <v>1</v>
      </c>
      <c r="AB194" s="555">
        <v>10</v>
      </c>
      <c r="AC194" s="600">
        <v>5</v>
      </c>
      <c r="AD194" s="557">
        <v>5</v>
      </c>
      <c r="AE194" s="551">
        <v>5</v>
      </c>
      <c r="AF194" s="552">
        <v>0</v>
      </c>
      <c r="AG194" s="553">
        <v>0</v>
      </c>
      <c r="AH194" s="602">
        <v>1</v>
      </c>
      <c r="AI194" s="603">
        <v>6</v>
      </c>
      <c r="AJ194" s="559">
        <v>6</v>
      </c>
      <c r="AK194" s="551">
        <v>4</v>
      </c>
      <c r="AL194" s="552">
        <v>2</v>
      </c>
      <c r="AM194" s="561"/>
      <c r="AN194" s="553">
        <v>0</v>
      </c>
      <c r="AO194" s="602">
        <v>1</v>
      </c>
      <c r="AP194" s="886"/>
      <c r="AQ194" s="657"/>
      <c r="AR194" s="887"/>
      <c r="AS194" s="887"/>
      <c r="AT194" s="602">
        <v>1</v>
      </c>
      <c r="AU194" s="604">
        <v>15</v>
      </c>
      <c r="AV194" s="600">
        <v>14</v>
      </c>
      <c r="AW194" s="551">
        <v>14</v>
      </c>
      <c r="AX194" s="551">
        <v>10</v>
      </c>
      <c r="AY194" s="552">
        <v>1</v>
      </c>
      <c r="AZ194" s="552">
        <v>3</v>
      </c>
      <c r="BA194" s="561"/>
      <c r="BB194" s="571">
        <v>0</v>
      </c>
      <c r="BC194" s="602">
        <v>1</v>
      </c>
      <c r="BD194" s="604">
        <v>10</v>
      </c>
      <c r="BE194" s="605">
        <v>65000</v>
      </c>
      <c r="BF194" s="563">
        <v>44193.510416666657</v>
      </c>
      <c r="BG194" s="563">
        <v>3181932.7499999995</v>
      </c>
      <c r="BH194" s="872">
        <v>72</v>
      </c>
      <c r="BI194" s="602">
        <v>0.67990016025641009</v>
      </c>
      <c r="BJ194" s="604">
        <v>4.7593011217948709</v>
      </c>
      <c r="BK194" s="629"/>
      <c r="BL194" s="873">
        <v>0</v>
      </c>
      <c r="BM194" s="874">
        <v>0</v>
      </c>
      <c r="BN194" s="565">
        <v>0</v>
      </c>
      <c r="BO194" s="565">
        <v>0</v>
      </c>
      <c r="BP194" s="565">
        <v>0</v>
      </c>
      <c r="BQ194" s="565">
        <v>0</v>
      </c>
      <c r="BR194" s="552">
        <v>0</v>
      </c>
      <c r="BS194" s="657"/>
      <c r="BT194" s="607"/>
      <c r="BU194" s="676">
        <v>0.5</v>
      </c>
      <c r="BV194" s="602">
        <v>0.2</v>
      </c>
      <c r="BW194" s="563">
        <v>1</v>
      </c>
      <c r="BX194" s="872">
        <v>5</v>
      </c>
      <c r="BY194" s="602">
        <v>0.4</v>
      </c>
      <c r="BZ194" s="604">
        <v>2</v>
      </c>
      <c r="CA194" s="606"/>
      <c r="CB194" s="608"/>
      <c r="CC194" s="608"/>
      <c r="CD194" s="606"/>
      <c r="CE194" s="608"/>
      <c r="CF194" s="608"/>
      <c r="CG194" s="607"/>
      <c r="CH194" s="608"/>
      <c r="CI194" s="608"/>
      <c r="CJ194" s="607"/>
      <c r="CK194" s="712"/>
      <c r="CL194" s="888"/>
      <c r="CM194" s="888"/>
      <c r="CN194" s="889"/>
      <c r="CO194" s="678"/>
      <c r="CP194" s="890">
        <v>93.181818181818187</v>
      </c>
      <c r="CQ194" s="602">
        <v>0.7</v>
      </c>
      <c r="CR194" s="680">
        <v>2.0999999999999996</v>
      </c>
      <c r="CS194" s="584"/>
      <c r="CT194" s="585"/>
      <c r="CU194" s="585"/>
      <c r="CV194" s="891"/>
      <c r="CW194" s="600">
        <v>0</v>
      </c>
      <c r="CX194" s="552">
        <v>0</v>
      </c>
      <c r="CY194" s="552">
        <v>0</v>
      </c>
      <c r="CZ194" s="551">
        <v>0</v>
      </c>
      <c r="DA194" s="552">
        <v>0</v>
      </c>
      <c r="DB194" s="552">
        <v>0</v>
      </c>
      <c r="DC194" s="551">
        <v>0</v>
      </c>
      <c r="DD194" s="552">
        <v>0</v>
      </c>
      <c r="DE194" s="552">
        <v>0</v>
      </c>
      <c r="DF194" s="552">
        <v>0</v>
      </c>
      <c r="DG194" s="552">
        <v>0</v>
      </c>
      <c r="DH194" s="551">
        <v>0</v>
      </c>
      <c r="DI194" s="552">
        <v>0</v>
      </c>
      <c r="DJ194" s="552">
        <v>0</v>
      </c>
      <c r="DK194" s="552">
        <v>0</v>
      </c>
      <c r="DL194" s="892">
        <v>0</v>
      </c>
    </row>
    <row r="195" spans="1:116">
      <c r="A195" s="769" t="s">
        <v>1120</v>
      </c>
      <c r="B195" s="621" t="s">
        <v>675</v>
      </c>
      <c r="C195" s="622" t="s">
        <v>560</v>
      </c>
      <c r="D195" s="622" t="s">
        <v>30</v>
      </c>
      <c r="E195" s="622" t="s">
        <v>329</v>
      </c>
      <c r="F195" s="622" t="s">
        <v>840</v>
      </c>
      <c r="G195" s="599">
        <v>59.61667432517595</v>
      </c>
      <c r="H195" s="600">
        <v>125</v>
      </c>
      <c r="I195" s="552">
        <v>8</v>
      </c>
      <c r="J195" s="601">
        <v>100</v>
      </c>
      <c r="K195" s="551">
        <v>92</v>
      </c>
      <c r="L195" s="552">
        <v>12</v>
      </c>
      <c r="M195" s="552">
        <v>11</v>
      </c>
      <c r="N195" s="552">
        <v>0</v>
      </c>
      <c r="O195" s="553">
        <v>0</v>
      </c>
      <c r="P195" s="554">
        <v>0.8</v>
      </c>
      <c r="Q195" s="555">
        <v>12</v>
      </c>
      <c r="R195" s="606"/>
      <c r="S195" s="608"/>
      <c r="T195" s="608"/>
      <c r="U195" s="607"/>
      <c r="V195" s="600">
        <v>15</v>
      </c>
      <c r="W195" s="601">
        <v>25</v>
      </c>
      <c r="X195" s="551">
        <v>25</v>
      </c>
      <c r="Y195" s="561"/>
      <c r="Z195" s="553">
        <v>0</v>
      </c>
      <c r="AA195" s="554">
        <v>1.2</v>
      </c>
      <c r="AB195" s="555">
        <v>12</v>
      </c>
      <c r="AC195" s="600">
        <v>11</v>
      </c>
      <c r="AD195" s="557">
        <v>8</v>
      </c>
      <c r="AE195" s="551">
        <v>8</v>
      </c>
      <c r="AF195" s="552">
        <v>0</v>
      </c>
      <c r="AG195" s="553">
        <v>0</v>
      </c>
      <c r="AH195" s="602">
        <v>0.72727272727272729</v>
      </c>
      <c r="AI195" s="603">
        <v>12</v>
      </c>
      <c r="AJ195" s="559">
        <v>11</v>
      </c>
      <c r="AK195" s="551">
        <v>8</v>
      </c>
      <c r="AL195" s="552">
        <v>3</v>
      </c>
      <c r="AM195" s="561"/>
      <c r="AN195" s="553">
        <v>0</v>
      </c>
      <c r="AO195" s="602">
        <v>0.91666666666666663</v>
      </c>
      <c r="AP195" s="886"/>
      <c r="AQ195" s="657"/>
      <c r="AR195" s="887"/>
      <c r="AS195" s="887"/>
      <c r="AT195" s="602">
        <v>0.82196969696969702</v>
      </c>
      <c r="AU195" s="604">
        <v>12.329545454545455</v>
      </c>
      <c r="AV195" s="600">
        <v>27</v>
      </c>
      <c r="AW195" s="551">
        <v>25</v>
      </c>
      <c r="AX195" s="551">
        <v>21</v>
      </c>
      <c r="AY195" s="552">
        <v>4</v>
      </c>
      <c r="AZ195" s="552">
        <v>0</v>
      </c>
      <c r="BA195" s="561"/>
      <c r="BB195" s="571">
        <v>0</v>
      </c>
      <c r="BC195" s="602">
        <v>0.92592592592592593</v>
      </c>
      <c r="BD195" s="604">
        <v>9.2592592592592595</v>
      </c>
      <c r="BE195" s="605">
        <v>65000</v>
      </c>
      <c r="BF195" s="563">
        <v>50401.646391304348</v>
      </c>
      <c r="BG195" s="563">
        <v>5796189.335</v>
      </c>
      <c r="BH195" s="872">
        <v>115</v>
      </c>
      <c r="BI195" s="602">
        <v>0.77540994448160538</v>
      </c>
      <c r="BJ195" s="604">
        <v>5.4278696113712375</v>
      </c>
      <c r="BK195" s="629"/>
      <c r="BL195" s="873">
        <v>0</v>
      </c>
      <c r="BM195" s="874">
        <v>0</v>
      </c>
      <c r="BN195" s="565">
        <v>0</v>
      </c>
      <c r="BO195" s="565">
        <v>0</v>
      </c>
      <c r="BP195" s="565">
        <v>0</v>
      </c>
      <c r="BQ195" s="565">
        <v>0</v>
      </c>
      <c r="BR195" s="552">
        <v>0</v>
      </c>
      <c r="BS195" s="657"/>
      <c r="BT195" s="607"/>
      <c r="BU195" s="676">
        <v>0.5</v>
      </c>
      <c r="BV195" s="602">
        <v>0.875</v>
      </c>
      <c r="BW195" s="563">
        <v>7</v>
      </c>
      <c r="BX195" s="872">
        <v>8</v>
      </c>
      <c r="BY195" s="602">
        <v>1</v>
      </c>
      <c r="BZ195" s="604">
        <v>5</v>
      </c>
      <c r="CA195" s="606"/>
      <c r="CB195" s="608"/>
      <c r="CC195" s="608"/>
      <c r="CD195" s="606"/>
      <c r="CE195" s="608"/>
      <c r="CF195" s="608"/>
      <c r="CG195" s="607"/>
      <c r="CH195" s="608"/>
      <c r="CI195" s="608"/>
      <c r="CJ195" s="607"/>
      <c r="CK195" s="712"/>
      <c r="CL195" s="888"/>
      <c r="CM195" s="888"/>
      <c r="CN195" s="889"/>
      <c r="CO195" s="678"/>
      <c r="CP195" s="890">
        <v>99.1</v>
      </c>
      <c r="CQ195" s="602">
        <v>1.2</v>
      </c>
      <c r="CR195" s="680">
        <v>3.5999999999999996</v>
      </c>
      <c r="CS195" s="584"/>
      <c r="CT195" s="585"/>
      <c r="CU195" s="585"/>
      <c r="CV195" s="891"/>
      <c r="CW195" s="600">
        <v>0</v>
      </c>
      <c r="CX195" s="552">
        <v>0</v>
      </c>
      <c r="CY195" s="552">
        <v>0</v>
      </c>
      <c r="CZ195" s="551">
        <v>0</v>
      </c>
      <c r="DA195" s="552">
        <v>0</v>
      </c>
      <c r="DB195" s="552">
        <v>0</v>
      </c>
      <c r="DC195" s="551">
        <v>0</v>
      </c>
      <c r="DD195" s="552">
        <v>0</v>
      </c>
      <c r="DE195" s="552">
        <v>0</v>
      </c>
      <c r="DF195" s="552">
        <v>0</v>
      </c>
      <c r="DG195" s="552">
        <v>0</v>
      </c>
      <c r="DH195" s="551">
        <v>0</v>
      </c>
      <c r="DI195" s="552">
        <v>0</v>
      </c>
      <c r="DJ195" s="552">
        <v>0</v>
      </c>
      <c r="DK195" s="552">
        <v>0</v>
      </c>
      <c r="DL195" s="892">
        <v>0</v>
      </c>
    </row>
    <row r="196" spans="1:116">
      <c r="A196" s="769" t="s">
        <v>1120</v>
      </c>
      <c r="B196" s="621" t="s">
        <v>675</v>
      </c>
      <c r="C196" s="622" t="s">
        <v>560</v>
      </c>
      <c r="D196" s="622" t="s">
        <v>30</v>
      </c>
      <c r="E196" s="622" t="s">
        <v>331</v>
      </c>
      <c r="F196" s="622" t="s">
        <v>841</v>
      </c>
      <c r="G196" s="599">
        <v>73.29719402874251</v>
      </c>
      <c r="H196" s="600">
        <v>123</v>
      </c>
      <c r="I196" s="552">
        <v>8</v>
      </c>
      <c r="J196" s="601">
        <v>154</v>
      </c>
      <c r="K196" s="551">
        <v>156</v>
      </c>
      <c r="L196" s="552">
        <v>8</v>
      </c>
      <c r="M196" s="552">
        <v>3</v>
      </c>
      <c r="N196" s="552">
        <v>0</v>
      </c>
      <c r="O196" s="553">
        <v>10</v>
      </c>
      <c r="P196" s="554">
        <v>1.2</v>
      </c>
      <c r="Q196" s="555">
        <v>18</v>
      </c>
      <c r="R196" s="606"/>
      <c r="S196" s="608"/>
      <c r="T196" s="608"/>
      <c r="U196" s="607"/>
      <c r="V196" s="600">
        <v>15</v>
      </c>
      <c r="W196" s="601">
        <v>20</v>
      </c>
      <c r="X196" s="551">
        <v>25</v>
      </c>
      <c r="Y196" s="561"/>
      <c r="Z196" s="553">
        <v>5</v>
      </c>
      <c r="AA196" s="554">
        <v>1.2</v>
      </c>
      <c r="AB196" s="555">
        <v>12</v>
      </c>
      <c r="AC196" s="600">
        <v>10</v>
      </c>
      <c r="AD196" s="557">
        <v>13</v>
      </c>
      <c r="AE196" s="551">
        <v>13</v>
      </c>
      <c r="AF196" s="552">
        <v>0</v>
      </c>
      <c r="AG196" s="553">
        <v>0</v>
      </c>
      <c r="AH196" s="602">
        <v>1.2</v>
      </c>
      <c r="AI196" s="603">
        <v>13</v>
      </c>
      <c r="AJ196" s="559">
        <v>14</v>
      </c>
      <c r="AK196" s="551">
        <v>12</v>
      </c>
      <c r="AL196" s="552">
        <v>2</v>
      </c>
      <c r="AM196" s="561"/>
      <c r="AN196" s="553">
        <v>0</v>
      </c>
      <c r="AO196" s="602">
        <v>1.0769230769230769</v>
      </c>
      <c r="AP196" s="886"/>
      <c r="AQ196" s="657"/>
      <c r="AR196" s="887"/>
      <c r="AS196" s="887"/>
      <c r="AT196" s="602">
        <v>1.1384615384615384</v>
      </c>
      <c r="AU196" s="604">
        <v>17.076923076923077</v>
      </c>
      <c r="AV196" s="600">
        <v>29</v>
      </c>
      <c r="AW196" s="551">
        <v>37</v>
      </c>
      <c r="AX196" s="551">
        <v>28</v>
      </c>
      <c r="AY196" s="552">
        <v>5</v>
      </c>
      <c r="AZ196" s="552">
        <v>4</v>
      </c>
      <c r="BA196" s="561"/>
      <c r="BB196" s="571">
        <v>0</v>
      </c>
      <c r="BC196" s="602">
        <v>1.2</v>
      </c>
      <c r="BD196" s="604">
        <v>12</v>
      </c>
      <c r="BE196" s="605">
        <v>65000</v>
      </c>
      <c r="BF196" s="563">
        <v>55759.658838323347</v>
      </c>
      <c r="BG196" s="563">
        <v>9311863.0259999987</v>
      </c>
      <c r="BH196" s="872">
        <v>167</v>
      </c>
      <c r="BI196" s="602">
        <v>0.85784090520497458</v>
      </c>
      <c r="BJ196" s="604">
        <v>6.0048863364348222</v>
      </c>
      <c r="BK196" s="629"/>
      <c r="BL196" s="873">
        <v>0</v>
      </c>
      <c r="BM196" s="874">
        <v>0</v>
      </c>
      <c r="BN196" s="565">
        <v>0</v>
      </c>
      <c r="BO196" s="565">
        <v>0</v>
      </c>
      <c r="BP196" s="565">
        <v>0</v>
      </c>
      <c r="BQ196" s="565">
        <v>0</v>
      </c>
      <c r="BR196" s="552">
        <v>0</v>
      </c>
      <c r="BS196" s="657"/>
      <c r="BT196" s="607"/>
      <c r="BU196" s="676">
        <v>0.5</v>
      </c>
      <c r="BV196" s="602">
        <v>0.46153846153846156</v>
      </c>
      <c r="BW196" s="563">
        <v>6</v>
      </c>
      <c r="BX196" s="872">
        <v>13</v>
      </c>
      <c r="BY196" s="602">
        <v>0.92307692307692313</v>
      </c>
      <c r="BZ196" s="604">
        <v>4.6153846153846159</v>
      </c>
      <c r="CA196" s="606"/>
      <c r="CB196" s="608"/>
      <c r="CC196" s="608"/>
      <c r="CD196" s="606"/>
      <c r="CE196" s="608"/>
      <c r="CF196" s="608"/>
      <c r="CG196" s="607"/>
      <c r="CH196" s="608"/>
      <c r="CI196" s="608"/>
      <c r="CJ196" s="607"/>
      <c r="CK196" s="712"/>
      <c r="CL196" s="888"/>
      <c r="CM196" s="888"/>
      <c r="CN196" s="889"/>
      <c r="CO196" s="678"/>
      <c r="CP196" s="890">
        <v>99.235294117647058</v>
      </c>
      <c r="CQ196" s="602">
        <v>1.2</v>
      </c>
      <c r="CR196" s="680">
        <v>3.5999999999999996</v>
      </c>
      <c r="CS196" s="584"/>
      <c r="CT196" s="585"/>
      <c r="CU196" s="585"/>
      <c r="CV196" s="891"/>
      <c r="CW196" s="600">
        <v>10</v>
      </c>
      <c r="CX196" s="552">
        <v>2</v>
      </c>
      <c r="CY196" s="552">
        <v>0</v>
      </c>
      <c r="CZ196" s="551">
        <v>5</v>
      </c>
      <c r="DA196" s="552">
        <v>1</v>
      </c>
      <c r="DB196" s="552">
        <v>0</v>
      </c>
      <c r="DC196" s="551">
        <v>0</v>
      </c>
      <c r="DD196" s="552">
        <v>0</v>
      </c>
      <c r="DE196" s="552">
        <v>0</v>
      </c>
      <c r="DF196" s="552">
        <v>0</v>
      </c>
      <c r="DG196" s="552">
        <v>0</v>
      </c>
      <c r="DH196" s="551">
        <v>0</v>
      </c>
      <c r="DI196" s="552">
        <v>0</v>
      </c>
      <c r="DJ196" s="552">
        <v>0</v>
      </c>
      <c r="DK196" s="552">
        <v>0</v>
      </c>
      <c r="DL196" s="892">
        <v>0</v>
      </c>
    </row>
    <row r="197" spans="1:116">
      <c r="A197" s="769" t="s">
        <v>1120</v>
      </c>
      <c r="B197" s="621" t="s">
        <v>675</v>
      </c>
      <c r="C197" s="622" t="s">
        <v>560</v>
      </c>
      <c r="D197" s="622" t="s">
        <v>30</v>
      </c>
      <c r="E197" s="622" t="s">
        <v>333</v>
      </c>
      <c r="F197" s="622" t="s">
        <v>842</v>
      </c>
      <c r="G197" s="599">
        <v>19.334201377743113</v>
      </c>
      <c r="H197" s="600">
        <v>87</v>
      </c>
      <c r="I197" s="552">
        <v>6</v>
      </c>
      <c r="J197" s="601">
        <v>85</v>
      </c>
      <c r="K197" s="551">
        <v>84</v>
      </c>
      <c r="L197" s="552">
        <v>4</v>
      </c>
      <c r="M197" s="552">
        <v>7</v>
      </c>
      <c r="N197" s="552">
        <v>0</v>
      </c>
      <c r="O197" s="553">
        <v>5</v>
      </c>
      <c r="P197" s="554">
        <v>0.97701149425287359</v>
      </c>
      <c r="Q197" s="555">
        <v>14.655172413793103</v>
      </c>
      <c r="R197" s="606"/>
      <c r="S197" s="608"/>
      <c r="T197" s="608"/>
      <c r="U197" s="607"/>
      <c r="V197" s="600">
        <v>13</v>
      </c>
      <c r="W197" s="601">
        <v>9</v>
      </c>
      <c r="X197" s="551">
        <v>14</v>
      </c>
      <c r="Y197" s="561"/>
      <c r="Z197" s="553">
        <v>5</v>
      </c>
      <c r="AA197" s="554">
        <v>0.69230769230769229</v>
      </c>
      <c r="AB197" s="555">
        <v>6.9230769230769234</v>
      </c>
      <c r="AC197" s="600">
        <v>8</v>
      </c>
      <c r="AD197" s="557">
        <v>-24</v>
      </c>
      <c r="AE197" s="551">
        <v>6</v>
      </c>
      <c r="AF197" s="552">
        <v>0</v>
      </c>
      <c r="AG197" s="553">
        <v>30</v>
      </c>
      <c r="AH197" s="602">
        <v>-3</v>
      </c>
      <c r="AI197" s="603">
        <v>10</v>
      </c>
      <c r="AJ197" s="559">
        <v>8</v>
      </c>
      <c r="AK197" s="551">
        <v>6</v>
      </c>
      <c r="AL197" s="552">
        <v>2</v>
      </c>
      <c r="AM197" s="561"/>
      <c r="AN197" s="553">
        <v>0</v>
      </c>
      <c r="AO197" s="602">
        <v>0.8</v>
      </c>
      <c r="AP197" s="886"/>
      <c r="AQ197" s="657"/>
      <c r="AR197" s="887"/>
      <c r="AS197" s="887"/>
      <c r="AT197" s="602">
        <v>-1.1000000000000001</v>
      </c>
      <c r="AU197" s="604">
        <v>-16.5</v>
      </c>
      <c r="AV197" s="600">
        <v>23</v>
      </c>
      <c r="AW197" s="551">
        <v>2</v>
      </c>
      <c r="AX197" s="551">
        <v>11</v>
      </c>
      <c r="AY197" s="552">
        <v>5</v>
      </c>
      <c r="AZ197" s="552">
        <v>1</v>
      </c>
      <c r="BA197" s="561"/>
      <c r="BB197" s="571">
        <v>15</v>
      </c>
      <c r="BC197" s="602">
        <v>8.6956521739130432E-2</v>
      </c>
      <c r="BD197" s="604">
        <v>0.86956521739130432</v>
      </c>
      <c r="BE197" s="605">
        <v>65000</v>
      </c>
      <c r="BF197" s="563">
        <v>56980.734789473674</v>
      </c>
      <c r="BG197" s="563">
        <v>5413169.8049999988</v>
      </c>
      <c r="BH197" s="872">
        <v>95</v>
      </c>
      <c r="BI197" s="602">
        <v>0.87662668906882579</v>
      </c>
      <c r="BJ197" s="604">
        <v>6.1363868234817804</v>
      </c>
      <c r="BK197" s="629"/>
      <c r="BL197" s="873">
        <v>0</v>
      </c>
      <c r="BM197" s="874">
        <v>0</v>
      </c>
      <c r="BN197" s="565">
        <v>0</v>
      </c>
      <c r="BO197" s="565">
        <v>0</v>
      </c>
      <c r="BP197" s="565">
        <v>0</v>
      </c>
      <c r="BQ197" s="565">
        <v>0</v>
      </c>
      <c r="BR197" s="552">
        <v>0</v>
      </c>
      <c r="BS197" s="657"/>
      <c r="BT197" s="607"/>
      <c r="BU197" s="676">
        <v>0.5</v>
      </c>
      <c r="BV197" s="602">
        <v>0.66666666666666663</v>
      </c>
      <c r="BW197" s="563">
        <v>4</v>
      </c>
      <c r="BX197" s="872">
        <v>6</v>
      </c>
      <c r="BY197" s="602">
        <v>1</v>
      </c>
      <c r="BZ197" s="604">
        <v>5</v>
      </c>
      <c r="CA197" s="606"/>
      <c r="CB197" s="608"/>
      <c r="CC197" s="608"/>
      <c r="CD197" s="606"/>
      <c r="CE197" s="608"/>
      <c r="CF197" s="608"/>
      <c r="CG197" s="607"/>
      <c r="CH197" s="608"/>
      <c r="CI197" s="608"/>
      <c r="CJ197" s="607"/>
      <c r="CK197" s="712"/>
      <c r="CL197" s="888"/>
      <c r="CM197" s="888"/>
      <c r="CN197" s="889"/>
      <c r="CO197" s="678"/>
      <c r="CP197" s="890">
        <v>97.166666666666671</v>
      </c>
      <c r="CQ197" s="602">
        <v>0.75</v>
      </c>
      <c r="CR197" s="680">
        <v>2.25</v>
      </c>
      <c r="CS197" s="584"/>
      <c r="CT197" s="585"/>
      <c r="CU197" s="585"/>
      <c r="CV197" s="891"/>
      <c r="CW197" s="600">
        <v>5</v>
      </c>
      <c r="CX197" s="552">
        <v>1</v>
      </c>
      <c r="CY197" s="552">
        <v>0</v>
      </c>
      <c r="CZ197" s="551">
        <v>5</v>
      </c>
      <c r="DA197" s="552">
        <v>1</v>
      </c>
      <c r="DB197" s="552">
        <v>0</v>
      </c>
      <c r="DC197" s="551">
        <v>15</v>
      </c>
      <c r="DD197" s="552">
        <v>0</v>
      </c>
      <c r="DE197" s="552">
        <v>0</v>
      </c>
      <c r="DF197" s="552">
        <v>3</v>
      </c>
      <c r="DG197" s="552">
        <v>0</v>
      </c>
      <c r="DH197" s="551">
        <v>30</v>
      </c>
      <c r="DI197" s="552">
        <v>6</v>
      </c>
      <c r="DJ197" s="552">
        <v>0</v>
      </c>
      <c r="DK197" s="552">
        <v>0</v>
      </c>
      <c r="DL197" s="892">
        <v>0</v>
      </c>
    </row>
    <row r="198" spans="1:116">
      <c r="A198" s="769" t="s">
        <v>1120</v>
      </c>
      <c r="B198" s="621" t="s">
        <v>675</v>
      </c>
      <c r="C198" s="622" t="s">
        <v>560</v>
      </c>
      <c r="D198" s="622" t="s">
        <v>30</v>
      </c>
      <c r="E198" s="622" t="s">
        <v>335</v>
      </c>
      <c r="F198" s="622" t="s">
        <v>843</v>
      </c>
      <c r="G198" s="599">
        <v>53.347380152929361</v>
      </c>
      <c r="H198" s="600">
        <v>66</v>
      </c>
      <c r="I198" s="552">
        <v>4</v>
      </c>
      <c r="J198" s="601">
        <v>35.6</v>
      </c>
      <c r="K198" s="551">
        <v>32</v>
      </c>
      <c r="L198" s="552">
        <v>3</v>
      </c>
      <c r="M198" s="552">
        <v>2</v>
      </c>
      <c r="N198" s="552">
        <v>0</v>
      </c>
      <c r="O198" s="553">
        <v>0</v>
      </c>
      <c r="P198" s="554">
        <v>0.53939393939393943</v>
      </c>
      <c r="Q198" s="555">
        <v>8.0909090909090917</v>
      </c>
      <c r="R198" s="606"/>
      <c r="S198" s="608"/>
      <c r="T198" s="608"/>
      <c r="U198" s="607"/>
      <c r="V198" s="600">
        <v>9</v>
      </c>
      <c r="W198" s="601">
        <v>8</v>
      </c>
      <c r="X198" s="551">
        <v>8</v>
      </c>
      <c r="Y198" s="561"/>
      <c r="Z198" s="553">
        <v>0</v>
      </c>
      <c r="AA198" s="554">
        <v>0.88888888888888884</v>
      </c>
      <c r="AB198" s="555">
        <v>8.8888888888888893</v>
      </c>
      <c r="AC198" s="600">
        <v>5</v>
      </c>
      <c r="AD198" s="557">
        <v>6</v>
      </c>
      <c r="AE198" s="551">
        <v>6</v>
      </c>
      <c r="AF198" s="552">
        <v>0</v>
      </c>
      <c r="AG198" s="553">
        <v>0</v>
      </c>
      <c r="AH198" s="602">
        <v>1.2</v>
      </c>
      <c r="AI198" s="603">
        <v>6</v>
      </c>
      <c r="AJ198" s="559">
        <v>6</v>
      </c>
      <c r="AK198" s="551">
        <v>4</v>
      </c>
      <c r="AL198" s="552">
        <v>2</v>
      </c>
      <c r="AM198" s="561"/>
      <c r="AN198" s="553">
        <v>0</v>
      </c>
      <c r="AO198" s="602">
        <v>1</v>
      </c>
      <c r="AP198" s="886"/>
      <c r="AQ198" s="657"/>
      <c r="AR198" s="887"/>
      <c r="AS198" s="887"/>
      <c r="AT198" s="602">
        <v>1.1000000000000001</v>
      </c>
      <c r="AU198" s="604">
        <v>16.5</v>
      </c>
      <c r="AV198" s="600">
        <v>14</v>
      </c>
      <c r="AW198" s="551">
        <v>9</v>
      </c>
      <c r="AX198" s="551">
        <v>6</v>
      </c>
      <c r="AY198" s="552">
        <v>3</v>
      </c>
      <c r="AZ198" s="552">
        <v>0</v>
      </c>
      <c r="BA198" s="561"/>
      <c r="BB198" s="571">
        <v>0</v>
      </c>
      <c r="BC198" s="602">
        <v>0.6428571428571429</v>
      </c>
      <c r="BD198" s="604">
        <v>6.4285714285714288</v>
      </c>
      <c r="BE198" s="605">
        <v>65000</v>
      </c>
      <c r="BF198" s="563">
        <v>60409.861675675682</v>
      </c>
      <c r="BG198" s="563">
        <v>2235164.8820000002</v>
      </c>
      <c r="BH198" s="872">
        <v>37</v>
      </c>
      <c r="BI198" s="602">
        <v>0.92938248731808737</v>
      </c>
      <c r="BJ198" s="604">
        <v>6.5056774112266114</v>
      </c>
      <c r="BK198" s="629"/>
      <c r="BL198" s="873">
        <v>0</v>
      </c>
      <c r="BM198" s="874">
        <v>0</v>
      </c>
      <c r="BN198" s="565">
        <v>0</v>
      </c>
      <c r="BO198" s="565">
        <v>0</v>
      </c>
      <c r="BP198" s="565">
        <v>0</v>
      </c>
      <c r="BQ198" s="565">
        <v>0</v>
      </c>
      <c r="BR198" s="552">
        <v>0</v>
      </c>
      <c r="BS198" s="657"/>
      <c r="BT198" s="607"/>
      <c r="BU198" s="676">
        <v>0.5</v>
      </c>
      <c r="BV198" s="602">
        <v>0.33333333333333331</v>
      </c>
      <c r="BW198" s="563">
        <v>2</v>
      </c>
      <c r="BX198" s="872">
        <v>6</v>
      </c>
      <c r="BY198" s="602">
        <v>0.66666666666666663</v>
      </c>
      <c r="BZ198" s="604">
        <v>3.333333333333333</v>
      </c>
      <c r="CA198" s="606"/>
      <c r="CB198" s="608"/>
      <c r="CC198" s="608"/>
      <c r="CD198" s="606"/>
      <c r="CE198" s="608"/>
      <c r="CF198" s="608"/>
      <c r="CG198" s="607"/>
      <c r="CH198" s="608"/>
      <c r="CI198" s="608"/>
      <c r="CJ198" s="607"/>
      <c r="CK198" s="712"/>
      <c r="CL198" s="888"/>
      <c r="CM198" s="888"/>
      <c r="CN198" s="889"/>
      <c r="CO198" s="678"/>
      <c r="CP198" s="890">
        <v>99.625</v>
      </c>
      <c r="CQ198" s="602">
        <v>1.2</v>
      </c>
      <c r="CR198" s="680">
        <v>3.5999999999999996</v>
      </c>
      <c r="CS198" s="584"/>
      <c r="CT198" s="585"/>
      <c r="CU198" s="585"/>
      <c r="CV198" s="891"/>
      <c r="CW198" s="600">
        <v>0</v>
      </c>
      <c r="CX198" s="552">
        <v>0</v>
      </c>
      <c r="CY198" s="552">
        <v>0</v>
      </c>
      <c r="CZ198" s="551">
        <v>0</v>
      </c>
      <c r="DA198" s="552">
        <v>0</v>
      </c>
      <c r="DB198" s="552">
        <v>0</v>
      </c>
      <c r="DC198" s="551">
        <v>0</v>
      </c>
      <c r="DD198" s="552">
        <v>0</v>
      </c>
      <c r="DE198" s="552">
        <v>0</v>
      </c>
      <c r="DF198" s="552">
        <v>0</v>
      </c>
      <c r="DG198" s="552">
        <v>0</v>
      </c>
      <c r="DH198" s="551">
        <v>0</v>
      </c>
      <c r="DI198" s="552">
        <v>0</v>
      </c>
      <c r="DJ198" s="552">
        <v>0</v>
      </c>
      <c r="DK198" s="552">
        <v>0</v>
      </c>
      <c r="DL198" s="892">
        <v>0</v>
      </c>
    </row>
    <row r="199" spans="1:116">
      <c r="A199" s="769" t="s">
        <v>1120</v>
      </c>
      <c r="B199" s="621" t="s">
        <v>675</v>
      </c>
      <c r="C199" s="622" t="s">
        <v>560</v>
      </c>
      <c r="D199" s="622" t="s">
        <v>30</v>
      </c>
      <c r="E199" s="622" t="s">
        <v>337</v>
      </c>
      <c r="F199" s="622" t="s">
        <v>844</v>
      </c>
      <c r="G199" s="599">
        <v>64.374063291222868</v>
      </c>
      <c r="H199" s="600">
        <v>120</v>
      </c>
      <c r="I199" s="552">
        <v>8</v>
      </c>
      <c r="J199" s="601">
        <v>122.80000000000001</v>
      </c>
      <c r="K199" s="551">
        <v>130</v>
      </c>
      <c r="L199" s="552">
        <v>1</v>
      </c>
      <c r="M199" s="552">
        <v>6</v>
      </c>
      <c r="N199" s="552">
        <v>0</v>
      </c>
      <c r="O199" s="553">
        <v>10</v>
      </c>
      <c r="P199" s="554">
        <v>1.0233333333333334</v>
      </c>
      <c r="Q199" s="555">
        <v>15.350000000000001</v>
      </c>
      <c r="R199" s="606"/>
      <c r="S199" s="608"/>
      <c r="T199" s="608"/>
      <c r="U199" s="607"/>
      <c r="V199" s="600">
        <v>19</v>
      </c>
      <c r="W199" s="601">
        <v>12</v>
      </c>
      <c r="X199" s="551">
        <v>17</v>
      </c>
      <c r="Y199" s="561"/>
      <c r="Z199" s="553">
        <v>5</v>
      </c>
      <c r="AA199" s="554">
        <v>0.63157894736842102</v>
      </c>
      <c r="AB199" s="555">
        <v>6.3157894736842106</v>
      </c>
      <c r="AC199" s="600">
        <v>11</v>
      </c>
      <c r="AD199" s="557">
        <v>13</v>
      </c>
      <c r="AE199" s="551">
        <v>13</v>
      </c>
      <c r="AF199" s="552">
        <v>0</v>
      </c>
      <c r="AG199" s="553">
        <v>0</v>
      </c>
      <c r="AH199" s="602">
        <v>1.1818181818181819</v>
      </c>
      <c r="AI199" s="603">
        <v>13</v>
      </c>
      <c r="AJ199" s="559">
        <v>18</v>
      </c>
      <c r="AK199" s="551">
        <v>13</v>
      </c>
      <c r="AL199" s="552">
        <v>5</v>
      </c>
      <c r="AM199" s="561"/>
      <c r="AN199" s="553">
        <v>0</v>
      </c>
      <c r="AO199" s="602">
        <v>1.2</v>
      </c>
      <c r="AP199" s="886"/>
      <c r="AQ199" s="657"/>
      <c r="AR199" s="887"/>
      <c r="AS199" s="887"/>
      <c r="AT199" s="602">
        <v>1.1909090909090909</v>
      </c>
      <c r="AU199" s="604">
        <v>17.863636363636363</v>
      </c>
      <c r="AV199" s="600">
        <v>28</v>
      </c>
      <c r="AW199" s="551">
        <v>42</v>
      </c>
      <c r="AX199" s="551">
        <v>36</v>
      </c>
      <c r="AY199" s="552">
        <v>6</v>
      </c>
      <c r="AZ199" s="552">
        <v>0</v>
      </c>
      <c r="BA199" s="561"/>
      <c r="BB199" s="571">
        <v>0</v>
      </c>
      <c r="BC199" s="602">
        <v>1.2</v>
      </c>
      <c r="BD199" s="604">
        <v>12</v>
      </c>
      <c r="BE199" s="605">
        <v>65000</v>
      </c>
      <c r="BF199" s="563">
        <v>54128.776357664217</v>
      </c>
      <c r="BG199" s="563">
        <v>7415642.3609999977</v>
      </c>
      <c r="BH199" s="872">
        <v>137</v>
      </c>
      <c r="BI199" s="602">
        <v>0.83275040550252644</v>
      </c>
      <c r="BJ199" s="604">
        <v>5.8292528385176849</v>
      </c>
      <c r="BK199" s="629"/>
      <c r="BL199" s="873">
        <v>0</v>
      </c>
      <c r="BM199" s="874">
        <v>0</v>
      </c>
      <c r="BN199" s="565">
        <v>0</v>
      </c>
      <c r="BO199" s="565">
        <v>0</v>
      </c>
      <c r="BP199" s="565">
        <v>0</v>
      </c>
      <c r="BQ199" s="565">
        <v>0</v>
      </c>
      <c r="BR199" s="552">
        <v>0</v>
      </c>
      <c r="BS199" s="657"/>
      <c r="BT199" s="607"/>
      <c r="BU199" s="676">
        <v>0.5</v>
      </c>
      <c r="BV199" s="602">
        <v>0.46153846153846156</v>
      </c>
      <c r="BW199" s="563">
        <v>6</v>
      </c>
      <c r="BX199" s="872">
        <v>13</v>
      </c>
      <c r="BY199" s="602">
        <v>0.92307692307692313</v>
      </c>
      <c r="BZ199" s="604">
        <v>4.6153846153846159</v>
      </c>
      <c r="CA199" s="606"/>
      <c r="CB199" s="608"/>
      <c r="CC199" s="608"/>
      <c r="CD199" s="606"/>
      <c r="CE199" s="608"/>
      <c r="CF199" s="608"/>
      <c r="CG199" s="607"/>
      <c r="CH199" s="608"/>
      <c r="CI199" s="608"/>
      <c r="CJ199" s="607"/>
      <c r="CK199" s="712"/>
      <c r="CL199" s="888"/>
      <c r="CM199" s="888"/>
      <c r="CN199" s="889"/>
      <c r="CO199" s="678"/>
      <c r="CP199" s="890">
        <v>97.611111111111114</v>
      </c>
      <c r="CQ199" s="602">
        <v>0.8</v>
      </c>
      <c r="CR199" s="680">
        <v>2.4000000000000004</v>
      </c>
      <c r="CS199" s="584"/>
      <c r="CT199" s="585"/>
      <c r="CU199" s="585"/>
      <c r="CV199" s="891"/>
      <c r="CW199" s="600">
        <v>10</v>
      </c>
      <c r="CX199" s="552">
        <v>2</v>
      </c>
      <c r="CY199" s="552">
        <v>0</v>
      </c>
      <c r="CZ199" s="551">
        <v>5</v>
      </c>
      <c r="DA199" s="552">
        <v>1</v>
      </c>
      <c r="DB199" s="552">
        <v>0</v>
      </c>
      <c r="DC199" s="551">
        <v>0</v>
      </c>
      <c r="DD199" s="552">
        <v>0</v>
      </c>
      <c r="DE199" s="552">
        <v>0</v>
      </c>
      <c r="DF199" s="552">
        <v>0</v>
      </c>
      <c r="DG199" s="552">
        <v>0</v>
      </c>
      <c r="DH199" s="551">
        <v>0</v>
      </c>
      <c r="DI199" s="552">
        <v>0</v>
      </c>
      <c r="DJ199" s="552">
        <v>0</v>
      </c>
      <c r="DK199" s="552">
        <v>0</v>
      </c>
      <c r="DL199" s="892">
        <v>0</v>
      </c>
    </row>
    <row r="200" spans="1:116">
      <c r="A200" s="769" t="s">
        <v>1120</v>
      </c>
      <c r="B200" s="621" t="s">
        <v>675</v>
      </c>
      <c r="C200" s="622" t="s">
        <v>560</v>
      </c>
      <c r="D200" s="622" t="s">
        <v>30</v>
      </c>
      <c r="E200" s="622" t="s">
        <v>339</v>
      </c>
      <c r="F200" s="622" t="s">
        <v>845</v>
      </c>
      <c r="G200" s="599">
        <v>67.15172095406048</v>
      </c>
      <c r="H200" s="600">
        <v>114</v>
      </c>
      <c r="I200" s="552">
        <v>7</v>
      </c>
      <c r="J200" s="601">
        <v>161.6</v>
      </c>
      <c r="K200" s="551">
        <v>154</v>
      </c>
      <c r="L200" s="552">
        <v>10</v>
      </c>
      <c r="M200" s="552">
        <v>6</v>
      </c>
      <c r="N200" s="552">
        <v>3</v>
      </c>
      <c r="O200" s="553">
        <v>0</v>
      </c>
      <c r="P200" s="554">
        <v>1.2</v>
      </c>
      <c r="Q200" s="555">
        <v>18</v>
      </c>
      <c r="R200" s="606"/>
      <c r="S200" s="608"/>
      <c r="T200" s="608"/>
      <c r="U200" s="607"/>
      <c r="V200" s="600">
        <v>19</v>
      </c>
      <c r="W200" s="601">
        <v>15</v>
      </c>
      <c r="X200" s="551">
        <v>15</v>
      </c>
      <c r="Y200" s="561"/>
      <c r="Z200" s="553">
        <v>0</v>
      </c>
      <c r="AA200" s="554">
        <v>0.78947368421052633</v>
      </c>
      <c r="AB200" s="555">
        <v>7.8947368421052637</v>
      </c>
      <c r="AC200" s="600">
        <v>11</v>
      </c>
      <c r="AD200" s="557">
        <v>19</v>
      </c>
      <c r="AE200" s="551">
        <v>19</v>
      </c>
      <c r="AF200" s="552">
        <v>0</v>
      </c>
      <c r="AG200" s="553">
        <v>0</v>
      </c>
      <c r="AH200" s="602">
        <v>1.2</v>
      </c>
      <c r="AI200" s="603">
        <v>13</v>
      </c>
      <c r="AJ200" s="559">
        <v>25</v>
      </c>
      <c r="AK200" s="551">
        <v>19</v>
      </c>
      <c r="AL200" s="552">
        <v>6</v>
      </c>
      <c r="AM200" s="561"/>
      <c r="AN200" s="553">
        <v>0</v>
      </c>
      <c r="AO200" s="602">
        <v>1.2</v>
      </c>
      <c r="AP200" s="886"/>
      <c r="AQ200" s="657"/>
      <c r="AR200" s="887"/>
      <c r="AS200" s="887"/>
      <c r="AT200" s="602">
        <v>1.2</v>
      </c>
      <c r="AU200" s="604">
        <v>18</v>
      </c>
      <c r="AV200" s="600">
        <v>29</v>
      </c>
      <c r="AW200" s="551">
        <v>38</v>
      </c>
      <c r="AX200" s="551">
        <v>34</v>
      </c>
      <c r="AY200" s="552">
        <v>1</v>
      </c>
      <c r="AZ200" s="552">
        <v>3</v>
      </c>
      <c r="BA200" s="561"/>
      <c r="BB200" s="571">
        <v>0</v>
      </c>
      <c r="BC200" s="602">
        <v>1.2</v>
      </c>
      <c r="BD200" s="604">
        <v>12</v>
      </c>
      <c r="BE200" s="605">
        <v>65000</v>
      </c>
      <c r="BF200" s="563">
        <v>55705.829911764689</v>
      </c>
      <c r="BG200" s="563">
        <v>9469991.0849999972</v>
      </c>
      <c r="BH200" s="872">
        <v>170</v>
      </c>
      <c r="BI200" s="602">
        <v>0.85701276787330294</v>
      </c>
      <c r="BJ200" s="604">
        <v>5.9990893751131207</v>
      </c>
      <c r="BK200" s="629"/>
      <c r="BL200" s="873">
        <v>0</v>
      </c>
      <c r="BM200" s="874">
        <v>0</v>
      </c>
      <c r="BN200" s="565">
        <v>0</v>
      </c>
      <c r="BO200" s="565">
        <v>0</v>
      </c>
      <c r="BP200" s="565">
        <v>0</v>
      </c>
      <c r="BQ200" s="565">
        <v>0</v>
      </c>
      <c r="BR200" s="552">
        <v>0</v>
      </c>
      <c r="BS200" s="657"/>
      <c r="BT200" s="607"/>
      <c r="BU200" s="676">
        <v>0.5</v>
      </c>
      <c r="BV200" s="602">
        <v>0.31578947368421051</v>
      </c>
      <c r="BW200" s="563">
        <v>6</v>
      </c>
      <c r="BX200" s="872">
        <v>19</v>
      </c>
      <c r="BY200" s="602">
        <v>0.63157894736842102</v>
      </c>
      <c r="BZ200" s="604">
        <v>3.1578947368421053</v>
      </c>
      <c r="CA200" s="606"/>
      <c r="CB200" s="608"/>
      <c r="CC200" s="608"/>
      <c r="CD200" s="606"/>
      <c r="CE200" s="608"/>
      <c r="CF200" s="608"/>
      <c r="CG200" s="607"/>
      <c r="CH200" s="608"/>
      <c r="CI200" s="608"/>
      <c r="CJ200" s="607"/>
      <c r="CK200" s="712"/>
      <c r="CL200" s="888"/>
      <c r="CM200" s="888"/>
      <c r="CN200" s="889"/>
      <c r="CO200" s="678"/>
      <c r="CP200" s="890">
        <v>96.65</v>
      </c>
      <c r="CQ200" s="602">
        <v>0.7</v>
      </c>
      <c r="CR200" s="680">
        <v>2.0999999999999996</v>
      </c>
      <c r="CS200" s="584"/>
      <c r="CT200" s="585"/>
      <c r="CU200" s="585"/>
      <c r="CV200" s="891"/>
      <c r="CW200" s="600">
        <v>0</v>
      </c>
      <c r="CX200" s="552">
        <v>0</v>
      </c>
      <c r="CY200" s="552">
        <v>0</v>
      </c>
      <c r="CZ200" s="551">
        <v>0</v>
      </c>
      <c r="DA200" s="552">
        <v>0</v>
      </c>
      <c r="DB200" s="552">
        <v>0</v>
      </c>
      <c r="DC200" s="551">
        <v>0</v>
      </c>
      <c r="DD200" s="552">
        <v>0</v>
      </c>
      <c r="DE200" s="552">
        <v>0</v>
      </c>
      <c r="DF200" s="552">
        <v>0</v>
      </c>
      <c r="DG200" s="552">
        <v>0</v>
      </c>
      <c r="DH200" s="551">
        <v>0</v>
      </c>
      <c r="DI200" s="552">
        <v>0</v>
      </c>
      <c r="DJ200" s="552">
        <v>0</v>
      </c>
      <c r="DK200" s="552">
        <v>0</v>
      </c>
      <c r="DL200" s="892">
        <v>0</v>
      </c>
    </row>
    <row r="201" spans="1:116">
      <c r="A201" s="769" t="s">
        <v>1120</v>
      </c>
      <c r="B201" s="621" t="s">
        <v>675</v>
      </c>
      <c r="C201" s="622" t="s">
        <v>560</v>
      </c>
      <c r="D201" s="622" t="s">
        <v>30</v>
      </c>
      <c r="E201" s="622" t="s">
        <v>341</v>
      </c>
      <c r="F201" s="622" t="s">
        <v>846</v>
      </c>
      <c r="G201" s="599">
        <v>48.851780491996884</v>
      </c>
      <c r="H201" s="600">
        <v>80</v>
      </c>
      <c r="I201" s="552">
        <v>5</v>
      </c>
      <c r="J201" s="601">
        <v>64</v>
      </c>
      <c r="K201" s="551">
        <v>59</v>
      </c>
      <c r="L201" s="552">
        <v>7</v>
      </c>
      <c r="M201" s="552">
        <v>6</v>
      </c>
      <c r="N201" s="552">
        <v>0</v>
      </c>
      <c r="O201" s="553">
        <v>0</v>
      </c>
      <c r="P201" s="554">
        <v>0.8</v>
      </c>
      <c r="Q201" s="555">
        <v>12</v>
      </c>
      <c r="R201" s="606"/>
      <c r="S201" s="608"/>
      <c r="T201" s="608"/>
      <c r="U201" s="607"/>
      <c r="V201" s="600">
        <v>13</v>
      </c>
      <c r="W201" s="601">
        <v>14</v>
      </c>
      <c r="X201" s="551">
        <v>14</v>
      </c>
      <c r="Y201" s="561"/>
      <c r="Z201" s="553">
        <v>0</v>
      </c>
      <c r="AA201" s="554">
        <v>1.0769230769230769</v>
      </c>
      <c r="AB201" s="555">
        <v>10.769230769230768</v>
      </c>
      <c r="AC201" s="600">
        <v>9</v>
      </c>
      <c r="AD201" s="557">
        <v>2</v>
      </c>
      <c r="AE201" s="551">
        <v>12</v>
      </c>
      <c r="AF201" s="552">
        <v>0</v>
      </c>
      <c r="AG201" s="553">
        <v>10</v>
      </c>
      <c r="AH201" s="602">
        <v>0.22222222222222221</v>
      </c>
      <c r="AI201" s="603">
        <v>11</v>
      </c>
      <c r="AJ201" s="559">
        <v>27</v>
      </c>
      <c r="AK201" s="551">
        <v>11</v>
      </c>
      <c r="AL201" s="552">
        <v>16</v>
      </c>
      <c r="AM201" s="561"/>
      <c r="AN201" s="553">
        <v>0</v>
      </c>
      <c r="AO201" s="602">
        <v>1.2</v>
      </c>
      <c r="AP201" s="886"/>
      <c r="AQ201" s="657"/>
      <c r="AR201" s="887"/>
      <c r="AS201" s="887"/>
      <c r="AT201" s="602">
        <v>0.71111111111111103</v>
      </c>
      <c r="AU201" s="604">
        <v>10.666666666666666</v>
      </c>
      <c r="AV201" s="600">
        <v>22</v>
      </c>
      <c r="AW201" s="551">
        <v>2</v>
      </c>
      <c r="AX201" s="551">
        <v>6</v>
      </c>
      <c r="AY201" s="552">
        <v>1</v>
      </c>
      <c r="AZ201" s="552">
        <v>0</v>
      </c>
      <c r="BA201" s="561"/>
      <c r="BB201" s="571">
        <v>5</v>
      </c>
      <c r="BC201" s="602">
        <v>9.0909090909090912E-2</v>
      </c>
      <c r="BD201" s="604">
        <v>0.90909090909090917</v>
      </c>
      <c r="BE201" s="605">
        <v>65000</v>
      </c>
      <c r="BF201" s="563">
        <v>54848.784222222232</v>
      </c>
      <c r="BG201" s="563">
        <v>3949112.4640000006</v>
      </c>
      <c r="BH201" s="872">
        <v>72</v>
      </c>
      <c r="BI201" s="602">
        <v>0.84382744957264977</v>
      </c>
      <c r="BJ201" s="604">
        <v>5.9067921470085487</v>
      </c>
      <c r="BK201" s="629"/>
      <c r="BL201" s="873">
        <v>0</v>
      </c>
      <c r="BM201" s="874">
        <v>0</v>
      </c>
      <c r="BN201" s="565">
        <v>0</v>
      </c>
      <c r="BO201" s="565">
        <v>0</v>
      </c>
      <c r="BP201" s="565">
        <v>0</v>
      </c>
      <c r="BQ201" s="565">
        <v>0</v>
      </c>
      <c r="BR201" s="552">
        <v>0</v>
      </c>
      <c r="BS201" s="657"/>
      <c r="BT201" s="607"/>
      <c r="BU201" s="676">
        <v>0.5</v>
      </c>
      <c r="BV201" s="602">
        <v>0.83333333333333337</v>
      </c>
      <c r="BW201" s="563">
        <v>10</v>
      </c>
      <c r="BX201" s="872">
        <v>12</v>
      </c>
      <c r="BY201" s="602">
        <v>1</v>
      </c>
      <c r="BZ201" s="604">
        <v>5</v>
      </c>
      <c r="CA201" s="606"/>
      <c r="CB201" s="608"/>
      <c r="CC201" s="608"/>
      <c r="CD201" s="606"/>
      <c r="CE201" s="608"/>
      <c r="CF201" s="608"/>
      <c r="CG201" s="607"/>
      <c r="CH201" s="608"/>
      <c r="CI201" s="608"/>
      <c r="CJ201" s="607"/>
      <c r="CK201" s="712"/>
      <c r="CL201" s="888"/>
      <c r="CM201" s="888"/>
      <c r="CN201" s="889"/>
      <c r="CO201" s="678"/>
      <c r="CP201" s="890">
        <v>99.5</v>
      </c>
      <c r="CQ201" s="602">
        <v>1.2</v>
      </c>
      <c r="CR201" s="680">
        <v>3.5999999999999996</v>
      </c>
      <c r="CS201" s="584"/>
      <c r="CT201" s="585"/>
      <c r="CU201" s="585"/>
      <c r="CV201" s="891"/>
      <c r="CW201" s="600">
        <v>0</v>
      </c>
      <c r="CX201" s="552">
        <v>0</v>
      </c>
      <c r="CY201" s="552">
        <v>0</v>
      </c>
      <c r="CZ201" s="551">
        <v>0</v>
      </c>
      <c r="DA201" s="552">
        <v>0</v>
      </c>
      <c r="DB201" s="552">
        <v>0</v>
      </c>
      <c r="DC201" s="551">
        <v>5</v>
      </c>
      <c r="DD201" s="552">
        <v>0</v>
      </c>
      <c r="DE201" s="552">
        <v>0</v>
      </c>
      <c r="DF201" s="552">
        <v>1</v>
      </c>
      <c r="DG201" s="552">
        <v>0</v>
      </c>
      <c r="DH201" s="551">
        <v>10</v>
      </c>
      <c r="DI201" s="552">
        <v>2</v>
      </c>
      <c r="DJ201" s="552">
        <v>0</v>
      </c>
      <c r="DK201" s="552">
        <v>0</v>
      </c>
      <c r="DL201" s="892">
        <v>0</v>
      </c>
    </row>
    <row r="202" spans="1:116">
      <c r="A202" s="769" t="s">
        <v>1120</v>
      </c>
      <c r="B202" s="621" t="s">
        <v>675</v>
      </c>
      <c r="C202" s="622" t="s">
        <v>560</v>
      </c>
      <c r="D202" s="622" t="s">
        <v>30</v>
      </c>
      <c r="E202" s="622" t="s">
        <v>343</v>
      </c>
      <c r="F202" s="622" t="s">
        <v>847</v>
      </c>
      <c r="G202" s="599">
        <v>33.467252114041514</v>
      </c>
      <c r="H202" s="600">
        <v>63</v>
      </c>
      <c r="I202" s="552">
        <v>4</v>
      </c>
      <c r="J202" s="601">
        <v>37.6</v>
      </c>
      <c r="K202" s="551">
        <v>45</v>
      </c>
      <c r="L202" s="552">
        <v>2</v>
      </c>
      <c r="M202" s="552">
        <v>2</v>
      </c>
      <c r="N202" s="552">
        <v>0</v>
      </c>
      <c r="O202" s="553">
        <v>10</v>
      </c>
      <c r="P202" s="554">
        <v>0.59682539682539681</v>
      </c>
      <c r="Q202" s="555">
        <v>8.9523809523809526</v>
      </c>
      <c r="R202" s="606"/>
      <c r="S202" s="608"/>
      <c r="T202" s="608"/>
      <c r="U202" s="607"/>
      <c r="V202" s="600">
        <v>9</v>
      </c>
      <c r="W202" s="601">
        <v>1</v>
      </c>
      <c r="X202" s="551">
        <v>6</v>
      </c>
      <c r="Y202" s="561"/>
      <c r="Z202" s="553">
        <v>5</v>
      </c>
      <c r="AA202" s="554">
        <v>0.1111111111111111</v>
      </c>
      <c r="AB202" s="555">
        <v>1.1111111111111112</v>
      </c>
      <c r="AC202" s="600">
        <v>5</v>
      </c>
      <c r="AD202" s="557">
        <v>2</v>
      </c>
      <c r="AE202" s="551">
        <v>2</v>
      </c>
      <c r="AF202" s="552">
        <v>0</v>
      </c>
      <c r="AG202" s="553">
        <v>0</v>
      </c>
      <c r="AH202" s="602">
        <v>0.4</v>
      </c>
      <c r="AI202" s="603">
        <v>5</v>
      </c>
      <c r="AJ202" s="559">
        <v>3</v>
      </c>
      <c r="AK202" s="551">
        <v>2</v>
      </c>
      <c r="AL202" s="552">
        <v>1</v>
      </c>
      <c r="AM202" s="561"/>
      <c r="AN202" s="553">
        <v>0</v>
      </c>
      <c r="AO202" s="602">
        <v>0.6</v>
      </c>
      <c r="AP202" s="886"/>
      <c r="AQ202" s="657"/>
      <c r="AR202" s="887"/>
      <c r="AS202" s="887"/>
      <c r="AT202" s="602">
        <v>0.5</v>
      </c>
      <c r="AU202" s="604">
        <v>7.5</v>
      </c>
      <c r="AV202" s="600">
        <v>13</v>
      </c>
      <c r="AW202" s="551">
        <v>6</v>
      </c>
      <c r="AX202" s="551">
        <v>6</v>
      </c>
      <c r="AY202" s="552">
        <v>0</v>
      </c>
      <c r="AZ202" s="552">
        <v>0</v>
      </c>
      <c r="BA202" s="561"/>
      <c r="BB202" s="571">
        <v>0</v>
      </c>
      <c r="BC202" s="602">
        <v>0.46153846153846156</v>
      </c>
      <c r="BD202" s="604">
        <v>4.6153846153846159</v>
      </c>
      <c r="BE202" s="605">
        <v>65000</v>
      </c>
      <c r="BF202" s="563">
        <v>37499.200469387753</v>
      </c>
      <c r="BG202" s="563">
        <v>1837460.8229999999</v>
      </c>
      <c r="BH202" s="872">
        <v>49</v>
      </c>
      <c r="BI202" s="602">
        <v>0.5769107764521193</v>
      </c>
      <c r="BJ202" s="604">
        <v>4.0383754351648351</v>
      </c>
      <c r="BK202" s="629"/>
      <c r="BL202" s="873">
        <v>0</v>
      </c>
      <c r="BM202" s="874">
        <v>0</v>
      </c>
      <c r="BN202" s="565">
        <v>0</v>
      </c>
      <c r="BO202" s="565">
        <v>0</v>
      </c>
      <c r="BP202" s="565">
        <v>0</v>
      </c>
      <c r="BQ202" s="565">
        <v>0</v>
      </c>
      <c r="BR202" s="552">
        <v>0</v>
      </c>
      <c r="BS202" s="657"/>
      <c r="BT202" s="607"/>
      <c r="BU202" s="676">
        <v>0.5</v>
      </c>
      <c r="BV202" s="602">
        <v>1</v>
      </c>
      <c r="BW202" s="563">
        <v>2</v>
      </c>
      <c r="BX202" s="872">
        <v>2</v>
      </c>
      <c r="BY202" s="602">
        <v>1</v>
      </c>
      <c r="BZ202" s="604">
        <v>5</v>
      </c>
      <c r="CA202" s="606"/>
      <c r="CB202" s="608"/>
      <c r="CC202" s="608"/>
      <c r="CD202" s="606"/>
      <c r="CE202" s="608"/>
      <c r="CF202" s="608"/>
      <c r="CG202" s="607"/>
      <c r="CH202" s="608"/>
      <c r="CI202" s="608"/>
      <c r="CJ202" s="607"/>
      <c r="CK202" s="712"/>
      <c r="CL202" s="888"/>
      <c r="CM202" s="888"/>
      <c r="CN202" s="889"/>
      <c r="CO202" s="678"/>
      <c r="CP202" s="890">
        <v>97</v>
      </c>
      <c r="CQ202" s="602">
        <v>0.75</v>
      </c>
      <c r="CR202" s="680">
        <v>2.25</v>
      </c>
      <c r="CS202" s="584"/>
      <c r="CT202" s="585"/>
      <c r="CU202" s="585"/>
      <c r="CV202" s="891"/>
      <c r="CW202" s="600">
        <v>10</v>
      </c>
      <c r="CX202" s="552">
        <v>2</v>
      </c>
      <c r="CY202" s="552">
        <v>0</v>
      </c>
      <c r="CZ202" s="551">
        <v>5</v>
      </c>
      <c r="DA202" s="552">
        <v>1</v>
      </c>
      <c r="DB202" s="552">
        <v>0</v>
      </c>
      <c r="DC202" s="551">
        <v>0</v>
      </c>
      <c r="DD202" s="552">
        <v>0</v>
      </c>
      <c r="DE202" s="552">
        <v>0</v>
      </c>
      <c r="DF202" s="552">
        <v>0</v>
      </c>
      <c r="DG202" s="552">
        <v>0</v>
      </c>
      <c r="DH202" s="551">
        <v>0</v>
      </c>
      <c r="DI202" s="552">
        <v>0</v>
      </c>
      <c r="DJ202" s="552">
        <v>0</v>
      </c>
      <c r="DK202" s="552">
        <v>0</v>
      </c>
      <c r="DL202" s="892">
        <v>0</v>
      </c>
    </row>
    <row r="203" spans="1:116">
      <c r="A203" s="769" t="s">
        <v>1120</v>
      </c>
      <c r="B203" s="621" t="s">
        <v>675</v>
      </c>
      <c r="C203" s="622" t="s">
        <v>560</v>
      </c>
      <c r="D203" s="622" t="s">
        <v>30</v>
      </c>
      <c r="E203" s="622" t="s">
        <v>345</v>
      </c>
      <c r="F203" s="622" t="s">
        <v>848</v>
      </c>
      <c r="G203" s="599">
        <v>31.15322471784938</v>
      </c>
      <c r="H203" s="600">
        <v>65</v>
      </c>
      <c r="I203" s="552">
        <v>4</v>
      </c>
      <c r="J203" s="601">
        <v>39</v>
      </c>
      <c r="K203" s="551">
        <v>40</v>
      </c>
      <c r="L203" s="552">
        <v>6</v>
      </c>
      <c r="M203" s="552">
        <v>13</v>
      </c>
      <c r="N203" s="552">
        <v>0</v>
      </c>
      <c r="O203" s="553">
        <v>5</v>
      </c>
      <c r="P203" s="554">
        <v>0.6</v>
      </c>
      <c r="Q203" s="555">
        <v>9</v>
      </c>
      <c r="R203" s="606"/>
      <c r="S203" s="608"/>
      <c r="T203" s="608"/>
      <c r="U203" s="607"/>
      <c r="V203" s="600">
        <v>10</v>
      </c>
      <c r="W203" s="601">
        <v>12</v>
      </c>
      <c r="X203" s="551">
        <v>12</v>
      </c>
      <c r="Y203" s="561"/>
      <c r="Z203" s="553">
        <v>0</v>
      </c>
      <c r="AA203" s="554">
        <v>1.2</v>
      </c>
      <c r="AB203" s="555">
        <v>12</v>
      </c>
      <c r="AC203" s="600">
        <v>6</v>
      </c>
      <c r="AD203" s="557">
        <v>-4</v>
      </c>
      <c r="AE203" s="551">
        <v>6</v>
      </c>
      <c r="AF203" s="552">
        <v>0</v>
      </c>
      <c r="AG203" s="553">
        <v>10</v>
      </c>
      <c r="AH203" s="602">
        <v>-0.66666666666666663</v>
      </c>
      <c r="AI203" s="603">
        <v>7</v>
      </c>
      <c r="AJ203" s="559">
        <v>3</v>
      </c>
      <c r="AK203" s="551">
        <v>3</v>
      </c>
      <c r="AL203" s="552">
        <v>0</v>
      </c>
      <c r="AM203" s="561"/>
      <c r="AN203" s="553">
        <v>0</v>
      </c>
      <c r="AO203" s="602">
        <v>0.42857142857142855</v>
      </c>
      <c r="AP203" s="886"/>
      <c r="AQ203" s="657"/>
      <c r="AR203" s="887"/>
      <c r="AS203" s="887"/>
      <c r="AT203" s="602">
        <v>-0.11904761904761904</v>
      </c>
      <c r="AU203" s="604">
        <v>-1.7857142857142856</v>
      </c>
      <c r="AV203" s="600">
        <v>15</v>
      </c>
      <c r="AW203" s="551">
        <v>2</v>
      </c>
      <c r="AX203" s="551">
        <v>2</v>
      </c>
      <c r="AY203" s="552">
        <v>0</v>
      </c>
      <c r="AZ203" s="552">
        <v>5</v>
      </c>
      <c r="BA203" s="561"/>
      <c r="BB203" s="571">
        <v>5</v>
      </c>
      <c r="BC203" s="602">
        <v>0.13333333333333333</v>
      </c>
      <c r="BD203" s="604">
        <v>1.3333333333333333</v>
      </c>
      <c r="BE203" s="605">
        <v>65000</v>
      </c>
      <c r="BF203" s="563">
        <v>39671.100271186442</v>
      </c>
      <c r="BG203" s="563">
        <v>2340594.9160000002</v>
      </c>
      <c r="BH203" s="872">
        <v>59</v>
      </c>
      <c r="BI203" s="602">
        <v>0.61032461955671446</v>
      </c>
      <c r="BJ203" s="604">
        <v>4.272272336897001</v>
      </c>
      <c r="BK203" s="629"/>
      <c r="BL203" s="873">
        <v>0</v>
      </c>
      <c r="BM203" s="874">
        <v>0</v>
      </c>
      <c r="BN203" s="565">
        <v>0</v>
      </c>
      <c r="BO203" s="565">
        <v>0</v>
      </c>
      <c r="BP203" s="565">
        <v>0</v>
      </c>
      <c r="BQ203" s="565">
        <v>0</v>
      </c>
      <c r="BR203" s="552">
        <v>0</v>
      </c>
      <c r="BS203" s="657"/>
      <c r="BT203" s="607"/>
      <c r="BU203" s="676">
        <v>0.5</v>
      </c>
      <c r="BV203" s="602">
        <v>0.33333333333333331</v>
      </c>
      <c r="BW203" s="563">
        <v>2</v>
      </c>
      <c r="BX203" s="872">
        <v>6</v>
      </c>
      <c r="BY203" s="602">
        <v>0.66666666666666663</v>
      </c>
      <c r="BZ203" s="604">
        <v>3.333333333333333</v>
      </c>
      <c r="CA203" s="606"/>
      <c r="CB203" s="608"/>
      <c r="CC203" s="608"/>
      <c r="CD203" s="606"/>
      <c r="CE203" s="608"/>
      <c r="CF203" s="608"/>
      <c r="CG203" s="607"/>
      <c r="CH203" s="608"/>
      <c r="CI203" s="608"/>
      <c r="CJ203" s="607"/>
      <c r="CK203" s="712"/>
      <c r="CL203" s="888"/>
      <c r="CM203" s="888"/>
      <c r="CN203" s="889"/>
      <c r="CO203" s="678"/>
      <c r="CP203" s="890">
        <v>98.84615384615384</v>
      </c>
      <c r="CQ203" s="602">
        <v>1</v>
      </c>
      <c r="CR203" s="680">
        <v>3</v>
      </c>
      <c r="CS203" s="584"/>
      <c r="CT203" s="585"/>
      <c r="CU203" s="585"/>
      <c r="CV203" s="891"/>
      <c r="CW203" s="600">
        <v>5</v>
      </c>
      <c r="CX203" s="552">
        <v>1</v>
      </c>
      <c r="CY203" s="552">
        <v>0</v>
      </c>
      <c r="CZ203" s="551">
        <v>0</v>
      </c>
      <c r="DA203" s="552">
        <v>0</v>
      </c>
      <c r="DB203" s="552">
        <v>0</v>
      </c>
      <c r="DC203" s="551">
        <v>5</v>
      </c>
      <c r="DD203" s="552">
        <v>0</v>
      </c>
      <c r="DE203" s="552">
        <v>0</v>
      </c>
      <c r="DF203" s="552">
        <v>1</v>
      </c>
      <c r="DG203" s="552">
        <v>0</v>
      </c>
      <c r="DH203" s="551">
        <v>10</v>
      </c>
      <c r="DI203" s="552">
        <v>2</v>
      </c>
      <c r="DJ203" s="552">
        <v>0</v>
      </c>
      <c r="DK203" s="552">
        <v>0</v>
      </c>
      <c r="DL203" s="892">
        <v>0</v>
      </c>
    </row>
    <row r="204" spans="1:116">
      <c r="A204" s="769" t="s">
        <v>1120</v>
      </c>
      <c r="B204" s="621" t="s">
        <v>675</v>
      </c>
      <c r="C204" s="622" t="s">
        <v>560</v>
      </c>
      <c r="D204" s="622" t="s">
        <v>30</v>
      </c>
      <c r="E204" s="622" t="s">
        <v>347</v>
      </c>
      <c r="F204" s="622" t="s">
        <v>849</v>
      </c>
      <c r="G204" s="599">
        <v>46.017490824428293</v>
      </c>
      <c r="H204" s="600">
        <v>79</v>
      </c>
      <c r="I204" s="552">
        <v>5</v>
      </c>
      <c r="J204" s="601">
        <v>63</v>
      </c>
      <c r="K204" s="551">
        <v>58</v>
      </c>
      <c r="L204" s="552">
        <v>9</v>
      </c>
      <c r="M204" s="552">
        <v>11</v>
      </c>
      <c r="N204" s="552">
        <v>0</v>
      </c>
      <c r="O204" s="553">
        <v>0</v>
      </c>
      <c r="P204" s="554">
        <v>0.79746835443037978</v>
      </c>
      <c r="Q204" s="555">
        <v>11.962025316455696</v>
      </c>
      <c r="R204" s="606"/>
      <c r="S204" s="608"/>
      <c r="T204" s="608"/>
      <c r="U204" s="607"/>
      <c r="V204" s="600">
        <v>10</v>
      </c>
      <c r="W204" s="601">
        <v>18</v>
      </c>
      <c r="X204" s="551">
        <v>18</v>
      </c>
      <c r="Y204" s="561"/>
      <c r="Z204" s="553">
        <v>0</v>
      </c>
      <c r="AA204" s="554">
        <v>1.2</v>
      </c>
      <c r="AB204" s="555">
        <v>12</v>
      </c>
      <c r="AC204" s="600">
        <v>6</v>
      </c>
      <c r="AD204" s="557">
        <v>2</v>
      </c>
      <c r="AE204" s="551">
        <v>2</v>
      </c>
      <c r="AF204" s="552">
        <v>0</v>
      </c>
      <c r="AG204" s="553">
        <v>0</v>
      </c>
      <c r="AH204" s="602">
        <v>0.33333333333333331</v>
      </c>
      <c r="AI204" s="603">
        <v>8</v>
      </c>
      <c r="AJ204" s="559">
        <v>4</v>
      </c>
      <c r="AK204" s="551">
        <v>2</v>
      </c>
      <c r="AL204" s="552">
        <v>2</v>
      </c>
      <c r="AM204" s="561"/>
      <c r="AN204" s="553">
        <v>0</v>
      </c>
      <c r="AO204" s="602">
        <v>0.5</v>
      </c>
      <c r="AP204" s="886"/>
      <c r="AQ204" s="657"/>
      <c r="AR204" s="887"/>
      <c r="AS204" s="887"/>
      <c r="AT204" s="602">
        <v>0.41666666666666663</v>
      </c>
      <c r="AU204" s="604">
        <v>6.2499999999999991</v>
      </c>
      <c r="AV204" s="600">
        <v>19</v>
      </c>
      <c r="AW204" s="551">
        <v>7</v>
      </c>
      <c r="AX204" s="551">
        <v>6</v>
      </c>
      <c r="AY204" s="552">
        <v>1</v>
      </c>
      <c r="AZ204" s="552">
        <v>0</v>
      </c>
      <c r="BA204" s="561"/>
      <c r="BB204" s="571">
        <v>0</v>
      </c>
      <c r="BC204" s="602">
        <v>0.36842105263157893</v>
      </c>
      <c r="BD204" s="604">
        <v>3.6842105263157894</v>
      </c>
      <c r="BE204" s="605">
        <v>65000</v>
      </c>
      <c r="BF204" s="563">
        <v>46625.939115384637</v>
      </c>
      <c r="BG204" s="563">
        <v>3636823.2510000016</v>
      </c>
      <c r="BH204" s="872">
        <v>78</v>
      </c>
      <c r="BI204" s="602">
        <v>0.71732214023668672</v>
      </c>
      <c r="BJ204" s="604">
        <v>5.0212549816568073</v>
      </c>
      <c r="BK204" s="629"/>
      <c r="BL204" s="873">
        <v>0</v>
      </c>
      <c r="BM204" s="874">
        <v>0</v>
      </c>
      <c r="BN204" s="565">
        <v>0</v>
      </c>
      <c r="BO204" s="565">
        <v>0</v>
      </c>
      <c r="BP204" s="565">
        <v>0</v>
      </c>
      <c r="BQ204" s="565">
        <v>0</v>
      </c>
      <c r="BR204" s="552">
        <v>0</v>
      </c>
      <c r="BS204" s="657"/>
      <c r="BT204" s="607"/>
      <c r="BU204" s="676">
        <v>0.5</v>
      </c>
      <c r="BV204" s="602">
        <v>0.5</v>
      </c>
      <c r="BW204" s="563">
        <v>1</v>
      </c>
      <c r="BX204" s="872">
        <v>2</v>
      </c>
      <c r="BY204" s="602">
        <v>1</v>
      </c>
      <c r="BZ204" s="604">
        <v>5</v>
      </c>
      <c r="CA204" s="606"/>
      <c r="CB204" s="608"/>
      <c r="CC204" s="608"/>
      <c r="CD204" s="606"/>
      <c r="CE204" s="608"/>
      <c r="CF204" s="608"/>
      <c r="CG204" s="607"/>
      <c r="CH204" s="608"/>
      <c r="CI204" s="608"/>
      <c r="CJ204" s="607"/>
      <c r="CK204" s="712"/>
      <c r="CL204" s="888"/>
      <c r="CM204" s="888"/>
      <c r="CN204" s="889"/>
      <c r="CO204" s="678"/>
      <c r="CP204" s="890">
        <v>96.545454545454547</v>
      </c>
      <c r="CQ204" s="602">
        <v>0.7</v>
      </c>
      <c r="CR204" s="680">
        <v>2.0999999999999996</v>
      </c>
      <c r="CS204" s="584"/>
      <c r="CT204" s="585"/>
      <c r="CU204" s="585"/>
      <c r="CV204" s="891"/>
      <c r="CW204" s="600">
        <v>0</v>
      </c>
      <c r="CX204" s="552">
        <v>0</v>
      </c>
      <c r="CY204" s="552">
        <v>0</v>
      </c>
      <c r="CZ204" s="551">
        <v>0</v>
      </c>
      <c r="DA204" s="552">
        <v>0</v>
      </c>
      <c r="DB204" s="552">
        <v>0</v>
      </c>
      <c r="DC204" s="551">
        <v>0</v>
      </c>
      <c r="DD204" s="552">
        <v>0</v>
      </c>
      <c r="DE204" s="552">
        <v>0</v>
      </c>
      <c r="DF204" s="552">
        <v>0</v>
      </c>
      <c r="DG204" s="552">
        <v>0</v>
      </c>
      <c r="DH204" s="551">
        <v>0</v>
      </c>
      <c r="DI204" s="552">
        <v>0</v>
      </c>
      <c r="DJ204" s="552">
        <v>0</v>
      </c>
      <c r="DK204" s="552">
        <v>0</v>
      </c>
      <c r="DL204" s="892">
        <v>0</v>
      </c>
    </row>
    <row r="205" spans="1:116">
      <c r="A205" s="769" t="s">
        <v>1120</v>
      </c>
      <c r="B205" s="621" t="s">
        <v>675</v>
      </c>
      <c r="C205" s="622" t="s">
        <v>560</v>
      </c>
      <c r="D205" s="622" t="s">
        <v>30</v>
      </c>
      <c r="E205" s="622" t="s">
        <v>349</v>
      </c>
      <c r="F205" s="622" t="s">
        <v>850</v>
      </c>
      <c r="G205" s="599">
        <v>51.116239896519907</v>
      </c>
      <c r="H205" s="600">
        <v>74</v>
      </c>
      <c r="I205" s="552">
        <v>5</v>
      </c>
      <c r="J205" s="601">
        <v>71.099999999999994</v>
      </c>
      <c r="K205" s="551">
        <v>68</v>
      </c>
      <c r="L205" s="552">
        <v>1</v>
      </c>
      <c r="M205" s="552">
        <v>7</v>
      </c>
      <c r="N205" s="552">
        <v>0</v>
      </c>
      <c r="O205" s="553">
        <v>0</v>
      </c>
      <c r="P205" s="554">
        <v>0.96081081081081077</v>
      </c>
      <c r="Q205" s="555">
        <v>14.412162162162161</v>
      </c>
      <c r="R205" s="606"/>
      <c r="S205" s="608"/>
      <c r="T205" s="608"/>
      <c r="U205" s="607"/>
      <c r="V205" s="600">
        <v>11</v>
      </c>
      <c r="W205" s="601">
        <v>3</v>
      </c>
      <c r="X205" s="551">
        <v>3</v>
      </c>
      <c r="Y205" s="561"/>
      <c r="Z205" s="553">
        <v>0</v>
      </c>
      <c r="AA205" s="554">
        <v>0.27272727272727271</v>
      </c>
      <c r="AB205" s="555">
        <v>2.7272727272727271</v>
      </c>
      <c r="AC205" s="600">
        <v>8</v>
      </c>
      <c r="AD205" s="557">
        <v>7</v>
      </c>
      <c r="AE205" s="551">
        <v>7</v>
      </c>
      <c r="AF205" s="552">
        <v>0</v>
      </c>
      <c r="AG205" s="553">
        <v>0</v>
      </c>
      <c r="AH205" s="602">
        <v>0.875</v>
      </c>
      <c r="AI205" s="603">
        <v>9</v>
      </c>
      <c r="AJ205" s="559">
        <v>12</v>
      </c>
      <c r="AK205" s="551">
        <v>7</v>
      </c>
      <c r="AL205" s="552">
        <v>5</v>
      </c>
      <c r="AM205" s="561"/>
      <c r="AN205" s="553">
        <v>0</v>
      </c>
      <c r="AO205" s="602">
        <v>1.2</v>
      </c>
      <c r="AP205" s="886"/>
      <c r="AQ205" s="657"/>
      <c r="AR205" s="887"/>
      <c r="AS205" s="887"/>
      <c r="AT205" s="602">
        <v>1.0375000000000001</v>
      </c>
      <c r="AU205" s="604">
        <v>15.562500000000002</v>
      </c>
      <c r="AV205" s="600">
        <v>19</v>
      </c>
      <c r="AW205" s="551">
        <v>10</v>
      </c>
      <c r="AX205" s="551">
        <v>8</v>
      </c>
      <c r="AY205" s="552">
        <v>1</v>
      </c>
      <c r="AZ205" s="552">
        <v>1</v>
      </c>
      <c r="BA205" s="561"/>
      <c r="BB205" s="571">
        <v>0</v>
      </c>
      <c r="BC205" s="602">
        <v>0.52631578947368418</v>
      </c>
      <c r="BD205" s="604">
        <v>5.2631578947368416</v>
      </c>
      <c r="BE205" s="605">
        <v>65000</v>
      </c>
      <c r="BF205" s="563">
        <v>47832.08032894737</v>
      </c>
      <c r="BG205" s="563">
        <v>3635238.105</v>
      </c>
      <c r="BH205" s="872">
        <v>76</v>
      </c>
      <c r="BI205" s="602">
        <v>0.73587815890688257</v>
      </c>
      <c r="BJ205" s="604">
        <v>5.1511471123481778</v>
      </c>
      <c r="BK205" s="629"/>
      <c r="BL205" s="873">
        <v>0</v>
      </c>
      <c r="BM205" s="874">
        <v>0</v>
      </c>
      <c r="BN205" s="565">
        <v>0</v>
      </c>
      <c r="BO205" s="565">
        <v>0</v>
      </c>
      <c r="BP205" s="565">
        <v>0</v>
      </c>
      <c r="BQ205" s="565">
        <v>0</v>
      </c>
      <c r="BR205" s="552">
        <v>0</v>
      </c>
      <c r="BS205" s="657"/>
      <c r="BT205" s="607"/>
      <c r="BU205" s="676">
        <v>0.5</v>
      </c>
      <c r="BV205" s="602">
        <v>0.8571428571428571</v>
      </c>
      <c r="BW205" s="563">
        <v>6</v>
      </c>
      <c r="BX205" s="872">
        <v>7</v>
      </c>
      <c r="BY205" s="602">
        <v>1</v>
      </c>
      <c r="BZ205" s="604">
        <v>5</v>
      </c>
      <c r="CA205" s="606"/>
      <c r="CB205" s="608"/>
      <c r="CC205" s="608"/>
      <c r="CD205" s="606"/>
      <c r="CE205" s="608"/>
      <c r="CF205" s="608"/>
      <c r="CG205" s="607"/>
      <c r="CH205" s="608"/>
      <c r="CI205" s="608"/>
      <c r="CJ205" s="607"/>
      <c r="CK205" s="712"/>
      <c r="CL205" s="888"/>
      <c r="CM205" s="888"/>
      <c r="CN205" s="889"/>
      <c r="CO205" s="678"/>
      <c r="CP205" s="890">
        <v>98.903225806451616</v>
      </c>
      <c r="CQ205" s="602">
        <v>1</v>
      </c>
      <c r="CR205" s="680">
        <v>3</v>
      </c>
      <c r="CS205" s="584"/>
      <c r="CT205" s="585"/>
      <c r="CU205" s="585"/>
      <c r="CV205" s="891"/>
      <c r="CW205" s="600">
        <v>0</v>
      </c>
      <c r="CX205" s="552">
        <v>0</v>
      </c>
      <c r="CY205" s="552">
        <v>0</v>
      </c>
      <c r="CZ205" s="551">
        <v>0</v>
      </c>
      <c r="DA205" s="552">
        <v>0</v>
      </c>
      <c r="DB205" s="552">
        <v>0</v>
      </c>
      <c r="DC205" s="551">
        <v>0</v>
      </c>
      <c r="DD205" s="552">
        <v>0</v>
      </c>
      <c r="DE205" s="552">
        <v>0</v>
      </c>
      <c r="DF205" s="552">
        <v>0</v>
      </c>
      <c r="DG205" s="552">
        <v>0</v>
      </c>
      <c r="DH205" s="551">
        <v>0</v>
      </c>
      <c r="DI205" s="552">
        <v>0</v>
      </c>
      <c r="DJ205" s="552">
        <v>0</v>
      </c>
      <c r="DK205" s="552">
        <v>0</v>
      </c>
      <c r="DL205" s="892">
        <v>0</v>
      </c>
    </row>
    <row r="206" spans="1:116">
      <c r="A206" s="769" t="s">
        <v>1120</v>
      </c>
      <c r="B206" s="621" t="s">
        <v>675</v>
      </c>
      <c r="C206" s="622" t="s">
        <v>560</v>
      </c>
      <c r="D206" s="622" t="s">
        <v>30</v>
      </c>
      <c r="E206" s="622" t="s">
        <v>351</v>
      </c>
      <c r="F206" s="622" t="s">
        <v>851</v>
      </c>
      <c r="G206" s="599">
        <v>54.225589416710875</v>
      </c>
      <c r="H206" s="600">
        <v>65</v>
      </c>
      <c r="I206" s="552">
        <v>4</v>
      </c>
      <c r="J206" s="601">
        <v>45.9</v>
      </c>
      <c r="K206" s="551">
        <v>54</v>
      </c>
      <c r="L206" s="552">
        <v>1</v>
      </c>
      <c r="M206" s="552">
        <v>3</v>
      </c>
      <c r="N206" s="552">
        <v>0</v>
      </c>
      <c r="O206" s="553">
        <v>10</v>
      </c>
      <c r="P206" s="554">
        <v>0.70615384615384613</v>
      </c>
      <c r="Q206" s="555">
        <v>10.592307692307692</v>
      </c>
      <c r="R206" s="606"/>
      <c r="S206" s="608"/>
      <c r="T206" s="608"/>
      <c r="U206" s="607"/>
      <c r="V206" s="600">
        <v>10</v>
      </c>
      <c r="W206" s="601">
        <v>12</v>
      </c>
      <c r="X206" s="551">
        <v>12</v>
      </c>
      <c r="Y206" s="561"/>
      <c r="Z206" s="553">
        <v>0</v>
      </c>
      <c r="AA206" s="554">
        <v>1.2</v>
      </c>
      <c r="AB206" s="555">
        <v>12</v>
      </c>
      <c r="AC206" s="600">
        <v>6</v>
      </c>
      <c r="AD206" s="557">
        <v>4</v>
      </c>
      <c r="AE206" s="551">
        <v>4</v>
      </c>
      <c r="AF206" s="552">
        <v>0</v>
      </c>
      <c r="AG206" s="553">
        <v>0</v>
      </c>
      <c r="AH206" s="602">
        <v>0.66666666666666663</v>
      </c>
      <c r="AI206" s="603">
        <v>8</v>
      </c>
      <c r="AJ206" s="559">
        <v>4</v>
      </c>
      <c r="AK206" s="551">
        <v>4</v>
      </c>
      <c r="AL206" s="552">
        <v>0</v>
      </c>
      <c r="AM206" s="561"/>
      <c r="AN206" s="553">
        <v>0</v>
      </c>
      <c r="AO206" s="602">
        <v>0.5</v>
      </c>
      <c r="AP206" s="886"/>
      <c r="AQ206" s="657"/>
      <c r="AR206" s="887"/>
      <c r="AS206" s="887"/>
      <c r="AT206" s="602">
        <v>0.58333333333333326</v>
      </c>
      <c r="AU206" s="604">
        <v>8.7499999999999982</v>
      </c>
      <c r="AV206" s="600">
        <v>16</v>
      </c>
      <c r="AW206" s="551">
        <v>14</v>
      </c>
      <c r="AX206" s="551">
        <v>8</v>
      </c>
      <c r="AY206" s="552">
        <v>5</v>
      </c>
      <c r="AZ206" s="552">
        <v>1</v>
      </c>
      <c r="BA206" s="561"/>
      <c r="BB206" s="571">
        <v>0</v>
      </c>
      <c r="BC206" s="602">
        <v>0.875</v>
      </c>
      <c r="BD206" s="604">
        <v>8.75</v>
      </c>
      <c r="BE206" s="605">
        <v>65000</v>
      </c>
      <c r="BF206" s="563">
        <v>51380.473155172418</v>
      </c>
      <c r="BG206" s="563">
        <v>2980067.4430000004</v>
      </c>
      <c r="BH206" s="872">
        <v>58</v>
      </c>
      <c r="BI206" s="602">
        <v>0.79046881777188338</v>
      </c>
      <c r="BJ206" s="604">
        <v>5.5332817244031833</v>
      </c>
      <c r="BK206" s="629"/>
      <c r="BL206" s="873">
        <v>0</v>
      </c>
      <c r="BM206" s="874">
        <v>0</v>
      </c>
      <c r="BN206" s="565">
        <v>0</v>
      </c>
      <c r="BO206" s="565">
        <v>0</v>
      </c>
      <c r="BP206" s="565">
        <v>0</v>
      </c>
      <c r="BQ206" s="565">
        <v>0</v>
      </c>
      <c r="BR206" s="552">
        <v>0</v>
      </c>
      <c r="BS206" s="657"/>
      <c r="BT206" s="607"/>
      <c r="BU206" s="676">
        <v>0.5</v>
      </c>
      <c r="BV206" s="602">
        <v>0.75</v>
      </c>
      <c r="BW206" s="563">
        <v>3</v>
      </c>
      <c r="BX206" s="872">
        <v>4</v>
      </c>
      <c r="BY206" s="602">
        <v>1</v>
      </c>
      <c r="BZ206" s="604">
        <v>5</v>
      </c>
      <c r="CA206" s="606"/>
      <c r="CB206" s="608"/>
      <c r="CC206" s="608"/>
      <c r="CD206" s="606"/>
      <c r="CE206" s="608"/>
      <c r="CF206" s="608"/>
      <c r="CG206" s="607"/>
      <c r="CH206" s="608"/>
      <c r="CI206" s="608"/>
      <c r="CJ206" s="607"/>
      <c r="CK206" s="712"/>
      <c r="CL206" s="888"/>
      <c r="CM206" s="888"/>
      <c r="CN206" s="889"/>
      <c r="CO206" s="678"/>
      <c r="CP206" s="890">
        <v>99</v>
      </c>
      <c r="CQ206" s="602">
        <v>1.2</v>
      </c>
      <c r="CR206" s="680">
        <v>3.5999999999999996</v>
      </c>
      <c r="CS206" s="584"/>
      <c r="CT206" s="585"/>
      <c r="CU206" s="585"/>
      <c r="CV206" s="891"/>
      <c r="CW206" s="600">
        <v>10</v>
      </c>
      <c r="CX206" s="552">
        <v>2</v>
      </c>
      <c r="CY206" s="552">
        <v>0</v>
      </c>
      <c r="CZ206" s="551">
        <v>0</v>
      </c>
      <c r="DA206" s="552">
        <v>0</v>
      </c>
      <c r="DB206" s="552">
        <v>0</v>
      </c>
      <c r="DC206" s="551">
        <v>0</v>
      </c>
      <c r="DD206" s="552">
        <v>0</v>
      </c>
      <c r="DE206" s="552">
        <v>0</v>
      </c>
      <c r="DF206" s="552">
        <v>0</v>
      </c>
      <c r="DG206" s="552">
        <v>0</v>
      </c>
      <c r="DH206" s="551">
        <v>0</v>
      </c>
      <c r="DI206" s="552">
        <v>0</v>
      </c>
      <c r="DJ206" s="552">
        <v>0</v>
      </c>
      <c r="DK206" s="552">
        <v>0</v>
      </c>
      <c r="DL206" s="892">
        <v>0</v>
      </c>
    </row>
    <row r="207" spans="1:116">
      <c r="A207" s="769" t="s">
        <v>1120</v>
      </c>
      <c r="B207" s="621" t="s">
        <v>675</v>
      </c>
      <c r="C207" s="622" t="s">
        <v>560</v>
      </c>
      <c r="D207" s="622" t="s">
        <v>30</v>
      </c>
      <c r="E207" s="622" t="s">
        <v>353</v>
      </c>
      <c r="F207" s="622" t="s">
        <v>852</v>
      </c>
      <c r="G207" s="599">
        <v>61.845649392924734</v>
      </c>
      <c r="H207" s="600">
        <v>69</v>
      </c>
      <c r="I207" s="552">
        <v>5</v>
      </c>
      <c r="J207" s="601">
        <v>66</v>
      </c>
      <c r="K207" s="551">
        <v>61</v>
      </c>
      <c r="L207" s="552">
        <v>6</v>
      </c>
      <c r="M207" s="552">
        <v>1</v>
      </c>
      <c r="N207" s="552">
        <v>0</v>
      </c>
      <c r="O207" s="553">
        <v>0</v>
      </c>
      <c r="P207" s="554">
        <v>0.95652173913043481</v>
      </c>
      <c r="Q207" s="555">
        <v>14.347826086956522</v>
      </c>
      <c r="R207" s="606"/>
      <c r="S207" s="608"/>
      <c r="T207" s="608"/>
      <c r="U207" s="607"/>
      <c r="V207" s="600">
        <v>11</v>
      </c>
      <c r="W207" s="601">
        <v>13</v>
      </c>
      <c r="X207" s="551">
        <v>13</v>
      </c>
      <c r="Y207" s="561"/>
      <c r="Z207" s="553">
        <v>0</v>
      </c>
      <c r="AA207" s="554">
        <v>1.1818181818181819</v>
      </c>
      <c r="AB207" s="555">
        <v>11.818181818181818</v>
      </c>
      <c r="AC207" s="600">
        <v>7</v>
      </c>
      <c r="AD207" s="557">
        <v>5</v>
      </c>
      <c r="AE207" s="551">
        <v>5</v>
      </c>
      <c r="AF207" s="552">
        <v>0</v>
      </c>
      <c r="AG207" s="553">
        <v>0</v>
      </c>
      <c r="AH207" s="602">
        <v>0.7142857142857143</v>
      </c>
      <c r="AI207" s="603">
        <v>8</v>
      </c>
      <c r="AJ207" s="559">
        <v>10</v>
      </c>
      <c r="AK207" s="551">
        <v>5</v>
      </c>
      <c r="AL207" s="552">
        <v>5</v>
      </c>
      <c r="AM207" s="561"/>
      <c r="AN207" s="553">
        <v>0</v>
      </c>
      <c r="AO207" s="602">
        <v>1.2</v>
      </c>
      <c r="AP207" s="886"/>
      <c r="AQ207" s="657"/>
      <c r="AR207" s="887"/>
      <c r="AS207" s="887"/>
      <c r="AT207" s="602">
        <v>0.95714285714285707</v>
      </c>
      <c r="AU207" s="604">
        <v>14.357142857142856</v>
      </c>
      <c r="AV207" s="600">
        <v>18</v>
      </c>
      <c r="AW207" s="551">
        <v>17</v>
      </c>
      <c r="AX207" s="551">
        <v>15</v>
      </c>
      <c r="AY207" s="552">
        <v>2</v>
      </c>
      <c r="AZ207" s="552">
        <v>0</v>
      </c>
      <c r="BA207" s="561"/>
      <c r="BB207" s="571">
        <v>0</v>
      </c>
      <c r="BC207" s="602">
        <v>0.94444444444444442</v>
      </c>
      <c r="BD207" s="604">
        <v>9.4444444444444446</v>
      </c>
      <c r="BE207" s="605">
        <v>65000</v>
      </c>
      <c r="BF207" s="563">
        <v>44367.646014705875</v>
      </c>
      <c r="BG207" s="563">
        <v>3016999.9289999995</v>
      </c>
      <c r="BH207" s="872">
        <v>68</v>
      </c>
      <c r="BI207" s="602">
        <v>0.68257916945701347</v>
      </c>
      <c r="BJ207" s="604">
        <v>4.7780541861990944</v>
      </c>
      <c r="BK207" s="629"/>
      <c r="BL207" s="873">
        <v>0</v>
      </c>
      <c r="BM207" s="874">
        <v>0</v>
      </c>
      <c r="BN207" s="565">
        <v>0</v>
      </c>
      <c r="BO207" s="565">
        <v>0</v>
      </c>
      <c r="BP207" s="565">
        <v>0</v>
      </c>
      <c r="BQ207" s="565">
        <v>0</v>
      </c>
      <c r="BR207" s="552">
        <v>0</v>
      </c>
      <c r="BS207" s="657"/>
      <c r="BT207" s="607"/>
      <c r="BU207" s="676">
        <v>0.5</v>
      </c>
      <c r="BV207" s="602">
        <v>0.6</v>
      </c>
      <c r="BW207" s="563">
        <v>3</v>
      </c>
      <c r="BX207" s="872">
        <v>5</v>
      </c>
      <c r="BY207" s="602">
        <v>1</v>
      </c>
      <c r="BZ207" s="604">
        <v>5</v>
      </c>
      <c r="CA207" s="606"/>
      <c r="CB207" s="608"/>
      <c r="CC207" s="608"/>
      <c r="CD207" s="606"/>
      <c r="CE207" s="608"/>
      <c r="CF207" s="608"/>
      <c r="CG207" s="607"/>
      <c r="CH207" s="608"/>
      <c r="CI207" s="608"/>
      <c r="CJ207" s="607"/>
      <c r="CK207" s="712"/>
      <c r="CL207" s="888"/>
      <c r="CM207" s="888"/>
      <c r="CN207" s="889"/>
      <c r="CO207" s="678"/>
      <c r="CP207" s="890">
        <v>94.533333333333331</v>
      </c>
      <c r="CQ207" s="602">
        <v>0.7</v>
      </c>
      <c r="CR207" s="680">
        <v>2.0999999999999996</v>
      </c>
      <c r="CS207" s="584"/>
      <c r="CT207" s="585"/>
      <c r="CU207" s="585"/>
      <c r="CV207" s="891"/>
      <c r="CW207" s="600">
        <v>0</v>
      </c>
      <c r="CX207" s="552">
        <v>0</v>
      </c>
      <c r="CY207" s="552">
        <v>0</v>
      </c>
      <c r="CZ207" s="551">
        <v>0</v>
      </c>
      <c r="DA207" s="552">
        <v>0</v>
      </c>
      <c r="DB207" s="552">
        <v>0</v>
      </c>
      <c r="DC207" s="551">
        <v>0</v>
      </c>
      <c r="DD207" s="552">
        <v>0</v>
      </c>
      <c r="DE207" s="552">
        <v>0</v>
      </c>
      <c r="DF207" s="552">
        <v>0</v>
      </c>
      <c r="DG207" s="552">
        <v>0</v>
      </c>
      <c r="DH207" s="551">
        <v>0</v>
      </c>
      <c r="DI207" s="552">
        <v>0</v>
      </c>
      <c r="DJ207" s="552">
        <v>0</v>
      </c>
      <c r="DK207" s="552">
        <v>0</v>
      </c>
      <c r="DL207" s="892">
        <v>0</v>
      </c>
    </row>
    <row r="208" spans="1:116">
      <c r="A208" s="769" t="s">
        <v>1120</v>
      </c>
      <c r="B208" s="621" t="s">
        <v>675</v>
      </c>
      <c r="C208" s="622" t="s">
        <v>560</v>
      </c>
      <c r="D208" s="622" t="s">
        <v>30</v>
      </c>
      <c r="E208" s="622" t="s">
        <v>355</v>
      </c>
      <c r="F208" s="622" t="s">
        <v>853</v>
      </c>
      <c r="G208" s="599">
        <v>63.724126750942027</v>
      </c>
      <c r="H208" s="600">
        <v>104</v>
      </c>
      <c r="I208" s="552">
        <v>7</v>
      </c>
      <c r="J208" s="601">
        <v>105</v>
      </c>
      <c r="K208" s="551">
        <v>108</v>
      </c>
      <c r="L208" s="552">
        <v>5</v>
      </c>
      <c r="M208" s="552">
        <v>7</v>
      </c>
      <c r="N208" s="552">
        <v>0</v>
      </c>
      <c r="O208" s="553">
        <v>10</v>
      </c>
      <c r="P208" s="554">
        <v>1.0096153846153846</v>
      </c>
      <c r="Q208" s="555">
        <v>15.144230769230768</v>
      </c>
      <c r="R208" s="606"/>
      <c r="S208" s="608"/>
      <c r="T208" s="608"/>
      <c r="U208" s="607"/>
      <c r="V208" s="600">
        <v>16</v>
      </c>
      <c r="W208" s="601">
        <v>23</v>
      </c>
      <c r="X208" s="551">
        <v>23</v>
      </c>
      <c r="Y208" s="561"/>
      <c r="Z208" s="553">
        <v>0</v>
      </c>
      <c r="AA208" s="554">
        <v>1.2</v>
      </c>
      <c r="AB208" s="555">
        <v>12</v>
      </c>
      <c r="AC208" s="600">
        <v>9</v>
      </c>
      <c r="AD208" s="557">
        <v>7</v>
      </c>
      <c r="AE208" s="551">
        <v>7</v>
      </c>
      <c r="AF208" s="552">
        <v>0</v>
      </c>
      <c r="AG208" s="553">
        <v>0</v>
      </c>
      <c r="AH208" s="602">
        <v>0.77777777777777779</v>
      </c>
      <c r="AI208" s="603">
        <v>10</v>
      </c>
      <c r="AJ208" s="559">
        <v>12</v>
      </c>
      <c r="AK208" s="551">
        <v>7</v>
      </c>
      <c r="AL208" s="552">
        <v>5</v>
      </c>
      <c r="AM208" s="561"/>
      <c r="AN208" s="553">
        <v>0</v>
      </c>
      <c r="AO208" s="602">
        <v>1.2</v>
      </c>
      <c r="AP208" s="886"/>
      <c r="AQ208" s="657"/>
      <c r="AR208" s="887"/>
      <c r="AS208" s="887"/>
      <c r="AT208" s="602">
        <v>0.98888888888888893</v>
      </c>
      <c r="AU208" s="604">
        <v>14.833333333333334</v>
      </c>
      <c r="AV208" s="600">
        <v>23</v>
      </c>
      <c r="AW208" s="551">
        <v>21</v>
      </c>
      <c r="AX208" s="551">
        <v>16</v>
      </c>
      <c r="AY208" s="552">
        <v>3</v>
      </c>
      <c r="AZ208" s="552">
        <v>2</v>
      </c>
      <c r="BA208" s="561"/>
      <c r="BB208" s="571">
        <v>0</v>
      </c>
      <c r="BC208" s="602">
        <v>0.91304347826086951</v>
      </c>
      <c r="BD208" s="604">
        <v>9.1304347826086953</v>
      </c>
      <c r="BE208" s="605">
        <v>65000</v>
      </c>
      <c r="BF208" s="563">
        <v>51221.187324999984</v>
      </c>
      <c r="BG208" s="563">
        <v>6146542.4789999984</v>
      </c>
      <c r="BH208" s="872">
        <v>120</v>
      </c>
      <c r="BI208" s="602">
        <v>0.7880182665384613</v>
      </c>
      <c r="BJ208" s="604">
        <v>5.5161278657692288</v>
      </c>
      <c r="BK208" s="629"/>
      <c r="BL208" s="873">
        <v>0</v>
      </c>
      <c r="BM208" s="874">
        <v>0</v>
      </c>
      <c r="BN208" s="565">
        <v>0</v>
      </c>
      <c r="BO208" s="565">
        <v>0</v>
      </c>
      <c r="BP208" s="565">
        <v>0</v>
      </c>
      <c r="BQ208" s="565">
        <v>0</v>
      </c>
      <c r="BR208" s="552">
        <v>0</v>
      </c>
      <c r="BS208" s="657"/>
      <c r="BT208" s="607"/>
      <c r="BU208" s="676">
        <v>0.5</v>
      </c>
      <c r="BV208" s="602">
        <v>0.8571428571428571</v>
      </c>
      <c r="BW208" s="563">
        <v>6</v>
      </c>
      <c r="BX208" s="872">
        <v>7</v>
      </c>
      <c r="BY208" s="602">
        <v>1</v>
      </c>
      <c r="BZ208" s="604">
        <v>5</v>
      </c>
      <c r="CA208" s="606"/>
      <c r="CB208" s="608"/>
      <c r="CC208" s="608"/>
      <c r="CD208" s="606"/>
      <c r="CE208" s="608"/>
      <c r="CF208" s="608"/>
      <c r="CG208" s="607"/>
      <c r="CH208" s="608"/>
      <c r="CI208" s="608"/>
      <c r="CJ208" s="607"/>
      <c r="CK208" s="712"/>
      <c r="CL208" s="888"/>
      <c r="CM208" s="888"/>
      <c r="CN208" s="889"/>
      <c r="CO208" s="678"/>
      <c r="CP208" s="890">
        <v>95.78947368421052</v>
      </c>
      <c r="CQ208" s="602">
        <v>0.7</v>
      </c>
      <c r="CR208" s="680">
        <v>2.0999999999999996</v>
      </c>
      <c r="CS208" s="584"/>
      <c r="CT208" s="585"/>
      <c r="CU208" s="585"/>
      <c r="CV208" s="891"/>
      <c r="CW208" s="600">
        <v>10</v>
      </c>
      <c r="CX208" s="552">
        <v>2</v>
      </c>
      <c r="CY208" s="552">
        <v>0</v>
      </c>
      <c r="CZ208" s="551">
        <v>0</v>
      </c>
      <c r="DA208" s="552">
        <v>0</v>
      </c>
      <c r="DB208" s="552">
        <v>0</v>
      </c>
      <c r="DC208" s="551">
        <v>0</v>
      </c>
      <c r="DD208" s="552">
        <v>0</v>
      </c>
      <c r="DE208" s="552">
        <v>0</v>
      </c>
      <c r="DF208" s="552">
        <v>0</v>
      </c>
      <c r="DG208" s="552">
        <v>0</v>
      </c>
      <c r="DH208" s="551">
        <v>0</v>
      </c>
      <c r="DI208" s="552">
        <v>0</v>
      </c>
      <c r="DJ208" s="552">
        <v>0</v>
      </c>
      <c r="DK208" s="552">
        <v>0</v>
      </c>
      <c r="DL208" s="892">
        <v>0</v>
      </c>
    </row>
    <row r="209" spans="1:116">
      <c r="A209" s="769" t="s">
        <v>1120</v>
      </c>
      <c r="B209" s="621" t="s">
        <v>675</v>
      </c>
      <c r="C209" s="622" t="s">
        <v>560</v>
      </c>
      <c r="D209" s="622" t="s">
        <v>30</v>
      </c>
      <c r="E209" s="622" t="s">
        <v>357</v>
      </c>
      <c r="F209" s="622" t="s">
        <v>854</v>
      </c>
      <c r="G209" s="599">
        <v>56.923779473937422</v>
      </c>
      <c r="H209" s="600">
        <v>67</v>
      </c>
      <c r="I209" s="552">
        <v>4</v>
      </c>
      <c r="J209" s="601">
        <v>39.6</v>
      </c>
      <c r="K209" s="551">
        <v>41</v>
      </c>
      <c r="L209" s="552">
        <v>3</v>
      </c>
      <c r="M209" s="552">
        <v>2</v>
      </c>
      <c r="N209" s="552">
        <v>0</v>
      </c>
      <c r="O209" s="553">
        <v>5</v>
      </c>
      <c r="P209" s="554">
        <v>0.59104477611940298</v>
      </c>
      <c r="Q209" s="555">
        <v>8.8656716417910442</v>
      </c>
      <c r="R209" s="606"/>
      <c r="S209" s="608"/>
      <c r="T209" s="608"/>
      <c r="U209" s="607"/>
      <c r="V209" s="600">
        <v>10</v>
      </c>
      <c r="W209" s="601">
        <v>10</v>
      </c>
      <c r="X209" s="551">
        <v>10</v>
      </c>
      <c r="Y209" s="561"/>
      <c r="Z209" s="553">
        <v>0</v>
      </c>
      <c r="AA209" s="554">
        <v>1</v>
      </c>
      <c r="AB209" s="555">
        <v>10</v>
      </c>
      <c r="AC209" s="600">
        <v>6</v>
      </c>
      <c r="AD209" s="557">
        <v>8</v>
      </c>
      <c r="AE209" s="551">
        <v>8</v>
      </c>
      <c r="AF209" s="552">
        <v>0</v>
      </c>
      <c r="AG209" s="553">
        <v>0</v>
      </c>
      <c r="AH209" s="602">
        <v>1.2</v>
      </c>
      <c r="AI209" s="603">
        <v>8</v>
      </c>
      <c r="AJ209" s="559">
        <v>9</v>
      </c>
      <c r="AK209" s="551">
        <v>6</v>
      </c>
      <c r="AL209" s="552">
        <v>3</v>
      </c>
      <c r="AM209" s="561"/>
      <c r="AN209" s="553">
        <v>0</v>
      </c>
      <c r="AO209" s="602">
        <v>1.125</v>
      </c>
      <c r="AP209" s="886"/>
      <c r="AQ209" s="657"/>
      <c r="AR209" s="887"/>
      <c r="AS209" s="887"/>
      <c r="AT209" s="602">
        <v>1.1625000000000001</v>
      </c>
      <c r="AU209" s="604">
        <v>17.4375</v>
      </c>
      <c r="AV209" s="600">
        <v>17</v>
      </c>
      <c r="AW209" s="551">
        <v>10</v>
      </c>
      <c r="AX209" s="551">
        <v>6</v>
      </c>
      <c r="AY209" s="552">
        <v>2</v>
      </c>
      <c r="AZ209" s="552">
        <v>2</v>
      </c>
      <c r="BA209" s="561"/>
      <c r="BB209" s="571">
        <v>0</v>
      </c>
      <c r="BC209" s="602">
        <v>0.58823529411764708</v>
      </c>
      <c r="BD209" s="604">
        <v>5.882352941176471</v>
      </c>
      <c r="BE209" s="605">
        <v>65000</v>
      </c>
      <c r="BF209" s="563">
        <v>56998.081130434803</v>
      </c>
      <c r="BG209" s="563">
        <v>2621911.7320000008</v>
      </c>
      <c r="BH209" s="872">
        <v>46</v>
      </c>
      <c r="BI209" s="602">
        <v>0.87689355585284312</v>
      </c>
      <c r="BJ209" s="604">
        <v>6.1382548909699022</v>
      </c>
      <c r="BK209" s="629"/>
      <c r="BL209" s="873">
        <v>0</v>
      </c>
      <c r="BM209" s="874">
        <v>0</v>
      </c>
      <c r="BN209" s="565">
        <v>0</v>
      </c>
      <c r="BO209" s="565">
        <v>0</v>
      </c>
      <c r="BP209" s="565">
        <v>0</v>
      </c>
      <c r="BQ209" s="565">
        <v>0</v>
      </c>
      <c r="BR209" s="552">
        <v>0</v>
      </c>
      <c r="BS209" s="657"/>
      <c r="BT209" s="607"/>
      <c r="BU209" s="676">
        <v>0.5</v>
      </c>
      <c r="BV209" s="602">
        <v>0.5</v>
      </c>
      <c r="BW209" s="563">
        <v>4</v>
      </c>
      <c r="BX209" s="872">
        <v>8</v>
      </c>
      <c r="BY209" s="602">
        <v>1</v>
      </c>
      <c r="BZ209" s="604">
        <v>5</v>
      </c>
      <c r="CA209" s="606"/>
      <c r="CB209" s="608"/>
      <c r="CC209" s="608"/>
      <c r="CD209" s="606"/>
      <c r="CE209" s="608"/>
      <c r="CF209" s="608"/>
      <c r="CG209" s="607"/>
      <c r="CH209" s="608"/>
      <c r="CI209" s="608"/>
      <c r="CJ209" s="607"/>
      <c r="CK209" s="712"/>
      <c r="CL209" s="888"/>
      <c r="CM209" s="888"/>
      <c r="CN209" s="889"/>
      <c r="CO209" s="678"/>
      <c r="CP209" s="890">
        <v>100</v>
      </c>
      <c r="CQ209" s="602">
        <v>1.2</v>
      </c>
      <c r="CR209" s="680">
        <v>3.5999999999999996</v>
      </c>
      <c r="CS209" s="584"/>
      <c r="CT209" s="585"/>
      <c r="CU209" s="585"/>
      <c r="CV209" s="891"/>
      <c r="CW209" s="600">
        <v>5</v>
      </c>
      <c r="CX209" s="552">
        <v>1</v>
      </c>
      <c r="CY209" s="552">
        <v>0</v>
      </c>
      <c r="CZ209" s="551">
        <v>0</v>
      </c>
      <c r="DA209" s="552">
        <v>0</v>
      </c>
      <c r="DB209" s="552">
        <v>0</v>
      </c>
      <c r="DC209" s="551">
        <v>0</v>
      </c>
      <c r="DD209" s="552">
        <v>0</v>
      </c>
      <c r="DE209" s="552">
        <v>0</v>
      </c>
      <c r="DF209" s="552">
        <v>0</v>
      </c>
      <c r="DG209" s="552">
        <v>0</v>
      </c>
      <c r="DH209" s="551">
        <v>0</v>
      </c>
      <c r="DI209" s="552">
        <v>0</v>
      </c>
      <c r="DJ209" s="552">
        <v>0</v>
      </c>
      <c r="DK209" s="552">
        <v>0</v>
      </c>
      <c r="DL209" s="892">
        <v>0</v>
      </c>
    </row>
    <row r="210" spans="1:116">
      <c r="A210" s="769" t="s">
        <v>1120</v>
      </c>
      <c r="B210" s="621" t="s">
        <v>675</v>
      </c>
      <c r="C210" s="622" t="s">
        <v>560</v>
      </c>
      <c r="D210" s="622" t="s">
        <v>30</v>
      </c>
      <c r="E210" s="622" t="s">
        <v>359</v>
      </c>
      <c r="F210" s="622" t="s">
        <v>855</v>
      </c>
      <c r="G210" s="599">
        <v>68.038712946387889</v>
      </c>
      <c r="H210" s="600">
        <v>87</v>
      </c>
      <c r="I210" s="552">
        <v>6</v>
      </c>
      <c r="J210" s="601">
        <v>100.6</v>
      </c>
      <c r="K210" s="551">
        <v>95</v>
      </c>
      <c r="L210" s="552">
        <v>5</v>
      </c>
      <c r="M210" s="552">
        <v>2</v>
      </c>
      <c r="N210" s="552">
        <v>0</v>
      </c>
      <c r="O210" s="553">
        <v>0</v>
      </c>
      <c r="P210" s="554">
        <v>1.1563218390804597</v>
      </c>
      <c r="Q210" s="555">
        <v>17.344827586206897</v>
      </c>
      <c r="R210" s="606"/>
      <c r="S210" s="608"/>
      <c r="T210" s="608"/>
      <c r="U210" s="607"/>
      <c r="V210" s="600">
        <v>13</v>
      </c>
      <c r="W210" s="601">
        <v>10</v>
      </c>
      <c r="X210" s="551">
        <v>10</v>
      </c>
      <c r="Y210" s="561"/>
      <c r="Z210" s="553">
        <v>0</v>
      </c>
      <c r="AA210" s="554">
        <v>0.76923076923076927</v>
      </c>
      <c r="AB210" s="555">
        <v>7.6923076923076925</v>
      </c>
      <c r="AC210" s="600">
        <v>7</v>
      </c>
      <c r="AD210" s="557">
        <v>9</v>
      </c>
      <c r="AE210" s="551">
        <v>9</v>
      </c>
      <c r="AF210" s="552">
        <v>0</v>
      </c>
      <c r="AG210" s="553">
        <v>0</v>
      </c>
      <c r="AH210" s="602">
        <v>1.2</v>
      </c>
      <c r="AI210" s="603">
        <v>8</v>
      </c>
      <c r="AJ210" s="559">
        <v>11</v>
      </c>
      <c r="AK210" s="551">
        <v>9</v>
      </c>
      <c r="AL210" s="552">
        <v>2</v>
      </c>
      <c r="AM210" s="561"/>
      <c r="AN210" s="553">
        <v>0</v>
      </c>
      <c r="AO210" s="602">
        <v>1.2</v>
      </c>
      <c r="AP210" s="886"/>
      <c r="AQ210" s="657"/>
      <c r="AR210" s="887"/>
      <c r="AS210" s="887"/>
      <c r="AT210" s="602">
        <v>1.2</v>
      </c>
      <c r="AU210" s="604">
        <v>18</v>
      </c>
      <c r="AV210" s="600">
        <v>18</v>
      </c>
      <c r="AW210" s="551">
        <v>21</v>
      </c>
      <c r="AX210" s="551">
        <v>18</v>
      </c>
      <c r="AY210" s="552">
        <v>1</v>
      </c>
      <c r="AZ210" s="552">
        <v>2</v>
      </c>
      <c r="BA210" s="561"/>
      <c r="BB210" s="571">
        <v>0</v>
      </c>
      <c r="BC210" s="602">
        <v>1.1666666666666667</v>
      </c>
      <c r="BD210" s="604">
        <v>11.666666666666668</v>
      </c>
      <c r="BE210" s="605">
        <v>65000</v>
      </c>
      <c r="BF210" s="563">
        <v>53717.0307254902</v>
      </c>
      <c r="BG210" s="563">
        <v>5479137.1340000005</v>
      </c>
      <c r="BH210" s="872">
        <v>102</v>
      </c>
      <c r="BI210" s="602">
        <v>0.82641585731523381</v>
      </c>
      <c r="BJ210" s="604">
        <v>5.7849110012066367</v>
      </c>
      <c r="BK210" s="629"/>
      <c r="BL210" s="873">
        <v>0</v>
      </c>
      <c r="BM210" s="874">
        <v>0</v>
      </c>
      <c r="BN210" s="565">
        <v>0</v>
      </c>
      <c r="BO210" s="565">
        <v>0</v>
      </c>
      <c r="BP210" s="565">
        <v>0</v>
      </c>
      <c r="BQ210" s="565">
        <v>0</v>
      </c>
      <c r="BR210" s="552">
        <v>0</v>
      </c>
      <c r="BS210" s="657"/>
      <c r="BT210" s="607"/>
      <c r="BU210" s="676">
        <v>0.5</v>
      </c>
      <c r="BV210" s="602">
        <v>0.88888888888888884</v>
      </c>
      <c r="BW210" s="563">
        <v>8</v>
      </c>
      <c r="BX210" s="872">
        <v>9</v>
      </c>
      <c r="BY210" s="602">
        <v>1</v>
      </c>
      <c r="BZ210" s="604">
        <v>5</v>
      </c>
      <c r="CA210" s="606"/>
      <c r="CB210" s="608"/>
      <c r="CC210" s="608"/>
      <c r="CD210" s="606"/>
      <c r="CE210" s="608"/>
      <c r="CF210" s="608"/>
      <c r="CG210" s="607"/>
      <c r="CH210" s="608"/>
      <c r="CI210" s="608"/>
      <c r="CJ210" s="607"/>
      <c r="CK210" s="712"/>
      <c r="CL210" s="888"/>
      <c r="CM210" s="888"/>
      <c r="CN210" s="889"/>
      <c r="CO210" s="678"/>
      <c r="CP210" s="890">
        <v>97.857142857142861</v>
      </c>
      <c r="CQ210" s="602">
        <v>0.85</v>
      </c>
      <c r="CR210" s="680">
        <v>2.5499999999999998</v>
      </c>
      <c r="CS210" s="584"/>
      <c r="CT210" s="585"/>
      <c r="CU210" s="585"/>
      <c r="CV210" s="891"/>
      <c r="CW210" s="600">
        <v>0</v>
      </c>
      <c r="CX210" s="552">
        <v>0</v>
      </c>
      <c r="CY210" s="552">
        <v>0</v>
      </c>
      <c r="CZ210" s="551">
        <v>0</v>
      </c>
      <c r="DA210" s="552">
        <v>0</v>
      </c>
      <c r="DB210" s="552">
        <v>0</v>
      </c>
      <c r="DC210" s="551">
        <v>0</v>
      </c>
      <c r="DD210" s="552">
        <v>0</v>
      </c>
      <c r="DE210" s="552">
        <v>0</v>
      </c>
      <c r="DF210" s="552">
        <v>0</v>
      </c>
      <c r="DG210" s="552">
        <v>0</v>
      </c>
      <c r="DH210" s="551">
        <v>0</v>
      </c>
      <c r="DI210" s="552">
        <v>0</v>
      </c>
      <c r="DJ210" s="552">
        <v>0</v>
      </c>
      <c r="DK210" s="552">
        <v>0</v>
      </c>
      <c r="DL210" s="892">
        <v>0</v>
      </c>
    </row>
    <row r="211" spans="1:116">
      <c r="A211" s="769" t="s">
        <v>1120</v>
      </c>
      <c r="B211" s="621" t="s">
        <v>675</v>
      </c>
      <c r="C211" s="622" t="s">
        <v>560</v>
      </c>
      <c r="D211" s="622" t="s">
        <v>30</v>
      </c>
      <c r="E211" s="622" t="s">
        <v>361</v>
      </c>
      <c r="F211" s="622" t="s">
        <v>856</v>
      </c>
      <c r="G211" s="599">
        <v>53.083871000641984</v>
      </c>
      <c r="H211" s="600">
        <v>82</v>
      </c>
      <c r="I211" s="552">
        <v>5</v>
      </c>
      <c r="J211" s="601">
        <v>87</v>
      </c>
      <c r="K211" s="551">
        <v>82</v>
      </c>
      <c r="L211" s="552">
        <v>7</v>
      </c>
      <c r="M211" s="552">
        <v>3</v>
      </c>
      <c r="N211" s="552">
        <v>0</v>
      </c>
      <c r="O211" s="553">
        <v>0</v>
      </c>
      <c r="P211" s="554">
        <v>1.0609756097560976</v>
      </c>
      <c r="Q211" s="555">
        <v>15.914634146341465</v>
      </c>
      <c r="R211" s="606"/>
      <c r="S211" s="608"/>
      <c r="T211" s="608"/>
      <c r="U211" s="607"/>
      <c r="V211" s="600">
        <v>12</v>
      </c>
      <c r="W211" s="601">
        <v>14</v>
      </c>
      <c r="X211" s="551">
        <v>14</v>
      </c>
      <c r="Y211" s="561"/>
      <c r="Z211" s="553">
        <v>0</v>
      </c>
      <c r="AA211" s="554">
        <v>1.1666666666666667</v>
      </c>
      <c r="AB211" s="555">
        <v>11.666666666666668</v>
      </c>
      <c r="AC211" s="600">
        <v>6</v>
      </c>
      <c r="AD211" s="557">
        <v>5</v>
      </c>
      <c r="AE211" s="551">
        <v>5</v>
      </c>
      <c r="AF211" s="552">
        <v>0</v>
      </c>
      <c r="AG211" s="553">
        <v>0</v>
      </c>
      <c r="AH211" s="602">
        <v>0.83333333333333337</v>
      </c>
      <c r="AI211" s="603">
        <v>7</v>
      </c>
      <c r="AJ211" s="559">
        <v>2</v>
      </c>
      <c r="AK211" s="551">
        <v>2</v>
      </c>
      <c r="AL211" s="552">
        <v>0</v>
      </c>
      <c r="AM211" s="561"/>
      <c r="AN211" s="553">
        <v>0</v>
      </c>
      <c r="AO211" s="602">
        <v>0.2857142857142857</v>
      </c>
      <c r="AP211" s="886"/>
      <c r="AQ211" s="657"/>
      <c r="AR211" s="887"/>
      <c r="AS211" s="887"/>
      <c r="AT211" s="602">
        <v>0.55952380952380953</v>
      </c>
      <c r="AU211" s="604">
        <v>8.3928571428571423</v>
      </c>
      <c r="AV211" s="600">
        <v>17</v>
      </c>
      <c r="AW211" s="551">
        <v>7</v>
      </c>
      <c r="AX211" s="551">
        <v>5</v>
      </c>
      <c r="AY211" s="552">
        <v>2</v>
      </c>
      <c r="AZ211" s="552">
        <v>0</v>
      </c>
      <c r="BA211" s="561"/>
      <c r="BB211" s="571">
        <v>0</v>
      </c>
      <c r="BC211" s="602">
        <v>0.41176470588235292</v>
      </c>
      <c r="BD211" s="604">
        <v>4.117647058823529</v>
      </c>
      <c r="BE211" s="605">
        <v>65000</v>
      </c>
      <c r="BF211" s="563">
        <v>40783.469869565219</v>
      </c>
      <c r="BG211" s="563">
        <v>3752079.2280000001</v>
      </c>
      <c r="BH211" s="872">
        <v>92</v>
      </c>
      <c r="BI211" s="602">
        <v>0.62743799799331101</v>
      </c>
      <c r="BJ211" s="604">
        <v>4.3920659859531774</v>
      </c>
      <c r="BK211" s="629"/>
      <c r="BL211" s="873">
        <v>0</v>
      </c>
      <c r="BM211" s="874">
        <v>0</v>
      </c>
      <c r="BN211" s="565">
        <v>0</v>
      </c>
      <c r="BO211" s="565">
        <v>0</v>
      </c>
      <c r="BP211" s="565">
        <v>0</v>
      </c>
      <c r="BQ211" s="565">
        <v>0</v>
      </c>
      <c r="BR211" s="552">
        <v>0</v>
      </c>
      <c r="BS211" s="657"/>
      <c r="BT211" s="607"/>
      <c r="BU211" s="676">
        <v>0.5</v>
      </c>
      <c r="BV211" s="602">
        <v>0.6</v>
      </c>
      <c r="BW211" s="563">
        <v>3</v>
      </c>
      <c r="BX211" s="872">
        <v>5</v>
      </c>
      <c r="BY211" s="602">
        <v>1</v>
      </c>
      <c r="BZ211" s="604">
        <v>5</v>
      </c>
      <c r="CA211" s="606"/>
      <c r="CB211" s="608"/>
      <c r="CC211" s="608"/>
      <c r="CD211" s="606"/>
      <c r="CE211" s="608"/>
      <c r="CF211" s="608"/>
      <c r="CG211" s="607"/>
      <c r="CH211" s="608"/>
      <c r="CI211" s="608"/>
      <c r="CJ211" s="607"/>
      <c r="CK211" s="712"/>
      <c r="CL211" s="888"/>
      <c r="CM211" s="888"/>
      <c r="CN211" s="889"/>
      <c r="CO211" s="678"/>
      <c r="CP211" s="890">
        <v>100</v>
      </c>
      <c r="CQ211" s="602">
        <v>1.2</v>
      </c>
      <c r="CR211" s="680">
        <v>3.5999999999999996</v>
      </c>
      <c r="CS211" s="584"/>
      <c r="CT211" s="585"/>
      <c r="CU211" s="585"/>
      <c r="CV211" s="891"/>
      <c r="CW211" s="600">
        <v>0</v>
      </c>
      <c r="CX211" s="552">
        <v>0</v>
      </c>
      <c r="CY211" s="552">
        <v>0</v>
      </c>
      <c r="CZ211" s="551">
        <v>0</v>
      </c>
      <c r="DA211" s="552">
        <v>0</v>
      </c>
      <c r="DB211" s="552">
        <v>0</v>
      </c>
      <c r="DC211" s="551">
        <v>0</v>
      </c>
      <c r="DD211" s="552">
        <v>0</v>
      </c>
      <c r="DE211" s="552">
        <v>0</v>
      </c>
      <c r="DF211" s="552">
        <v>0</v>
      </c>
      <c r="DG211" s="552">
        <v>0</v>
      </c>
      <c r="DH211" s="551">
        <v>0</v>
      </c>
      <c r="DI211" s="552">
        <v>0</v>
      </c>
      <c r="DJ211" s="552">
        <v>0</v>
      </c>
      <c r="DK211" s="552">
        <v>0</v>
      </c>
      <c r="DL211" s="892">
        <v>0</v>
      </c>
    </row>
    <row r="212" spans="1:116">
      <c r="A212" s="769" t="s">
        <v>1120</v>
      </c>
      <c r="B212" s="621" t="s">
        <v>675</v>
      </c>
      <c r="C212" s="622" t="s">
        <v>560</v>
      </c>
      <c r="D212" s="622" t="s">
        <v>30</v>
      </c>
      <c r="E212" s="622" t="s">
        <v>363</v>
      </c>
      <c r="F212" s="622" t="s">
        <v>857</v>
      </c>
      <c r="G212" s="599">
        <v>45.917028655228648</v>
      </c>
      <c r="H212" s="600">
        <v>93</v>
      </c>
      <c r="I212" s="552">
        <v>6</v>
      </c>
      <c r="J212" s="601">
        <v>72.5</v>
      </c>
      <c r="K212" s="551">
        <v>69</v>
      </c>
      <c r="L212" s="552">
        <v>2</v>
      </c>
      <c r="M212" s="552">
        <v>5</v>
      </c>
      <c r="N212" s="552">
        <v>0</v>
      </c>
      <c r="O212" s="553">
        <v>0</v>
      </c>
      <c r="P212" s="554">
        <v>0.77956989247311825</v>
      </c>
      <c r="Q212" s="555">
        <v>11.693548387096774</v>
      </c>
      <c r="R212" s="606"/>
      <c r="S212" s="608"/>
      <c r="T212" s="608"/>
      <c r="U212" s="607"/>
      <c r="V212" s="600">
        <v>14</v>
      </c>
      <c r="W212" s="601">
        <v>8</v>
      </c>
      <c r="X212" s="551">
        <v>8</v>
      </c>
      <c r="Y212" s="561"/>
      <c r="Z212" s="553">
        <v>0</v>
      </c>
      <c r="AA212" s="554">
        <v>0.5714285714285714</v>
      </c>
      <c r="AB212" s="555">
        <v>5.7142857142857135</v>
      </c>
      <c r="AC212" s="600">
        <v>6</v>
      </c>
      <c r="AD212" s="557">
        <v>5</v>
      </c>
      <c r="AE212" s="551">
        <v>5</v>
      </c>
      <c r="AF212" s="552">
        <v>0</v>
      </c>
      <c r="AG212" s="553">
        <v>0</v>
      </c>
      <c r="AH212" s="602">
        <v>0.83333333333333337</v>
      </c>
      <c r="AI212" s="603">
        <v>8</v>
      </c>
      <c r="AJ212" s="559">
        <v>6</v>
      </c>
      <c r="AK212" s="551">
        <v>4</v>
      </c>
      <c r="AL212" s="552">
        <v>2</v>
      </c>
      <c r="AM212" s="561"/>
      <c r="AN212" s="553">
        <v>0</v>
      </c>
      <c r="AO212" s="602">
        <v>0.75</v>
      </c>
      <c r="AP212" s="886"/>
      <c r="AQ212" s="657"/>
      <c r="AR212" s="887"/>
      <c r="AS212" s="887"/>
      <c r="AT212" s="602">
        <v>0.79166666666666674</v>
      </c>
      <c r="AU212" s="604">
        <v>11.875000000000002</v>
      </c>
      <c r="AV212" s="600">
        <v>18</v>
      </c>
      <c r="AW212" s="551">
        <v>9</v>
      </c>
      <c r="AX212" s="551">
        <v>8</v>
      </c>
      <c r="AY212" s="552">
        <v>1</v>
      </c>
      <c r="AZ212" s="552">
        <v>0</v>
      </c>
      <c r="BA212" s="561"/>
      <c r="BB212" s="571">
        <v>0</v>
      </c>
      <c r="BC212" s="602">
        <v>0.5</v>
      </c>
      <c r="BD212" s="604">
        <v>5</v>
      </c>
      <c r="BE212" s="605">
        <v>65000</v>
      </c>
      <c r="BF212" s="563">
        <v>40710.378000000012</v>
      </c>
      <c r="BG212" s="563">
        <v>3093988.7280000011</v>
      </c>
      <c r="BH212" s="872">
        <v>76</v>
      </c>
      <c r="BI212" s="602">
        <v>0.62631350769230787</v>
      </c>
      <c r="BJ212" s="604">
        <v>4.3841945538461555</v>
      </c>
      <c r="BK212" s="629"/>
      <c r="BL212" s="873">
        <v>0</v>
      </c>
      <c r="BM212" s="874">
        <v>0</v>
      </c>
      <c r="BN212" s="565">
        <v>0</v>
      </c>
      <c r="BO212" s="565">
        <v>0</v>
      </c>
      <c r="BP212" s="565">
        <v>0</v>
      </c>
      <c r="BQ212" s="565">
        <v>0</v>
      </c>
      <c r="BR212" s="552">
        <v>0</v>
      </c>
      <c r="BS212" s="657"/>
      <c r="BT212" s="607"/>
      <c r="BU212" s="676">
        <v>0.5</v>
      </c>
      <c r="BV212" s="602">
        <v>0.8</v>
      </c>
      <c r="BW212" s="563">
        <v>4</v>
      </c>
      <c r="BX212" s="872">
        <v>5</v>
      </c>
      <c r="BY212" s="602">
        <v>1</v>
      </c>
      <c r="BZ212" s="604">
        <v>5</v>
      </c>
      <c r="CA212" s="606"/>
      <c r="CB212" s="608"/>
      <c r="CC212" s="608"/>
      <c r="CD212" s="606"/>
      <c r="CE212" s="608"/>
      <c r="CF212" s="608"/>
      <c r="CG212" s="607"/>
      <c r="CH212" s="608"/>
      <c r="CI212" s="608"/>
      <c r="CJ212" s="607"/>
      <c r="CK212" s="712"/>
      <c r="CL212" s="888"/>
      <c r="CM212" s="888"/>
      <c r="CN212" s="889"/>
      <c r="CO212" s="678"/>
      <c r="CP212" s="890">
        <v>97.285714285714292</v>
      </c>
      <c r="CQ212" s="602">
        <v>0.75</v>
      </c>
      <c r="CR212" s="680">
        <v>2.25</v>
      </c>
      <c r="CS212" s="584"/>
      <c r="CT212" s="585"/>
      <c r="CU212" s="585"/>
      <c r="CV212" s="891"/>
      <c r="CW212" s="600">
        <v>0</v>
      </c>
      <c r="CX212" s="552">
        <v>0</v>
      </c>
      <c r="CY212" s="552">
        <v>0</v>
      </c>
      <c r="CZ212" s="551">
        <v>0</v>
      </c>
      <c r="DA212" s="552">
        <v>0</v>
      </c>
      <c r="DB212" s="552">
        <v>0</v>
      </c>
      <c r="DC212" s="551">
        <v>0</v>
      </c>
      <c r="DD212" s="552">
        <v>0</v>
      </c>
      <c r="DE212" s="552">
        <v>0</v>
      </c>
      <c r="DF212" s="552">
        <v>0</v>
      </c>
      <c r="DG212" s="552">
        <v>0</v>
      </c>
      <c r="DH212" s="551">
        <v>0</v>
      </c>
      <c r="DI212" s="552">
        <v>0</v>
      </c>
      <c r="DJ212" s="552">
        <v>0</v>
      </c>
      <c r="DK212" s="552">
        <v>0</v>
      </c>
      <c r="DL212" s="892">
        <v>0</v>
      </c>
    </row>
    <row r="213" spans="1:116">
      <c r="A213" s="769" t="s">
        <v>1120</v>
      </c>
      <c r="B213" s="621" t="s">
        <v>675</v>
      </c>
      <c r="C213" s="622" t="s">
        <v>560</v>
      </c>
      <c r="D213" s="622" t="s">
        <v>30</v>
      </c>
      <c r="E213" s="622" t="s">
        <v>365</v>
      </c>
      <c r="F213" s="622" t="s">
        <v>858</v>
      </c>
      <c r="G213" s="599">
        <v>42.888862973214287</v>
      </c>
      <c r="H213" s="600">
        <v>63</v>
      </c>
      <c r="I213" s="552">
        <v>4</v>
      </c>
      <c r="J213" s="601">
        <v>32</v>
      </c>
      <c r="K213" s="551">
        <v>38</v>
      </c>
      <c r="L213" s="552">
        <v>7</v>
      </c>
      <c r="M213" s="552">
        <v>3</v>
      </c>
      <c r="N213" s="552">
        <v>0</v>
      </c>
      <c r="O213" s="553">
        <v>10</v>
      </c>
      <c r="P213" s="554">
        <v>0.50793650793650791</v>
      </c>
      <c r="Q213" s="555">
        <v>7.6190476190476186</v>
      </c>
      <c r="R213" s="606"/>
      <c r="S213" s="608"/>
      <c r="T213" s="608"/>
      <c r="U213" s="607"/>
      <c r="V213" s="600">
        <v>9</v>
      </c>
      <c r="W213" s="601">
        <v>6</v>
      </c>
      <c r="X213" s="551">
        <v>11</v>
      </c>
      <c r="Y213" s="561"/>
      <c r="Z213" s="553">
        <v>5</v>
      </c>
      <c r="AA213" s="554">
        <v>0.66666666666666663</v>
      </c>
      <c r="AB213" s="555">
        <v>6.6666666666666661</v>
      </c>
      <c r="AC213" s="600">
        <v>5</v>
      </c>
      <c r="AD213" s="557">
        <v>4</v>
      </c>
      <c r="AE213" s="551">
        <v>4</v>
      </c>
      <c r="AF213" s="552">
        <v>0</v>
      </c>
      <c r="AG213" s="553">
        <v>0</v>
      </c>
      <c r="AH213" s="602">
        <v>0.8</v>
      </c>
      <c r="AI213" s="603">
        <v>6</v>
      </c>
      <c r="AJ213" s="559">
        <v>4</v>
      </c>
      <c r="AK213" s="551">
        <v>4</v>
      </c>
      <c r="AL213" s="552">
        <v>0</v>
      </c>
      <c r="AM213" s="561"/>
      <c r="AN213" s="553">
        <v>0</v>
      </c>
      <c r="AO213" s="602">
        <v>0.66666666666666663</v>
      </c>
      <c r="AP213" s="886"/>
      <c r="AQ213" s="657"/>
      <c r="AR213" s="887"/>
      <c r="AS213" s="887"/>
      <c r="AT213" s="602">
        <v>0.73333333333333339</v>
      </c>
      <c r="AU213" s="604">
        <v>11</v>
      </c>
      <c r="AV213" s="600">
        <v>15</v>
      </c>
      <c r="AW213" s="551">
        <v>7</v>
      </c>
      <c r="AX213" s="551">
        <v>6</v>
      </c>
      <c r="AY213" s="552">
        <v>0</v>
      </c>
      <c r="AZ213" s="552">
        <v>1</v>
      </c>
      <c r="BA213" s="561"/>
      <c r="BB213" s="571">
        <v>0</v>
      </c>
      <c r="BC213" s="602">
        <v>0.46666666666666667</v>
      </c>
      <c r="BD213" s="604">
        <v>4.666666666666667</v>
      </c>
      <c r="BE213" s="605">
        <v>65000</v>
      </c>
      <c r="BF213" s="563">
        <v>54195.90447916666</v>
      </c>
      <c r="BG213" s="563">
        <v>2601403.4149999996</v>
      </c>
      <c r="BH213" s="872">
        <v>48</v>
      </c>
      <c r="BI213" s="602">
        <v>0.83378314583333324</v>
      </c>
      <c r="BJ213" s="604">
        <v>5.8364820208333326</v>
      </c>
      <c r="BK213" s="629"/>
      <c r="BL213" s="873">
        <v>0</v>
      </c>
      <c r="BM213" s="874">
        <v>0</v>
      </c>
      <c r="BN213" s="565">
        <v>0</v>
      </c>
      <c r="BO213" s="565">
        <v>0</v>
      </c>
      <c r="BP213" s="565">
        <v>0</v>
      </c>
      <c r="BQ213" s="565">
        <v>0</v>
      </c>
      <c r="BR213" s="552">
        <v>0</v>
      </c>
      <c r="BS213" s="657"/>
      <c r="BT213" s="607"/>
      <c r="BU213" s="676">
        <v>0.5</v>
      </c>
      <c r="BV213" s="602">
        <v>1</v>
      </c>
      <c r="BW213" s="563">
        <v>4</v>
      </c>
      <c r="BX213" s="872">
        <v>4</v>
      </c>
      <c r="BY213" s="602">
        <v>1</v>
      </c>
      <c r="BZ213" s="604">
        <v>5</v>
      </c>
      <c r="CA213" s="606"/>
      <c r="CB213" s="608"/>
      <c r="CC213" s="608"/>
      <c r="CD213" s="606"/>
      <c r="CE213" s="608"/>
      <c r="CF213" s="608"/>
      <c r="CG213" s="607"/>
      <c r="CH213" s="608"/>
      <c r="CI213" s="608"/>
      <c r="CJ213" s="607"/>
      <c r="CK213" s="712"/>
      <c r="CL213" s="888"/>
      <c r="CM213" s="888"/>
      <c r="CN213" s="889"/>
      <c r="CO213" s="678"/>
      <c r="CP213" s="890">
        <v>92.8</v>
      </c>
      <c r="CQ213" s="602">
        <v>0.7</v>
      </c>
      <c r="CR213" s="680">
        <v>2.0999999999999996</v>
      </c>
      <c r="CS213" s="584"/>
      <c r="CT213" s="585"/>
      <c r="CU213" s="585"/>
      <c r="CV213" s="891"/>
      <c r="CW213" s="600">
        <v>10</v>
      </c>
      <c r="CX213" s="552">
        <v>2</v>
      </c>
      <c r="CY213" s="552">
        <v>0</v>
      </c>
      <c r="CZ213" s="551">
        <v>5</v>
      </c>
      <c r="DA213" s="552">
        <v>1</v>
      </c>
      <c r="DB213" s="552">
        <v>0</v>
      </c>
      <c r="DC213" s="551">
        <v>0</v>
      </c>
      <c r="DD213" s="552">
        <v>0</v>
      </c>
      <c r="DE213" s="552">
        <v>0</v>
      </c>
      <c r="DF213" s="552">
        <v>0</v>
      </c>
      <c r="DG213" s="552">
        <v>0</v>
      </c>
      <c r="DH213" s="551">
        <v>0</v>
      </c>
      <c r="DI213" s="552">
        <v>0</v>
      </c>
      <c r="DJ213" s="552">
        <v>0</v>
      </c>
      <c r="DK213" s="552">
        <v>0</v>
      </c>
      <c r="DL213" s="892">
        <v>0</v>
      </c>
    </row>
    <row r="214" spans="1:116">
      <c r="A214" s="769" t="s">
        <v>1120</v>
      </c>
      <c r="B214" s="621" t="s">
        <v>675</v>
      </c>
      <c r="C214" s="622" t="s">
        <v>560</v>
      </c>
      <c r="D214" s="622" t="s">
        <v>30</v>
      </c>
      <c r="E214" s="622" t="s">
        <v>367</v>
      </c>
      <c r="F214" s="622" t="s">
        <v>859</v>
      </c>
      <c r="G214" s="599">
        <v>63.251691744963232</v>
      </c>
      <c r="H214" s="600">
        <v>55</v>
      </c>
      <c r="I214" s="552">
        <v>4</v>
      </c>
      <c r="J214" s="601">
        <v>51.8</v>
      </c>
      <c r="K214" s="551">
        <v>53</v>
      </c>
      <c r="L214" s="552">
        <v>2</v>
      </c>
      <c r="M214" s="552">
        <v>6</v>
      </c>
      <c r="N214" s="552">
        <v>0</v>
      </c>
      <c r="O214" s="553">
        <v>5</v>
      </c>
      <c r="P214" s="554">
        <v>0.94181818181818178</v>
      </c>
      <c r="Q214" s="555">
        <v>14.127272727272727</v>
      </c>
      <c r="R214" s="606"/>
      <c r="S214" s="608"/>
      <c r="T214" s="608"/>
      <c r="U214" s="607"/>
      <c r="V214" s="600">
        <v>8</v>
      </c>
      <c r="W214" s="601">
        <v>10</v>
      </c>
      <c r="X214" s="551">
        <v>10</v>
      </c>
      <c r="Y214" s="561"/>
      <c r="Z214" s="553">
        <v>0</v>
      </c>
      <c r="AA214" s="554">
        <v>1.2</v>
      </c>
      <c r="AB214" s="555">
        <v>12</v>
      </c>
      <c r="AC214" s="600">
        <v>5</v>
      </c>
      <c r="AD214" s="557">
        <v>6</v>
      </c>
      <c r="AE214" s="551">
        <v>6</v>
      </c>
      <c r="AF214" s="552">
        <v>0</v>
      </c>
      <c r="AG214" s="553">
        <v>0</v>
      </c>
      <c r="AH214" s="602">
        <v>1.2</v>
      </c>
      <c r="AI214" s="603">
        <v>5</v>
      </c>
      <c r="AJ214" s="559">
        <v>8</v>
      </c>
      <c r="AK214" s="551">
        <v>6</v>
      </c>
      <c r="AL214" s="552">
        <v>2</v>
      </c>
      <c r="AM214" s="561"/>
      <c r="AN214" s="553">
        <v>0</v>
      </c>
      <c r="AO214" s="602">
        <v>1.2</v>
      </c>
      <c r="AP214" s="886"/>
      <c r="AQ214" s="657"/>
      <c r="AR214" s="887"/>
      <c r="AS214" s="887"/>
      <c r="AT214" s="602">
        <v>1.2</v>
      </c>
      <c r="AU214" s="604">
        <v>18</v>
      </c>
      <c r="AV214" s="600">
        <v>14</v>
      </c>
      <c r="AW214" s="551">
        <v>8</v>
      </c>
      <c r="AX214" s="551">
        <v>8</v>
      </c>
      <c r="AY214" s="552">
        <v>0</v>
      </c>
      <c r="AZ214" s="552">
        <v>0</v>
      </c>
      <c r="BA214" s="561"/>
      <c r="BB214" s="571">
        <v>0</v>
      </c>
      <c r="BC214" s="602">
        <v>0.5714285714285714</v>
      </c>
      <c r="BD214" s="604">
        <v>5.7142857142857135</v>
      </c>
      <c r="BE214" s="605">
        <v>65000</v>
      </c>
      <c r="BF214" s="563">
        <v>51629.809245901641</v>
      </c>
      <c r="BG214" s="563">
        <v>3149418.3640000001</v>
      </c>
      <c r="BH214" s="872">
        <v>61</v>
      </c>
      <c r="BI214" s="602">
        <v>0.79430475762925601</v>
      </c>
      <c r="BJ214" s="604">
        <v>5.5601333034047924</v>
      </c>
      <c r="BK214" s="629"/>
      <c r="BL214" s="873">
        <v>0</v>
      </c>
      <c r="BM214" s="874">
        <v>0</v>
      </c>
      <c r="BN214" s="565">
        <v>0</v>
      </c>
      <c r="BO214" s="565">
        <v>0</v>
      </c>
      <c r="BP214" s="565">
        <v>0</v>
      </c>
      <c r="BQ214" s="565">
        <v>0</v>
      </c>
      <c r="BR214" s="552">
        <v>0</v>
      </c>
      <c r="BS214" s="657"/>
      <c r="BT214" s="607"/>
      <c r="BU214" s="676">
        <v>0.5</v>
      </c>
      <c r="BV214" s="602">
        <v>0.83333333333333337</v>
      </c>
      <c r="BW214" s="563">
        <v>5</v>
      </c>
      <c r="BX214" s="872">
        <v>6</v>
      </c>
      <c r="BY214" s="602">
        <v>1</v>
      </c>
      <c r="BZ214" s="604">
        <v>5</v>
      </c>
      <c r="CA214" s="606"/>
      <c r="CB214" s="608"/>
      <c r="CC214" s="608"/>
      <c r="CD214" s="606"/>
      <c r="CE214" s="608"/>
      <c r="CF214" s="608"/>
      <c r="CG214" s="607"/>
      <c r="CH214" s="608"/>
      <c r="CI214" s="608"/>
      <c r="CJ214" s="607"/>
      <c r="CK214" s="712"/>
      <c r="CL214" s="888"/>
      <c r="CM214" s="888"/>
      <c r="CN214" s="889"/>
      <c r="CO214" s="678"/>
      <c r="CP214" s="890">
        <v>98.6</v>
      </c>
      <c r="CQ214" s="602">
        <v>0.95</v>
      </c>
      <c r="CR214" s="680">
        <v>2.8499999999999996</v>
      </c>
      <c r="CS214" s="584"/>
      <c r="CT214" s="585"/>
      <c r="CU214" s="585"/>
      <c r="CV214" s="891"/>
      <c r="CW214" s="600">
        <v>5</v>
      </c>
      <c r="CX214" s="552">
        <v>1</v>
      </c>
      <c r="CY214" s="552">
        <v>0</v>
      </c>
      <c r="CZ214" s="551">
        <v>0</v>
      </c>
      <c r="DA214" s="552">
        <v>0</v>
      </c>
      <c r="DB214" s="552">
        <v>0</v>
      </c>
      <c r="DC214" s="551">
        <v>0</v>
      </c>
      <c r="DD214" s="552">
        <v>0</v>
      </c>
      <c r="DE214" s="552">
        <v>0</v>
      </c>
      <c r="DF214" s="552">
        <v>0</v>
      </c>
      <c r="DG214" s="552">
        <v>0</v>
      </c>
      <c r="DH214" s="551">
        <v>0</v>
      </c>
      <c r="DI214" s="552">
        <v>0</v>
      </c>
      <c r="DJ214" s="552">
        <v>0</v>
      </c>
      <c r="DK214" s="552">
        <v>0</v>
      </c>
      <c r="DL214" s="892">
        <v>0</v>
      </c>
    </row>
    <row r="215" spans="1:116">
      <c r="A215" s="769" t="s">
        <v>1120</v>
      </c>
      <c r="B215" s="621" t="s">
        <v>675</v>
      </c>
      <c r="C215" s="622" t="s">
        <v>560</v>
      </c>
      <c r="D215" s="622" t="s">
        <v>30</v>
      </c>
      <c r="E215" s="622" t="s">
        <v>369</v>
      </c>
      <c r="F215" s="622" t="s">
        <v>860</v>
      </c>
      <c r="G215" s="599">
        <v>52.783817968880356</v>
      </c>
      <c r="H215" s="600">
        <v>72</v>
      </c>
      <c r="I215" s="552">
        <v>5</v>
      </c>
      <c r="J215" s="601">
        <v>51.9</v>
      </c>
      <c r="K215" s="551">
        <v>49</v>
      </c>
      <c r="L215" s="552">
        <v>2</v>
      </c>
      <c r="M215" s="552">
        <v>3</v>
      </c>
      <c r="N215" s="552">
        <v>0</v>
      </c>
      <c r="O215" s="553">
        <v>0</v>
      </c>
      <c r="P215" s="554">
        <v>0.72083333333333333</v>
      </c>
      <c r="Q215" s="555">
        <v>10.8125</v>
      </c>
      <c r="R215" s="606"/>
      <c r="S215" s="608"/>
      <c r="T215" s="608"/>
      <c r="U215" s="607"/>
      <c r="V215" s="600">
        <v>11</v>
      </c>
      <c r="W215" s="601">
        <v>9</v>
      </c>
      <c r="X215" s="551">
        <v>9</v>
      </c>
      <c r="Y215" s="561"/>
      <c r="Z215" s="553">
        <v>0</v>
      </c>
      <c r="AA215" s="554">
        <v>0.81818181818181823</v>
      </c>
      <c r="AB215" s="555">
        <v>8.1818181818181817</v>
      </c>
      <c r="AC215" s="600">
        <v>6</v>
      </c>
      <c r="AD215" s="557">
        <v>5</v>
      </c>
      <c r="AE215" s="551">
        <v>5</v>
      </c>
      <c r="AF215" s="552">
        <v>0</v>
      </c>
      <c r="AG215" s="553">
        <v>0</v>
      </c>
      <c r="AH215" s="602">
        <v>0.83333333333333337</v>
      </c>
      <c r="AI215" s="603">
        <v>8</v>
      </c>
      <c r="AJ215" s="559">
        <v>6</v>
      </c>
      <c r="AK215" s="551">
        <v>5</v>
      </c>
      <c r="AL215" s="552">
        <v>1</v>
      </c>
      <c r="AM215" s="561"/>
      <c r="AN215" s="553">
        <v>0</v>
      </c>
      <c r="AO215" s="602">
        <v>0.75</v>
      </c>
      <c r="AP215" s="886"/>
      <c r="AQ215" s="657"/>
      <c r="AR215" s="887"/>
      <c r="AS215" s="887"/>
      <c r="AT215" s="602">
        <v>0.79166666666666674</v>
      </c>
      <c r="AU215" s="604">
        <v>11.875000000000002</v>
      </c>
      <c r="AV215" s="600">
        <v>17</v>
      </c>
      <c r="AW215" s="551">
        <v>13</v>
      </c>
      <c r="AX215" s="551">
        <v>11</v>
      </c>
      <c r="AY215" s="552">
        <v>1</v>
      </c>
      <c r="AZ215" s="552">
        <v>1</v>
      </c>
      <c r="BA215" s="561"/>
      <c r="BB215" s="571">
        <v>0</v>
      </c>
      <c r="BC215" s="602">
        <v>0.76470588235294112</v>
      </c>
      <c r="BD215" s="604">
        <v>7.6470588235294112</v>
      </c>
      <c r="BE215" s="605">
        <v>65000</v>
      </c>
      <c r="BF215" s="563">
        <v>52626.237518518516</v>
      </c>
      <c r="BG215" s="563">
        <v>2841816.8259999999</v>
      </c>
      <c r="BH215" s="872">
        <v>54</v>
      </c>
      <c r="BI215" s="602">
        <v>0.80963442336182334</v>
      </c>
      <c r="BJ215" s="604">
        <v>5.6674409635327638</v>
      </c>
      <c r="BK215" s="629"/>
      <c r="BL215" s="873">
        <v>0</v>
      </c>
      <c r="BM215" s="874">
        <v>0</v>
      </c>
      <c r="BN215" s="565">
        <v>0</v>
      </c>
      <c r="BO215" s="565">
        <v>0</v>
      </c>
      <c r="BP215" s="565">
        <v>0</v>
      </c>
      <c r="BQ215" s="565">
        <v>0</v>
      </c>
      <c r="BR215" s="552">
        <v>0</v>
      </c>
      <c r="BS215" s="657"/>
      <c r="BT215" s="607"/>
      <c r="BU215" s="676">
        <v>0.5</v>
      </c>
      <c r="BV215" s="602">
        <v>1</v>
      </c>
      <c r="BW215" s="563">
        <v>5</v>
      </c>
      <c r="BX215" s="872">
        <v>5</v>
      </c>
      <c r="BY215" s="602">
        <v>1</v>
      </c>
      <c r="BZ215" s="604">
        <v>5</v>
      </c>
      <c r="CA215" s="606"/>
      <c r="CB215" s="608"/>
      <c r="CC215" s="608"/>
      <c r="CD215" s="606"/>
      <c r="CE215" s="608"/>
      <c r="CF215" s="608"/>
      <c r="CG215" s="607"/>
      <c r="CH215" s="608"/>
      <c r="CI215" s="608"/>
      <c r="CJ215" s="607"/>
      <c r="CK215" s="712"/>
      <c r="CL215" s="888"/>
      <c r="CM215" s="888"/>
      <c r="CN215" s="889"/>
      <c r="CO215" s="678"/>
      <c r="CP215" s="890">
        <v>99.666666666666671</v>
      </c>
      <c r="CQ215" s="602">
        <v>1.2</v>
      </c>
      <c r="CR215" s="680">
        <v>3.5999999999999996</v>
      </c>
      <c r="CS215" s="584"/>
      <c r="CT215" s="585"/>
      <c r="CU215" s="585"/>
      <c r="CV215" s="891"/>
      <c r="CW215" s="600">
        <v>0</v>
      </c>
      <c r="CX215" s="552">
        <v>0</v>
      </c>
      <c r="CY215" s="552">
        <v>0</v>
      </c>
      <c r="CZ215" s="551">
        <v>0</v>
      </c>
      <c r="DA215" s="552">
        <v>0</v>
      </c>
      <c r="DB215" s="552">
        <v>0</v>
      </c>
      <c r="DC215" s="551">
        <v>0</v>
      </c>
      <c r="DD215" s="552">
        <v>0</v>
      </c>
      <c r="DE215" s="552">
        <v>0</v>
      </c>
      <c r="DF215" s="552">
        <v>0</v>
      </c>
      <c r="DG215" s="552">
        <v>0</v>
      </c>
      <c r="DH215" s="551">
        <v>0</v>
      </c>
      <c r="DI215" s="552">
        <v>0</v>
      </c>
      <c r="DJ215" s="552">
        <v>0</v>
      </c>
      <c r="DK215" s="552">
        <v>0</v>
      </c>
      <c r="DL215" s="892">
        <v>0</v>
      </c>
    </row>
    <row r="216" spans="1:116">
      <c r="A216" s="769" t="s">
        <v>1120</v>
      </c>
      <c r="B216" s="621" t="s">
        <v>675</v>
      </c>
      <c r="C216" s="622" t="s">
        <v>560</v>
      </c>
      <c r="D216" s="622" t="s">
        <v>30</v>
      </c>
      <c r="E216" s="622" t="s">
        <v>371</v>
      </c>
      <c r="F216" s="622" t="s">
        <v>861</v>
      </c>
      <c r="G216" s="599">
        <v>62.11411939394759</v>
      </c>
      <c r="H216" s="600">
        <v>92</v>
      </c>
      <c r="I216" s="552">
        <v>6</v>
      </c>
      <c r="J216" s="601">
        <v>127.9</v>
      </c>
      <c r="K216" s="551">
        <v>123</v>
      </c>
      <c r="L216" s="552">
        <v>4</v>
      </c>
      <c r="M216" s="552">
        <v>3</v>
      </c>
      <c r="N216" s="552">
        <v>0</v>
      </c>
      <c r="O216" s="553">
        <v>0</v>
      </c>
      <c r="P216" s="554">
        <v>1.2</v>
      </c>
      <c r="Q216" s="555">
        <v>18</v>
      </c>
      <c r="R216" s="606"/>
      <c r="S216" s="608"/>
      <c r="T216" s="608"/>
      <c r="U216" s="607"/>
      <c r="V216" s="600">
        <v>14</v>
      </c>
      <c r="W216" s="601">
        <v>11</v>
      </c>
      <c r="X216" s="551">
        <v>11</v>
      </c>
      <c r="Y216" s="561"/>
      <c r="Z216" s="553">
        <v>0</v>
      </c>
      <c r="AA216" s="554">
        <v>0.7857142857142857</v>
      </c>
      <c r="AB216" s="555">
        <v>7.8571428571428568</v>
      </c>
      <c r="AC216" s="600">
        <v>8</v>
      </c>
      <c r="AD216" s="557">
        <v>9</v>
      </c>
      <c r="AE216" s="551">
        <v>9</v>
      </c>
      <c r="AF216" s="552">
        <v>0</v>
      </c>
      <c r="AG216" s="553">
        <v>0</v>
      </c>
      <c r="AH216" s="602">
        <v>1.125</v>
      </c>
      <c r="AI216" s="603">
        <v>9</v>
      </c>
      <c r="AJ216" s="559">
        <v>6</v>
      </c>
      <c r="AK216" s="551">
        <v>5</v>
      </c>
      <c r="AL216" s="552">
        <v>1</v>
      </c>
      <c r="AM216" s="561"/>
      <c r="AN216" s="553">
        <v>0</v>
      </c>
      <c r="AO216" s="602">
        <v>0.66666666666666663</v>
      </c>
      <c r="AP216" s="886"/>
      <c r="AQ216" s="657"/>
      <c r="AR216" s="887"/>
      <c r="AS216" s="887"/>
      <c r="AT216" s="602">
        <v>0.89583333333333326</v>
      </c>
      <c r="AU216" s="604">
        <v>13.437499999999998</v>
      </c>
      <c r="AV216" s="600">
        <v>18</v>
      </c>
      <c r="AW216" s="551">
        <v>18</v>
      </c>
      <c r="AX216" s="551">
        <v>17</v>
      </c>
      <c r="AY216" s="552">
        <v>1</v>
      </c>
      <c r="AZ216" s="552">
        <v>0</v>
      </c>
      <c r="BA216" s="561"/>
      <c r="BB216" s="571">
        <v>0</v>
      </c>
      <c r="BC216" s="602">
        <v>1</v>
      </c>
      <c r="BD216" s="604">
        <v>10</v>
      </c>
      <c r="BE216" s="605">
        <v>65000</v>
      </c>
      <c r="BF216" s="563">
        <v>53109.424984615383</v>
      </c>
      <c r="BG216" s="563">
        <v>6904225.2479999997</v>
      </c>
      <c r="BH216" s="872">
        <v>130</v>
      </c>
      <c r="BI216" s="602">
        <v>0.81706807668639048</v>
      </c>
      <c r="BJ216" s="604">
        <v>5.7194765368047333</v>
      </c>
      <c r="BK216" s="629"/>
      <c r="BL216" s="873">
        <v>0</v>
      </c>
      <c r="BM216" s="874">
        <v>0</v>
      </c>
      <c r="BN216" s="565">
        <v>0</v>
      </c>
      <c r="BO216" s="565">
        <v>0</v>
      </c>
      <c r="BP216" s="565">
        <v>0</v>
      </c>
      <c r="BQ216" s="565">
        <v>0</v>
      </c>
      <c r="BR216" s="552">
        <v>0</v>
      </c>
      <c r="BS216" s="657"/>
      <c r="BT216" s="607"/>
      <c r="BU216" s="676">
        <v>0.5</v>
      </c>
      <c r="BV216" s="602">
        <v>0.66666666666666663</v>
      </c>
      <c r="BW216" s="563">
        <v>6</v>
      </c>
      <c r="BX216" s="872">
        <v>9</v>
      </c>
      <c r="BY216" s="602">
        <v>1</v>
      </c>
      <c r="BZ216" s="604">
        <v>5</v>
      </c>
      <c r="CA216" s="606"/>
      <c r="CB216" s="608"/>
      <c r="CC216" s="608"/>
      <c r="CD216" s="606"/>
      <c r="CE216" s="608"/>
      <c r="CF216" s="608"/>
      <c r="CG216" s="607"/>
      <c r="CH216" s="608"/>
      <c r="CI216" s="608"/>
      <c r="CJ216" s="607"/>
      <c r="CK216" s="712"/>
      <c r="CL216" s="888"/>
      <c r="CM216" s="888"/>
      <c r="CN216" s="889"/>
      <c r="CO216" s="678"/>
      <c r="CP216" s="890">
        <v>96.583333333333329</v>
      </c>
      <c r="CQ216" s="602">
        <v>0.7</v>
      </c>
      <c r="CR216" s="680">
        <v>2.0999999999999996</v>
      </c>
      <c r="CS216" s="584"/>
      <c r="CT216" s="585"/>
      <c r="CU216" s="585"/>
      <c r="CV216" s="891"/>
      <c r="CW216" s="600">
        <v>0</v>
      </c>
      <c r="CX216" s="552">
        <v>0</v>
      </c>
      <c r="CY216" s="552">
        <v>0</v>
      </c>
      <c r="CZ216" s="551">
        <v>0</v>
      </c>
      <c r="DA216" s="552">
        <v>0</v>
      </c>
      <c r="DB216" s="552">
        <v>0</v>
      </c>
      <c r="DC216" s="551">
        <v>0</v>
      </c>
      <c r="DD216" s="552">
        <v>0</v>
      </c>
      <c r="DE216" s="552">
        <v>0</v>
      </c>
      <c r="DF216" s="552">
        <v>0</v>
      </c>
      <c r="DG216" s="552">
        <v>0</v>
      </c>
      <c r="DH216" s="551">
        <v>0</v>
      </c>
      <c r="DI216" s="552">
        <v>0</v>
      </c>
      <c r="DJ216" s="552">
        <v>0</v>
      </c>
      <c r="DK216" s="552">
        <v>0</v>
      </c>
      <c r="DL216" s="892">
        <v>0</v>
      </c>
    </row>
    <row r="217" spans="1:116">
      <c r="A217" s="769" t="s">
        <v>1120</v>
      </c>
      <c r="B217" s="621" t="s">
        <v>675</v>
      </c>
      <c r="C217" s="622" t="s">
        <v>560</v>
      </c>
      <c r="D217" s="622" t="s">
        <v>30</v>
      </c>
      <c r="E217" s="622" t="s">
        <v>373</v>
      </c>
      <c r="F217" s="622" t="s">
        <v>862</v>
      </c>
      <c r="G217" s="599">
        <v>44.809367147679239</v>
      </c>
      <c r="H217" s="600">
        <v>71</v>
      </c>
      <c r="I217" s="552">
        <v>5</v>
      </c>
      <c r="J217" s="601">
        <v>60.3</v>
      </c>
      <c r="K217" s="551">
        <v>57</v>
      </c>
      <c r="L217" s="552">
        <v>3</v>
      </c>
      <c r="M217" s="552">
        <v>3</v>
      </c>
      <c r="N217" s="552">
        <v>22</v>
      </c>
      <c r="O217" s="553">
        <v>5</v>
      </c>
      <c r="P217" s="554">
        <v>0.8492957746478873</v>
      </c>
      <c r="Q217" s="555">
        <v>12.73943661971831</v>
      </c>
      <c r="R217" s="606"/>
      <c r="S217" s="608"/>
      <c r="T217" s="608"/>
      <c r="U217" s="607"/>
      <c r="V217" s="600">
        <v>10</v>
      </c>
      <c r="W217" s="601">
        <v>9</v>
      </c>
      <c r="X217" s="551">
        <v>9</v>
      </c>
      <c r="Y217" s="561"/>
      <c r="Z217" s="553">
        <v>0</v>
      </c>
      <c r="AA217" s="554">
        <v>0.9</v>
      </c>
      <c r="AB217" s="555">
        <v>9</v>
      </c>
      <c r="AC217" s="600">
        <v>5</v>
      </c>
      <c r="AD217" s="557">
        <v>1</v>
      </c>
      <c r="AE217" s="551">
        <v>1</v>
      </c>
      <c r="AF217" s="552">
        <v>0</v>
      </c>
      <c r="AG217" s="553">
        <v>0</v>
      </c>
      <c r="AH217" s="602">
        <v>0.2</v>
      </c>
      <c r="AI217" s="603">
        <v>6</v>
      </c>
      <c r="AJ217" s="559">
        <v>1</v>
      </c>
      <c r="AK217" s="551">
        <v>1</v>
      </c>
      <c r="AL217" s="552">
        <v>0</v>
      </c>
      <c r="AM217" s="561"/>
      <c r="AN217" s="553">
        <v>0</v>
      </c>
      <c r="AO217" s="602">
        <v>0.16666666666666666</v>
      </c>
      <c r="AP217" s="886"/>
      <c r="AQ217" s="657"/>
      <c r="AR217" s="887"/>
      <c r="AS217" s="887"/>
      <c r="AT217" s="602">
        <v>0.18333333333333335</v>
      </c>
      <c r="AU217" s="604">
        <v>2.75</v>
      </c>
      <c r="AV217" s="600">
        <v>14</v>
      </c>
      <c r="AW217" s="551">
        <v>8</v>
      </c>
      <c r="AX217" s="551">
        <v>7</v>
      </c>
      <c r="AY217" s="552">
        <v>1</v>
      </c>
      <c r="AZ217" s="552">
        <v>0</v>
      </c>
      <c r="BA217" s="561"/>
      <c r="BB217" s="571">
        <v>0</v>
      </c>
      <c r="BC217" s="602">
        <v>0.5714285714285714</v>
      </c>
      <c r="BD217" s="604">
        <v>5.7142857142857135</v>
      </c>
      <c r="BE217" s="605">
        <v>65000</v>
      </c>
      <c r="BF217" s="563">
        <v>55766.701841269831</v>
      </c>
      <c r="BG217" s="563">
        <v>3513302.2159999995</v>
      </c>
      <c r="BH217" s="872">
        <v>63</v>
      </c>
      <c r="BI217" s="602">
        <v>0.85794925909645892</v>
      </c>
      <c r="BJ217" s="604">
        <v>6.0056448136752127</v>
      </c>
      <c r="BK217" s="629"/>
      <c r="BL217" s="873">
        <v>0</v>
      </c>
      <c r="BM217" s="874">
        <v>0</v>
      </c>
      <c r="BN217" s="565">
        <v>0</v>
      </c>
      <c r="BO217" s="565">
        <v>0</v>
      </c>
      <c r="BP217" s="565">
        <v>0</v>
      </c>
      <c r="BQ217" s="565">
        <v>0</v>
      </c>
      <c r="BR217" s="552">
        <v>0</v>
      </c>
      <c r="BS217" s="657"/>
      <c r="BT217" s="607"/>
      <c r="BU217" s="676">
        <v>0.5</v>
      </c>
      <c r="BV217" s="602">
        <v>1</v>
      </c>
      <c r="BW217" s="563">
        <v>1</v>
      </c>
      <c r="BX217" s="872">
        <v>1</v>
      </c>
      <c r="BY217" s="602">
        <v>1</v>
      </c>
      <c r="BZ217" s="604">
        <v>5</v>
      </c>
      <c r="CA217" s="606"/>
      <c r="CB217" s="608"/>
      <c r="CC217" s="608"/>
      <c r="CD217" s="606"/>
      <c r="CE217" s="608"/>
      <c r="CF217" s="608"/>
      <c r="CG217" s="607"/>
      <c r="CH217" s="608"/>
      <c r="CI217" s="608"/>
      <c r="CJ217" s="607"/>
      <c r="CK217" s="712"/>
      <c r="CL217" s="888"/>
      <c r="CM217" s="888"/>
      <c r="CN217" s="889"/>
      <c r="CO217" s="678"/>
      <c r="CP217" s="890">
        <v>100</v>
      </c>
      <c r="CQ217" s="602">
        <v>1.2</v>
      </c>
      <c r="CR217" s="680">
        <v>3.5999999999999996</v>
      </c>
      <c r="CS217" s="584"/>
      <c r="CT217" s="585"/>
      <c r="CU217" s="585"/>
      <c r="CV217" s="891"/>
      <c r="CW217" s="600">
        <v>5</v>
      </c>
      <c r="CX217" s="552">
        <v>1</v>
      </c>
      <c r="CY217" s="552">
        <v>0</v>
      </c>
      <c r="CZ217" s="551">
        <v>0</v>
      </c>
      <c r="DA217" s="552">
        <v>0</v>
      </c>
      <c r="DB217" s="552">
        <v>0</v>
      </c>
      <c r="DC217" s="551">
        <v>0</v>
      </c>
      <c r="DD217" s="552">
        <v>0</v>
      </c>
      <c r="DE217" s="552">
        <v>0</v>
      </c>
      <c r="DF217" s="552">
        <v>0</v>
      </c>
      <c r="DG217" s="552">
        <v>0</v>
      </c>
      <c r="DH217" s="551">
        <v>0</v>
      </c>
      <c r="DI217" s="552">
        <v>0</v>
      </c>
      <c r="DJ217" s="552">
        <v>0</v>
      </c>
      <c r="DK217" s="552">
        <v>0</v>
      </c>
      <c r="DL217" s="892">
        <v>0</v>
      </c>
    </row>
    <row r="218" spans="1:116">
      <c r="A218" s="769" t="s">
        <v>1120</v>
      </c>
      <c r="B218" s="621" t="s">
        <v>675</v>
      </c>
      <c r="C218" s="622" t="s">
        <v>560</v>
      </c>
      <c r="D218" s="622" t="s">
        <v>30</v>
      </c>
      <c r="E218" s="622" t="s">
        <v>375</v>
      </c>
      <c r="F218" s="622" t="s">
        <v>863</v>
      </c>
      <c r="G218" s="599">
        <v>68.282365442969891</v>
      </c>
      <c r="H218" s="600">
        <v>74</v>
      </c>
      <c r="I218" s="552">
        <v>5</v>
      </c>
      <c r="J218" s="601">
        <v>87</v>
      </c>
      <c r="K218" s="551">
        <v>82</v>
      </c>
      <c r="L218" s="552">
        <v>10</v>
      </c>
      <c r="M218" s="552">
        <v>16</v>
      </c>
      <c r="N218" s="552">
        <v>0</v>
      </c>
      <c r="O218" s="553">
        <v>0</v>
      </c>
      <c r="P218" s="554">
        <v>1.1756756756756757</v>
      </c>
      <c r="Q218" s="555">
        <v>17.635135135135133</v>
      </c>
      <c r="R218" s="606"/>
      <c r="S218" s="608"/>
      <c r="T218" s="608"/>
      <c r="U218" s="607"/>
      <c r="V218" s="600">
        <v>11</v>
      </c>
      <c r="W218" s="601">
        <v>18</v>
      </c>
      <c r="X218" s="551">
        <v>18</v>
      </c>
      <c r="Y218" s="561"/>
      <c r="Z218" s="553">
        <v>0</v>
      </c>
      <c r="AA218" s="554">
        <v>1.2</v>
      </c>
      <c r="AB218" s="555">
        <v>12</v>
      </c>
      <c r="AC218" s="600">
        <v>7</v>
      </c>
      <c r="AD218" s="557">
        <v>9</v>
      </c>
      <c r="AE218" s="551">
        <v>9</v>
      </c>
      <c r="AF218" s="552">
        <v>0</v>
      </c>
      <c r="AG218" s="553">
        <v>0</v>
      </c>
      <c r="AH218" s="602">
        <v>1.2</v>
      </c>
      <c r="AI218" s="603">
        <v>7</v>
      </c>
      <c r="AJ218" s="559">
        <v>9</v>
      </c>
      <c r="AK218" s="551">
        <v>8</v>
      </c>
      <c r="AL218" s="552">
        <v>1</v>
      </c>
      <c r="AM218" s="561"/>
      <c r="AN218" s="553">
        <v>0</v>
      </c>
      <c r="AO218" s="602">
        <v>1.2</v>
      </c>
      <c r="AP218" s="886"/>
      <c r="AQ218" s="657"/>
      <c r="AR218" s="887"/>
      <c r="AS218" s="887"/>
      <c r="AT218" s="602">
        <v>1.2</v>
      </c>
      <c r="AU218" s="604">
        <v>18</v>
      </c>
      <c r="AV218" s="600">
        <v>18</v>
      </c>
      <c r="AW218" s="551">
        <v>15</v>
      </c>
      <c r="AX218" s="551">
        <v>12</v>
      </c>
      <c r="AY218" s="552">
        <v>1</v>
      </c>
      <c r="AZ218" s="552">
        <v>2</v>
      </c>
      <c r="BA218" s="561"/>
      <c r="BB218" s="571">
        <v>0</v>
      </c>
      <c r="BC218" s="602">
        <v>0.83333333333333337</v>
      </c>
      <c r="BD218" s="604">
        <v>8.3333333333333339</v>
      </c>
      <c r="BE218" s="605">
        <v>65000</v>
      </c>
      <c r="BF218" s="563">
        <v>46609.202064814803</v>
      </c>
      <c r="BG218" s="563">
        <v>5033793.8229999989</v>
      </c>
      <c r="BH218" s="872">
        <v>108</v>
      </c>
      <c r="BI218" s="602">
        <v>0.71706464715099694</v>
      </c>
      <c r="BJ218" s="604">
        <v>5.019452530056979</v>
      </c>
      <c r="BK218" s="629"/>
      <c r="BL218" s="873">
        <v>0</v>
      </c>
      <c r="BM218" s="874">
        <v>0</v>
      </c>
      <c r="BN218" s="565">
        <v>0</v>
      </c>
      <c r="BO218" s="565">
        <v>0</v>
      </c>
      <c r="BP218" s="565">
        <v>0</v>
      </c>
      <c r="BQ218" s="565">
        <v>0</v>
      </c>
      <c r="BR218" s="552">
        <v>0</v>
      </c>
      <c r="BS218" s="657"/>
      <c r="BT218" s="607"/>
      <c r="BU218" s="676">
        <v>0.5</v>
      </c>
      <c r="BV218" s="602">
        <v>0.44444444444444442</v>
      </c>
      <c r="BW218" s="563">
        <v>4</v>
      </c>
      <c r="BX218" s="872">
        <v>9</v>
      </c>
      <c r="BY218" s="602">
        <v>0.88888888888888884</v>
      </c>
      <c r="BZ218" s="604">
        <v>4.4444444444444446</v>
      </c>
      <c r="CA218" s="606"/>
      <c r="CB218" s="608"/>
      <c r="CC218" s="608"/>
      <c r="CD218" s="606"/>
      <c r="CE218" s="608"/>
      <c r="CF218" s="608"/>
      <c r="CG218" s="607"/>
      <c r="CH218" s="608"/>
      <c r="CI218" s="608"/>
      <c r="CJ218" s="607"/>
      <c r="CK218" s="712"/>
      <c r="CL218" s="888"/>
      <c r="CM218" s="888"/>
      <c r="CN218" s="889"/>
      <c r="CO218" s="678"/>
      <c r="CP218" s="890">
        <v>98.5</v>
      </c>
      <c r="CQ218" s="602">
        <v>0.95</v>
      </c>
      <c r="CR218" s="680">
        <v>2.8499999999999996</v>
      </c>
      <c r="CS218" s="584"/>
      <c r="CT218" s="585"/>
      <c r="CU218" s="585"/>
      <c r="CV218" s="891"/>
      <c r="CW218" s="600">
        <v>0</v>
      </c>
      <c r="CX218" s="552">
        <v>0</v>
      </c>
      <c r="CY218" s="552">
        <v>0</v>
      </c>
      <c r="CZ218" s="551">
        <v>0</v>
      </c>
      <c r="DA218" s="552">
        <v>0</v>
      </c>
      <c r="DB218" s="552">
        <v>0</v>
      </c>
      <c r="DC218" s="551">
        <v>0</v>
      </c>
      <c r="DD218" s="552">
        <v>0</v>
      </c>
      <c r="DE218" s="552">
        <v>0</v>
      </c>
      <c r="DF218" s="552">
        <v>0</v>
      </c>
      <c r="DG218" s="552">
        <v>0</v>
      </c>
      <c r="DH218" s="551">
        <v>0</v>
      </c>
      <c r="DI218" s="552">
        <v>0</v>
      </c>
      <c r="DJ218" s="552">
        <v>0</v>
      </c>
      <c r="DK218" s="552">
        <v>0</v>
      </c>
      <c r="DL218" s="892">
        <v>0</v>
      </c>
    </row>
    <row r="219" spans="1:116">
      <c r="A219" s="769" t="s">
        <v>1120</v>
      </c>
      <c r="B219" s="621" t="s">
        <v>675</v>
      </c>
      <c r="C219" s="622" t="s">
        <v>560</v>
      </c>
      <c r="D219" s="622" t="s">
        <v>30</v>
      </c>
      <c r="E219" s="622" t="s">
        <v>377</v>
      </c>
      <c r="F219" s="622" t="s">
        <v>864</v>
      </c>
      <c r="G219" s="599">
        <v>45.799504109876089</v>
      </c>
      <c r="H219" s="600">
        <v>55</v>
      </c>
      <c r="I219" s="552">
        <v>4</v>
      </c>
      <c r="J219" s="601">
        <v>56.3</v>
      </c>
      <c r="K219" s="551">
        <v>56</v>
      </c>
      <c r="L219" s="552">
        <v>0</v>
      </c>
      <c r="M219" s="552">
        <v>1</v>
      </c>
      <c r="N219" s="552">
        <v>0</v>
      </c>
      <c r="O219" s="553">
        <v>0</v>
      </c>
      <c r="P219" s="554">
        <v>1.0236363636363637</v>
      </c>
      <c r="Q219" s="555">
        <v>15.354545454545455</v>
      </c>
      <c r="R219" s="606"/>
      <c r="S219" s="608"/>
      <c r="T219" s="608"/>
      <c r="U219" s="607"/>
      <c r="V219" s="600">
        <v>8</v>
      </c>
      <c r="W219" s="601">
        <v>4</v>
      </c>
      <c r="X219" s="551">
        <v>4</v>
      </c>
      <c r="Y219" s="561"/>
      <c r="Z219" s="553">
        <v>0</v>
      </c>
      <c r="AA219" s="554">
        <v>0.5</v>
      </c>
      <c r="AB219" s="555">
        <v>5</v>
      </c>
      <c r="AC219" s="600">
        <v>4</v>
      </c>
      <c r="AD219" s="557">
        <v>5</v>
      </c>
      <c r="AE219" s="551">
        <v>5</v>
      </c>
      <c r="AF219" s="552">
        <v>0</v>
      </c>
      <c r="AG219" s="553">
        <v>0</v>
      </c>
      <c r="AH219" s="602">
        <v>1.2</v>
      </c>
      <c r="AI219" s="603">
        <v>5</v>
      </c>
      <c r="AJ219" s="559">
        <v>1</v>
      </c>
      <c r="AK219" s="551">
        <v>1</v>
      </c>
      <c r="AL219" s="552">
        <v>0</v>
      </c>
      <c r="AM219" s="561"/>
      <c r="AN219" s="553">
        <v>0</v>
      </c>
      <c r="AO219" s="602">
        <v>0.2</v>
      </c>
      <c r="AP219" s="886"/>
      <c r="AQ219" s="657"/>
      <c r="AR219" s="887"/>
      <c r="AS219" s="887"/>
      <c r="AT219" s="602">
        <v>0.7</v>
      </c>
      <c r="AU219" s="604">
        <v>10.5</v>
      </c>
      <c r="AV219" s="600">
        <v>13</v>
      </c>
      <c r="AW219" s="551">
        <v>6</v>
      </c>
      <c r="AX219" s="551">
        <v>6</v>
      </c>
      <c r="AY219" s="552">
        <v>0</v>
      </c>
      <c r="AZ219" s="552">
        <v>0</v>
      </c>
      <c r="BA219" s="561"/>
      <c r="BB219" s="571">
        <v>0</v>
      </c>
      <c r="BC219" s="602">
        <v>0.46153846153846156</v>
      </c>
      <c r="BD219" s="604">
        <v>4.6153846153846159</v>
      </c>
      <c r="BE219" s="605">
        <v>65000</v>
      </c>
      <c r="BF219" s="563">
        <v>43917.473228070179</v>
      </c>
      <c r="BG219" s="563">
        <v>2503295.9740000004</v>
      </c>
      <c r="BH219" s="872">
        <v>57</v>
      </c>
      <c r="BI219" s="602">
        <v>0.67565343427800273</v>
      </c>
      <c r="BJ219" s="604">
        <v>4.7295740399460193</v>
      </c>
      <c r="BK219" s="629"/>
      <c r="BL219" s="873">
        <v>0</v>
      </c>
      <c r="BM219" s="874">
        <v>0</v>
      </c>
      <c r="BN219" s="565">
        <v>0</v>
      </c>
      <c r="BO219" s="565">
        <v>0</v>
      </c>
      <c r="BP219" s="565">
        <v>0</v>
      </c>
      <c r="BQ219" s="565">
        <v>0</v>
      </c>
      <c r="BR219" s="552">
        <v>0</v>
      </c>
      <c r="BS219" s="657"/>
      <c r="BT219" s="607"/>
      <c r="BU219" s="676">
        <v>0.5</v>
      </c>
      <c r="BV219" s="602">
        <v>0.2</v>
      </c>
      <c r="BW219" s="563">
        <v>1</v>
      </c>
      <c r="BX219" s="872">
        <v>5</v>
      </c>
      <c r="BY219" s="602">
        <v>0.4</v>
      </c>
      <c r="BZ219" s="604">
        <v>2</v>
      </c>
      <c r="CA219" s="606"/>
      <c r="CB219" s="608"/>
      <c r="CC219" s="608"/>
      <c r="CD219" s="606"/>
      <c r="CE219" s="608"/>
      <c r="CF219" s="608"/>
      <c r="CG219" s="607"/>
      <c r="CH219" s="608"/>
      <c r="CI219" s="608"/>
      <c r="CJ219" s="607"/>
      <c r="CK219" s="712"/>
      <c r="CL219" s="888"/>
      <c r="CM219" s="888"/>
      <c r="CN219" s="889"/>
      <c r="CO219" s="678"/>
      <c r="CP219" s="890">
        <v>99</v>
      </c>
      <c r="CQ219" s="602">
        <v>1.2</v>
      </c>
      <c r="CR219" s="680">
        <v>3.5999999999999996</v>
      </c>
      <c r="CS219" s="584"/>
      <c r="CT219" s="585"/>
      <c r="CU219" s="585"/>
      <c r="CV219" s="891"/>
      <c r="CW219" s="600">
        <v>0</v>
      </c>
      <c r="CX219" s="552">
        <v>0</v>
      </c>
      <c r="CY219" s="552">
        <v>0</v>
      </c>
      <c r="CZ219" s="551">
        <v>0</v>
      </c>
      <c r="DA219" s="552">
        <v>0</v>
      </c>
      <c r="DB219" s="552">
        <v>0</v>
      </c>
      <c r="DC219" s="551">
        <v>0</v>
      </c>
      <c r="DD219" s="552">
        <v>0</v>
      </c>
      <c r="DE219" s="552">
        <v>0</v>
      </c>
      <c r="DF219" s="552">
        <v>0</v>
      </c>
      <c r="DG219" s="552">
        <v>0</v>
      </c>
      <c r="DH219" s="551">
        <v>0</v>
      </c>
      <c r="DI219" s="552">
        <v>0</v>
      </c>
      <c r="DJ219" s="552">
        <v>0</v>
      </c>
      <c r="DK219" s="552">
        <v>0</v>
      </c>
      <c r="DL219" s="892">
        <v>0</v>
      </c>
    </row>
    <row r="220" spans="1:116">
      <c r="A220" s="769" t="s">
        <v>1120</v>
      </c>
      <c r="B220" s="621" t="s">
        <v>675</v>
      </c>
      <c r="C220" s="622" t="s">
        <v>379</v>
      </c>
      <c r="D220" s="622" t="s">
        <v>31</v>
      </c>
      <c r="E220" s="622" t="s">
        <v>380</v>
      </c>
      <c r="F220" s="622" t="s">
        <v>865</v>
      </c>
      <c r="G220" s="599">
        <v>56.128290504350446</v>
      </c>
      <c r="H220" s="600">
        <v>84</v>
      </c>
      <c r="I220" s="552">
        <v>8</v>
      </c>
      <c r="J220" s="601">
        <v>72.199999999999989</v>
      </c>
      <c r="K220" s="551">
        <v>69</v>
      </c>
      <c r="L220" s="552">
        <v>2</v>
      </c>
      <c r="M220" s="552">
        <v>2</v>
      </c>
      <c r="N220" s="552">
        <v>3</v>
      </c>
      <c r="O220" s="553">
        <v>0</v>
      </c>
      <c r="P220" s="554">
        <v>0.85952380952380936</v>
      </c>
      <c r="Q220" s="555">
        <v>12.892857142857141</v>
      </c>
      <c r="R220" s="606"/>
      <c r="S220" s="608"/>
      <c r="T220" s="608"/>
      <c r="U220" s="607"/>
      <c r="V220" s="600">
        <v>14</v>
      </c>
      <c r="W220" s="601">
        <v>9</v>
      </c>
      <c r="X220" s="551">
        <v>9</v>
      </c>
      <c r="Y220" s="561"/>
      <c r="Z220" s="553">
        <v>0</v>
      </c>
      <c r="AA220" s="554">
        <v>0.6428571428571429</v>
      </c>
      <c r="AB220" s="555">
        <v>6.4285714285714288</v>
      </c>
      <c r="AC220" s="600">
        <v>7</v>
      </c>
      <c r="AD220" s="557">
        <v>7</v>
      </c>
      <c r="AE220" s="551">
        <v>7</v>
      </c>
      <c r="AF220" s="552">
        <v>0</v>
      </c>
      <c r="AG220" s="553">
        <v>0</v>
      </c>
      <c r="AH220" s="602">
        <v>1</v>
      </c>
      <c r="AI220" s="603">
        <v>9</v>
      </c>
      <c r="AJ220" s="559">
        <v>10</v>
      </c>
      <c r="AK220" s="551">
        <v>5</v>
      </c>
      <c r="AL220" s="552">
        <v>5</v>
      </c>
      <c r="AM220" s="561"/>
      <c r="AN220" s="553">
        <v>0</v>
      </c>
      <c r="AO220" s="602">
        <v>1.1111111111111112</v>
      </c>
      <c r="AP220" s="886"/>
      <c r="AQ220" s="657"/>
      <c r="AR220" s="887"/>
      <c r="AS220" s="887"/>
      <c r="AT220" s="602">
        <v>1.0555555555555556</v>
      </c>
      <c r="AU220" s="604">
        <v>15.833333333333334</v>
      </c>
      <c r="AV220" s="600">
        <v>18</v>
      </c>
      <c r="AW220" s="551">
        <v>12</v>
      </c>
      <c r="AX220" s="551">
        <v>11</v>
      </c>
      <c r="AY220" s="552">
        <v>1</v>
      </c>
      <c r="AZ220" s="552">
        <v>0</v>
      </c>
      <c r="BA220" s="561"/>
      <c r="BB220" s="571">
        <v>0</v>
      </c>
      <c r="BC220" s="602">
        <v>0.66666666666666663</v>
      </c>
      <c r="BD220" s="604">
        <v>6.6666666666666661</v>
      </c>
      <c r="BE220" s="605">
        <v>65000</v>
      </c>
      <c r="BF220" s="563">
        <v>59624.942438356185</v>
      </c>
      <c r="BG220" s="563">
        <v>4352620.7980000013</v>
      </c>
      <c r="BH220" s="872">
        <v>73</v>
      </c>
      <c r="BI220" s="602">
        <v>0.91730680674394127</v>
      </c>
      <c r="BJ220" s="604">
        <v>6.4211476472075892</v>
      </c>
      <c r="BK220" s="629"/>
      <c r="BL220" s="873">
        <v>0</v>
      </c>
      <c r="BM220" s="874">
        <v>0</v>
      </c>
      <c r="BN220" s="565">
        <v>0</v>
      </c>
      <c r="BO220" s="565">
        <v>0</v>
      </c>
      <c r="BP220" s="565">
        <v>0</v>
      </c>
      <c r="BQ220" s="565">
        <v>0</v>
      </c>
      <c r="BR220" s="552">
        <v>0</v>
      </c>
      <c r="BS220" s="657"/>
      <c r="BT220" s="607"/>
      <c r="BU220" s="676">
        <v>0.5</v>
      </c>
      <c r="BV220" s="602">
        <v>0.42857142857142855</v>
      </c>
      <c r="BW220" s="563">
        <v>3</v>
      </c>
      <c r="BX220" s="872">
        <v>7</v>
      </c>
      <c r="BY220" s="602">
        <v>0.8571428571428571</v>
      </c>
      <c r="BZ220" s="604">
        <v>4.2857142857142856</v>
      </c>
      <c r="CA220" s="606"/>
      <c r="CB220" s="608"/>
      <c r="CC220" s="608"/>
      <c r="CD220" s="606"/>
      <c r="CE220" s="608"/>
      <c r="CF220" s="608"/>
      <c r="CG220" s="607"/>
      <c r="CH220" s="608"/>
      <c r="CI220" s="608"/>
      <c r="CJ220" s="607"/>
      <c r="CK220" s="712"/>
      <c r="CL220" s="888"/>
      <c r="CM220" s="888"/>
      <c r="CN220" s="889"/>
      <c r="CO220" s="678"/>
      <c r="CP220" s="890">
        <v>99.714285714285708</v>
      </c>
      <c r="CQ220" s="602">
        <v>1.2</v>
      </c>
      <c r="CR220" s="680">
        <v>3.5999999999999996</v>
      </c>
      <c r="CS220" s="584"/>
      <c r="CT220" s="585"/>
      <c r="CU220" s="585"/>
      <c r="CV220" s="891"/>
      <c r="CW220" s="600">
        <v>0</v>
      </c>
      <c r="CX220" s="552">
        <v>0</v>
      </c>
      <c r="CY220" s="552">
        <v>0</v>
      </c>
      <c r="CZ220" s="551">
        <v>0</v>
      </c>
      <c r="DA220" s="552">
        <v>0</v>
      </c>
      <c r="DB220" s="552">
        <v>0</v>
      </c>
      <c r="DC220" s="551">
        <v>0</v>
      </c>
      <c r="DD220" s="552">
        <v>0</v>
      </c>
      <c r="DE220" s="552">
        <v>0</v>
      </c>
      <c r="DF220" s="552">
        <v>0</v>
      </c>
      <c r="DG220" s="552">
        <v>0</v>
      </c>
      <c r="DH220" s="551">
        <v>0</v>
      </c>
      <c r="DI220" s="552">
        <v>0</v>
      </c>
      <c r="DJ220" s="552">
        <v>0</v>
      </c>
      <c r="DK220" s="552">
        <v>0</v>
      </c>
      <c r="DL220" s="892">
        <v>0</v>
      </c>
    </row>
    <row r="221" spans="1:116">
      <c r="A221" s="769" t="s">
        <v>1120</v>
      </c>
      <c r="B221" s="621" t="s">
        <v>675</v>
      </c>
      <c r="C221" s="622" t="s">
        <v>379</v>
      </c>
      <c r="D221" s="622" t="s">
        <v>31</v>
      </c>
      <c r="E221" s="622" t="s">
        <v>382</v>
      </c>
      <c r="F221" s="622" t="s">
        <v>866</v>
      </c>
      <c r="G221" s="599">
        <v>45.52480044778757</v>
      </c>
      <c r="H221" s="600">
        <v>68</v>
      </c>
      <c r="I221" s="552">
        <v>7</v>
      </c>
      <c r="J221" s="601">
        <v>63.3</v>
      </c>
      <c r="K221" s="551">
        <v>62</v>
      </c>
      <c r="L221" s="552">
        <v>0</v>
      </c>
      <c r="M221" s="552">
        <v>3</v>
      </c>
      <c r="N221" s="552">
        <v>2</v>
      </c>
      <c r="O221" s="553">
        <v>0</v>
      </c>
      <c r="P221" s="554">
        <v>0.93088235294117638</v>
      </c>
      <c r="Q221" s="555">
        <v>13.963235294117645</v>
      </c>
      <c r="R221" s="606"/>
      <c r="S221" s="608"/>
      <c r="T221" s="608"/>
      <c r="U221" s="607"/>
      <c r="V221" s="600">
        <v>11</v>
      </c>
      <c r="W221" s="601">
        <v>4</v>
      </c>
      <c r="X221" s="551">
        <v>4</v>
      </c>
      <c r="Y221" s="561"/>
      <c r="Z221" s="553">
        <v>0</v>
      </c>
      <c r="AA221" s="554">
        <v>0.36363636363636365</v>
      </c>
      <c r="AB221" s="555">
        <v>3.6363636363636367</v>
      </c>
      <c r="AC221" s="600">
        <v>6</v>
      </c>
      <c r="AD221" s="557">
        <v>2</v>
      </c>
      <c r="AE221" s="551">
        <v>2</v>
      </c>
      <c r="AF221" s="552">
        <v>0</v>
      </c>
      <c r="AG221" s="553">
        <v>0</v>
      </c>
      <c r="AH221" s="602">
        <v>0.33333333333333331</v>
      </c>
      <c r="AI221" s="603">
        <v>7</v>
      </c>
      <c r="AJ221" s="559">
        <v>8</v>
      </c>
      <c r="AK221" s="551">
        <v>1</v>
      </c>
      <c r="AL221" s="552">
        <v>7</v>
      </c>
      <c r="AM221" s="561"/>
      <c r="AN221" s="553">
        <v>0</v>
      </c>
      <c r="AO221" s="602">
        <v>1.1428571428571428</v>
      </c>
      <c r="AP221" s="886"/>
      <c r="AQ221" s="657"/>
      <c r="AR221" s="887"/>
      <c r="AS221" s="887"/>
      <c r="AT221" s="602">
        <v>0.73809523809523803</v>
      </c>
      <c r="AU221" s="604">
        <v>11.071428571428571</v>
      </c>
      <c r="AV221" s="600">
        <v>15</v>
      </c>
      <c r="AW221" s="551">
        <v>5</v>
      </c>
      <c r="AX221" s="551">
        <v>4</v>
      </c>
      <c r="AY221" s="552">
        <v>1</v>
      </c>
      <c r="AZ221" s="552">
        <v>0</v>
      </c>
      <c r="BA221" s="561"/>
      <c r="BB221" s="571">
        <v>0</v>
      </c>
      <c r="BC221" s="602">
        <v>0.33333333333333331</v>
      </c>
      <c r="BD221" s="604">
        <v>3.333333333333333</v>
      </c>
      <c r="BE221" s="605">
        <v>65000</v>
      </c>
      <c r="BF221" s="563">
        <v>59618.367830769217</v>
      </c>
      <c r="BG221" s="563">
        <v>3875193.9089999991</v>
      </c>
      <c r="BH221" s="872">
        <v>65</v>
      </c>
      <c r="BI221" s="602">
        <v>0.91720565893491102</v>
      </c>
      <c r="BJ221" s="604">
        <v>6.420439612544377</v>
      </c>
      <c r="BK221" s="629"/>
      <c r="BL221" s="873">
        <v>0</v>
      </c>
      <c r="BM221" s="874">
        <v>0</v>
      </c>
      <c r="BN221" s="565">
        <v>0</v>
      </c>
      <c r="BO221" s="565">
        <v>0</v>
      </c>
      <c r="BP221" s="565">
        <v>0</v>
      </c>
      <c r="BQ221" s="565">
        <v>0</v>
      </c>
      <c r="BR221" s="552">
        <v>0</v>
      </c>
      <c r="BS221" s="657"/>
      <c r="BT221" s="607"/>
      <c r="BU221" s="676">
        <v>0.5</v>
      </c>
      <c r="BV221" s="602">
        <v>0.5</v>
      </c>
      <c r="BW221" s="563">
        <v>1</v>
      </c>
      <c r="BX221" s="872">
        <v>2</v>
      </c>
      <c r="BY221" s="602">
        <v>1</v>
      </c>
      <c r="BZ221" s="604">
        <v>5</v>
      </c>
      <c r="CA221" s="606"/>
      <c r="CB221" s="608"/>
      <c r="CC221" s="608"/>
      <c r="CD221" s="606"/>
      <c r="CE221" s="608"/>
      <c r="CF221" s="608"/>
      <c r="CG221" s="607"/>
      <c r="CH221" s="608"/>
      <c r="CI221" s="608"/>
      <c r="CJ221" s="607"/>
      <c r="CK221" s="712"/>
      <c r="CL221" s="888"/>
      <c r="CM221" s="888"/>
      <c r="CN221" s="889"/>
      <c r="CO221" s="678"/>
      <c r="CP221" s="890">
        <v>93.17647058823529</v>
      </c>
      <c r="CQ221" s="602">
        <v>0.7</v>
      </c>
      <c r="CR221" s="680">
        <v>2.0999999999999996</v>
      </c>
      <c r="CS221" s="584"/>
      <c r="CT221" s="585"/>
      <c r="CU221" s="585"/>
      <c r="CV221" s="891"/>
      <c r="CW221" s="600">
        <v>0</v>
      </c>
      <c r="CX221" s="552">
        <v>0</v>
      </c>
      <c r="CY221" s="552">
        <v>0</v>
      </c>
      <c r="CZ221" s="551">
        <v>0</v>
      </c>
      <c r="DA221" s="552">
        <v>0</v>
      </c>
      <c r="DB221" s="552">
        <v>0</v>
      </c>
      <c r="DC221" s="551">
        <v>0</v>
      </c>
      <c r="DD221" s="552">
        <v>0</v>
      </c>
      <c r="DE221" s="552">
        <v>0</v>
      </c>
      <c r="DF221" s="552">
        <v>0</v>
      </c>
      <c r="DG221" s="552">
        <v>0</v>
      </c>
      <c r="DH221" s="551">
        <v>0</v>
      </c>
      <c r="DI221" s="552">
        <v>0</v>
      </c>
      <c r="DJ221" s="552">
        <v>0</v>
      </c>
      <c r="DK221" s="552">
        <v>0</v>
      </c>
      <c r="DL221" s="892">
        <v>0</v>
      </c>
    </row>
    <row r="222" spans="1:116">
      <c r="A222" s="769" t="s">
        <v>1120</v>
      </c>
      <c r="B222" s="621" t="s">
        <v>675</v>
      </c>
      <c r="C222" s="622" t="s">
        <v>379</v>
      </c>
      <c r="D222" s="622" t="s">
        <v>31</v>
      </c>
      <c r="E222" s="622" t="s">
        <v>384</v>
      </c>
      <c r="F222" s="622" t="s">
        <v>867</v>
      </c>
      <c r="G222" s="599">
        <v>51.879331168981132</v>
      </c>
      <c r="H222" s="600">
        <v>113</v>
      </c>
      <c r="I222" s="552">
        <v>11</v>
      </c>
      <c r="J222" s="601">
        <v>104.60000000000001</v>
      </c>
      <c r="K222" s="551">
        <v>108</v>
      </c>
      <c r="L222" s="552">
        <v>5</v>
      </c>
      <c r="M222" s="552">
        <v>4</v>
      </c>
      <c r="N222" s="552">
        <v>2</v>
      </c>
      <c r="O222" s="553">
        <v>10</v>
      </c>
      <c r="P222" s="554">
        <v>0.92566371681415938</v>
      </c>
      <c r="Q222" s="555">
        <v>13.88495575221239</v>
      </c>
      <c r="R222" s="606"/>
      <c r="S222" s="608"/>
      <c r="T222" s="608"/>
      <c r="U222" s="607"/>
      <c r="V222" s="600">
        <v>19</v>
      </c>
      <c r="W222" s="601">
        <v>9</v>
      </c>
      <c r="X222" s="551">
        <v>14</v>
      </c>
      <c r="Y222" s="561"/>
      <c r="Z222" s="553">
        <v>5</v>
      </c>
      <c r="AA222" s="554">
        <v>0.47368421052631576</v>
      </c>
      <c r="AB222" s="555">
        <v>4.7368421052631575</v>
      </c>
      <c r="AC222" s="600">
        <v>9</v>
      </c>
      <c r="AD222" s="557">
        <v>2</v>
      </c>
      <c r="AE222" s="551">
        <v>2</v>
      </c>
      <c r="AF222" s="552">
        <v>0</v>
      </c>
      <c r="AG222" s="553">
        <v>0</v>
      </c>
      <c r="AH222" s="602">
        <v>0.22222222222222221</v>
      </c>
      <c r="AI222" s="603">
        <v>11</v>
      </c>
      <c r="AJ222" s="559">
        <v>22</v>
      </c>
      <c r="AK222" s="551">
        <v>2</v>
      </c>
      <c r="AL222" s="552">
        <v>20</v>
      </c>
      <c r="AM222" s="561"/>
      <c r="AN222" s="553">
        <v>0</v>
      </c>
      <c r="AO222" s="602">
        <v>1.2</v>
      </c>
      <c r="AP222" s="886"/>
      <c r="AQ222" s="657"/>
      <c r="AR222" s="887"/>
      <c r="AS222" s="887"/>
      <c r="AT222" s="602">
        <v>0.71111111111111103</v>
      </c>
      <c r="AU222" s="604">
        <v>10.666666666666666</v>
      </c>
      <c r="AV222" s="600">
        <v>25</v>
      </c>
      <c r="AW222" s="551">
        <v>21</v>
      </c>
      <c r="AX222" s="551">
        <v>19</v>
      </c>
      <c r="AY222" s="552">
        <v>2</v>
      </c>
      <c r="AZ222" s="552">
        <v>0</v>
      </c>
      <c r="BA222" s="561"/>
      <c r="BB222" s="571">
        <v>0</v>
      </c>
      <c r="BC222" s="602">
        <v>0.84</v>
      </c>
      <c r="BD222" s="604">
        <v>8.4</v>
      </c>
      <c r="BE222" s="605">
        <v>65000</v>
      </c>
      <c r="BF222" s="563">
        <v>51915.190273504268</v>
      </c>
      <c r="BG222" s="563">
        <v>6074077.2619999992</v>
      </c>
      <c r="BH222" s="872">
        <v>117</v>
      </c>
      <c r="BI222" s="602">
        <v>0.79869523497698869</v>
      </c>
      <c r="BJ222" s="604">
        <v>5.590866644838921</v>
      </c>
      <c r="BK222" s="629"/>
      <c r="BL222" s="873">
        <v>0</v>
      </c>
      <c r="BM222" s="874">
        <v>0</v>
      </c>
      <c r="BN222" s="565">
        <v>0</v>
      </c>
      <c r="BO222" s="565">
        <v>0</v>
      </c>
      <c r="BP222" s="565">
        <v>0</v>
      </c>
      <c r="BQ222" s="565">
        <v>0</v>
      </c>
      <c r="BR222" s="552">
        <v>0</v>
      </c>
      <c r="BS222" s="657"/>
      <c r="BT222" s="607"/>
      <c r="BU222" s="676">
        <v>0.5</v>
      </c>
      <c r="BV222" s="602">
        <v>1</v>
      </c>
      <c r="BW222" s="563">
        <v>2</v>
      </c>
      <c r="BX222" s="872">
        <v>2</v>
      </c>
      <c r="BY222" s="602">
        <v>1</v>
      </c>
      <c r="BZ222" s="604">
        <v>5</v>
      </c>
      <c r="CA222" s="606"/>
      <c r="CB222" s="608"/>
      <c r="CC222" s="608"/>
      <c r="CD222" s="606"/>
      <c r="CE222" s="608"/>
      <c r="CF222" s="608"/>
      <c r="CG222" s="607"/>
      <c r="CH222" s="608"/>
      <c r="CI222" s="608"/>
      <c r="CJ222" s="607"/>
      <c r="CK222" s="712"/>
      <c r="CL222" s="888"/>
      <c r="CM222" s="888"/>
      <c r="CN222" s="889"/>
      <c r="CO222" s="678"/>
      <c r="CP222" s="890">
        <v>99.347826086956516</v>
      </c>
      <c r="CQ222" s="602">
        <v>1.2</v>
      </c>
      <c r="CR222" s="680">
        <v>3.5999999999999996</v>
      </c>
      <c r="CS222" s="584"/>
      <c r="CT222" s="585"/>
      <c r="CU222" s="585"/>
      <c r="CV222" s="891"/>
      <c r="CW222" s="600">
        <v>10</v>
      </c>
      <c r="CX222" s="552">
        <v>2</v>
      </c>
      <c r="CY222" s="552">
        <v>0</v>
      </c>
      <c r="CZ222" s="551">
        <v>5</v>
      </c>
      <c r="DA222" s="552">
        <v>1</v>
      </c>
      <c r="DB222" s="552">
        <v>0</v>
      </c>
      <c r="DC222" s="551">
        <v>0</v>
      </c>
      <c r="DD222" s="552">
        <v>0</v>
      </c>
      <c r="DE222" s="552">
        <v>0</v>
      </c>
      <c r="DF222" s="552">
        <v>0</v>
      </c>
      <c r="DG222" s="552">
        <v>0</v>
      </c>
      <c r="DH222" s="551">
        <v>0</v>
      </c>
      <c r="DI222" s="552">
        <v>0</v>
      </c>
      <c r="DJ222" s="552">
        <v>0</v>
      </c>
      <c r="DK222" s="552">
        <v>0</v>
      </c>
      <c r="DL222" s="892">
        <v>0</v>
      </c>
    </row>
    <row r="223" spans="1:116">
      <c r="A223" s="769" t="s">
        <v>1120</v>
      </c>
      <c r="B223" s="621" t="s">
        <v>675</v>
      </c>
      <c r="C223" s="622" t="s">
        <v>379</v>
      </c>
      <c r="D223" s="622" t="s">
        <v>31</v>
      </c>
      <c r="E223" s="622" t="s">
        <v>386</v>
      </c>
      <c r="F223" s="622" t="s">
        <v>868</v>
      </c>
      <c r="G223" s="599">
        <v>47.751611368682248</v>
      </c>
      <c r="H223" s="600">
        <v>57</v>
      </c>
      <c r="I223" s="552">
        <v>6</v>
      </c>
      <c r="J223" s="601">
        <v>54.2</v>
      </c>
      <c r="K223" s="551">
        <v>57</v>
      </c>
      <c r="L223" s="552">
        <v>1</v>
      </c>
      <c r="M223" s="552">
        <v>4</v>
      </c>
      <c r="N223" s="552">
        <v>0</v>
      </c>
      <c r="O223" s="553">
        <v>5</v>
      </c>
      <c r="P223" s="554">
        <v>0.95087719298245621</v>
      </c>
      <c r="Q223" s="555">
        <v>14.263157894736842</v>
      </c>
      <c r="R223" s="606"/>
      <c r="S223" s="608"/>
      <c r="T223" s="608"/>
      <c r="U223" s="607"/>
      <c r="V223" s="600">
        <v>10</v>
      </c>
      <c r="W223" s="601">
        <v>4</v>
      </c>
      <c r="X223" s="551">
        <v>4</v>
      </c>
      <c r="Y223" s="561"/>
      <c r="Z223" s="553">
        <v>0</v>
      </c>
      <c r="AA223" s="554">
        <v>0.4</v>
      </c>
      <c r="AB223" s="555">
        <v>4</v>
      </c>
      <c r="AC223" s="600">
        <v>5</v>
      </c>
      <c r="AD223" s="557">
        <v>2</v>
      </c>
      <c r="AE223" s="551">
        <v>2</v>
      </c>
      <c r="AF223" s="552">
        <v>0</v>
      </c>
      <c r="AG223" s="553">
        <v>0</v>
      </c>
      <c r="AH223" s="602">
        <v>0.4</v>
      </c>
      <c r="AI223" s="603">
        <v>6</v>
      </c>
      <c r="AJ223" s="559">
        <v>13</v>
      </c>
      <c r="AK223" s="551">
        <v>1</v>
      </c>
      <c r="AL223" s="552">
        <v>12</v>
      </c>
      <c r="AM223" s="561"/>
      <c r="AN223" s="553">
        <v>0</v>
      </c>
      <c r="AO223" s="602">
        <v>1.2</v>
      </c>
      <c r="AP223" s="886"/>
      <c r="AQ223" s="657"/>
      <c r="AR223" s="887"/>
      <c r="AS223" s="887"/>
      <c r="AT223" s="602">
        <v>0.8</v>
      </c>
      <c r="AU223" s="604">
        <v>12</v>
      </c>
      <c r="AV223" s="600">
        <v>13</v>
      </c>
      <c r="AW223" s="551">
        <v>5</v>
      </c>
      <c r="AX223" s="551">
        <v>4</v>
      </c>
      <c r="AY223" s="552">
        <v>1</v>
      </c>
      <c r="AZ223" s="552">
        <v>0</v>
      </c>
      <c r="BA223" s="561"/>
      <c r="BB223" s="571">
        <v>0</v>
      </c>
      <c r="BC223" s="602">
        <v>0.38461538461538464</v>
      </c>
      <c r="BD223" s="604">
        <v>3.8461538461538463</v>
      </c>
      <c r="BE223" s="605">
        <v>65000</v>
      </c>
      <c r="BF223" s="563">
        <v>52392.782258064508</v>
      </c>
      <c r="BG223" s="563">
        <v>3248352.4999999995</v>
      </c>
      <c r="BH223" s="872">
        <v>62</v>
      </c>
      <c r="BI223" s="602">
        <v>0.80604280397022321</v>
      </c>
      <c r="BJ223" s="604">
        <v>5.6422996277915622</v>
      </c>
      <c r="BK223" s="629"/>
      <c r="BL223" s="873">
        <v>0</v>
      </c>
      <c r="BM223" s="874">
        <v>0</v>
      </c>
      <c r="BN223" s="565">
        <v>0</v>
      </c>
      <c r="BO223" s="565">
        <v>0</v>
      </c>
      <c r="BP223" s="565">
        <v>0</v>
      </c>
      <c r="BQ223" s="565">
        <v>0</v>
      </c>
      <c r="BR223" s="552">
        <v>0</v>
      </c>
      <c r="BS223" s="657"/>
      <c r="BT223" s="607"/>
      <c r="BU223" s="676">
        <v>0.5</v>
      </c>
      <c r="BV223" s="602">
        <v>1</v>
      </c>
      <c r="BW223" s="563">
        <v>2</v>
      </c>
      <c r="BX223" s="872">
        <v>2</v>
      </c>
      <c r="BY223" s="602">
        <v>1</v>
      </c>
      <c r="BZ223" s="604">
        <v>5</v>
      </c>
      <c r="CA223" s="606"/>
      <c r="CB223" s="608"/>
      <c r="CC223" s="608"/>
      <c r="CD223" s="606"/>
      <c r="CE223" s="608"/>
      <c r="CF223" s="608"/>
      <c r="CG223" s="607"/>
      <c r="CH223" s="608"/>
      <c r="CI223" s="608"/>
      <c r="CJ223" s="607"/>
      <c r="CK223" s="712"/>
      <c r="CL223" s="888"/>
      <c r="CM223" s="888"/>
      <c r="CN223" s="889"/>
      <c r="CO223" s="678"/>
      <c r="CP223" s="890">
        <v>98.916666666666671</v>
      </c>
      <c r="CQ223" s="602">
        <v>1</v>
      </c>
      <c r="CR223" s="680">
        <v>3</v>
      </c>
      <c r="CS223" s="584"/>
      <c r="CT223" s="585"/>
      <c r="CU223" s="585"/>
      <c r="CV223" s="891"/>
      <c r="CW223" s="600">
        <v>5</v>
      </c>
      <c r="CX223" s="552">
        <v>1</v>
      </c>
      <c r="CY223" s="552">
        <v>0</v>
      </c>
      <c r="CZ223" s="551">
        <v>0</v>
      </c>
      <c r="DA223" s="552">
        <v>0</v>
      </c>
      <c r="DB223" s="552">
        <v>0</v>
      </c>
      <c r="DC223" s="551">
        <v>0</v>
      </c>
      <c r="DD223" s="552">
        <v>0</v>
      </c>
      <c r="DE223" s="552">
        <v>0</v>
      </c>
      <c r="DF223" s="552">
        <v>0</v>
      </c>
      <c r="DG223" s="552">
        <v>0</v>
      </c>
      <c r="DH223" s="551">
        <v>0</v>
      </c>
      <c r="DI223" s="552">
        <v>0</v>
      </c>
      <c r="DJ223" s="552">
        <v>0</v>
      </c>
      <c r="DK223" s="552">
        <v>0</v>
      </c>
      <c r="DL223" s="892">
        <v>0</v>
      </c>
    </row>
    <row r="224" spans="1:116">
      <c r="A224" s="769" t="s">
        <v>1120</v>
      </c>
      <c r="B224" s="621" t="s">
        <v>675</v>
      </c>
      <c r="C224" s="622" t="s">
        <v>379</v>
      </c>
      <c r="D224" s="622" t="s">
        <v>31</v>
      </c>
      <c r="E224" s="622" t="s">
        <v>390</v>
      </c>
      <c r="F224" s="622" t="s">
        <v>869</v>
      </c>
      <c r="G224" s="599">
        <v>62.511579651300487</v>
      </c>
      <c r="H224" s="600">
        <v>82</v>
      </c>
      <c r="I224" s="552">
        <v>8</v>
      </c>
      <c r="J224" s="601">
        <v>91.8</v>
      </c>
      <c r="K224" s="551">
        <v>89</v>
      </c>
      <c r="L224" s="552">
        <v>2</v>
      </c>
      <c r="M224" s="552">
        <v>2</v>
      </c>
      <c r="N224" s="552">
        <v>1</v>
      </c>
      <c r="O224" s="553">
        <v>0</v>
      </c>
      <c r="P224" s="554">
        <v>1.1195121951219511</v>
      </c>
      <c r="Q224" s="555">
        <v>16.792682926829265</v>
      </c>
      <c r="R224" s="606"/>
      <c r="S224" s="608"/>
      <c r="T224" s="608"/>
      <c r="U224" s="607"/>
      <c r="V224" s="600">
        <v>14</v>
      </c>
      <c r="W224" s="601">
        <v>12</v>
      </c>
      <c r="X224" s="551">
        <v>12</v>
      </c>
      <c r="Y224" s="561"/>
      <c r="Z224" s="553">
        <v>0</v>
      </c>
      <c r="AA224" s="554">
        <v>0.8571428571428571</v>
      </c>
      <c r="AB224" s="555">
        <v>8.5714285714285712</v>
      </c>
      <c r="AC224" s="600">
        <v>7</v>
      </c>
      <c r="AD224" s="557">
        <v>4</v>
      </c>
      <c r="AE224" s="551">
        <v>4</v>
      </c>
      <c r="AF224" s="552">
        <v>0</v>
      </c>
      <c r="AG224" s="553">
        <v>0</v>
      </c>
      <c r="AH224" s="602">
        <v>0.5714285714285714</v>
      </c>
      <c r="AI224" s="603">
        <v>8</v>
      </c>
      <c r="AJ224" s="559">
        <v>9</v>
      </c>
      <c r="AK224" s="551">
        <v>2</v>
      </c>
      <c r="AL224" s="552">
        <v>7</v>
      </c>
      <c r="AM224" s="561"/>
      <c r="AN224" s="553">
        <v>0</v>
      </c>
      <c r="AO224" s="602">
        <v>1.125</v>
      </c>
      <c r="AP224" s="886"/>
      <c r="AQ224" s="657"/>
      <c r="AR224" s="887"/>
      <c r="AS224" s="887"/>
      <c r="AT224" s="602">
        <v>0.8482142857142857</v>
      </c>
      <c r="AU224" s="604">
        <v>12.723214285714285</v>
      </c>
      <c r="AV224" s="600">
        <v>18</v>
      </c>
      <c r="AW224" s="551">
        <v>24</v>
      </c>
      <c r="AX224" s="551">
        <v>20</v>
      </c>
      <c r="AY224" s="552">
        <v>4</v>
      </c>
      <c r="AZ224" s="552">
        <v>0</v>
      </c>
      <c r="BA224" s="561"/>
      <c r="BB224" s="571">
        <v>0</v>
      </c>
      <c r="BC224" s="602">
        <v>1.2</v>
      </c>
      <c r="BD224" s="604">
        <v>12</v>
      </c>
      <c r="BE224" s="605">
        <v>65000</v>
      </c>
      <c r="BF224" s="563">
        <v>48046.643053763444</v>
      </c>
      <c r="BG224" s="563">
        <v>4468337.8040000005</v>
      </c>
      <c r="BH224" s="872">
        <v>93</v>
      </c>
      <c r="BI224" s="602">
        <v>0.73917912390405294</v>
      </c>
      <c r="BJ224" s="604">
        <v>5.1742538673283702</v>
      </c>
      <c r="BK224" s="629"/>
      <c r="BL224" s="873">
        <v>0</v>
      </c>
      <c r="BM224" s="874">
        <v>0</v>
      </c>
      <c r="BN224" s="565">
        <v>0</v>
      </c>
      <c r="BO224" s="565">
        <v>0</v>
      </c>
      <c r="BP224" s="565">
        <v>0</v>
      </c>
      <c r="BQ224" s="565">
        <v>0</v>
      </c>
      <c r="BR224" s="552">
        <v>0</v>
      </c>
      <c r="BS224" s="657"/>
      <c r="BT224" s="607"/>
      <c r="BU224" s="676">
        <v>0.5</v>
      </c>
      <c r="BV224" s="602">
        <v>0.5</v>
      </c>
      <c r="BW224" s="563">
        <v>2</v>
      </c>
      <c r="BX224" s="872">
        <v>4</v>
      </c>
      <c r="BY224" s="602">
        <v>1</v>
      </c>
      <c r="BZ224" s="604">
        <v>5</v>
      </c>
      <c r="CA224" s="606"/>
      <c r="CB224" s="608"/>
      <c r="CC224" s="608"/>
      <c r="CD224" s="606"/>
      <c r="CE224" s="608"/>
      <c r="CF224" s="608"/>
      <c r="CG224" s="607"/>
      <c r="CH224" s="608"/>
      <c r="CI224" s="608"/>
      <c r="CJ224" s="607"/>
      <c r="CK224" s="712"/>
      <c r="CL224" s="888"/>
      <c r="CM224" s="888"/>
      <c r="CN224" s="889"/>
      <c r="CO224" s="678"/>
      <c r="CP224" s="890">
        <v>97.2</v>
      </c>
      <c r="CQ224" s="602">
        <v>0.75</v>
      </c>
      <c r="CR224" s="680">
        <v>2.25</v>
      </c>
      <c r="CS224" s="584"/>
      <c r="CT224" s="585"/>
      <c r="CU224" s="585"/>
      <c r="CV224" s="891"/>
      <c r="CW224" s="600">
        <v>0</v>
      </c>
      <c r="CX224" s="552">
        <v>0</v>
      </c>
      <c r="CY224" s="552">
        <v>0</v>
      </c>
      <c r="CZ224" s="551">
        <v>0</v>
      </c>
      <c r="DA224" s="552">
        <v>0</v>
      </c>
      <c r="DB224" s="552">
        <v>0</v>
      </c>
      <c r="DC224" s="551">
        <v>0</v>
      </c>
      <c r="DD224" s="552">
        <v>0</v>
      </c>
      <c r="DE224" s="552">
        <v>0</v>
      </c>
      <c r="DF224" s="552">
        <v>0</v>
      </c>
      <c r="DG224" s="552">
        <v>0</v>
      </c>
      <c r="DH224" s="551">
        <v>0</v>
      </c>
      <c r="DI224" s="552">
        <v>0</v>
      </c>
      <c r="DJ224" s="552">
        <v>0</v>
      </c>
      <c r="DK224" s="552">
        <v>0</v>
      </c>
      <c r="DL224" s="892">
        <v>0</v>
      </c>
    </row>
    <row r="225" spans="1:116">
      <c r="A225" s="769" t="s">
        <v>1120</v>
      </c>
      <c r="B225" s="621" t="s">
        <v>675</v>
      </c>
      <c r="C225" s="622" t="s">
        <v>379</v>
      </c>
      <c r="D225" s="622" t="s">
        <v>31</v>
      </c>
      <c r="E225" s="622" t="s">
        <v>388</v>
      </c>
      <c r="F225" s="622" t="s">
        <v>870</v>
      </c>
      <c r="G225" s="599">
        <v>55.748646648198935</v>
      </c>
      <c r="H225" s="600">
        <v>73</v>
      </c>
      <c r="I225" s="552">
        <v>7</v>
      </c>
      <c r="J225" s="601">
        <v>71.099999999999994</v>
      </c>
      <c r="K225" s="551">
        <v>68</v>
      </c>
      <c r="L225" s="552">
        <v>0</v>
      </c>
      <c r="M225" s="552">
        <v>1</v>
      </c>
      <c r="N225" s="552">
        <v>14</v>
      </c>
      <c r="O225" s="553">
        <v>0</v>
      </c>
      <c r="P225" s="554">
        <v>0.97397260273972597</v>
      </c>
      <c r="Q225" s="555">
        <v>14.609589041095889</v>
      </c>
      <c r="R225" s="606"/>
      <c r="S225" s="608"/>
      <c r="T225" s="608"/>
      <c r="U225" s="607"/>
      <c r="V225" s="600">
        <v>12</v>
      </c>
      <c r="W225" s="601">
        <v>5</v>
      </c>
      <c r="X225" s="551">
        <v>5</v>
      </c>
      <c r="Y225" s="561"/>
      <c r="Z225" s="553">
        <v>0</v>
      </c>
      <c r="AA225" s="554">
        <v>0.41666666666666669</v>
      </c>
      <c r="AB225" s="555">
        <v>4.166666666666667</v>
      </c>
      <c r="AC225" s="600">
        <v>6</v>
      </c>
      <c r="AD225" s="557">
        <v>6</v>
      </c>
      <c r="AE225" s="551">
        <v>6</v>
      </c>
      <c r="AF225" s="552">
        <v>0</v>
      </c>
      <c r="AG225" s="553">
        <v>0</v>
      </c>
      <c r="AH225" s="602">
        <v>1</v>
      </c>
      <c r="AI225" s="603">
        <v>7</v>
      </c>
      <c r="AJ225" s="559">
        <v>8</v>
      </c>
      <c r="AK225" s="551">
        <v>4</v>
      </c>
      <c r="AL225" s="552">
        <v>4</v>
      </c>
      <c r="AM225" s="561"/>
      <c r="AN225" s="553">
        <v>0</v>
      </c>
      <c r="AO225" s="602">
        <v>1.1428571428571428</v>
      </c>
      <c r="AP225" s="886"/>
      <c r="AQ225" s="657"/>
      <c r="AR225" s="887"/>
      <c r="AS225" s="887"/>
      <c r="AT225" s="602">
        <v>1.0714285714285714</v>
      </c>
      <c r="AU225" s="604">
        <v>16.071428571428569</v>
      </c>
      <c r="AV225" s="600">
        <v>16</v>
      </c>
      <c r="AW225" s="551">
        <v>13</v>
      </c>
      <c r="AX225" s="551">
        <v>11</v>
      </c>
      <c r="AY225" s="552">
        <v>2</v>
      </c>
      <c r="AZ225" s="552">
        <v>0</v>
      </c>
      <c r="BA225" s="561"/>
      <c r="BB225" s="571">
        <v>0</v>
      </c>
      <c r="BC225" s="602">
        <v>0.8125</v>
      </c>
      <c r="BD225" s="604">
        <v>8.125</v>
      </c>
      <c r="BE225" s="605">
        <v>65000</v>
      </c>
      <c r="BF225" s="563">
        <v>52705.364855072461</v>
      </c>
      <c r="BG225" s="563">
        <v>3636670.1749999998</v>
      </c>
      <c r="BH225" s="872">
        <v>69</v>
      </c>
      <c r="BI225" s="602">
        <v>0.81085176700111483</v>
      </c>
      <c r="BJ225" s="604">
        <v>5.675962369007804</v>
      </c>
      <c r="BK225" s="629"/>
      <c r="BL225" s="873">
        <v>0</v>
      </c>
      <c r="BM225" s="874">
        <v>0</v>
      </c>
      <c r="BN225" s="565">
        <v>0</v>
      </c>
      <c r="BO225" s="565">
        <v>0</v>
      </c>
      <c r="BP225" s="565">
        <v>0</v>
      </c>
      <c r="BQ225" s="565">
        <v>0</v>
      </c>
      <c r="BR225" s="552">
        <v>0</v>
      </c>
      <c r="BS225" s="657"/>
      <c r="BT225" s="607"/>
      <c r="BU225" s="676">
        <v>0.5</v>
      </c>
      <c r="BV225" s="602">
        <v>0.66666666666666663</v>
      </c>
      <c r="BW225" s="563">
        <v>4</v>
      </c>
      <c r="BX225" s="872">
        <v>6</v>
      </c>
      <c r="BY225" s="602">
        <v>1</v>
      </c>
      <c r="BZ225" s="604">
        <v>5</v>
      </c>
      <c r="CA225" s="606"/>
      <c r="CB225" s="608"/>
      <c r="CC225" s="608"/>
      <c r="CD225" s="606"/>
      <c r="CE225" s="608"/>
      <c r="CF225" s="608"/>
      <c r="CG225" s="607"/>
      <c r="CH225" s="608"/>
      <c r="CI225" s="608"/>
      <c r="CJ225" s="607"/>
      <c r="CK225" s="712"/>
      <c r="CL225" s="888"/>
      <c r="CM225" s="888"/>
      <c r="CN225" s="889"/>
      <c r="CO225" s="678"/>
      <c r="CP225" s="890">
        <v>95</v>
      </c>
      <c r="CQ225" s="602">
        <v>0.7</v>
      </c>
      <c r="CR225" s="680">
        <v>2.0999999999999996</v>
      </c>
      <c r="CS225" s="584"/>
      <c r="CT225" s="585"/>
      <c r="CU225" s="585"/>
      <c r="CV225" s="891"/>
      <c r="CW225" s="600">
        <v>0</v>
      </c>
      <c r="CX225" s="552">
        <v>0</v>
      </c>
      <c r="CY225" s="552">
        <v>0</v>
      </c>
      <c r="CZ225" s="551">
        <v>0</v>
      </c>
      <c r="DA225" s="552">
        <v>0</v>
      </c>
      <c r="DB225" s="552">
        <v>0</v>
      </c>
      <c r="DC225" s="551">
        <v>0</v>
      </c>
      <c r="DD225" s="552">
        <v>0</v>
      </c>
      <c r="DE225" s="552">
        <v>0</v>
      </c>
      <c r="DF225" s="552">
        <v>0</v>
      </c>
      <c r="DG225" s="552">
        <v>0</v>
      </c>
      <c r="DH225" s="551">
        <v>0</v>
      </c>
      <c r="DI225" s="552">
        <v>0</v>
      </c>
      <c r="DJ225" s="552">
        <v>0</v>
      </c>
      <c r="DK225" s="552">
        <v>0</v>
      </c>
      <c r="DL225" s="892">
        <v>0</v>
      </c>
    </row>
    <row r="226" spans="1:116">
      <c r="A226" s="769" t="s">
        <v>1120</v>
      </c>
      <c r="B226" s="621" t="s">
        <v>675</v>
      </c>
      <c r="C226" s="622" t="s">
        <v>379</v>
      </c>
      <c r="D226" s="622" t="s">
        <v>31</v>
      </c>
      <c r="E226" s="622" t="s">
        <v>392</v>
      </c>
      <c r="F226" s="622" t="s">
        <v>871</v>
      </c>
      <c r="G226" s="599">
        <v>45.177381338618048</v>
      </c>
      <c r="H226" s="600">
        <v>66</v>
      </c>
      <c r="I226" s="552">
        <v>7</v>
      </c>
      <c r="J226" s="601">
        <v>59.3</v>
      </c>
      <c r="K226" s="551">
        <v>58</v>
      </c>
      <c r="L226" s="552">
        <v>1</v>
      </c>
      <c r="M226" s="552">
        <v>1</v>
      </c>
      <c r="N226" s="552">
        <v>0</v>
      </c>
      <c r="O226" s="553">
        <v>0</v>
      </c>
      <c r="P226" s="554">
        <v>0.89848484848484844</v>
      </c>
      <c r="Q226" s="555">
        <v>13.477272727272727</v>
      </c>
      <c r="R226" s="606"/>
      <c r="S226" s="608"/>
      <c r="T226" s="608"/>
      <c r="U226" s="607"/>
      <c r="V226" s="600">
        <v>11</v>
      </c>
      <c r="W226" s="601">
        <v>4</v>
      </c>
      <c r="X226" s="551">
        <v>4</v>
      </c>
      <c r="Y226" s="561"/>
      <c r="Z226" s="553">
        <v>0</v>
      </c>
      <c r="AA226" s="554">
        <v>0.36363636363636365</v>
      </c>
      <c r="AB226" s="555">
        <v>3.6363636363636367</v>
      </c>
      <c r="AC226" s="600">
        <v>6</v>
      </c>
      <c r="AD226" s="557">
        <v>2</v>
      </c>
      <c r="AE226" s="551">
        <v>2</v>
      </c>
      <c r="AF226" s="552">
        <v>0</v>
      </c>
      <c r="AG226" s="553">
        <v>0</v>
      </c>
      <c r="AH226" s="602">
        <v>0.33333333333333331</v>
      </c>
      <c r="AI226" s="603">
        <v>7</v>
      </c>
      <c r="AJ226" s="559">
        <v>6</v>
      </c>
      <c r="AK226" s="551">
        <v>2</v>
      </c>
      <c r="AL226" s="552">
        <v>4</v>
      </c>
      <c r="AM226" s="561"/>
      <c r="AN226" s="553">
        <v>0</v>
      </c>
      <c r="AO226" s="602">
        <v>0.8571428571428571</v>
      </c>
      <c r="AP226" s="886"/>
      <c r="AQ226" s="657"/>
      <c r="AR226" s="887"/>
      <c r="AS226" s="887"/>
      <c r="AT226" s="602">
        <v>0.59523809523809523</v>
      </c>
      <c r="AU226" s="604">
        <v>8.9285714285714288</v>
      </c>
      <c r="AV226" s="600">
        <v>15</v>
      </c>
      <c r="AW226" s="551">
        <v>9</v>
      </c>
      <c r="AX226" s="551">
        <v>9</v>
      </c>
      <c r="AY226" s="552">
        <v>0</v>
      </c>
      <c r="AZ226" s="552">
        <v>0</v>
      </c>
      <c r="BA226" s="561"/>
      <c r="BB226" s="571">
        <v>0</v>
      </c>
      <c r="BC226" s="602">
        <v>0.6</v>
      </c>
      <c r="BD226" s="604">
        <v>6</v>
      </c>
      <c r="BE226" s="605">
        <v>65000</v>
      </c>
      <c r="BF226" s="563">
        <v>56040.897216666672</v>
      </c>
      <c r="BG226" s="563">
        <v>3362453.8330000001</v>
      </c>
      <c r="BH226" s="872">
        <v>60</v>
      </c>
      <c r="BI226" s="602">
        <v>0.86216764948717961</v>
      </c>
      <c r="BJ226" s="604">
        <v>6.0351735464102569</v>
      </c>
      <c r="BK226" s="629"/>
      <c r="BL226" s="873">
        <v>0</v>
      </c>
      <c r="BM226" s="874">
        <v>0</v>
      </c>
      <c r="BN226" s="565">
        <v>0</v>
      </c>
      <c r="BO226" s="565">
        <v>0</v>
      </c>
      <c r="BP226" s="565">
        <v>0</v>
      </c>
      <c r="BQ226" s="565">
        <v>0</v>
      </c>
      <c r="BR226" s="552">
        <v>0</v>
      </c>
      <c r="BS226" s="657"/>
      <c r="BT226" s="607"/>
      <c r="BU226" s="676">
        <v>0.5</v>
      </c>
      <c r="BV226" s="602">
        <v>1</v>
      </c>
      <c r="BW226" s="563">
        <v>2</v>
      </c>
      <c r="BX226" s="872">
        <v>2</v>
      </c>
      <c r="BY226" s="602">
        <v>1</v>
      </c>
      <c r="BZ226" s="604">
        <v>5</v>
      </c>
      <c r="CA226" s="606"/>
      <c r="CB226" s="608"/>
      <c r="CC226" s="608"/>
      <c r="CD226" s="606"/>
      <c r="CE226" s="608"/>
      <c r="CF226" s="608"/>
      <c r="CG226" s="607"/>
      <c r="CH226" s="608"/>
      <c r="CI226" s="608"/>
      <c r="CJ226" s="607"/>
      <c r="CK226" s="712"/>
      <c r="CL226" s="888"/>
      <c r="CM226" s="888"/>
      <c r="CN226" s="889"/>
      <c r="CO226" s="678"/>
      <c r="CP226" s="890">
        <v>92.142857142857139</v>
      </c>
      <c r="CQ226" s="602">
        <v>0.7</v>
      </c>
      <c r="CR226" s="680">
        <v>2.0999999999999996</v>
      </c>
      <c r="CS226" s="584"/>
      <c r="CT226" s="585"/>
      <c r="CU226" s="585"/>
      <c r="CV226" s="891"/>
      <c r="CW226" s="600">
        <v>0</v>
      </c>
      <c r="CX226" s="552">
        <v>0</v>
      </c>
      <c r="CY226" s="552">
        <v>0</v>
      </c>
      <c r="CZ226" s="551">
        <v>0</v>
      </c>
      <c r="DA226" s="552">
        <v>0</v>
      </c>
      <c r="DB226" s="552">
        <v>0</v>
      </c>
      <c r="DC226" s="551">
        <v>0</v>
      </c>
      <c r="DD226" s="552">
        <v>0</v>
      </c>
      <c r="DE226" s="552">
        <v>0</v>
      </c>
      <c r="DF226" s="552">
        <v>0</v>
      </c>
      <c r="DG226" s="552">
        <v>0</v>
      </c>
      <c r="DH226" s="551">
        <v>0</v>
      </c>
      <c r="DI226" s="552">
        <v>0</v>
      </c>
      <c r="DJ226" s="552">
        <v>0</v>
      </c>
      <c r="DK226" s="552">
        <v>0</v>
      </c>
      <c r="DL226" s="892">
        <v>0</v>
      </c>
    </row>
    <row r="227" spans="1:116">
      <c r="A227" s="769" t="s">
        <v>1120</v>
      </c>
      <c r="B227" s="621" t="s">
        <v>675</v>
      </c>
      <c r="C227" s="622" t="s">
        <v>379</v>
      </c>
      <c r="D227" s="622" t="s">
        <v>31</v>
      </c>
      <c r="E227" s="622" t="s">
        <v>394</v>
      </c>
      <c r="F227" s="622" t="s">
        <v>872</v>
      </c>
      <c r="G227" s="599">
        <v>64.253308408379624</v>
      </c>
      <c r="H227" s="600">
        <v>86</v>
      </c>
      <c r="I227" s="552">
        <v>8</v>
      </c>
      <c r="J227" s="601">
        <v>81.900000000000006</v>
      </c>
      <c r="K227" s="551">
        <v>78</v>
      </c>
      <c r="L227" s="552">
        <v>3</v>
      </c>
      <c r="M227" s="552">
        <v>3</v>
      </c>
      <c r="N227" s="552">
        <v>0</v>
      </c>
      <c r="O227" s="553">
        <v>0</v>
      </c>
      <c r="P227" s="554">
        <v>0.95232558139534895</v>
      </c>
      <c r="Q227" s="555">
        <v>14.284883720930234</v>
      </c>
      <c r="R227" s="606"/>
      <c r="S227" s="608"/>
      <c r="T227" s="608"/>
      <c r="U227" s="607"/>
      <c r="V227" s="600">
        <v>14</v>
      </c>
      <c r="W227" s="601">
        <v>17</v>
      </c>
      <c r="X227" s="551">
        <v>17</v>
      </c>
      <c r="Y227" s="561"/>
      <c r="Z227" s="553">
        <v>0</v>
      </c>
      <c r="AA227" s="554">
        <v>1.2</v>
      </c>
      <c r="AB227" s="555">
        <v>12</v>
      </c>
      <c r="AC227" s="600">
        <v>7</v>
      </c>
      <c r="AD227" s="557">
        <v>7</v>
      </c>
      <c r="AE227" s="551">
        <v>7</v>
      </c>
      <c r="AF227" s="552">
        <v>0</v>
      </c>
      <c r="AG227" s="553">
        <v>0</v>
      </c>
      <c r="AH227" s="602">
        <v>1</v>
      </c>
      <c r="AI227" s="603">
        <v>9</v>
      </c>
      <c r="AJ227" s="559">
        <v>9</v>
      </c>
      <c r="AK227" s="551">
        <v>6</v>
      </c>
      <c r="AL227" s="552">
        <v>3</v>
      </c>
      <c r="AM227" s="561"/>
      <c r="AN227" s="553">
        <v>0</v>
      </c>
      <c r="AO227" s="602">
        <v>1</v>
      </c>
      <c r="AP227" s="886"/>
      <c r="AQ227" s="657"/>
      <c r="AR227" s="887"/>
      <c r="AS227" s="887"/>
      <c r="AT227" s="602">
        <v>1</v>
      </c>
      <c r="AU227" s="604">
        <v>15</v>
      </c>
      <c r="AV227" s="600">
        <v>19</v>
      </c>
      <c r="AW227" s="551">
        <v>18</v>
      </c>
      <c r="AX227" s="551">
        <v>14</v>
      </c>
      <c r="AY227" s="552">
        <v>2</v>
      </c>
      <c r="AZ227" s="552">
        <v>2</v>
      </c>
      <c r="BA227" s="561"/>
      <c r="BB227" s="571">
        <v>0</v>
      </c>
      <c r="BC227" s="602">
        <v>0.94736842105263153</v>
      </c>
      <c r="BD227" s="604">
        <v>9.473684210526315</v>
      </c>
      <c r="BE227" s="605">
        <v>65000</v>
      </c>
      <c r="BF227" s="563">
        <v>55201.161571428565</v>
      </c>
      <c r="BG227" s="563">
        <v>4636897.5719999997</v>
      </c>
      <c r="BH227" s="872">
        <v>84</v>
      </c>
      <c r="BI227" s="602">
        <v>0.8492486395604395</v>
      </c>
      <c r="BJ227" s="604">
        <v>5.9447404769230765</v>
      </c>
      <c r="BK227" s="629"/>
      <c r="BL227" s="873">
        <v>1</v>
      </c>
      <c r="BM227" s="874">
        <v>0</v>
      </c>
      <c r="BN227" s="565">
        <v>0</v>
      </c>
      <c r="BO227" s="565">
        <v>2</v>
      </c>
      <c r="BP227" s="565">
        <v>0</v>
      </c>
      <c r="BQ227" s="565">
        <v>0</v>
      </c>
      <c r="BR227" s="552">
        <v>0</v>
      </c>
      <c r="BS227" s="657"/>
      <c r="BT227" s="607"/>
      <c r="BU227" s="676">
        <v>0.5</v>
      </c>
      <c r="BV227" s="602">
        <v>0.7142857142857143</v>
      </c>
      <c r="BW227" s="563">
        <v>5</v>
      </c>
      <c r="BX227" s="872">
        <v>7</v>
      </c>
      <c r="BY227" s="602">
        <v>1</v>
      </c>
      <c r="BZ227" s="604">
        <v>5</v>
      </c>
      <c r="CA227" s="606"/>
      <c r="CB227" s="608"/>
      <c r="CC227" s="608"/>
      <c r="CD227" s="606"/>
      <c r="CE227" s="608"/>
      <c r="CF227" s="608"/>
      <c r="CG227" s="607"/>
      <c r="CH227" s="608"/>
      <c r="CI227" s="608"/>
      <c r="CJ227" s="607"/>
      <c r="CK227" s="712"/>
      <c r="CL227" s="888"/>
      <c r="CM227" s="888"/>
      <c r="CN227" s="889"/>
      <c r="CO227" s="678"/>
      <c r="CP227" s="890">
        <v>97.916666666666671</v>
      </c>
      <c r="CQ227" s="602">
        <v>0.85</v>
      </c>
      <c r="CR227" s="680">
        <v>2.5499999999999998</v>
      </c>
      <c r="CS227" s="584"/>
      <c r="CT227" s="585"/>
      <c r="CU227" s="585"/>
      <c r="CV227" s="891"/>
      <c r="CW227" s="600">
        <v>0</v>
      </c>
      <c r="CX227" s="552">
        <v>0</v>
      </c>
      <c r="CY227" s="552">
        <v>0</v>
      </c>
      <c r="CZ227" s="551">
        <v>0</v>
      </c>
      <c r="DA227" s="552">
        <v>0</v>
      </c>
      <c r="DB227" s="552">
        <v>0</v>
      </c>
      <c r="DC227" s="551">
        <v>0</v>
      </c>
      <c r="DD227" s="552">
        <v>0</v>
      </c>
      <c r="DE227" s="552">
        <v>0</v>
      </c>
      <c r="DF227" s="552">
        <v>0</v>
      </c>
      <c r="DG227" s="552">
        <v>0</v>
      </c>
      <c r="DH227" s="551">
        <v>0</v>
      </c>
      <c r="DI227" s="552">
        <v>0</v>
      </c>
      <c r="DJ227" s="552">
        <v>0</v>
      </c>
      <c r="DK227" s="552">
        <v>0</v>
      </c>
      <c r="DL227" s="892">
        <v>0</v>
      </c>
    </row>
    <row r="228" spans="1:116">
      <c r="A228" s="769" t="s">
        <v>1120</v>
      </c>
      <c r="B228" s="621" t="s">
        <v>675</v>
      </c>
      <c r="C228" s="622" t="s">
        <v>379</v>
      </c>
      <c r="D228" s="622" t="s">
        <v>31</v>
      </c>
      <c r="E228" s="622" t="s">
        <v>396</v>
      </c>
      <c r="F228" s="622" t="s">
        <v>873</v>
      </c>
      <c r="G228" s="599">
        <v>56.366439488911531</v>
      </c>
      <c r="H228" s="600">
        <v>106</v>
      </c>
      <c r="I228" s="552">
        <v>10</v>
      </c>
      <c r="J228" s="601">
        <v>116.19999999999999</v>
      </c>
      <c r="K228" s="551">
        <v>110</v>
      </c>
      <c r="L228" s="552">
        <v>4</v>
      </c>
      <c r="M228" s="552">
        <v>2</v>
      </c>
      <c r="N228" s="552">
        <v>8</v>
      </c>
      <c r="O228" s="553">
        <v>0</v>
      </c>
      <c r="P228" s="554">
        <v>1.0962264150943395</v>
      </c>
      <c r="Q228" s="555">
        <v>16.443396226415093</v>
      </c>
      <c r="R228" s="606"/>
      <c r="S228" s="608"/>
      <c r="T228" s="608"/>
      <c r="U228" s="607"/>
      <c r="V228" s="600">
        <v>18</v>
      </c>
      <c r="W228" s="601">
        <v>8</v>
      </c>
      <c r="X228" s="551">
        <v>8</v>
      </c>
      <c r="Y228" s="561"/>
      <c r="Z228" s="553">
        <v>0</v>
      </c>
      <c r="AA228" s="554">
        <v>0.44444444444444442</v>
      </c>
      <c r="AB228" s="555">
        <v>4.4444444444444446</v>
      </c>
      <c r="AC228" s="600">
        <v>9</v>
      </c>
      <c r="AD228" s="557">
        <v>10</v>
      </c>
      <c r="AE228" s="551">
        <v>10</v>
      </c>
      <c r="AF228" s="552">
        <v>0</v>
      </c>
      <c r="AG228" s="553">
        <v>0</v>
      </c>
      <c r="AH228" s="602">
        <v>1.1111111111111112</v>
      </c>
      <c r="AI228" s="603">
        <v>11</v>
      </c>
      <c r="AJ228" s="559">
        <v>12</v>
      </c>
      <c r="AK228" s="551">
        <v>4</v>
      </c>
      <c r="AL228" s="552">
        <v>8</v>
      </c>
      <c r="AM228" s="561"/>
      <c r="AN228" s="553">
        <v>0</v>
      </c>
      <c r="AO228" s="602">
        <v>1.0909090909090908</v>
      </c>
      <c r="AP228" s="886"/>
      <c r="AQ228" s="657"/>
      <c r="AR228" s="887"/>
      <c r="AS228" s="887"/>
      <c r="AT228" s="602">
        <v>1.101010101010101</v>
      </c>
      <c r="AU228" s="604">
        <v>16.515151515151516</v>
      </c>
      <c r="AV228" s="600">
        <v>23</v>
      </c>
      <c r="AW228" s="551">
        <v>21</v>
      </c>
      <c r="AX228" s="551">
        <v>19</v>
      </c>
      <c r="AY228" s="552">
        <v>2</v>
      </c>
      <c r="AZ228" s="552">
        <v>0</v>
      </c>
      <c r="BA228" s="561"/>
      <c r="BB228" s="571">
        <v>0</v>
      </c>
      <c r="BC228" s="602">
        <v>0.91304347826086951</v>
      </c>
      <c r="BD228" s="604">
        <v>9.1304347826086953</v>
      </c>
      <c r="BE228" s="605">
        <v>65000</v>
      </c>
      <c r="BF228" s="563">
        <v>43949.401974137938</v>
      </c>
      <c r="BG228" s="563">
        <v>5098130.6290000007</v>
      </c>
      <c r="BH228" s="872">
        <v>116</v>
      </c>
      <c r="BI228" s="602">
        <v>0.67614464575596822</v>
      </c>
      <c r="BJ228" s="604">
        <v>4.7330125202917772</v>
      </c>
      <c r="BK228" s="629"/>
      <c r="BL228" s="873">
        <v>0</v>
      </c>
      <c r="BM228" s="874">
        <v>0</v>
      </c>
      <c r="BN228" s="565">
        <v>0</v>
      </c>
      <c r="BO228" s="565">
        <v>0</v>
      </c>
      <c r="BP228" s="565">
        <v>0</v>
      </c>
      <c r="BQ228" s="565">
        <v>0</v>
      </c>
      <c r="BR228" s="552">
        <v>0</v>
      </c>
      <c r="BS228" s="657"/>
      <c r="BT228" s="607"/>
      <c r="BU228" s="676">
        <v>0.5</v>
      </c>
      <c r="BV228" s="602">
        <v>0.3</v>
      </c>
      <c r="BW228" s="563">
        <v>3</v>
      </c>
      <c r="BX228" s="872">
        <v>10</v>
      </c>
      <c r="BY228" s="602">
        <v>0.6</v>
      </c>
      <c r="BZ228" s="604">
        <v>3</v>
      </c>
      <c r="CA228" s="606"/>
      <c r="CB228" s="608"/>
      <c r="CC228" s="608"/>
      <c r="CD228" s="606"/>
      <c r="CE228" s="608"/>
      <c r="CF228" s="608"/>
      <c r="CG228" s="607"/>
      <c r="CH228" s="608"/>
      <c r="CI228" s="608"/>
      <c r="CJ228" s="607"/>
      <c r="CK228" s="712"/>
      <c r="CL228" s="888"/>
      <c r="CM228" s="888"/>
      <c r="CN228" s="889"/>
      <c r="CO228" s="678"/>
      <c r="CP228" s="890">
        <v>95</v>
      </c>
      <c r="CQ228" s="602">
        <v>0.7</v>
      </c>
      <c r="CR228" s="680">
        <v>2.0999999999999996</v>
      </c>
      <c r="CS228" s="584"/>
      <c r="CT228" s="585"/>
      <c r="CU228" s="585"/>
      <c r="CV228" s="891"/>
      <c r="CW228" s="600">
        <v>0</v>
      </c>
      <c r="CX228" s="552">
        <v>0</v>
      </c>
      <c r="CY228" s="552">
        <v>0</v>
      </c>
      <c r="CZ228" s="551">
        <v>0</v>
      </c>
      <c r="DA228" s="552">
        <v>0</v>
      </c>
      <c r="DB228" s="552">
        <v>0</v>
      </c>
      <c r="DC228" s="551">
        <v>0</v>
      </c>
      <c r="DD228" s="552">
        <v>0</v>
      </c>
      <c r="DE228" s="552">
        <v>0</v>
      </c>
      <c r="DF228" s="552">
        <v>0</v>
      </c>
      <c r="DG228" s="552">
        <v>0</v>
      </c>
      <c r="DH228" s="551">
        <v>0</v>
      </c>
      <c r="DI228" s="552">
        <v>0</v>
      </c>
      <c r="DJ228" s="552">
        <v>0</v>
      </c>
      <c r="DK228" s="552">
        <v>0</v>
      </c>
      <c r="DL228" s="892">
        <v>0</v>
      </c>
    </row>
    <row r="229" spans="1:116">
      <c r="A229" s="769" t="s">
        <v>1120</v>
      </c>
      <c r="B229" s="621" t="s">
        <v>675</v>
      </c>
      <c r="C229" s="622" t="s">
        <v>379</v>
      </c>
      <c r="D229" s="622" t="s">
        <v>31</v>
      </c>
      <c r="E229" s="622" t="s">
        <v>398</v>
      </c>
      <c r="F229" s="622" t="s">
        <v>874</v>
      </c>
      <c r="G229" s="599">
        <v>64.793665166001901</v>
      </c>
      <c r="H229" s="600">
        <v>80</v>
      </c>
      <c r="I229" s="552">
        <v>8</v>
      </c>
      <c r="J229" s="601">
        <v>77.8</v>
      </c>
      <c r="K229" s="551">
        <v>79</v>
      </c>
      <c r="L229" s="552">
        <v>2</v>
      </c>
      <c r="M229" s="552">
        <v>0</v>
      </c>
      <c r="N229" s="552">
        <v>9</v>
      </c>
      <c r="O229" s="553">
        <v>5</v>
      </c>
      <c r="P229" s="554">
        <v>0.97249999999999992</v>
      </c>
      <c r="Q229" s="555">
        <v>14.587499999999999</v>
      </c>
      <c r="R229" s="606"/>
      <c r="S229" s="608"/>
      <c r="T229" s="608"/>
      <c r="U229" s="607"/>
      <c r="V229" s="600">
        <v>13</v>
      </c>
      <c r="W229" s="601">
        <v>9</v>
      </c>
      <c r="X229" s="551">
        <v>9</v>
      </c>
      <c r="Y229" s="561"/>
      <c r="Z229" s="553">
        <v>0</v>
      </c>
      <c r="AA229" s="554">
        <v>0.69230769230769229</v>
      </c>
      <c r="AB229" s="555">
        <v>6.9230769230769234</v>
      </c>
      <c r="AC229" s="600">
        <v>7</v>
      </c>
      <c r="AD229" s="557">
        <v>9</v>
      </c>
      <c r="AE229" s="551">
        <v>9</v>
      </c>
      <c r="AF229" s="552">
        <v>0</v>
      </c>
      <c r="AG229" s="553">
        <v>0</v>
      </c>
      <c r="AH229" s="602">
        <v>1.2</v>
      </c>
      <c r="AI229" s="603">
        <v>8</v>
      </c>
      <c r="AJ229" s="559">
        <v>8</v>
      </c>
      <c r="AK229" s="551">
        <v>4</v>
      </c>
      <c r="AL229" s="552">
        <v>4</v>
      </c>
      <c r="AM229" s="561"/>
      <c r="AN229" s="553">
        <v>0</v>
      </c>
      <c r="AO229" s="602">
        <v>1</v>
      </c>
      <c r="AP229" s="886"/>
      <c r="AQ229" s="657"/>
      <c r="AR229" s="887"/>
      <c r="AS229" s="887"/>
      <c r="AT229" s="602">
        <v>1.1000000000000001</v>
      </c>
      <c r="AU229" s="604">
        <v>16.5</v>
      </c>
      <c r="AV229" s="600">
        <v>18</v>
      </c>
      <c r="AW229" s="551">
        <v>22</v>
      </c>
      <c r="AX229" s="551">
        <v>17</v>
      </c>
      <c r="AY229" s="552">
        <v>3</v>
      </c>
      <c r="AZ229" s="552">
        <v>2</v>
      </c>
      <c r="BA229" s="561"/>
      <c r="BB229" s="571">
        <v>0</v>
      </c>
      <c r="BC229" s="602">
        <v>1.2</v>
      </c>
      <c r="BD229" s="604">
        <v>12</v>
      </c>
      <c r="BE229" s="605">
        <v>65000</v>
      </c>
      <c r="BF229" s="563">
        <v>57414.390827160481</v>
      </c>
      <c r="BG229" s="563">
        <v>4650565.6569999987</v>
      </c>
      <c r="BH229" s="872">
        <v>81</v>
      </c>
      <c r="BI229" s="602">
        <v>0.88329832041785361</v>
      </c>
      <c r="BJ229" s="604">
        <v>6.1830882429249749</v>
      </c>
      <c r="BK229" s="629"/>
      <c r="BL229" s="873">
        <v>0</v>
      </c>
      <c r="BM229" s="874">
        <v>0</v>
      </c>
      <c r="BN229" s="565">
        <v>0</v>
      </c>
      <c r="BO229" s="565">
        <v>0</v>
      </c>
      <c r="BP229" s="565">
        <v>0</v>
      </c>
      <c r="BQ229" s="565">
        <v>0</v>
      </c>
      <c r="BR229" s="552">
        <v>0</v>
      </c>
      <c r="BS229" s="657"/>
      <c r="BT229" s="607"/>
      <c r="BU229" s="676">
        <v>0.5</v>
      </c>
      <c r="BV229" s="602">
        <v>0.77777777777777779</v>
      </c>
      <c r="BW229" s="563">
        <v>7</v>
      </c>
      <c r="BX229" s="872">
        <v>9</v>
      </c>
      <c r="BY229" s="602">
        <v>1</v>
      </c>
      <c r="BZ229" s="604">
        <v>5</v>
      </c>
      <c r="CA229" s="606"/>
      <c r="CB229" s="608"/>
      <c r="CC229" s="608"/>
      <c r="CD229" s="606"/>
      <c r="CE229" s="608"/>
      <c r="CF229" s="608"/>
      <c r="CG229" s="607"/>
      <c r="CH229" s="608"/>
      <c r="CI229" s="608"/>
      <c r="CJ229" s="607"/>
      <c r="CK229" s="712"/>
      <c r="CL229" s="888"/>
      <c r="CM229" s="888"/>
      <c r="CN229" s="889"/>
      <c r="CO229" s="678"/>
      <c r="CP229" s="890">
        <v>99.457142857142856</v>
      </c>
      <c r="CQ229" s="602">
        <v>1.2</v>
      </c>
      <c r="CR229" s="680">
        <v>3.5999999999999996</v>
      </c>
      <c r="CS229" s="584"/>
      <c r="CT229" s="585"/>
      <c r="CU229" s="585"/>
      <c r="CV229" s="891"/>
      <c r="CW229" s="600">
        <v>5</v>
      </c>
      <c r="CX229" s="552">
        <v>1</v>
      </c>
      <c r="CY229" s="552">
        <v>0</v>
      </c>
      <c r="CZ229" s="551">
        <v>0</v>
      </c>
      <c r="DA229" s="552">
        <v>0</v>
      </c>
      <c r="DB229" s="552">
        <v>0</v>
      </c>
      <c r="DC229" s="551">
        <v>0</v>
      </c>
      <c r="DD229" s="552">
        <v>0</v>
      </c>
      <c r="DE229" s="552">
        <v>0</v>
      </c>
      <c r="DF229" s="552">
        <v>0</v>
      </c>
      <c r="DG229" s="552">
        <v>0</v>
      </c>
      <c r="DH229" s="551">
        <v>0</v>
      </c>
      <c r="DI229" s="552">
        <v>0</v>
      </c>
      <c r="DJ229" s="552">
        <v>0</v>
      </c>
      <c r="DK229" s="552">
        <v>0</v>
      </c>
      <c r="DL229" s="892">
        <v>0</v>
      </c>
    </row>
    <row r="230" spans="1:116">
      <c r="A230" s="769" t="s">
        <v>1120</v>
      </c>
      <c r="B230" s="621" t="s">
        <v>675</v>
      </c>
      <c r="C230" s="622" t="s">
        <v>379</v>
      </c>
      <c r="D230" s="622" t="s">
        <v>31</v>
      </c>
      <c r="E230" s="622" t="s">
        <v>406</v>
      </c>
      <c r="F230" s="622" t="s">
        <v>875</v>
      </c>
      <c r="G230" s="599">
        <v>68.956994235447596</v>
      </c>
      <c r="H230" s="600">
        <v>54</v>
      </c>
      <c r="I230" s="552">
        <v>5</v>
      </c>
      <c r="J230" s="601">
        <v>55.2</v>
      </c>
      <c r="K230" s="551">
        <v>50</v>
      </c>
      <c r="L230" s="552">
        <v>5</v>
      </c>
      <c r="M230" s="552">
        <v>2</v>
      </c>
      <c r="N230" s="552">
        <v>1</v>
      </c>
      <c r="O230" s="553">
        <v>0</v>
      </c>
      <c r="P230" s="554">
        <v>1.0222222222222224</v>
      </c>
      <c r="Q230" s="555">
        <v>15.333333333333336</v>
      </c>
      <c r="R230" s="606"/>
      <c r="S230" s="608"/>
      <c r="T230" s="608"/>
      <c r="U230" s="607"/>
      <c r="V230" s="600">
        <v>9</v>
      </c>
      <c r="W230" s="601">
        <v>8</v>
      </c>
      <c r="X230" s="551">
        <v>8</v>
      </c>
      <c r="Y230" s="561"/>
      <c r="Z230" s="553">
        <v>0</v>
      </c>
      <c r="AA230" s="554">
        <v>0.88888888888888884</v>
      </c>
      <c r="AB230" s="555">
        <v>8.8888888888888893</v>
      </c>
      <c r="AC230" s="600">
        <v>5</v>
      </c>
      <c r="AD230" s="557">
        <v>6</v>
      </c>
      <c r="AE230" s="551">
        <v>6</v>
      </c>
      <c r="AF230" s="552">
        <v>0</v>
      </c>
      <c r="AG230" s="553">
        <v>0</v>
      </c>
      <c r="AH230" s="602">
        <v>1.2</v>
      </c>
      <c r="AI230" s="603">
        <v>6</v>
      </c>
      <c r="AJ230" s="559">
        <v>13</v>
      </c>
      <c r="AK230" s="551">
        <v>5</v>
      </c>
      <c r="AL230" s="552">
        <v>8</v>
      </c>
      <c r="AM230" s="561"/>
      <c r="AN230" s="553">
        <v>0</v>
      </c>
      <c r="AO230" s="602">
        <v>1.2</v>
      </c>
      <c r="AP230" s="886"/>
      <c r="AQ230" s="657"/>
      <c r="AR230" s="887"/>
      <c r="AS230" s="887"/>
      <c r="AT230" s="602">
        <v>1.2</v>
      </c>
      <c r="AU230" s="604">
        <v>18</v>
      </c>
      <c r="AV230" s="600">
        <v>12</v>
      </c>
      <c r="AW230" s="551">
        <v>19</v>
      </c>
      <c r="AX230" s="551">
        <v>14</v>
      </c>
      <c r="AY230" s="552">
        <v>0</v>
      </c>
      <c r="AZ230" s="552">
        <v>5</v>
      </c>
      <c r="BA230" s="561"/>
      <c r="BB230" s="571">
        <v>0</v>
      </c>
      <c r="BC230" s="602">
        <v>1.2</v>
      </c>
      <c r="BD230" s="604">
        <v>12</v>
      </c>
      <c r="BE230" s="605">
        <v>65000</v>
      </c>
      <c r="BF230" s="563">
        <v>56965.740122807023</v>
      </c>
      <c r="BG230" s="563">
        <v>3247047.1870000004</v>
      </c>
      <c r="BH230" s="872">
        <v>57</v>
      </c>
      <c r="BI230" s="602">
        <v>0.87639600188933886</v>
      </c>
      <c r="BJ230" s="604">
        <v>6.1347720132253718</v>
      </c>
      <c r="BK230" s="629"/>
      <c r="BL230" s="873">
        <v>0</v>
      </c>
      <c r="BM230" s="874">
        <v>0</v>
      </c>
      <c r="BN230" s="565">
        <v>0</v>
      </c>
      <c r="BO230" s="565">
        <v>0</v>
      </c>
      <c r="BP230" s="565">
        <v>0</v>
      </c>
      <c r="BQ230" s="565">
        <v>0</v>
      </c>
      <c r="BR230" s="552">
        <v>0</v>
      </c>
      <c r="BS230" s="657"/>
      <c r="BT230" s="607"/>
      <c r="BU230" s="676">
        <v>0.5</v>
      </c>
      <c r="BV230" s="602">
        <v>0.83333333333333337</v>
      </c>
      <c r="BW230" s="563">
        <v>5</v>
      </c>
      <c r="BX230" s="872">
        <v>6</v>
      </c>
      <c r="BY230" s="602">
        <v>1</v>
      </c>
      <c r="BZ230" s="604">
        <v>5</v>
      </c>
      <c r="CA230" s="606"/>
      <c r="CB230" s="608"/>
      <c r="CC230" s="608"/>
      <c r="CD230" s="606"/>
      <c r="CE230" s="608"/>
      <c r="CF230" s="608"/>
      <c r="CG230" s="607"/>
      <c r="CH230" s="608"/>
      <c r="CI230" s="608"/>
      <c r="CJ230" s="607"/>
      <c r="CK230" s="712"/>
      <c r="CL230" s="888"/>
      <c r="CM230" s="888"/>
      <c r="CN230" s="889"/>
      <c r="CO230" s="678"/>
      <c r="CP230" s="890">
        <v>100</v>
      </c>
      <c r="CQ230" s="602">
        <v>1.2</v>
      </c>
      <c r="CR230" s="680">
        <v>3.5999999999999996</v>
      </c>
      <c r="CS230" s="584"/>
      <c r="CT230" s="585"/>
      <c r="CU230" s="585"/>
      <c r="CV230" s="891"/>
      <c r="CW230" s="600">
        <v>0</v>
      </c>
      <c r="CX230" s="552">
        <v>0</v>
      </c>
      <c r="CY230" s="552">
        <v>0</v>
      </c>
      <c r="CZ230" s="551">
        <v>0</v>
      </c>
      <c r="DA230" s="552">
        <v>0</v>
      </c>
      <c r="DB230" s="552">
        <v>0</v>
      </c>
      <c r="DC230" s="551">
        <v>0</v>
      </c>
      <c r="DD230" s="552">
        <v>0</v>
      </c>
      <c r="DE230" s="552">
        <v>0</v>
      </c>
      <c r="DF230" s="552">
        <v>0</v>
      </c>
      <c r="DG230" s="552">
        <v>0</v>
      </c>
      <c r="DH230" s="551">
        <v>0</v>
      </c>
      <c r="DI230" s="552">
        <v>0</v>
      </c>
      <c r="DJ230" s="552">
        <v>0</v>
      </c>
      <c r="DK230" s="552">
        <v>0</v>
      </c>
      <c r="DL230" s="892">
        <v>0</v>
      </c>
    </row>
    <row r="231" spans="1:116">
      <c r="A231" s="769" t="s">
        <v>1120</v>
      </c>
      <c r="B231" s="621" t="s">
        <v>675</v>
      </c>
      <c r="C231" s="622" t="s">
        <v>379</v>
      </c>
      <c r="D231" s="622" t="s">
        <v>31</v>
      </c>
      <c r="E231" s="622" t="s">
        <v>404</v>
      </c>
      <c r="F231" s="622" t="s">
        <v>876</v>
      </c>
      <c r="G231" s="599">
        <v>56.533280778533857</v>
      </c>
      <c r="H231" s="600">
        <v>54</v>
      </c>
      <c r="I231" s="552">
        <v>5</v>
      </c>
      <c r="J231" s="601">
        <v>52.8</v>
      </c>
      <c r="K231" s="551">
        <v>51</v>
      </c>
      <c r="L231" s="552">
        <v>1</v>
      </c>
      <c r="M231" s="552">
        <v>0</v>
      </c>
      <c r="N231" s="552">
        <v>4</v>
      </c>
      <c r="O231" s="553">
        <v>0</v>
      </c>
      <c r="P231" s="554">
        <v>0.97777777777777775</v>
      </c>
      <c r="Q231" s="555">
        <v>14.666666666666666</v>
      </c>
      <c r="R231" s="606"/>
      <c r="S231" s="608"/>
      <c r="T231" s="608"/>
      <c r="U231" s="607"/>
      <c r="V231" s="600">
        <v>9</v>
      </c>
      <c r="W231" s="601">
        <v>5</v>
      </c>
      <c r="X231" s="551">
        <v>5</v>
      </c>
      <c r="Y231" s="561"/>
      <c r="Z231" s="553">
        <v>0</v>
      </c>
      <c r="AA231" s="554">
        <v>0.55555555555555558</v>
      </c>
      <c r="AB231" s="555">
        <v>5.5555555555555554</v>
      </c>
      <c r="AC231" s="600">
        <v>5</v>
      </c>
      <c r="AD231" s="557">
        <v>3</v>
      </c>
      <c r="AE231" s="551">
        <v>3</v>
      </c>
      <c r="AF231" s="552">
        <v>0</v>
      </c>
      <c r="AG231" s="553">
        <v>0</v>
      </c>
      <c r="AH231" s="602">
        <v>0.6</v>
      </c>
      <c r="AI231" s="603">
        <v>6</v>
      </c>
      <c r="AJ231" s="559">
        <v>7</v>
      </c>
      <c r="AK231" s="551">
        <v>3</v>
      </c>
      <c r="AL231" s="552">
        <v>4</v>
      </c>
      <c r="AM231" s="561"/>
      <c r="AN231" s="553">
        <v>0</v>
      </c>
      <c r="AO231" s="602">
        <v>1.1666666666666667</v>
      </c>
      <c r="AP231" s="886"/>
      <c r="AQ231" s="657"/>
      <c r="AR231" s="887"/>
      <c r="AS231" s="887"/>
      <c r="AT231" s="602">
        <v>0.8833333333333333</v>
      </c>
      <c r="AU231" s="604">
        <v>13.25</v>
      </c>
      <c r="AV231" s="600">
        <v>12</v>
      </c>
      <c r="AW231" s="551">
        <v>11</v>
      </c>
      <c r="AX231" s="551">
        <v>9</v>
      </c>
      <c r="AY231" s="552">
        <v>2</v>
      </c>
      <c r="AZ231" s="552">
        <v>0</v>
      </c>
      <c r="BA231" s="561"/>
      <c r="BB231" s="571">
        <v>0</v>
      </c>
      <c r="BC231" s="602">
        <v>0.91666666666666663</v>
      </c>
      <c r="BD231" s="604">
        <v>9.1666666666666661</v>
      </c>
      <c r="BE231" s="605">
        <v>65000</v>
      </c>
      <c r="BF231" s="563">
        <v>49162.210403846162</v>
      </c>
      <c r="BG231" s="563">
        <v>2556434.9410000006</v>
      </c>
      <c r="BH231" s="872">
        <v>52</v>
      </c>
      <c r="BI231" s="602">
        <v>0.7563416985207102</v>
      </c>
      <c r="BJ231" s="604">
        <v>5.2943918896449711</v>
      </c>
      <c r="BK231" s="629"/>
      <c r="BL231" s="873">
        <v>0</v>
      </c>
      <c r="BM231" s="874">
        <v>0</v>
      </c>
      <c r="BN231" s="565">
        <v>0</v>
      </c>
      <c r="BO231" s="565">
        <v>0</v>
      </c>
      <c r="BP231" s="565">
        <v>0</v>
      </c>
      <c r="BQ231" s="565">
        <v>0</v>
      </c>
      <c r="BR231" s="552">
        <v>0</v>
      </c>
      <c r="BS231" s="657"/>
      <c r="BT231" s="607"/>
      <c r="BU231" s="676">
        <v>0.5</v>
      </c>
      <c r="BV231" s="602">
        <v>0.66666666666666663</v>
      </c>
      <c r="BW231" s="563">
        <v>2</v>
      </c>
      <c r="BX231" s="872">
        <v>3</v>
      </c>
      <c r="BY231" s="602">
        <v>1</v>
      </c>
      <c r="BZ231" s="604">
        <v>5</v>
      </c>
      <c r="CA231" s="606"/>
      <c r="CB231" s="608"/>
      <c r="CC231" s="608"/>
      <c r="CD231" s="606"/>
      <c r="CE231" s="608"/>
      <c r="CF231" s="608"/>
      <c r="CG231" s="607"/>
      <c r="CH231" s="608"/>
      <c r="CI231" s="608"/>
      <c r="CJ231" s="607"/>
      <c r="CK231" s="712"/>
      <c r="CL231" s="888"/>
      <c r="CM231" s="888"/>
      <c r="CN231" s="889"/>
      <c r="CO231" s="678"/>
      <c r="CP231" s="890">
        <v>99.542857142857144</v>
      </c>
      <c r="CQ231" s="602">
        <v>1.2</v>
      </c>
      <c r="CR231" s="680">
        <v>3.5999999999999996</v>
      </c>
      <c r="CS231" s="584"/>
      <c r="CT231" s="585"/>
      <c r="CU231" s="585"/>
      <c r="CV231" s="891"/>
      <c r="CW231" s="600">
        <v>0</v>
      </c>
      <c r="CX231" s="552">
        <v>0</v>
      </c>
      <c r="CY231" s="552">
        <v>0</v>
      </c>
      <c r="CZ231" s="551">
        <v>0</v>
      </c>
      <c r="DA231" s="552">
        <v>0</v>
      </c>
      <c r="DB231" s="552">
        <v>0</v>
      </c>
      <c r="DC231" s="551">
        <v>0</v>
      </c>
      <c r="DD231" s="552">
        <v>0</v>
      </c>
      <c r="DE231" s="552">
        <v>0</v>
      </c>
      <c r="DF231" s="552">
        <v>0</v>
      </c>
      <c r="DG231" s="552">
        <v>0</v>
      </c>
      <c r="DH231" s="551">
        <v>0</v>
      </c>
      <c r="DI231" s="552">
        <v>0</v>
      </c>
      <c r="DJ231" s="552">
        <v>0</v>
      </c>
      <c r="DK231" s="552">
        <v>0</v>
      </c>
      <c r="DL231" s="892">
        <v>0</v>
      </c>
    </row>
    <row r="232" spans="1:116">
      <c r="A232" s="769" t="s">
        <v>1120</v>
      </c>
      <c r="B232" s="621" t="s">
        <v>675</v>
      </c>
      <c r="C232" s="622" t="s">
        <v>379</v>
      </c>
      <c r="D232" s="622" t="s">
        <v>31</v>
      </c>
      <c r="E232" s="622" t="s">
        <v>400</v>
      </c>
      <c r="F232" s="622" t="s">
        <v>877</v>
      </c>
      <c r="G232" s="599">
        <v>66.900960884423071</v>
      </c>
      <c r="H232" s="600">
        <v>80</v>
      </c>
      <c r="I232" s="552">
        <v>8</v>
      </c>
      <c r="J232" s="601">
        <v>76.5</v>
      </c>
      <c r="K232" s="551">
        <v>73</v>
      </c>
      <c r="L232" s="552">
        <v>2</v>
      </c>
      <c r="M232" s="552">
        <v>5</v>
      </c>
      <c r="N232" s="552">
        <v>0</v>
      </c>
      <c r="O232" s="553">
        <v>0</v>
      </c>
      <c r="P232" s="554">
        <v>0.95625000000000004</v>
      </c>
      <c r="Q232" s="555">
        <v>14.34375</v>
      </c>
      <c r="R232" s="606"/>
      <c r="S232" s="608"/>
      <c r="T232" s="608"/>
      <c r="U232" s="607"/>
      <c r="V232" s="600">
        <v>13</v>
      </c>
      <c r="W232" s="601">
        <v>12</v>
      </c>
      <c r="X232" s="551">
        <v>12</v>
      </c>
      <c r="Y232" s="561"/>
      <c r="Z232" s="553">
        <v>0</v>
      </c>
      <c r="AA232" s="554">
        <v>0.92307692307692313</v>
      </c>
      <c r="AB232" s="555">
        <v>9.2307692307692317</v>
      </c>
      <c r="AC232" s="600">
        <v>7</v>
      </c>
      <c r="AD232" s="557">
        <v>11</v>
      </c>
      <c r="AE232" s="551">
        <v>11</v>
      </c>
      <c r="AF232" s="552">
        <v>0</v>
      </c>
      <c r="AG232" s="553">
        <v>0</v>
      </c>
      <c r="AH232" s="602">
        <v>1.2</v>
      </c>
      <c r="AI232" s="603">
        <v>8</v>
      </c>
      <c r="AJ232" s="559">
        <v>8</v>
      </c>
      <c r="AK232" s="551">
        <v>7</v>
      </c>
      <c r="AL232" s="552">
        <v>1</v>
      </c>
      <c r="AM232" s="561"/>
      <c r="AN232" s="553">
        <v>0</v>
      </c>
      <c r="AO232" s="602">
        <v>1</v>
      </c>
      <c r="AP232" s="886"/>
      <c r="AQ232" s="657"/>
      <c r="AR232" s="887"/>
      <c r="AS232" s="887"/>
      <c r="AT232" s="602">
        <v>1.1000000000000001</v>
      </c>
      <c r="AU232" s="604">
        <v>16.5</v>
      </c>
      <c r="AV232" s="600">
        <v>18</v>
      </c>
      <c r="AW232" s="551">
        <v>25</v>
      </c>
      <c r="AX232" s="551">
        <v>22</v>
      </c>
      <c r="AY232" s="552">
        <v>2</v>
      </c>
      <c r="AZ232" s="552">
        <v>1</v>
      </c>
      <c r="BA232" s="561"/>
      <c r="BB232" s="571">
        <v>0</v>
      </c>
      <c r="BC232" s="602">
        <v>1.2</v>
      </c>
      <c r="BD232" s="604">
        <v>12</v>
      </c>
      <c r="BE232" s="605">
        <v>65000</v>
      </c>
      <c r="BF232" s="563">
        <v>57816.958212499972</v>
      </c>
      <c r="BG232" s="563">
        <v>4625356.6569999978</v>
      </c>
      <c r="BH232" s="872">
        <v>80</v>
      </c>
      <c r="BI232" s="602">
        <v>0.88949166480769193</v>
      </c>
      <c r="BJ232" s="604">
        <v>6.2264416536538434</v>
      </c>
      <c r="BK232" s="629"/>
      <c r="BL232" s="873">
        <v>0</v>
      </c>
      <c r="BM232" s="874">
        <v>0</v>
      </c>
      <c r="BN232" s="565">
        <v>0</v>
      </c>
      <c r="BO232" s="565">
        <v>0</v>
      </c>
      <c r="BP232" s="565">
        <v>0</v>
      </c>
      <c r="BQ232" s="565">
        <v>0</v>
      </c>
      <c r="BR232" s="552">
        <v>0</v>
      </c>
      <c r="BS232" s="657"/>
      <c r="BT232" s="607"/>
      <c r="BU232" s="676">
        <v>0.5</v>
      </c>
      <c r="BV232" s="602">
        <v>0.72727272727272729</v>
      </c>
      <c r="BW232" s="563">
        <v>8</v>
      </c>
      <c r="BX232" s="872">
        <v>11</v>
      </c>
      <c r="BY232" s="602">
        <v>1</v>
      </c>
      <c r="BZ232" s="604">
        <v>5</v>
      </c>
      <c r="CA232" s="606"/>
      <c r="CB232" s="608"/>
      <c r="CC232" s="608"/>
      <c r="CD232" s="606"/>
      <c r="CE232" s="608"/>
      <c r="CF232" s="608"/>
      <c r="CG232" s="607"/>
      <c r="CH232" s="608"/>
      <c r="CI232" s="608"/>
      <c r="CJ232" s="607"/>
      <c r="CK232" s="712"/>
      <c r="CL232" s="888"/>
      <c r="CM232" s="888"/>
      <c r="CN232" s="889"/>
      <c r="CO232" s="678"/>
      <c r="CP232" s="890">
        <v>100</v>
      </c>
      <c r="CQ232" s="602">
        <v>1.2</v>
      </c>
      <c r="CR232" s="680">
        <v>3.5999999999999996</v>
      </c>
      <c r="CS232" s="584"/>
      <c r="CT232" s="585"/>
      <c r="CU232" s="585"/>
      <c r="CV232" s="891"/>
      <c r="CW232" s="600">
        <v>0</v>
      </c>
      <c r="CX232" s="552">
        <v>0</v>
      </c>
      <c r="CY232" s="552">
        <v>0</v>
      </c>
      <c r="CZ232" s="551">
        <v>0</v>
      </c>
      <c r="DA232" s="552">
        <v>0</v>
      </c>
      <c r="DB232" s="552">
        <v>0</v>
      </c>
      <c r="DC232" s="551">
        <v>0</v>
      </c>
      <c r="DD232" s="552">
        <v>0</v>
      </c>
      <c r="DE232" s="552">
        <v>0</v>
      </c>
      <c r="DF232" s="552">
        <v>0</v>
      </c>
      <c r="DG232" s="552">
        <v>0</v>
      </c>
      <c r="DH232" s="551">
        <v>0</v>
      </c>
      <c r="DI232" s="552">
        <v>0</v>
      </c>
      <c r="DJ232" s="552">
        <v>0</v>
      </c>
      <c r="DK232" s="552">
        <v>0</v>
      </c>
      <c r="DL232" s="892">
        <v>0</v>
      </c>
    </row>
    <row r="233" spans="1:116">
      <c r="A233" s="769" t="s">
        <v>1120</v>
      </c>
      <c r="B233" s="621" t="s">
        <v>675</v>
      </c>
      <c r="C233" s="622" t="s">
        <v>379</v>
      </c>
      <c r="D233" s="622" t="s">
        <v>31</v>
      </c>
      <c r="E233" s="622" t="s">
        <v>402</v>
      </c>
      <c r="F233" s="622" t="s">
        <v>878</v>
      </c>
      <c r="G233" s="599">
        <v>67.555401197583166</v>
      </c>
      <c r="H233" s="600">
        <v>80</v>
      </c>
      <c r="I233" s="552">
        <v>8</v>
      </c>
      <c r="J233" s="601">
        <v>90</v>
      </c>
      <c r="K233" s="551">
        <v>81</v>
      </c>
      <c r="L233" s="552">
        <v>13</v>
      </c>
      <c r="M233" s="552">
        <v>3</v>
      </c>
      <c r="N233" s="552">
        <v>5</v>
      </c>
      <c r="O233" s="553">
        <v>0</v>
      </c>
      <c r="P233" s="554">
        <v>1.125</v>
      </c>
      <c r="Q233" s="555">
        <v>16.875</v>
      </c>
      <c r="R233" s="606"/>
      <c r="S233" s="608"/>
      <c r="T233" s="608"/>
      <c r="U233" s="607"/>
      <c r="V233" s="600">
        <v>13</v>
      </c>
      <c r="W233" s="601">
        <v>19</v>
      </c>
      <c r="X233" s="551">
        <v>19</v>
      </c>
      <c r="Y233" s="561"/>
      <c r="Z233" s="553">
        <v>0</v>
      </c>
      <c r="AA233" s="554">
        <v>1.2</v>
      </c>
      <c r="AB233" s="555">
        <v>12</v>
      </c>
      <c r="AC233" s="600">
        <v>7</v>
      </c>
      <c r="AD233" s="557">
        <v>4</v>
      </c>
      <c r="AE233" s="551">
        <v>4</v>
      </c>
      <c r="AF233" s="552">
        <v>0</v>
      </c>
      <c r="AG233" s="553">
        <v>0</v>
      </c>
      <c r="AH233" s="602">
        <v>0.5714285714285714</v>
      </c>
      <c r="AI233" s="603">
        <v>8</v>
      </c>
      <c r="AJ233" s="559">
        <v>9</v>
      </c>
      <c r="AK233" s="551">
        <v>5</v>
      </c>
      <c r="AL233" s="552">
        <v>4</v>
      </c>
      <c r="AM233" s="561"/>
      <c r="AN233" s="553">
        <v>0</v>
      </c>
      <c r="AO233" s="602">
        <v>1.125</v>
      </c>
      <c r="AP233" s="886"/>
      <c r="AQ233" s="657"/>
      <c r="AR233" s="887"/>
      <c r="AS233" s="887"/>
      <c r="AT233" s="602">
        <v>0.8482142857142857</v>
      </c>
      <c r="AU233" s="604">
        <v>12.723214285714285</v>
      </c>
      <c r="AV233" s="600">
        <v>18</v>
      </c>
      <c r="AW233" s="551">
        <v>21</v>
      </c>
      <c r="AX233" s="551">
        <v>14</v>
      </c>
      <c r="AY233" s="552">
        <v>1</v>
      </c>
      <c r="AZ233" s="552">
        <v>6</v>
      </c>
      <c r="BA233" s="561"/>
      <c r="BB233" s="571">
        <v>0</v>
      </c>
      <c r="BC233" s="602">
        <v>1.1666666666666667</v>
      </c>
      <c r="BD233" s="604">
        <v>11.666666666666668</v>
      </c>
      <c r="BE233" s="605">
        <v>65000</v>
      </c>
      <c r="BF233" s="563">
        <v>52840.54513402062</v>
      </c>
      <c r="BG233" s="563">
        <v>5125532.8780000005</v>
      </c>
      <c r="BH233" s="872">
        <v>97</v>
      </c>
      <c r="BI233" s="602">
        <v>0.81293146360031721</v>
      </c>
      <c r="BJ233" s="604">
        <v>5.6905202452022206</v>
      </c>
      <c r="BK233" s="629"/>
      <c r="BL233" s="873">
        <v>0</v>
      </c>
      <c r="BM233" s="874">
        <v>0</v>
      </c>
      <c r="BN233" s="565">
        <v>0</v>
      </c>
      <c r="BO233" s="565">
        <v>0</v>
      </c>
      <c r="BP233" s="565">
        <v>0</v>
      </c>
      <c r="BQ233" s="565">
        <v>0</v>
      </c>
      <c r="BR233" s="552">
        <v>0</v>
      </c>
      <c r="BS233" s="657"/>
      <c r="BT233" s="607"/>
      <c r="BU233" s="676">
        <v>0.5</v>
      </c>
      <c r="BV233" s="602">
        <v>1</v>
      </c>
      <c r="BW233" s="563">
        <v>4</v>
      </c>
      <c r="BX233" s="872">
        <v>4</v>
      </c>
      <c r="BY233" s="602">
        <v>1</v>
      </c>
      <c r="BZ233" s="604">
        <v>5</v>
      </c>
      <c r="CA233" s="606"/>
      <c r="CB233" s="608"/>
      <c r="CC233" s="608"/>
      <c r="CD233" s="606"/>
      <c r="CE233" s="608"/>
      <c r="CF233" s="608"/>
      <c r="CG233" s="607"/>
      <c r="CH233" s="608"/>
      <c r="CI233" s="608"/>
      <c r="CJ233" s="607"/>
      <c r="CK233" s="712"/>
      <c r="CL233" s="888"/>
      <c r="CM233" s="888"/>
      <c r="CN233" s="889"/>
      <c r="CO233" s="678"/>
      <c r="CP233" s="890">
        <v>100</v>
      </c>
      <c r="CQ233" s="602">
        <v>1.2</v>
      </c>
      <c r="CR233" s="680">
        <v>3.5999999999999996</v>
      </c>
      <c r="CS233" s="584"/>
      <c r="CT233" s="585"/>
      <c r="CU233" s="585"/>
      <c r="CV233" s="891"/>
      <c r="CW233" s="600">
        <v>0</v>
      </c>
      <c r="CX233" s="552">
        <v>0</v>
      </c>
      <c r="CY233" s="552">
        <v>0</v>
      </c>
      <c r="CZ233" s="551">
        <v>0</v>
      </c>
      <c r="DA233" s="552">
        <v>0</v>
      </c>
      <c r="DB233" s="552">
        <v>0</v>
      </c>
      <c r="DC233" s="551">
        <v>0</v>
      </c>
      <c r="DD233" s="552">
        <v>0</v>
      </c>
      <c r="DE233" s="552">
        <v>0</v>
      </c>
      <c r="DF233" s="552">
        <v>0</v>
      </c>
      <c r="DG233" s="552">
        <v>0</v>
      </c>
      <c r="DH233" s="551">
        <v>0</v>
      </c>
      <c r="DI233" s="552">
        <v>0</v>
      </c>
      <c r="DJ233" s="552">
        <v>0</v>
      </c>
      <c r="DK233" s="552">
        <v>0</v>
      </c>
      <c r="DL233" s="892">
        <v>0</v>
      </c>
    </row>
    <row r="234" spans="1:116">
      <c r="A234" s="769" t="s">
        <v>1120</v>
      </c>
      <c r="B234" s="621" t="s">
        <v>675</v>
      </c>
      <c r="C234" s="622" t="s">
        <v>379</v>
      </c>
      <c r="D234" s="622" t="s">
        <v>31</v>
      </c>
      <c r="E234" s="622" t="s">
        <v>422</v>
      </c>
      <c r="F234" s="622" t="s">
        <v>879</v>
      </c>
      <c r="G234" s="599">
        <v>46.687408770046083</v>
      </c>
      <c r="H234" s="600">
        <v>72</v>
      </c>
      <c r="I234" s="552">
        <v>7</v>
      </c>
      <c r="J234" s="601">
        <v>61.699999999999996</v>
      </c>
      <c r="K234" s="551">
        <v>61</v>
      </c>
      <c r="L234" s="552">
        <v>0</v>
      </c>
      <c r="M234" s="552">
        <v>1</v>
      </c>
      <c r="N234" s="552">
        <v>2</v>
      </c>
      <c r="O234" s="553">
        <v>0</v>
      </c>
      <c r="P234" s="554">
        <v>0.8569444444444444</v>
      </c>
      <c r="Q234" s="555">
        <v>12.854166666666666</v>
      </c>
      <c r="R234" s="606"/>
      <c r="S234" s="608"/>
      <c r="T234" s="608"/>
      <c r="U234" s="607"/>
      <c r="V234" s="600">
        <v>12</v>
      </c>
      <c r="W234" s="601">
        <v>6</v>
      </c>
      <c r="X234" s="551">
        <v>6</v>
      </c>
      <c r="Y234" s="561"/>
      <c r="Z234" s="553">
        <v>0</v>
      </c>
      <c r="AA234" s="554">
        <v>0.5</v>
      </c>
      <c r="AB234" s="555">
        <v>5</v>
      </c>
      <c r="AC234" s="600">
        <v>6</v>
      </c>
      <c r="AD234" s="557">
        <v>3</v>
      </c>
      <c r="AE234" s="551">
        <v>3</v>
      </c>
      <c r="AF234" s="552">
        <v>0</v>
      </c>
      <c r="AG234" s="553">
        <v>0</v>
      </c>
      <c r="AH234" s="602">
        <v>0.5</v>
      </c>
      <c r="AI234" s="603">
        <v>7</v>
      </c>
      <c r="AJ234" s="559">
        <v>5</v>
      </c>
      <c r="AK234" s="551">
        <v>3</v>
      </c>
      <c r="AL234" s="552">
        <v>2</v>
      </c>
      <c r="AM234" s="561"/>
      <c r="AN234" s="553">
        <v>0</v>
      </c>
      <c r="AO234" s="602">
        <v>0.7142857142857143</v>
      </c>
      <c r="AP234" s="886"/>
      <c r="AQ234" s="657"/>
      <c r="AR234" s="887"/>
      <c r="AS234" s="887"/>
      <c r="AT234" s="602">
        <v>0.60714285714285721</v>
      </c>
      <c r="AU234" s="604">
        <v>9.1071428571428577</v>
      </c>
      <c r="AV234" s="600">
        <v>16</v>
      </c>
      <c r="AW234" s="551">
        <v>12</v>
      </c>
      <c r="AX234" s="551">
        <v>12</v>
      </c>
      <c r="AY234" s="552">
        <v>0</v>
      </c>
      <c r="AZ234" s="552">
        <v>0</v>
      </c>
      <c r="BA234" s="561"/>
      <c r="BB234" s="571">
        <v>0</v>
      </c>
      <c r="BC234" s="602">
        <v>0.75</v>
      </c>
      <c r="BD234" s="604">
        <v>7.5</v>
      </c>
      <c r="BE234" s="605">
        <v>65000</v>
      </c>
      <c r="BF234" s="563">
        <v>49147.112048387091</v>
      </c>
      <c r="BG234" s="563">
        <v>3047120.9469999997</v>
      </c>
      <c r="BH234" s="872">
        <v>62</v>
      </c>
      <c r="BI234" s="602">
        <v>0.75610941612903215</v>
      </c>
      <c r="BJ234" s="604">
        <v>5.2927659129032252</v>
      </c>
      <c r="BK234" s="629"/>
      <c r="BL234" s="873">
        <v>0</v>
      </c>
      <c r="BM234" s="874">
        <v>0</v>
      </c>
      <c r="BN234" s="565">
        <v>0</v>
      </c>
      <c r="BO234" s="565">
        <v>0</v>
      </c>
      <c r="BP234" s="565">
        <v>0</v>
      </c>
      <c r="BQ234" s="565">
        <v>0</v>
      </c>
      <c r="BR234" s="552">
        <v>0</v>
      </c>
      <c r="BS234" s="657"/>
      <c r="BT234" s="607"/>
      <c r="BU234" s="676">
        <v>0.5</v>
      </c>
      <c r="BV234" s="602">
        <v>0.33333333333333331</v>
      </c>
      <c r="BW234" s="563">
        <v>1</v>
      </c>
      <c r="BX234" s="872">
        <v>3</v>
      </c>
      <c r="BY234" s="602">
        <v>0.66666666666666663</v>
      </c>
      <c r="BZ234" s="604">
        <v>3.333333333333333</v>
      </c>
      <c r="CA234" s="606"/>
      <c r="CB234" s="608"/>
      <c r="CC234" s="608"/>
      <c r="CD234" s="606"/>
      <c r="CE234" s="608"/>
      <c r="CF234" s="608"/>
      <c r="CG234" s="607"/>
      <c r="CH234" s="608"/>
      <c r="CI234" s="608"/>
      <c r="CJ234" s="607"/>
      <c r="CK234" s="712"/>
      <c r="CL234" s="888"/>
      <c r="CM234" s="888"/>
      <c r="CN234" s="889"/>
      <c r="CO234" s="678"/>
      <c r="CP234" s="890">
        <v>99.15384615384616</v>
      </c>
      <c r="CQ234" s="602">
        <v>1.2</v>
      </c>
      <c r="CR234" s="680">
        <v>3.5999999999999996</v>
      </c>
      <c r="CS234" s="584"/>
      <c r="CT234" s="585"/>
      <c r="CU234" s="585"/>
      <c r="CV234" s="891"/>
      <c r="CW234" s="600">
        <v>0</v>
      </c>
      <c r="CX234" s="552">
        <v>0</v>
      </c>
      <c r="CY234" s="552">
        <v>0</v>
      </c>
      <c r="CZ234" s="551">
        <v>0</v>
      </c>
      <c r="DA234" s="552">
        <v>0</v>
      </c>
      <c r="DB234" s="552">
        <v>0</v>
      </c>
      <c r="DC234" s="551">
        <v>0</v>
      </c>
      <c r="DD234" s="552">
        <v>0</v>
      </c>
      <c r="DE234" s="552">
        <v>0</v>
      </c>
      <c r="DF234" s="552">
        <v>0</v>
      </c>
      <c r="DG234" s="552">
        <v>0</v>
      </c>
      <c r="DH234" s="551">
        <v>0</v>
      </c>
      <c r="DI234" s="552">
        <v>0</v>
      </c>
      <c r="DJ234" s="552">
        <v>0</v>
      </c>
      <c r="DK234" s="552">
        <v>0</v>
      </c>
      <c r="DL234" s="892">
        <v>0</v>
      </c>
    </row>
    <row r="235" spans="1:116">
      <c r="A235" s="769" t="s">
        <v>1120</v>
      </c>
      <c r="B235" s="621" t="s">
        <v>675</v>
      </c>
      <c r="C235" s="622" t="s">
        <v>379</v>
      </c>
      <c r="D235" s="622" t="s">
        <v>31</v>
      </c>
      <c r="E235" s="622" t="s">
        <v>408</v>
      </c>
      <c r="F235" s="622" t="s">
        <v>880</v>
      </c>
      <c r="G235" s="599">
        <v>52.370550808031851</v>
      </c>
      <c r="H235" s="600">
        <v>103</v>
      </c>
      <c r="I235" s="552">
        <v>10</v>
      </c>
      <c r="J235" s="601">
        <v>104.6</v>
      </c>
      <c r="K235" s="551">
        <v>101</v>
      </c>
      <c r="L235" s="552">
        <v>2</v>
      </c>
      <c r="M235" s="552">
        <v>2</v>
      </c>
      <c r="N235" s="552">
        <v>5</v>
      </c>
      <c r="O235" s="553">
        <v>0</v>
      </c>
      <c r="P235" s="554">
        <v>1.0155339805825243</v>
      </c>
      <c r="Q235" s="555">
        <v>15.233009708737864</v>
      </c>
      <c r="R235" s="606"/>
      <c r="S235" s="608"/>
      <c r="T235" s="608"/>
      <c r="U235" s="607"/>
      <c r="V235" s="600">
        <v>17</v>
      </c>
      <c r="W235" s="601">
        <v>5</v>
      </c>
      <c r="X235" s="551">
        <v>5</v>
      </c>
      <c r="Y235" s="561"/>
      <c r="Z235" s="553">
        <v>0</v>
      </c>
      <c r="AA235" s="554">
        <v>0.29411764705882354</v>
      </c>
      <c r="AB235" s="555">
        <v>2.9411764705882355</v>
      </c>
      <c r="AC235" s="600">
        <v>8</v>
      </c>
      <c r="AD235" s="557">
        <v>8</v>
      </c>
      <c r="AE235" s="551">
        <v>8</v>
      </c>
      <c r="AF235" s="552">
        <v>0</v>
      </c>
      <c r="AG235" s="553">
        <v>0</v>
      </c>
      <c r="AH235" s="602">
        <v>1</v>
      </c>
      <c r="AI235" s="603">
        <v>10</v>
      </c>
      <c r="AJ235" s="559">
        <v>10</v>
      </c>
      <c r="AK235" s="551">
        <v>6</v>
      </c>
      <c r="AL235" s="552">
        <v>4</v>
      </c>
      <c r="AM235" s="561"/>
      <c r="AN235" s="553">
        <v>0</v>
      </c>
      <c r="AO235" s="602">
        <v>1</v>
      </c>
      <c r="AP235" s="886"/>
      <c r="AQ235" s="657"/>
      <c r="AR235" s="887"/>
      <c r="AS235" s="887"/>
      <c r="AT235" s="602">
        <v>1</v>
      </c>
      <c r="AU235" s="604">
        <v>15</v>
      </c>
      <c r="AV235" s="600">
        <v>23</v>
      </c>
      <c r="AW235" s="551">
        <v>14</v>
      </c>
      <c r="AX235" s="551">
        <v>12</v>
      </c>
      <c r="AY235" s="552">
        <v>1</v>
      </c>
      <c r="AZ235" s="552">
        <v>1</v>
      </c>
      <c r="BA235" s="561"/>
      <c r="BB235" s="571">
        <v>0</v>
      </c>
      <c r="BC235" s="602">
        <v>0.60869565217391308</v>
      </c>
      <c r="BD235" s="604">
        <v>6.0869565217391308</v>
      </c>
      <c r="BE235" s="605">
        <v>65000</v>
      </c>
      <c r="BF235" s="563">
        <v>55801.646707547181</v>
      </c>
      <c r="BG235" s="563">
        <v>5914974.5510000009</v>
      </c>
      <c r="BH235" s="872">
        <v>106</v>
      </c>
      <c r="BI235" s="602">
        <v>0.85848687242380284</v>
      </c>
      <c r="BJ235" s="604">
        <v>6.0094081069666201</v>
      </c>
      <c r="BK235" s="629"/>
      <c r="BL235" s="873">
        <v>0.2</v>
      </c>
      <c r="BM235" s="874">
        <v>0</v>
      </c>
      <c r="BN235" s="565">
        <v>0</v>
      </c>
      <c r="BO235" s="565">
        <v>0</v>
      </c>
      <c r="BP235" s="565">
        <v>0</v>
      </c>
      <c r="BQ235" s="565">
        <v>1</v>
      </c>
      <c r="BR235" s="552">
        <v>0</v>
      </c>
      <c r="BS235" s="657"/>
      <c r="BT235" s="607"/>
      <c r="BU235" s="676">
        <v>0.5</v>
      </c>
      <c r="BV235" s="602">
        <v>0.75</v>
      </c>
      <c r="BW235" s="563">
        <v>6</v>
      </c>
      <c r="BX235" s="872">
        <v>8</v>
      </c>
      <c r="BY235" s="602">
        <v>1</v>
      </c>
      <c r="BZ235" s="604">
        <v>5</v>
      </c>
      <c r="CA235" s="606"/>
      <c r="CB235" s="608"/>
      <c r="CC235" s="608"/>
      <c r="CD235" s="606"/>
      <c r="CE235" s="608"/>
      <c r="CF235" s="608"/>
      <c r="CG235" s="607"/>
      <c r="CH235" s="608"/>
      <c r="CI235" s="608"/>
      <c r="CJ235" s="607"/>
      <c r="CK235" s="712"/>
      <c r="CL235" s="888"/>
      <c r="CM235" s="888"/>
      <c r="CN235" s="889"/>
      <c r="CO235" s="678"/>
      <c r="CP235" s="890">
        <v>92.333333333333329</v>
      </c>
      <c r="CQ235" s="602">
        <v>0.7</v>
      </c>
      <c r="CR235" s="680">
        <v>2.0999999999999996</v>
      </c>
      <c r="CS235" s="584"/>
      <c r="CT235" s="585"/>
      <c r="CU235" s="585"/>
      <c r="CV235" s="891"/>
      <c r="CW235" s="600">
        <v>0</v>
      </c>
      <c r="CX235" s="552">
        <v>0</v>
      </c>
      <c r="CY235" s="552">
        <v>0</v>
      </c>
      <c r="CZ235" s="551">
        <v>0</v>
      </c>
      <c r="DA235" s="552">
        <v>0</v>
      </c>
      <c r="DB235" s="552">
        <v>0</v>
      </c>
      <c r="DC235" s="551">
        <v>0</v>
      </c>
      <c r="DD235" s="552">
        <v>0</v>
      </c>
      <c r="DE235" s="552">
        <v>0</v>
      </c>
      <c r="DF235" s="552">
        <v>0</v>
      </c>
      <c r="DG235" s="552">
        <v>0</v>
      </c>
      <c r="DH235" s="551">
        <v>0</v>
      </c>
      <c r="DI235" s="552">
        <v>0</v>
      </c>
      <c r="DJ235" s="552">
        <v>0</v>
      </c>
      <c r="DK235" s="552">
        <v>0</v>
      </c>
      <c r="DL235" s="892">
        <v>0</v>
      </c>
    </row>
    <row r="236" spans="1:116">
      <c r="A236" s="769" t="s">
        <v>1120</v>
      </c>
      <c r="B236" s="621" t="s">
        <v>675</v>
      </c>
      <c r="C236" s="622" t="s">
        <v>379</v>
      </c>
      <c r="D236" s="622" t="s">
        <v>31</v>
      </c>
      <c r="E236" s="622" t="s">
        <v>410</v>
      </c>
      <c r="F236" s="622" t="s">
        <v>881</v>
      </c>
      <c r="G236" s="599">
        <v>57.00712380412584</v>
      </c>
      <c r="H236" s="600">
        <v>66</v>
      </c>
      <c r="I236" s="552">
        <v>7</v>
      </c>
      <c r="J236" s="601">
        <v>74.8</v>
      </c>
      <c r="K236" s="551">
        <v>72</v>
      </c>
      <c r="L236" s="552">
        <v>1</v>
      </c>
      <c r="M236" s="552">
        <v>6</v>
      </c>
      <c r="N236" s="552">
        <v>0</v>
      </c>
      <c r="O236" s="553">
        <v>0</v>
      </c>
      <c r="P236" s="554">
        <v>1.1333333333333333</v>
      </c>
      <c r="Q236" s="555">
        <v>17</v>
      </c>
      <c r="R236" s="606"/>
      <c r="S236" s="608"/>
      <c r="T236" s="608"/>
      <c r="U236" s="607"/>
      <c r="V236" s="600">
        <v>11</v>
      </c>
      <c r="W236" s="601">
        <v>6</v>
      </c>
      <c r="X236" s="551">
        <v>6</v>
      </c>
      <c r="Y236" s="561"/>
      <c r="Z236" s="553">
        <v>0</v>
      </c>
      <c r="AA236" s="554">
        <v>0.54545454545454541</v>
      </c>
      <c r="AB236" s="555">
        <v>5.4545454545454541</v>
      </c>
      <c r="AC236" s="600">
        <v>6</v>
      </c>
      <c r="AD236" s="557">
        <v>5</v>
      </c>
      <c r="AE236" s="551">
        <v>5</v>
      </c>
      <c r="AF236" s="552">
        <v>0</v>
      </c>
      <c r="AG236" s="553">
        <v>0</v>
      </c>
      <c r="AH236" s="602">
        <v>0.83333333333333337</v>
      </c>
      <c r="AI236" s="603">
        <v>7</v>
      </c>
      <c r="AJ236" s="559">
        <v>5</v>
      </c>
      <c r="AK236" s="551">
        <v>4</v>
      </c>
      <c r="AL236" s="552">
        <v>1</v>
      </c>
      <c r="AM236" s="561"/>
      <c r="AN236" s="553">
        <v>0</v>
      </c>
      <c r="AO236" s="602">
        <v>0.7142857142857143</v>
      </c>
      <c r="AP236" s="886"/>
      <c r="AQ236" s="657"/>
      <c r="AR236" s="887"/>
      <c r="AS236" s="887"/>
      <c r="AT236" s="602">
        <v>0.77380952380952384</v>
      </c>
      <c r="AU236" s="604">
        <v>11.607142857142858</v>
      </c>
      <c r="AV236" s="600">
        <v>15</v>
      </c>
      <c r="AW236" s="551">
        <v>14</v>
      </c>
      <c r="AX236" s="551">
        <v>13</v>
      </c>
      <c r="AY236" s="552">
        <v>1</v>
      </c>
      <c r="AZ236" s="552">
        <v>0</v>
      </c>
      <c r="BA236" s="561"/>
      <c r="BB236" s="571">
        <v>0</v>
      </c>
      <c r="BC236" s="602">
        <v>0.93333333333333335</v>
      </c>
      <c r="BD236" s="604">
        <v>9.3333333333333339</v>
      </c>
      <c r="BE236" s="605">
        <v>65000</v>
      </c>
      <c r="BF236" s="563">
        <v>46540.948620253155</v>
      </c>
      <c r="BG236" s="563">
        <v>3676734.9409999992</v>
      </c>
      <c r="BH236" s="872">
        <v>79</v>
      </c>
      <c r="BI236" s="602">
        <v>0.71601459415774082</v>
      </c>
      <c r="BJ236" s="604">
        <v>5.0121021591041854</v>
      </c>
      <c r="BK236" s="629"/>
      <c r="BL236" s="873">
        <v>0</v>
      </c>
      <c r="BM236" s="874">
        <v>0</v>
      </c>
      <c r="BN236" s="565">
        <v>0</v>
      </c>
      <c r="BO236" s="565">
        <v>0</v>
      </c>
      <c r="BP236" s="565">
        <v>0</v>
      </c>
      <c r="BQ236" s="565">
        <v>0</v>
      </c>
      <c r="BR236" s="552">
        <v>0</v>
      </c>
      <c r="BS236" s="657"/>
      <c r="BT236" s="607"/>
      <c r="BU236" s="676">
        <v>0.5</v>
      </c>
      <c r="BV236" s="602">
        <v>0.6</v>
      </c>
      <c r="BW236" s="563">
        <v>3</v>
      </c>
      <c r="BX236" s="872">
        <v>5</v>
      </c>
      <c r="BY236" s="602">
        <v>1</v>
      </c>
      <c r="BZ236" s="604">
        <v>5</v>
      </c>
      <c r="CA236" s="606"/>
      <c r="CB236" s="608"/>
      <c r="CC236" s="608"/>
      <c r="CD236" s="606"/>
      <c r="CE236" s="608"/>
      <c r="CF236" s="608"/>
      <c r="CG236" s="607"/>
      <c r="CH236" s="608"/>
      <c r="CI236" s="608"/>
      <c r="CJ236" s="607"/>
      <c r="CK236" s="712"/>
      <c r="CL236" s="888"/>
      <c r="CM236" s="888"/>
      <c r="CN236" s="889"/>
      <c r="CO236" s="678"/>
      <c r="CP236" s="890">
        <v>99.333333333333329</v>
      </c>
      <c r="CQ236" s="602">
        <v>1.2</v>
      </c>
      <c r="CR236" s="680">
        <v>3.5999999999999996</v>
      </c>
      <c r="CS236" s="584"/>
      <c r="CT236" s="585"/>
      <c r="CU236" s="585"/>
      <c r="CV236" s="891"/>
      <c r="CW236" s="600">
        <v>0</v>
      </c>
      <c r="CX236" s="552">
        <v>0</v>
      </c>
      <c r="CY236" s="552">
        <v>0</v>
      </c>
      <c r="CZ236" s="551">
        <v>0</v>
      </c>
      <c r="DA236" s="552">
        <v>0</v>
      </c>
      <c r="DB236" s="552">
        <v>0</v>
      </c>
      <c r="DC236" s="551">
        <v>0</v>
      </c>
      <c r="DD236" s="552">
        <v>0</v>
      </c>
      <c r="DE236" s="552">
        <v>0</v>
      </c>
      <c r="DF236" s="552">
        <v>0</v>
      </c>
      <c r="DG236" s="552">
        <v>0</v>
      </c>
      <c r="DH236" s="551">
        <v>0</v>
      </c>
      <c r="DI236" s="552">
        <v>0</v>
      </c>
      <c r="DJ236" s="552">
        <v>0</v>
      </c>
      <c r="DK236" s="552">
        <v>0</v>
      </c>
      <c r="DL236" s="892">
        <v>0</v>
      </c>
    </row>
    <row r="237" spans="1:116">
      <c r="A237" s="769" t="s">
        <v>1120</v>
      </c>
      <c r="B237" s="621" t="s">
        <v>675</v>
      </c>
      <c r="C237" s="622" t="s">
        <v>379</v>
      </c>
      <c r="D237" s="622" t="s">
        <v>31</v>
      </c>
      <c r="E237" s="622" t="s">
        <v>412</v>
      </c>
      <c r="F237" s="622" t="s">
        <v>882</v>
      </c>
      <c r="G237" s="599">
        <v>33.74373549891677</v>
      </c>
      <c r="H237" s="600">
        <v>68</v>
      </c>
      <c r="I237" s="552">
        <v>7</v>
      </c>
      <c r="J237" s="601">
        <v>57.2</v>
      </c>
      <c r="K237" s="551">
        <v>54</v>
      </c>
      <c r="L237" s="552">
        <v>1</v>
      </c>
      <c r="M237" s="552">
        <v>0</v>
      </c>
      <c r="N237" s="552">
        <v>11</v>
      </c>
      <c r="O237" s="553">
        <v>0</v>
      </c>
      <c r="P237" s="554">
        <v>0.8411764705882353</v>
      </c>
      <c r="Q237" s="555">
        <v>12.617647058823529</v>
      </c>
      <c r="R237" s="606"/>
      <c r="S237" s="608"/>
      <c r="T237" s="608"/>
      <c r="U237" s="607"/>
      <c r="V237" s="600">
        <v>11</v>
      </c>
      <c r="W237" s="601">
        <v>7</v>
      </c>
      <c r="X237" s="551">
        <v>7</v>
      </c>
      <c r="Y237" s="561"/>
      <c r="Z237" s="553">
        <v>0</v>
      </c>
      <c r="AA237" s="554">
        <v>0.63636363636363635</v>
      </c>
      <c r="AB237" s="555">
        <v>6.3636363636363633</v>
      </c>
      <c r="AC237" s="600">
        <v>6</v>
      </c>
      <c r="AD237" s="557">
        <v>2</v>
      </c>
      <c r="AE237" s="551">
        <v>2</v>
      </c>
      <c r="AF237" s="552">
        <v>0</v>
      </c>
      <c r="AG237" s="553">
        <v>0</v>
      </c>
      <c r="AH237" s="602">
        <v>0.33333333333333331</v>
      </c>
      <c r="AI237" s="603">
        <v>7</v>
      </c>
      <c r="AJ237" s="559">
        <v>0</v>
      </c>
      <c r="AK237" s="551">
        <v>0</v>
      </c>
      <c r="AL237" s="552">
        <v>0</v>
      </c>
      <c r="AM237" s="561"/>
      <c r="AN237" s="553">
        <v>0</v>
      </c>
      <c r="AO237" s="602">
        <v>0</v>
      </c>
      <c r="AP237" s="886"/>
      <c r="AQ237" s="657"/>
      <c r="AR237" s="887"/>
      <c r="AS237" s="887"/>
      <c r="AT237" s="602">
        <v>0.16666666666666666</v>
      </c>
      <c r="AU237" s="604">
        <v>2.5</v>
      </c>
      <c r="AV237" s="600">
        <v>15</v>
      </c>
      <c r="AW237" s="551">
        <v>7</v>
      </c>
      <c r="AX237" s="551">
        <v>7</v>
      </c>
      <c r="AY237" s="552">
        <v>0</v>
      </c>
      <c r="AZ237" s="552">
        <v>0</v>
      </c>
      <c r="BA237" s="561"/>
      <c r="BB237" s="571">
        <v>0</v>
      </c>
      <c r="BC237" s="602">
        <v>0.46666666666666667</v>
      </c>
      <c r="BD237" s="604">
        <v>4.666666666666667</v>
      </c>
      <c r="BE237" s="605">
        <v>65000</v>
      </c>
      <c r="BF237" s="563">
        <v>51032.293090909101</v>
      </c>
      <c r="BG237" s="563">
        <v>2806776.1200000006</v>
      </c>
      <c r="BH237" s="872">
        <v>55</v>
      </c>
      <c r="BI237" s="602">
        <v>0.78511220139860161</v>
      </c>
      <c r="BJ237" s="604">
        <v>5.4957854097902112</v>
      </c>
      <c r="BK237" s="629"/>
      <c r="BL237" s="873">
        <v>0</v>
      </c>
      <c r="BM237" s="874">
        <v>0</v>
      </c>
      <c r="BN237" s="565">
        <v>0</v>
      </c>
      <c r="BO237" s="565">
        <v>0</v>
      </c>
      <c r="BP237" s="565">
        <v>0</v>
      </c>
      <c r="BQ237" s="565">
        <v>0</v>
      </c>
      <c r="BR237" s="552">
        <v>0</v>
      </c>
      <c r="BS237" s="657"/>
      <c r="BT237" s="607"/>
      <c r="BU237" s="676">
        <v>0.5</v>
      </c>
      <c r="BV237" s="602">
        <v>0</v>
      </c>
      <c r="BW237" s="563">
        <v>0</v>
      </c>
      <c r="BX237" s="872">
        <v>2</v>
      </c>
      <c r="BY237" s="602">
        <v>0</v>
      </c>
      <c r="BZ237" s="604">
        <v>0</v>
      </c>
      <c r="CA237" s="606"/>
      <c r="CB237" s="608"/>
      <c r="CC237" s="608"/>
      <c r="CD237" s="606"/>
      <c r="CE237" s="608"/>
      <c r="CF237" s="608"/>
      <c r="CG237" s="607"/>
      <c r="CH237" s="608"/>
      <c r="CI237" s="608"/>
      <c r="CJ237" s="607"/>
      <c r="CK237" s="712"/>
      <c r="CL237" s="888"/>
      <c r="CM237" s="888"/>
      <c r="CN237" s="889"/>
      <c r="CO237" s="678"/>
      <c r="CP237" s="890">
        <v>93.666666666666671</v>
      </c>
      <c r="CQ237" s="602">
        <v>0.7</v>
      </c>
      <c r="CR237" s="680">
        <v>2.0999999999999996</v>
      </c>
      <c r="CS237" s="584"/>
      <c r="CT237" s="585"/>
      <c r="CU237" s="585"/>
      <c r="CV237" s="891"/>
      <c r="CW237" s="600">
        <v>0</v>
      </c>
      <c r="CX237" s="552">
        <v>0</v>
      </c>
      <c r="CY237" s="552">
        <v>0</v>
      </c>
      <c r="CZ237" s="551">
        <v>0</v>
      </c>
      <c r="DA237" s="552">
        <v>0</v>
      </c>
      <c r="DB237" s="552">
        <v>0</v>
      </c>
      <c r="DC237" s="551">
        <v>0</v>
      </c>
      <c r="DD237" s="552">
        <v>0</v>
      </c>
      <c r="DE237" s="552">
        <v>0</v>
      </c>
      <c r="DF237" s="552">
        <v>0</v>
      </c>
      <c r="DG237" s="552">
        <v>0</v>
      </c>
      <c r="DH237" s="551">
        <v>0</v>
      </c>
      <c r="DI237" s="552">
        <v>0</v>
      </c>
      <c r="DJ237" s="552">
        <v>0</v>
      </c>
      <c r="DK237" s="552">
        <v>0</v>
      </c>
      <c r="DL237" s="892">
        <v>0</v>
      </c>
    </row>
    <row r="238" spans="1:116">
      <c r="A238" s="769" t="s">
        <v>1120</v>
      </c>
      <c r="B238" s="621" t="s">
        <v>675</v>
      </c>
      <c r="C238" s="622" t="s">
        <v>379</v>
      </c>
      <c r="D238" s="622" t="s">
        <v>31</v>
      </c>
      <c r="E238" s="622" t="s">
        <v>414</v>
      </c>
      <c r="F238" s="622" t="s">
        <v>883</v>
      </c>
      <c r="G238" s="599">
        <v>53.801415864004213</v>
      </c>
      <c r="H238" s="600">
        <v>74</v>
      </c>
      <c r="I238" s="552">
        <v>7</v>
      </c>
      <c r="J238" s="601">
        <v>60.400000000000006</v>
      </c>
      <c r="K238" s="551">
        <v>58</v>
      </c>
      <c r="L238" s="552">
        <v>0</v>
      </c>
      <c r="M238" s="552">
        <v>4</v>
      </c>
      <c r="N238" s="552">
        <v>6</v>
      </c>
      <c r="O238" s="553">
        <v>0</v>
      </c>
      <c r="P238" s="554">
        <v>0.81621621621621632</v>
      </c>
      <c r="Q238" s="555">
        <v>12.243243243243246</v>
      </c>
      <c r="R238" s="606"/>
      <c r="S238" s="608"/>
      <c r="T238" s="608"/>
      <c r="U238" s="607"/>
      <c r="V238" s="600">
        <v>12</v>
      </c>
      <c r="W238" s="601">
        <v>7</v>
      </c>
      <c r="X238" s="551">
        <v>7</v>
      </c>
      <c r="Y238" s="561"/>
      <c r="Z238" s="553">
        <v>0</v>
      </c>
      <c r="AA238" s="554">
        <v>0.58333333333333337</v>
      </c>
      <c r="AB238" s="555">
        <v>5.8333333333333339</v>
      </c>
      <c r="AC238" s="600">
        <v>6</v>
      </c>
      <c r="AD238" s="557">
        <v>6</v>
      </c>
      <c r="AE238" s="551">
        <v>6</v>
      </c>
      <c r="AF238" s="552">
        <v>0</v>
      </c>
      <c r="AG238" s="553">
        <v>0</v>
      </c>
      <c r="AH238" s="602">
        <v>1</v>
      </c>
      <c r="AI238" s="603">
        <v>8</v>
      </c>
      <c r="AJ238" s="559">
        <v>6</v>
      </c>
      <c r="AK238" s="551">
        <v>4</v>
      </c>
      <c r="AL238" s="552">
        <v>2</v>
      </c>
      <c r="AM238" s="561"/>
      <c r="AN238" s="553">
        <v>0</v>
      </c>
      <c r="AO238" s="602">
        <v>0.75</v>
      </c>
      <c r="AP238" s="886"/>
      <c r="AQ238" s="657"/>
      <c r="AR238" s="887"/>
      <c r="AS238" s="887"/>
      <c r="AT238" s="602">
        <v>0.875</v>
      </c>
      <c r="AU238" s="604">
        <v>13.125</v>
      </c>
      <c r="AV238" s="600">
        <v>16</v>
      </c>
      <c r="AW238" s="551">
        <v>20</v>
      </c>
      <c r="AX238" s="551">
        <v>16</v>
      </c>
      <c r="AY238" s="552">
        <v>4</v>
      </c>
      <c r="AZ238" s="552">
        <v>0</v>
      </c>
      <c r="BA238" s="561"/>
      <c r="BB238" s="571">
        <v>0</v>
      </c>
      <c r="BC238" s="602">
        <v>1.2</v>
      </c>
      <c r="BD238" s="604">
        <v>12</v>
      </c>
      <c r="BE238" s="605">
        <v>65000</v>
      </c>
      <c r="BF238" s="563">
        <v>47974.698145161303</v>
      </c>
      <c r="BG238" s="563">
        <v>2974431.2850000006</v>
      </c>
      <c r="BH238" s="872">
        <v>62</v>
      </c>
      <c r="BI238" s="602">
        <v>0.73807227915632778</v>
      </c>
      <c r="BJ238" s="604">
        <v>5.1665059540942941</v>
      </c>
      <c r="BK238" s="629"/>
      <c r="BL238" s="873">
        <v>0</v>
      </c>
      <c r="BM238" s="874">
        <v>0</v>
      </c>
      <c r="BN238" s="565">
        <v>0</v>
      </c>
      <c r="BO238" s="565">
        <v>0</v>
      </c>
      <c r="BP238" s="565">
        <v>0</v>
      </c>
      <c r="BQ238" s="565">
        <v>0</v>
      </c>
      <c r="BR238" s="552">
        <v>0</v>
      </c>
      <c r="BS238" s="657"/>
      <c r="BT238" s="607"/>
      <c r="BU238" s="676">
        <v>0.5</v>
      </c>
      <c r="BV238" s="602">
        <v>0.33333333333333331</v>
      </c>
      <c r="BW238" s="563">
        <v>2</v>
      </c>
      <c r="BX238" s="872">
        <v>6</v>
      </c>
      <c r="BY238" s="602">
        <v>0.66666666666666663</v>
      </c>
      <c r="BZ238" s="604">
        <v>3.333333333333333</v>
      </c>
      <c r="CA238" s="606"/>
      <c r="CB238" s="608"/>
      <c r="CC238" s="608"/>
      <c r="CD238" s="606"/>
      <c r="CE238" s="608"/>
      <c r="CF238" s="608"/>
      <c r="CG238" s="607"/>
      <c r="CH238" s="608"/>
      <c r="CI238" s="608"/>
      <c r="CJ238" s="607"/>
      <c r="CK238" s="712"/>
      <c r="CL238" s="888"/>
      <c r="CM238" s="888"/>
      <c r="CN238" s="889"/>
      <c r="CO238" s="678"/>
      <c r="CP238" s="890">
        <v>94.25</v>
      </c>
      <c r="CQ238" s="602">
        <v>0.7</v>
      </c>
      <c r="CR238" s="680">
        <v>2.0999999999999996</v>
      </c>
      <c r="CS238" s="584"/>
      <c r="CT238" s="585"/>
      <c r="CU238" s="585"/>
      <c r="CV238" s="891"/>
      <c r="CW238" s="600">
        <v>0</v>
      </c>
      <c r="CX238" s="552">
        <v>0</v>
      </c>
      <c r="CY238" s="552">
        <v>0</v>
      </c>
      <c r="CZ238" s="551">
        <v>0</v>
      </c>
      <c r="DA238" s="552">
        <v>0</v>
      </c>
      <c r="DB238" s="552">
        <v>0</v>
      </c>
      <c r="DC238" s="551">
        <v>0</v>
      </c>
      <c r="DD238" s="552">
        <v>0</v>
      </c>
      <c r="DE238" s="552">
        <v>0</v>
      </c>
      <c r="DF238" s="552">
        <v>0</v>
      </c>
      <c r="DG238" s="552">
        <v>0</v>
      </c>
      <c r="DH238" s="551">
        <v>0</v>
      </c>
      <c r="DI238" s="552">
        <v>0</v>
      </c>
      <c r="DJ238" s="552">
        <v>0</v>
      </c>
      <c r="DK238" s="552">
        <v>0</v>
      </c>
      <c r="DL238" s="892">
        <v>0</v>
      </c>
    </row>
    <row r="239" spans="1:116">
      <c r="A239" s="769" t="s">
        <v>1120</v>
      </c>
      <c r="B239" s="621" t="s">
        <v>675</v>
      </c>
      <c r="C239" s="622" t="s">
        <v>379</v>
      </c>
      <c r="D239" s="622" t="s">
        <v>31</v>
      </c>
      <c r="E239" s="622" t="s">
        <v>620</v>
      </c>
      <c r="F239" s="622" t="s">
        <v>884</v>
      </c>
      <c r="G239" s="599">
        <v>27.916964097344803</v>
      </c>
      <c r="H239" s="600">
        <v>50</v>
      </c>
      <c r="I239" s="552">
        <v>5</v>
      </c>
      <c r="J239" s="601">
        <v>27.6</v>
      </c>
      <c r="K239" s="551">
        <v>27</v>
      </c>
      <c r="L239" s="552">
        <v>0</v>
      </c>
      <c r="M239" s="552">
        <v>2</v>
      </c>
      <c r="N239" s="552">
        <v>0</v>
      </c>
      <c r="O239" s="553">
        <v>0</v>
      </c>
      <c r="P239" s="554">
        <v>0.55200000000000005</v>
      </c>
      <c r="Q239" s="555">
        <v>8.2800000000000011</v>
      </c>
      <c r="R239" s="606"/>
      <c r="S239" s="608"/>
      <c r="T239" s="608"/>
      <c r="U239" s="607"/>
      <c r="V239" s="600">
        <v>9</v>
      </c>
      <c r="W239" s="601">
        <v>2</v>
      </c>
      <c r="X239" s="551">
        <v>2</v>
      </c>
      <c r="Y239" s="561"/>
      <c r="Z239" s="553">
        <v>0</v>
      </c>
      <c r="AA239" s="554">
        <v>0.22222222222222221</v>
      </c>
      <c r="AB239" s="555">
        <v>2.2222222222222223</v>
      </c>
      <c r="AC239" s="600">
        <v>4</v>
      </c>
      <c r="AD239" s="557">
        <v>2.5</v>
      </c>
      <c r="AE239" s="551">
        <v>2</v>
      </c>
      <c r="AF239" s="552">
        <v>1</v>
      </c>
      <c r="AG239" s="553">
        <v>0</v>
      </c>
      <c r="AH239" s="602">
        <v>0.625</v>
      </c>
      <c r="AI239" s="603">
        <v>5</v>
      </c>
      <c r="AJ239" s="559">
        <v>0</v>
      </c>
      <c r="AK239" s="551">
        <v>0</v>
      </c>
      <c r="AL239" s="552">
        <v>0</v>
      </c>
      <c r="AM239" s="561"/>
      <c r="AN239" s="553">
        <v>0</v>
      </c>
      <c r="AO239" s="602">
        <v>0</v>
      </c>
      <c r="AP239" s="886"/>
      <c r="AQ239" s="657"/>
      <c r="AR239" s="887"/>
      <c r="AS239" s="887"/>
      <c r="AT239" s="602">
        <v>0.3125</v>
      </c>
      <c r="AU239" s="604">
        <v>4.6875</v>
      </c>
      <c r="AV239" s="600">
        <v>11</v>
      </c>
      <c r="AW239" s="551">
        <v>2</v>
      </c>
      <c r="AX239" s="551">
        <v>2</v>
      </c>
      <c r="AY239" s="552">
        <v>0</v>
      </c>
      <c r="AZ239" s="552">
        <v>0</v>
      </c>
      <c r="BA239" s="561"/>
      <c r="BB239" s="571">
        <v>0</v>
      </c>
      <c r="BC239" s="602">
        <v>0.18181818181818182</v>
      </c>
      <c r="BD239" s="604">
        <v>1.8181818181818183</v>
      </c>
      <c r="BE239" s="605">
        <v>65000</v>
      </c>
      <c r="BF239" s="563">
        <v>50846.033862068958</v>
      </c>
      <c r="BG239" s="563">
        <v>1474534.9819999998</v>
      </c>
      <c r="BH239" s="872">
        <v>29</v>
      </c>
      <c r="BI239" s="602">
        <v>0.78224667480106091</v>
      </c>
      <c r="BJ239" s="604">
        <v>5.4757267236074263</v>
      </c>
      <c r="BK239" s="629"/>
      <c r="BL239" s="873">
        <v>0</v>
      </c>
      <c r="BM239" s="874">
        <v>0</v>
      </c>
      <c r="BN239" s="565">
        <v>0</v>
      </c>
      <c r="BO239" s="565">
        <v>0</v>
      </c>
      <c r="BP239" s="565">
        <v>0</v>
      </c>
      <c r="BQ239" s="565">
        <v>0</v>
      </c>
      <c r="BR239" s="552">
        <v>0</v>
      </c>
      <c r="BS239" s="657"/>
      <c r="BT239" s="607"/>
      <c r="BU239" s="676">
        <v>0.5</v>
      </c>
      <c r="BV239" s="602">
        <v>0.33333333333333331</v>
      </c>
      <c r="BW239" s="563">
        <v>1</v>
      </c>
      <c r="BX239" s="872">
        <v>3</v>
      </c>
      <c r="BY239" s="602">
        <v>0.66666666666666663</v>
      </c>
      <c r="BZ239" s="604">
        <v>3.333333333333333</v>
      </c>
      <c r="CA239" s="606"/>
      <c r="CB239" s="608"/>
      <c r="CC239" s="608"/>
      <c r="CD239" s="606"/>
      <c r="CE239" s="608"/>
      <c r="CF239" s="608"/>
      <c r="CG239" s="607"/>
      <c r="CH239" s="608"/>
      <c r="CI239" s="608"/>
      <c r="CJ239" s="607"/>
      <c r="CK239" s="712"/>
      <c r="CL239" s="888"/>
      <c r="CM239" s="888"/>
      <c r="CN239" s="889"/>
      <c r="CO239" s="678"/>
      <c r="CP239" s="890">
        <v>92.5</v>
      </c>
      <c r="CQ239" s="602">
        <v>0.7</v>
      </c>
      <c r="CR239" s="680">
        <v>2.0999999999999996</v>
      </c>
      <c r="CS239" s="584"/>
      <c r="CT239" s="585"/>
      <c r="CU239" s="585"/>
      <c r="CV239" s="891"/>
      <c r="CW239" s="600">
        <v>0</v>
      </c>
      <c r="CX239" s="552">
        <v>0</v>
      </c>
      <c r="CY239" s="552">
        <v>0</v>
      </c>
      <c r="CZ239" s="551">
        <v>0</v>
      </c>
      <c r="DA239" s="552">
        <v>0</v>
      </c>
      <c r="DB239" s="552">
        <v>0</v>
      </c>
      <c r="DC239" s="551">
        <v>0</v>
      </c>
      <c r="DD239" s="552">
        <v>0</v>
      </c>
      <c r="DE239" s="552">
        <v>0</v>
      </c>
      <c r="DF239" s="552">
        <v>0</v>
      </c>
      <c r="DG239" s="552">
        <v>0</v>
      </c>
      <c r="DH239" s="551">
        <v>0</v>
      </c>
      <c r="DI239" s="552">
        <v>0</v>
      </c>
      <c r="DJ239" s="552">
        <v>0</v>
      </c>
      <c r="DK239" s="552">
        <v>0</v>
      </c>
      <c r="DL239" s="892">
        <v>0</v>
      </c>
    </row>
    <row r="240" spans="1:116">
      <c r="A240" s="769" t="s">
        <v>1120</v>
      </c>
      <c r="B240" s="621" t="s">
        <v>675</v>
      </c>
      <c r="C240" s="622" t="s">
        <v>379</v>
      </c>
      <c r="D240" s="622" t="s">
        <v>31</v>
      </c>
      <c r="E240" s="622" t="s">
        <v>416</v>
      </c>
      <c r="F240" s="622" t="s">
        <v>885</v>
      </c>
      <c r="G240" s="599">
        <v>58.144565987214612</v>
      </c>
      <c r="H240" s="600">
        <v>72</v>
      </c>
      <c r="I240" s="552">
        <v>7</v>
      </c>
      <c r="J240" s="601">
        <v>72.5</v>
      </c>
      <c r="K240" s="551">
        <v>68</v>
      </c>
      <c r="L240" s="552">
        <v>4</v>
      </c>
      <c r="M240" s="552">
        <v>1</v>
      </c>
      <c r="N240" s="552">
        <v>1</v>
      </c>
      <c r="O240" s="553">
        <v>0</v>
      </c>
      <c r="P240" s="554">
        <v>1.0069444444444444</v>
      </c>
      <c r="Q240" s="555">
        <v>15.104166666666666</v>
      </c>
      <c r="R240" s="606"/>
      <c r="S240" s="608"/>
      <c r="T240" s="608"/>
      <c r="U240" s="607"/>
      <c r="V240" s="600">
        <v>12</v>
      </c>
      <c r="W240" s="601">
        <v>9</v>
      </c>
      <c r="X240" s="551">
        <v>9</v>
      </c>
      <c r="Y240" s="561"/>
      <c r="Z240" s="553">
        <v>0</v>
      </c>
      <c r="AA240" s="554">
        <v>0.75</v>
      </c>
      <c r="AB240" s="555">
        <v>7.5</v>
      </c>
      <c r="AC240" s="600">
        <v>6</v>
      </c>
      <c r="AD240" s="557">
        <v>4</v>
      </c>
      <c r="AE240" s="551">
        <v>4</v>
      </c>
      <c r="AF240" s="552">
        <v>0</v>
      </c>
      <c r="AG240" s="553">
        <v>0</v>
      </c>
      <c r="AH240" s="602">
        <v>0.66666666666666663</v>
      </c>
      <c r="AI240" s="603">
        <v>7</v>
      </c>
      <c r="AJ240" s="559">
        <v>9</v>
      </c>
      <c r="AK240" s="551">
        <v>3</v>
      </c>
      <c r="AL240" s="552">
        <v>6</v>
      </c>
      <c r="AM240" s="561"/>
      <c r="AN240" s="553">
        <v>0</v>
      </c>
      <c r="AO240" s="602">
        <v>1.2</v>
      </c>
      <c r="AP240" s="886"/>
      <c r="AQ240" s="657"/>
      <c r="AR240" s="887"/>
      <c r="AS240" s="887"/>
      <c r="AT240" s="602">
        <v>0.93333333333333335</v>
      </c>
      <c r="AU240" s="604">
        <v>14</v>
      </c>
      <c r="AV240" s="600">
        <v>16</v>
      </c>
      <c r="AW240" s="551">
        <v>15</v>
      </c>
      <c r="AX240" s="551">
        <v>11</v>
      </c>
      <c r="AY240" s="552">
        <v>3</v>
      </c>
      <c r="AZ240" s="552">
        <v>1</v>
      </c>
      <c r="BA240" s="561"/>
      <c r="BB240" s="571">
        <v>0</v>
      </c>
      <c r="BC240" s="602">
        <v>0.9375</v>
      </c>
      <c r="BD240" s="604">
        <v>9.375</v>
      </c>
      <c r="BE240" s="605">
        <v>65000</v>
      </c>
      <c r="BF240" s="563">
        <v>70250.136547945222</v>
      </c>
      <c r="BG240" s="563">
        <v>5128259.9680000013</v>
      </c>
      <c r="BH240" s="872">
        <v>73</v>
      </c>
      <c r="BI240" s="602">
        <v>1.0807713315068495</v>
      </c>
      <c r="BJ240" s="604">
        <v>7.5653993205479466</v>
      </c>
      <c r="BK240" s="629"/>
      <c r="BL240" s="873">
        <v>0</v>
      </c>
      <c r="BM240" s="874">
        <v>0</v>
      </c>
      <c r="BN240" s="565">
        <v>0</v>
      </c>
      <c r="BO240" s="565">
        <v>0</v>
      </c>
      <c r="BP240" s="565">
        <v>0</v>
      </c>
      <c r="BQ240" s="565">
        <v>0</v>
      </c>
      <c r="BR240" s="552">
        <v>0</v>
      </c>
      <c r="BS240" s="657"/>
      <c r="BT240" s="607"/>
      <c r="BU240" s="676">
        <v>0.5</v>
      </c>
      <c r="BV240" s="602">
        <v>0.25</v>
      </c>
      <c r="BW240" s="563">
        <v>1</v>
      </c>
      <c r="BX240" s="872">
        <v>4</v>
      </c>
      <c r="BY240" s="602">
        <v>0.5</v>
      </c>
      <c r="BZ240" s="604">
        <v>2.5</v>
      </c>
      <c r="CA240" s="606"/>
      <c r="CB240" s="608"/>
      <c r="CC240" s="608"/>
      <c r="CD240" s="606"/>
      <c r="CE240" s="608"/>
      <c r="CF240" s="608"/>
      <c r="CG240" s="607"/>
      <c r="CH240" s="608"/>
      <c r="CI240" s="608"/>
      <c r="CJ240" s="607"/>
      <c r="CK240" s="712"/>
      <c r="CL240" s="888"/>
      <c r="CM240" s="888"/>
      <c r="CN240" s="889"/>
      <c r="CO240" s="678"/>
      <c r="CP240" s="890">
        <v>96.833333333333329</v>
      </c>
      <c r="CQ240" s="602">
        <v>0.7</v>
      </c>
      <c r="CR240" s="680">
        <v>2.0999999999999996</v>
      </c>
      <c r="CS240" s="584"/>
      <c r="CT240" s="585"/>
      <c r="CU240" s="585"/>
      <c r="CV240" s="891"/>
      <c r="CW240" s="600">
        <v>0</v>
      </c>
      <c r="CX240" s="552">
        <v>0</v>
      </c>
      <c r="CY240" s="552">
        <v>0</v>
      </c>
      <c r="CZ240" s="551">
        <v>0</v>
      </c>
      <c r="DA240" s="552">
        <v>0</v>
      </c>
      <c r="DB240" s="552">
        <v>0</v>
      </c>
      <c r="DC240" s="551">
        <v>0</v>
      </c>
      <c r="DD240" s="552">
        <v>0</v>
      </c>
      <c r="DE240" s="552">
        <v>0</v>
      </c>
      <c r="DF240" s="552">
        <v>0</v>
      </c>
      <c r="DG240" s="552">
        <v>0</v>
      </c>
      <c r="DH240" s="551">
        <v>0</v>
      </c>
      <c r="DI240" s="552">
        <v>0</v>
      </c>
      <c r="DJ240" s="552">
        <v>0</v>
      </c>
      <c r="DK240" s="552">
        <v>0</v>
      </c>
      <c r="DL240" s="892">
        <v>0</v>
      </c>
    </row>
    <row r="241" spans="1:116">
      <c r="A241" s="769" t="s">
        <v>1120</v>
      </c>
      <c r="B241" s="621" t="s">
        <v>675</v>
      </c>
      <c r="C241" s="622" t="s">
        <v>379</v>
      </c>
      <c r="D241" s="622" t="s">
        <v>31</v>
      </c>
      <c r="E241" s="622" t="s">
        <v>643</v>
      </c>
      <c r="F241" s="622" t="s">
        <v>886</v>
      </c>
      <c r="G241" s="599">
        <v>54.076545640090316</v>
      </c>
      <c r="H241" s="600">
        <v>54</v>
      </c>
      <c r="I241" s="552">
        <v>5</v>
      </c>
      <c r="J241" s="601">
        <v>52.9</v>
      </c>
      <c r="K241" s="551">
        <v>52</v>
      </c>
      <c r="L241" s="552">
        <v>0</v>
      </c>
      <c r="M241" s="552">
        <v>1</v>
      </c>
      <c r="N241" s="552">
        <v>3</v>
      </c>
      <c r="O241" s="553">
        <v>0</v>
      </c>
      <c r="P241" s="554">
        <v>0.97962962962962963</v>
      </c>
      <c r="Q241" s="555">
        <v>14.694444444444445</v>
      </c>
      <c r="R241" s="606"/>
      <c r="S241" s="608"/>
      <c r="T241" s="608"/>
      <c r="U241" s="607"/>
      <c r="V241" s="600">
        <v>9</v>
      </c>
      <c r="W241" s="601">
        <v>6</v>
      </c>
      <c r="X241" s="551">
        <v>6</v>
      </c>
      <c r="Y241" s="561"/>
      <c r="Z241" s="553">
        <v>0</v>
      </c>
      <c r="AA241" s="554">
        <v>0.66666666666666663</v>
      </c>
      <c r="AB241" s="555">
        <v>6.6666666666666661</v>
      </c>
      <c r="AC241" s="600">
        <v>5</v>
      </c>
      <c r="AD241" s="557">
        <v>4</v>
      </c>
      <c r="AE241" s="551">
        <v>4</v>
      </c>
      <c r="AF241" s="552">
        <v>0</v>
      </c>
      <c r="AG241" s="553">
        <v>0</v>
      </c>
      <c r="AH241" s="602">
        <v>0.8</v>
      </c>
      <c r="AI241" s="603">
        <v>6</v>
      </c>
      <c r="AJ241" s="559">
        <v>8</v>
      </c>
      <c r="AK241" s="551">
        <v>2</v>
      </c>
      <c r="AL241" s="552">
        <v>6</v>
      </c>
      <c r="AM241" s="561"/>
      <c r="AN241" s="553">
        <v>0</v>
      </c>
      <c r="AO241" s="602">
        <v>1.2</v>
      </c>
      <c r="AP241" s="886"/>
      <c r="AQ241" s="657"/>
      <c r="AR241" s="887"/>
      <c r="AS241" s="887"/>
      <c r="AT241" s="602">
        <v>1</v>
      </c>
      <c r="AU241" s="604">
        <v>15</v>
      </c>
      <c r="AV241" s="600">
        <v>12</v>
      </c>
      <c r="AW241" s="551">
        <v>7</v>
      </c>
      <c r="AX241" s="551">
        <v>6</v>
      </c>
      <c r="AY241" s="552">
        <v>1</v>
      </c>
      <c r="AZ241" s="552">
        <v>0</v>
      </c>
      <c r="BA241" s="561"/>
      <c r="BB241" s="571">
        <v>0</v>
      </c>
      <c r="BC241" s="602">
        <v>0.58333333333333337</v>
      </c>
      <c r="BD241" s="604">
        <v>5.8333333333333339</v>
      </c>
      <c r="BE241" s="605">
        <v>65000</v>
      </c>
      <c r="BF241" s="563">
        <v>59262.368245283018</v>
      </c>
      <c r="BG241" s="563">
        <v>3140905.517</v>
      </c>
      <c r="BH241" s="872">
        <v>53</v>
      </c>
      <c r="BI241" s="602">
        <v>0.91172874223512335</v>
      </c>
      <c r="BJ241" s="604">
        <v>6.3821011956458635</v>
      </c>
      <c r="BK241" s="629"/>
      <c r="BL241" s="873">
        <v>0</v>
      </c>
      <c r="BM241" s="874">
        <v>0</v>
      </c>
      <c r="BN241" s="565">
        <v>0</v>
      </c>
      <c r="BO241" s="565">
        <v>0</v>
      </c>
      <c r="BP241" s="565">
        <v>0</v>
      </c>
      <c r="BQ241" s="565">
        <v>0</v>
      </c>
      <c r="BR241" s="552">
        <v>0</v>
      </c>
      <c r="BS241" s="657"/>
      <c r="BT241" s="607"/>
      <c r="BU241" s="676">
        <v>0.5</v>
      </c>
      <c r="BV241" s="602">
        <v>0.25</v>
      </c>
      <c r="BW241" s="563">
        <v>1</v>
      </c>
      <c r="BX241" s="872">
        <v>4</v>
      </c>
      <c r="BY241" s="602">
        <v>0.5</v>
      </c>
      <c r="BZ241" s="604">
        <v>2.5</v>
      </c>
      <c r="CA241" s="606"/>
      <c r="CB241" s="608"/>
      <c r="CC241" s="608"/>
      <c r="CD241" s="606"/>
      <c r="CE241" s="608"/>
      <c r="CF241" s="608"/>
      <c r="CG241" s="607"/>
      <c r="CH241" s="608"/>
      <c r="CI241" s="608"/>
      <c r="CJ241" s="607"/>
      <c r="CK241" s="712"/>
      <c r="CL241" s="888"/>
      <c r="CM241" s="888"/>
      <c r="CN241" s="889"/>
      <c r="CO241" s="678"/>
      <c r="CP241" s="890">
        <v>98.888888888888886</v>
      </c>
      <c r="CQ241" s="602">
        <v>1</v>
      </c>
      <c r="CR241" s="680">
        <v>3</v>
      </c>
      <c r="CS241" s="584"/>
      <c r="CT241" s="585"/>
      <c r="CU241" s="585"/>
      <c r="CV241" s="891"/>
      <c r="CW241" s="600">
        <v>0</v>
      </c>
      <c r="CX241" s="552">
        <v>0</v>
      </c>
      <c r="CY241" s="552">
        <v>0</v>
      </c>
      <c r="CZ241" s="551">
        <v>0</v>
      </c>
      <c r="DA241" s="552">
        <v>0</v>
      </c>
      <c r="DB241" s="552">
        <v>0</v>
      </c>
      <c r="DC241" s="551">
        <v>0</v>
      </c>
      <c r="DD241" s="552">
        <v>0</v>
      </c>
      <c r="DE241" s="552">
        <v>0</v>
      </c>
      <c r="DF241" s="552">
        <v>0</v>
      </c>
      <c r="DG241" s="552">
        <v>0</v>
      </c>
      <c r="DH241" s="551">
        <v>0</v>
      </c>
      <c r="DI241" s="552">
        <v>0</v>
      </c>
      <c r="DJ241" s="552">
        <v>0</v>
      </c>
      <c r="DK241" s="552">
        <v>0</v>
      </c>
      <c r="DL241" s="892">
        <v>0</v>
      </c>
    </row>
    <row r="242" spans="1:116">
      <c r="A242" s="769" t="s">
        <v>1120</v>
      </c>
      <c r="B242" s="621" t="s">
        <v>675</v>
      </c>
      <c r="C242" s="622" t="s">
        <v>379</v>
      </c>
      <c r="D242" s="622" t="s">
        <v>31</v>
      </c>
      <c r="E242" s="622" t="s">
        <v>418</v>
      </c>
      <c r="F242" s="622" t="s">
        <v>887</v>
      </c>
      <c r="G242" s="599">
        <v>64.045517060073252</v>
      </c>
      <c r="H242" s="600">
        <v>70</v>
      </c>
      <c r="I242" s="552">
        <v>7</v>
      </c>
      <c r="J242" s="601">
        <v>67.600000000000009</v>
      </c>
      <c r="K242" s="551">
        <v>63</v>
      </c>
      <c r="L242" s="552">
        <v>3</v>
      </c>
      <c r="M242" s="552">
        <v>4</v>
      </c>
      <c r="N242" s="552">
        <v>2</v>
      </c>
      <c r="O242" s="553">
        <v>0</v>
      </c>
      <c r="P242" s="554">
        <v>0.96571428571428586</v>
      </c>
      <c r="Q242" s="555">
        <v>14.485714285714288</v>
      </c>
      <c r="R242" s="606"/>
      <c r="S242" s="608"/>
      <c r="T242" s="608"/>
      <c r="U242" s="607"/>
      <c r="V242" s="600">
        <v>12</v>
      </c>
      <c r="W242" s="601">
        <v>7</v>
      </c>
      <c r="X242" s="551">
        <v>7</v>
      </c>
      <c r="Y242" s="561"/>
      <c r="Z242" s="553">
        <v>0</v>
      </c>
      <c r="AA242" s="554">
        <v>0.58333333333333337</v>
      </c>
      <c r="AB242" s="555">
        <v>5.8333333333333339</v>
      </c>
      <c r="AC242" s="600">
        <v>6</v>
      </c>
      <c r="AD242" s="557">
        <v>7</v>
      </c>
      <c r="AE242" s="551">
        <v>7</v>
      </c>
      <c r="AF242" s="552">
        <v>0</v>
      </c>
      <c r="AG242" s="553">
        <v>0</v>
      </c>
      <c r="AH242" s="602">
        <v>1.1666666666666667</v>
      </c>
      <c r="AI242" s="603">
        <v>7</v>
      </c>
      <c r="AJ242" s="559">
        <v>11</v>
      </c>
      <c r="AK242" s="551">
        <v>7</v>
      </c>
      <c r="AL242" s="552">
        <v>4</v>
      </c>
      <c r="AM242" s="561"/>
      <c r="AN242" s="553">
        <v>0</v>
      </c>
      <c r="AO242" s="602">
        <v>1.2</v>
      </c>
      <c r="AP242" s="886"/>
      <c r="AQ242" s="657"/>
      <c r="AR242" s="887"/>
      <c r="AS242" s="887"/>
      <c r="AT242" s="602">
        <v>1.1833333333333333</v>
      </c>
      <c r="AU242" s="604">
        <v>17.75</v>
      </c>
      <c r="AV242" s="600">
        <v>15</v>
      </c>
      <c r="AW242" s="551">
        <v>17</v>
      </c>
      <c r="AX242" s="551">
        <v>16</v>
      </c>
      <c r="AY242" s="552">
        <v>1</v>
      </c>
      <c r="AZ242" s="552">
        <v>0</v>
      </c>
      <c r="BA242" s="561"/>
      <c r="BB242" s="571">
        <v>0</v>
      </c>
      <c r="BC242" s="602">
        <v>1.1333333333333333</v>
      </c>
      <c r="BD242" s="604">
        <v>11.333333333333332</v>
      </c>
      <c r="BE242" s="605">
        <v>65000</v>
      </c>
      <c r="BF242" s="563">
        <v>70043.406714285709</v>
      </c>
      <c r="BG242" s="563">
        <v>4903038.47</v>
      </c>
      <c r="BH242" s="872">
        <v>70</v>
      </c>
      <c r="BI242" s="602">
        <v>1.0775908725274725</v>
      </c>
      <c r="BJ242" s="604">
        <v>7.543136107692308</v>
      </c>
      <c r="BK242" s="629"/>
      <c r="BL242" s="873">
        <v>0</v>
      </c>
      <c r="BM242" s="874">
        <v>0</v>
      </c>
      <c r="BN242" s="565">
        <v>0</v>
      </c>
      <c r="BO242" s="565">
        <v>0</v>
      </c>
      <c r="BP242" s="565">
        <v>0</v>
      </c>
      <c r="BQ242" s="565">
        <v>0</v>
      </c>
      <c r="BR242" s="552">
        <v>0</v>
      </c>
      <c r="BS242" s="657"/>
      <c r="BT242" s="607"/>
      <c r="BU242" s="676">
        <v>0.5</v>
      </c>
      <c r="BV242" s="602">
        <v>0.5714285714285714</v>
      </c>
      <c r="BW242" s="563">
        <v>4</v>
      </c>
      <c r="BX242" s="872">
        <v>7</v>
      </c>
      <c r="BY242" s="602">
        <v>1</v>
      </c>
      <c r="BZ242" s="604">
        <v>5</v>
      </c>
      <c r="CA242" s="606"/>
      <c r="CB242" s="608"/>
      <c r="CC242" s="608"/>
      <c r="CD242" s="606"/>
      <c r="CE242" s="608"/>
      <c r="CF242" s="608"/>
      <c r="CG242" s="607"/>
      <c r="CH242" s="608"/>
      <c r="CI242" s="608"/>
      <c r="CJ242" s="607"/>
      <c r="CK242" s="712"/>
      <c r="CL242" s="888"/>
      <c r="CM242" s="888"/>
      <c r="CN242" s="889"/>
      <c r="CO242" s="678"/>
      <c r="CP242" s="890">
        <v>93.5</v>
      </c>
      <c r="CQ242" s="602">
        <v>0.7</v>
      </c>
      <c r="CR242" s="680">
        <v>2.0999999999999996</v>
      </c>
      <c r="CS242" s="584"/>
      <c r="CT242" s="585"/>
      <c r="CU242" s="585"/>
      <c r="CV242" s="891"/>
      <c r="CW242" s="600">
        <v>0</v>
      </c>
      <c r="CX242" s="552">
        <v>0</v>
      </c>
      <c r="CY242" s="552">
        <v>0</v>
      </c>
      <c r="CZ242" s="551">
        <v>0</v>
      </c>
      <c r="DA242" s="552">
        <v>0</v>
      </c>
      <c r="DB242" s="552">
        <v>0</v>
      </c>
      <c r="DC242" s="551">
        <v>0</v>
      </c>
      <c r="DD242" s="552">
        <v>0</v>
      </c>
      <c r="DE242" s="552">
        <v>0</v>
      </c>
      <c r="DF242" s="552">
        <v>0</v>
      </c>
      <c r="DG242" s="552">
        <v>0</v>
      </c>
      <c r="DH242" s="551">
        <v>0</v>
      </c>
      <c r="DI242" s="552">
        <v>0</v>
      </c>
      <c r="DJ242" s="552">
        <v>0</v>
      </c>
      <c r="DK242" s="552">
        <v>0</v>
      </c>
      <c r="DL242" s="892">
        <v>0</v>
      </c>
    </row>
    <row r="243" spans="1:116">
      <c r="A243" s="769" t="s">
        <v>1120</v>
      </c>
      <c r="B243" s="621" t="s">
        <v>675</v>
      </c>
      <c r="C243" s="622" t="s">
        <v>379</v>
      </c>
      <c r="D243" s="622" t="s">
        <v>31</v>
      </c>
      <c r="E243" s="622" t="s">
        <v>420</v>
      </c>
      <c r="F243" s="622" t="s">
        <v>888</v>
      </c>
      <c r="G243" s="599">
        <v>34.957004779014369</v>
      </c>
      <c r="H243" s="600">
        <v>55</v>
      </c>
      <c r="I243" s="552">
        <v>5</v>
      </c>
      <c r="J243" s="601">
        <v>36.299999999999997</v>
      </c>
      <c r="K243" s="551">
        <v>44</v>
      </c>
      <c r="L243" s="552">
        <v>2</v>
      </c>
      <c r="M243" s="552">
        <v>1</v>
      </c>
      <c r="N243" s="552">
        <v>0</v>
      </c>
      <c r="O243" s="553">
        <v>10</v>
      </c>
      <c r="P243" s="554">
        <v>0.65999999999999992</v>
      </c>
      <c r="Q243" s="555">
        <v>9.8999999999999986</v>
      </c>
      <c r="R243" s="606"/>
      <c r="S243" s="608"/>
      <c r="T243" s="608"/>
      <c r="U243" s="607"/>
      <c r="V243" s="600">
        <v>9</v>
      </c>
      <c r="W243" s="601">
        <v>5</v>
      </c>
      <c r="X243" s="551">
        <v>10</v>
      </c>
      <c r="Y243" s="561"/>
      <c r="Z243" s="553">
        <v>5</v>
      </c>
      <c r="AA243" s="554">
        <v>0.55555555555555558</v>
      </c>
      <c r="AB243" s="555">
        <v>5.5555555555555554</v>
      </c>
      <c r="AC243" s="600">
        <v>5</v>
      </c>
      <c r="AD243" s="557">
        <v>1</v>
      </c>
      <c r="AE243" s="551">
        <v>1</v>
      </c>
      <c r="AF243" s="552">
        <v>0</v>
      </c>
      <c r="AG243" s="553">
        <v>0</v>
      </c>
      <c r="AH243" s="602">
        <v>0.2</v>
      </c>
      <c r="AI243" s="603">
        <v>6</v>
      </c>
      <c r="AJ243" s="559">
        <v>2</v>
      </c>
      <c r="AK243" s="551">
        <v>1</v>
      </c>
      <c r="AL243" s="552">
        <v>1</v>
      </c>
      <c r="AM243" s="561"/>
      <c r="AN243" s="553">
        <v>0</v>
      </c>
      <c r="AO243" s="602">
        <v>0.33333333333333331</v>
      </c>
      <c r="AP243" s="886"/>
      <c r="AQ243" s="657"/>
      <c r="AR243" s="887"/>
      <c r="AS243" s="887"/>
      <c r="AT243" s="602">
        <v>0.26666666666666666</v>
      </c>
      <c r="AU243" s="604">
        <v>4</v>
      </c>
      <c r="AV243" s="600">
        <v>12</v>
      </c>
      <c r="AW243" s="551">
        <v>2</v>
      </c>
      <c r="AX243" s="551">
        <v>6</v>
      </c>
      <c r="AY243" s="552">
        <v>1</v>
      </c>
      <c r="AZ243" s="552">
        <v>0</v>
      </c>
      <c r="BA243" s="561"/>
      <c r="BB243" s="571">
        <v>5</v>
      </c>
      <c r="BC243" s="602">
        <v>0.16666666666666666</v>
      </c>
      <c r="BD243" s="604">
        <v>1.6666666666666665</v>
      </c>
      <c r="BE243" s="605">
        <v>65000</v>
      </c>
      <c r="BF243" s="563">
        <v>48608.695170212777</v>
      </c>
      <c r="BG243" s="563">
        <v>2284608.6730000004</v>
      </c>
      <c r="BH243" s="872">
        <v>47</v>
      </c>
      <c r="BI243" s="602">
        <v>0.74782607954173508</v>
      </c>
      <c r="BJ243" s="604">
        <v>5.2347825567921458</v>
      </c>
      <c r="BK243" s="629"/>
      <c r="BL243" s="873">
        <v>0</v>
      </c>
      <c r="BM243" s="874">
        <v>0</v>
      </c>
      <c r="BN243" s="565">
        <v>0</v>
      </c>
      <c r="BO243" s="565">
        <v>0</v>
      </c>
      <c r="BP243" s="565">
        <v>0</v>
      </c>
      <c r="BQ243" s="565">
        <v>0</v>
      </c>
      <c r="BR243" s="552">
        <v>0</v>
      </c>
      <c r="BS243" s="657"/>
      <c r="BT243" s="607"/>
      <c r="BU243" s="676">
        <v>0.5</v>
      </c>
      <c r="BV243" s="602">
        <v>1</v>
      </c>
      <c r="BW243" s="563">
        <v>1</v>
      </c>
      <c r="BX243" s="872">
        <v>1</v>
      </c>
      <c r="BY243" s="602">
        <v>1</v>
      </c>
      <c r="BZ243" s="604">
        <v>5</v>
      </c>
      <c r="CA243" s="606"/>
      <c r="CB243" s="608"/>
      <c r="CC243" s="608"/>
      <c r="CD243" s="606"/>
      <c r="CE243" s="608"/>
      <c r="CF243" s="608"/>
      <c r="CG243" s="607"/>
      <c r="CH243" s="608"/>
      <c r="CI243" s="608"/>
      <c r="CJ243" s="607"/>
      <c r="CK243" s="712"/>
      <c r="CL243" s="888"/>
      <c r="CM243" s="888"/>
      <c r="CN243" s="889"/>
      <c r="CO243" s="678"/>
      <c r="CP243" s="890">
        <v>100</v>
      </c>
      <c r="CQ243" s="602">
        <v>1.2</v>
      </c>
      <c r="CR243" s="680">
        <v>3.5999999999999996</v>
      </c>
      <c r="CS243" s="584"/>
      <c r="CT243" s="585"/>
      <c r="CU243" s="585"/>
      <c r="CV243" s="891"/>
      <c r="CW243" s="600">
        <v>10</v>
      </c>
      <c r="CX243" s="552">
        <v>2</v>
      </c>
      <c r="CY243" s="552">
        <v>0</v>
      </c>
      <c r="CZ243" s="551">
        <v>5</v>
      </c>
      <c r="DA243" s="552">
        <v>1</v>
      </c>
      <c r="DB243" s="552">
        <v>0</v>
      </c>
      <c r="DC243" s="551">
        <v>5</v>
      </c>
      <c r="DD243" s="552">
        <v>1</v>
      </c>
      <c r="DE243" s="552">
        <v>0</v>
      </c>
      <c r="DF243" s="552">
        <v>0</v>
      </c>
      <c r="DG243" s="552">
        <v>0</v>
      </c>
      <c r="DH243" s="551">
        <v>0</v>
      </c>
      <c r="DI243" s="552">
        <v>0</v>
      </c>
      <c r="DJ243" s="552">
        <v>0</v>
      </c>
      <c r="DK243" s="552">
        <v>0</v>
      </c>
      <c r="DL243" s="892">
        <v>0</v>
      </c>
    </row>
    <row r="244" spans="1:116">
      <c r="A244" s="769" t="s">
        <v>1120</v>
      </c>
      <c r="B244" s="621" t="s">
        <v>675</v>
      </c>
      <c r="C244" s="622" t="s">
        <v>379</v>
      </c>
      <c r="D244" s="622" t="s">
        <v>31</v>
      </c>
      <c r="E244" s="622" t="s">
        <v>424</v>
      </c>
      <c r="F244" s="622" t="s">
        <v>889</v>
      </c>
      <c r="G244" s="599">
        <v>51.340506120301484</v>
      </c>
      <c r="H244" s="600">
        <v>70</v>
      </c>
      <c r="I244" s="552">
        <v>7</v>
      </c>
      <c r="J244" s="601">
        <v>55.5</v>
      </c>
      <c r="K244" s="551">
        <v>48</v>
      </c>
      <c r="L244" s="552">
        <v>3</v>
      </c>
      <c r="M244" s="552">
        <v>1</v>
      </c>
      <c r="N244" s="552">
        <v>21</v>
      </c>
      <c r="O244" s="553">
        <v>0</v>
      </c>
      <c r="P244" s="554">
        <v>0.79285714285714282</v>
      </c>
      <c r="Q244" s="555">
        <v>11.892857142857142</v>
      </c>
      <c r="R244" s="606"/>
      <c r="S244" s="608"/>
      <c r="T244" s="608"/>
      <c r="U244" s="607"/>
      <c r="V244" s="600">
        <v>12</v>
      </c>
      <c r="W244" s="601">
        <v>6</v>
      </c>
      <c r="X244" s="551">
        <v>6</v>
      </c>
      <c r="Y244" s="561"/>
      <c r="Z244" s="553">
        <v>0</v>
      </c>
      <c r="AA244" s="554">
        <v>0.5</v>
      </c>
      <c r="AB244" s="555">
        <v>5</v>
      </c>
      <c r="AC244" s="600">
        <v>6</v>
      </c>
      <c r="AD244" s="557">
        <v>6</v>
      </c>
      <c r="AE244" s="551">
        <v>6</v>
      </c>
      <c r="AF244" s="552">
        <v>0</v>
      </c>
      <c r="AG244" s="553">
        <v>0</v>
      </c>
      <c r="AH244" s="602">
        <v>1</v>
      </c>
      <c r="AI244" s="603">
        <v>7</v>
      </c>
      <c r="AJ244" s="559">
        <v>8</v>
      </c>
      <c r="AK244" s="551">
        <v>4</v>
      </c>
      <c r="AL244" s="552">
        <v>4</v>
      </c>
      <c r="AM244" s="561"/>
      <c r="AN244" s="553">
        <v>0</v>
      </c>
      <c r="AO244" s="602">
        <v>1.1428571428571428</v>
      </c>
      <c r="AP244" s="886"/>
      <c r="AQ244" s="657"/>
      <c r="AR244" s="887"/>
      <c r="AS244" s="887"/>
      <c r="AT244" s="602">
        <v>1.0714285714285714</v>
      </c>
      <c r="AU244" s="604">
        <v>16.071428571428569</v>
      </c>
      <c r="AV244" s="600">
        <v>15</v>
      </c>
      <c r="AW244" s="551">
        <v>7</v>
      </c>
      <c r="AX244" s="551">
        <v>5</v>
      </c>
      <c r="AY244" s="552">
        <v>0</v>
      </c>
      <c r="AZ244" s="552">
        <v>2</v>
      </c>
      <c r="BA244" s="561"/>
      <c r="BB244" s="571">
        <v>0</v>
      </c>
      <c r="BC244" s="602">
        <v>0.46666666666666667</v>
      </c>
      <c r="BD244" s="604">
        <v>4.666666666666667</v>
      </c>
      <c r="BE244" s="605">
        <v>65000</v>
      </c>
      <c r="BF244" s="563">
        <v>54410.141865384612</v>
      </c>
      <c r="BG244" s="563">
        <v>2829327.3769999999</v>
      </c>
      <c r="BH244" s="872">
        <v>52</v>
      </c>
      <c r="BI244" s="602">
        <v>0.83707910562130172</v>
      </c>
      <c r="BJ244" s="604">
        <v>5.8595537393491117</v>
      </c>
      <c r="BK244" s="629"/>
      <c r="BL244" s="873">
        <v>0</v>
      </c>
      <c r="BM244" s="874">
        <v>0</v>
      </c>
      <c r="BN244" s="565">
        <v>0</v>
      </c>
      <c r="BO244" s="565">
        <v>0</v>
      </c>
      <c r="BP244" s="565">
        <v>0</v>
      </c>
      <c r="BQ244" s="565">
        <v>0</v>
      </c>
      <c r="BR244" s="552">
        <v>0</v>
      </c>
      <c r="BS244" s="657"/>
      <c r="BT244" s="607"/>
      <c r="BU244" s="676">
        <v>0.5</v>
      </c>
      <c r="BV244" s="602">
        <v>1</v>
      </c>
      <c r="BW244" s="563">
        <v>6</v>
      </c>
      <c r="BX244" s="872">
        <v>6</v>
      </c>
      <c r="BY244" s="602">
        <v>1</v>
      </c>
      <c r="BZ244" s="604">
        <v>5</v>
      </c>
      <c r="CA244" s="606"/>
      <c r="CB244" s="608"/>
      <c r="CC244" s="608"/>
      <c r="CD244" s="606"/>
      <c r="CE244" s="608"/>
      <c r="CF244" s="608"/>
      <c r="CG244" s="607"/>
      <c r="CH244" s="608"/>
      <c r="CI244" s="608"/>
      <c r="CJ244" s="607"/>
      <c r="CK244" s="712"/>
      <c r="CL244" s="888"/>
      <c r="CM244" s="888"/>
      <c r="CN244" s="889"/>
      <c r="CO244" s="678"/>
      <c r="CP244" s="890">
        <v>98.6</v>
      </c>
      <c r="CQ244" s="602">
        <v>0.95</v>
      </c>
      <c r="CR244" s="680">
        <v>2.8499999999999996</v>
      </c>
      <c r="CS244" s="584"/>
      <c r="CT244" s="585"/>
      <c r="CU244" s="585"/>
      <c r="CV244" s="891"/>
      <c r="CW244" s="600">
        <v>0</v>
      </c>
      <c r="CX244" s="552">
        <v>0</v>
      </c>
      <c r="CY244" s="552">
        <v>0</v>
      </c>
      <c r="CZ244" s="551">
        <v>0</v>
      </c>
      <c r="DA244" s="552">
        <v>0</v>
      </c>
      <c r="DB244" s="552">
        <v>0</v>
      </c>
      <c r="DC244" s="551">
        <v>0</v>
      </c>
      <c r="DD244" s="552">
        <v>0</v>
      </c>
      <c r="DE244" s="552">
        <v>0</v>
      </c>
      <c r="DF244" s="552">
        <v>0</v>
      </c>
      <c r="DG244" s="552">
        <v>0</v>
      </c>
      <c r="DH244" s="551">
        <v>0</v>
      </c>
      <c r="DI244" s="552">
        <v>0</v>
      </c>
      <c r="DJ244" s="552">
        <v>0</v>
      </c>
      <c r="DK244" s="552">
        <v>0</v>
      </c>
      <c r="DL244" s="892">
        <v>0</v>
      </c>
    </row>
    <row r="245" spans="1:116">
      <c r="A245" s="769" t="s">
        <v>1120</v>
      </c>
      <c r="B245" s="621" t="s">
        <v>675</v>
      </c>
      <c r="C245" s="622" t="s">
        <v>379</v>
      </c>
      <c r="D245" s="622" t="s">
        <v>31</v>
      </c>
      <c r="E245" s="622" t="s">
        <v>426</v>
      </c>
      <c r="F245" s="622" t="s">
        <v>890</v>
      </c>
      <c r="G245" s="599">
        <v>43.284299522393162</v>
      </c>
      <c r="H245" s="600">
        <v>60</v>
      </c>
      <c r="I245" s="552">
        <v>6</v>
      </c>
      <c r="J245" s="601">
        <v>45.8</v>
      </c>
      <c r="K245" s="551">
        <v>45</v>
      </c>
      <c r="L245" s="552">
        <v>0</v>
      </c>
      <c r="M245" s="552">
        <v>0</v>
      </c>
      <c r="N245" s="552">
        <v>4</v>
      </c>
      <c r="O245" s="553">
        <v>0</v>
      </c>
      <c r="P245" s="554">
        <v>0.76333333333333331</v>
      </c>
      <c r="Q245" s="555">
        <v>11.45</v>
      </c>
      <c r="R245" s="606"/>
      <c r="S245" s="608"/>
      <c r="T245" s="608"/>
      <c r="U245" s="607"/>
      <c r="V245" s="600">
        <v>10</v>
      </c>
      <c r="W245" s="601">
        <v>0</v>
      </c>
      <c r="X245" s="551">
        <v>0</v>
      </c>
      <c r="Y245" s="561"/>
      <c r="Z245" s="553">
        <v>0</v>
      </c>
      <c r="AA245" s="554">
        <v>0</v>
      </c>
      <c r="AB245" s="555">
        <v>0</v>
      </c>
      <c r="AC245" s="600">
        <v>5</v>
      </c>
      <c r="AD245" s="557">
        <v>5</v>
      </c>
      <c r="AE245" s="551">
        <v>5</v>
      </c>
      <c r="AF245" s="552">
        <v>0</v>
      </c>
      <c r="AG245" s="553">
        <v>0</v>
      </c>
      <c r="AH245" s="602">
        <v>1</v>
      </c>
      <c r="AI245" s="603">
        <v>6</v>
      </c>
      <c r="AJ245" s="559">
        <v>3</v>
      </c>
      <c r="AK245" s="551">
        <v>2</v>
      </c>
      <c r="AL245" s="552">
        <v>1</v>
      </c>
      <c r="AM245" s="561"/>
      <c r="AN245" s="553">
        <v>0</v>
      </c>
      <c r="AO245" s="602">
        <v>0.5</v>
      </c>
      <c r="AP245" s="886"/>
      <c r="AQ245" s="657"/>
      <c r="AR245" s="887"/>
      <c r="AS245" s="887"/>
      <c r="AT245" s="602">
        <v>0.75</v>
      </c>
      <c r="AU245" s="604">
        <v>11.25</v>
      </c>
      <c r="AV245" s="600">
        <v>13</v>
      </c>
      <c r="AW245" s="551">
        <v>8</v>
      </c>
      <c r="AX245" s="551">
        <v>8</v>
      </c>
      <c r="AY245" s="552">
        <v>0</v>
      </c>
      <c r="AZ245" s="552">
        <v>0</v>
      </c>
      <c r="BA245" s="561"/>
      <c r="BB245" s="571">
        <v>0</v>
      </c>
      <c r="BC245" s="602">
        <v>0.61538461538461542</v>
      </c>
      <c r="BD245" s="604">
        <v>6.1538461538461542</v>
      </c>
      <c r="BE245" s="605">
        <v>65000</v>
      </c>
      <c r="BF245" s="563">
        <v>66675.638422222226</v>
      </c>
      <c r="BG245" s="563">
        <v>3000403.7290000003</v>
      </c>
      <c r="BH245" s="872">
        <v>45</v>
      </c>
      <c r="BI245" s="602">
        <v>1.0257790526495727</v>
      </c>
      <c r="BJ245" s="604">
        <v>7.1804533685470089</v>
      </c>
      <c r="BK245" s="629"/>
      <c r="BL245" s="873">
        <v>0</v>
      </c>
      <c r="BM245" s="874">
        <v>0</v>
      </c>
      <c r="BN245" s="565">
        <v>0</v>
      </c>
      <c r="BO245" s="565">
        <v>0</v>
      </c>
      <c r="BP245" s="565">
        <v>0</v>
      </c>
      <c r="BQ245" s="565">
        <v>0</v>
      </c>
      <c r="BR245" s="552">
        <v>0</v>
      </c>
      <c r="BS245" s="657"/>
      <c r="BT245" s="607"/>
      <c r="BU245" s="676">
        <v>0.5</v>
      </c>
      <c r="BV245" s="602">
        <v>0.8</v>
      </c>
      <c r="BW245" s="563">
        <v>4</v>
      </c>
      <c r="BX245" s="872">
        <v>5</v>
      </c>
      <c r="BY245" s="602">
        <v>1</v>
      </c>
      <c r="BZ245" s="604">
        <v>5</v>
      </c>
      <c r="CA245" s="606"/>
      <c r="CB245" s="608"/>
      <c r="CC245" s="608"/>
      <c r="CD245" s="606"/>
      <c r="CE245" s="608"/>
      <c r="CF245" s="608"/>
      <c r="CG245" s="607"/>
      <c r="CH245" s="608"/>
      <c r="CI245" s="608"/>
      <c r="CJ245" s="607"/>
      <c r="CK245" s="712"/>
      <c r="CL245" s="888"/>
      <c r="CM245" s="888"/>
      <c r="CN245" s="889"/>
      <c r="CO245" s="678"/>
      <c r="CP245" s="890">
        <v>97.36363636363636</v>
      </c>
      <c r="CQ245" s="602">
        <v>0.75</v>
      </c>
      <c r="CR245" s="680">
        <v>2.25</v>
      </c>
      <c r="CS245" s="584"/>
      <c r="CT245" s="585"/>
      <c r="CU245" s="585"/>
      <c r="CV245" s="891"/>
      <c r="CW245" s="600">
        <v>0</v>
      </c>
      <c r="CX245" s="552">
        <v>0</v>
      </c>
      <c r="CY245" s="552">
        <v>0</v>
      </c>
      <c r="CZ245" s="551">
        <v>0</v>
      </c>
      <c r="DA245" s="552">
        <v>0</v>
      </c>
      <c r="DB245" s="552">
        <v>0</v>
      </c>
      <c r="DC245" s="551">
        <v>0</v>
      </c>
      <c r="DD245" s="552">
        <v>0</v>
      </c>
      <c r="DE245" s="552">
        <v>0</v>
      </c>
      <c r="DF245" s="552">
        <v>0</v>
      </c>
      <c r="DG245" s="552">
        <v>0</v>
      </c>
      <c r="DH245" s="551">
        <v>0</v>
      </c>
      <c r="DI245" s="552">
        <v>0</v>
      </c>
      <c r="DJ245" s="552">
        <v>0</v>
      </c>
      <c r="DK245" s="552">
        <v>0</v>
      </c>
      <c r="DL245" s="892">
        <v>0</v>
      </c>
    </row>
    <row r="246" spans="1:116">
      <c r="A246" s="769" t="s">
        <v>1120</v>
      </c>
      <c r="B246" s="621" t="s">
        <v>675</v>
      </c>
      <c r="C246" s="622" t="s">
        <v>379</v>
      </c>
      <c r="D246" s="622" t="s">
        <v>31</v>
      </c>
      <c r="E246" s="622" t="s">
        <v>428</v>
      </c>
      <c r="F246" s="622" t="s">
        <v>891</v>
      </c>
      <c r="G246" s="599">
        <v>67.116330416118004</v>
      </c>
      <c r="H246" s="600">
        <v>53</v>
      </c>
      <c r="I246" s="552">
        <v>5</v>
      </c>
      <c r="J246" s="601">
        <v>46.8</v>
      </c>
      <c r="K246" s="551">
        <v>44</v>
      </c>
      <c r="L246" s="552">
        <v>2</v>
      </c>
      <c r="M246" s="552">
        <v>0</v>
      </c>
      <c r="N246" s="552">
        <v>4</v>
      </c>
      <c r="O246" s="553">
        <v>0</v>
      </c>
      <c r="P246" s="554">
        <v>0.88301886792452822</v>
      </c>
      <c r="Q246" s="555">
        <v>13.245283018867923</v>
      </c>
      <c r="R246" s="606"/>
      <c r="S246" s="608"/>
      <c r="T246" s="608"/>
      <c r="U246" s="607"/>
      <c r="V246" s="600">
        <v>9</v>
      </c>
      <c r="W246" s="601">
        <v>8</v>
      </c>
      <c r="X246" s="551">
        <v>8</v>
      </c>
      <c r="Y246" s="561"/>
      <c r="Z246" s="553">
        <v>0</v>
      </c>
      <c r="AA246" s="554">
        <v>0.88888888888888884</v>
      </c>
      <c r="AB246" s="555">
        <v>8.8888888888888893</v>
      </c>
      <c r="AC246" s="600">
        <v>4</v>
      </c>
      <c r="AD246" s="557">
        <v>5</v>
      </c>
      <c r="AE246" s="551">
        <v>5</v>
      </c>
      <c r="AF246" s="552">
        <v>0</v>
      </c>
      <c r="AG246" s="553">
        <v>0</v>
      </c>
      <c r="AH246" s="602">
        <v>1.2</v>
      </c>
      <c r="AI246" s="603">
        <v>5</v>
      </c>
      <c r="AJ246" s="559">
        <v>6</v>
      </c>
      <c r="AK246" s="551">
        <v>3</v>
      </c>
      <c r="AL246" s="552">
        <v>3</v>
      </c>
      <c r="AM246" s="561"/>
      <c r="AN246" s="553">
        <v>0</v>
      </c>
      <c r="AO246" s="602">
        <v>1.2</v>
      </c>
      <c r="AP246" s="886"/>
      <c r="AQ246" s="657"/>
      <c r="AR246" s="887"/>
      <c r="AS246" s="887"/>
      <c r="AT246" s="602">
        <v>1.2</v>
      </c>
      <c r="AU246" s="604">
        <v>18</v>
      </c>
      <c r="AV246" s="600">
        <v>12</v>
      </c>
      <c r="AW246" s="551">
        <v>17</v>
      </c>
      <c r="AX246" s="551">
        <v>13</v>
      </c>
      <c r="AY246" s="552">
        <v>3</v>
      </c>
      <c r="AZ246" s="552">
        <v>1</v>
      </c>
      <c r="BA246" s="561"/>
      <c r="BB246" s="571">
        <v>0</v>
      </c>
      <c r="BC246" s="602">
        <v>1.2</v>
      </c>
      <c r="BD246" s="604">
        <v>12</v>
      </c>
      <c r="BE246" s="605">
        <v>65000</v>
      </c>
      <c r="BF246" s="563">
        <v>59262.900434782605</v>
      </c>
      <c r="BG246" s="563">
        <v>2726093.42</v>
      </c>
      <c r="BH246" s="872">
        <v>46</v>
      </c>
      <c r="BI246" s="602">
        <v>0.91173692976588627</v>
      </c>
      <c r="BJ246" s="604">
        <v>6.3821585083612042</v>
      </c>
      <c r="BK246" s="629"/>
      <c r="BL246" s="873">
        <v>0</v>
      </c>
      <c r="BM246" s="874">
        <v>0</v>
      </c>
      <c r="BN246" s="565">
        <v>0</v>
      </c>
      <c r="BO246" s="565">
        <v>0</v>
      </c>
      <c r="BP246" s="565">
        <v>0</v>
      </c>
      <c r="BQ246" s="565">
        <v>0</v>
      </c>
      <c r="BR246" s="552">
        <v>0</v>
      </c>
      <c r="BS246" s="657"/>
      <c r="BT246" s="607"/>
      <c r="BU246" s="676">
        <v>0.5</v>
      </c>
      <c r="BV246" s="602">
        <v>0.8</v>
      </c>
      <c r="BW246" s="563">
        <v>4</v>
      </c>
      <c r="BX246" s="872">
        <v>5</v>
      </c>
      <c r="BY246" s="602">
        <v>1</v>
      </c>
      <c r="BZ246" s="604">
        <v>5</v>
      </c>
      <c r="CA246" s="606"/>
      <c r="CB246" s="608"/>
      <c r="CC246" s="608"/>
      <c r="CD246" s="606"/>
      <c r="CE246" s="608"/>
      <c r="CF246" s="608"/>
      <c r="CG246" s="607"/>
      <c r="CH246" s="608"/>
      <c r="CI246" s="608"/>
      <c r="CJ246" s="607"/>
      <c r="CK246" s="712"/>
      <c r="CL246" s="888"/>
      <c r="CM246" s="888"/>
      <c r="CN246" s="889"/>
      <c r="CO246" s="678"/>
      <c r="CP246" s="890">
        <v>99.75</v>
      </c>
      <c r="CQ246" s="602">
        <v>1.2</v>
      </c>
      <c r="CR246" s="680">
        <v>3.5999999999999996</v>
      </c>
      <c r="CS246" s="584"/>
      <c r="CT246" s="585"/>
      <c r="CU246" s="585"/>
      <c r="CV246" s="891"/>
      <c r="CW246" s="600">
        <v>0</v>
      </c>
      <c r="CX246" s="552">
        <v>0</v>
      </c>
      <c r="CY246" s="552">
        <v>0</v>
      </c>
      <c r="CZ246" s="551">
        <v>0</v>
      </c>
      <c r="DA246" s="552">
        <v>0</v>
      </c>
      <c r="DB246" s="552">
        <v>0</v>
      </c>
      <c r="DC246" s="551">
        <v>0</v>
      </c>
      <c r="DD246" s="552">
        <v>0</v>
      </c>
      <c r="DE246" s="552">
        <v>0</v>
      </c>
      <c r="DF246" s="552">
        <v>0</v>
      </c>
      <c r="DG246" s="552">
        <v>0</v>
      </c>
      <c r="DH246" s="551">
        <v>0</v>
      </c>
      <c r="DI246" s="552">
        <v>0</v>
      </c>
      <c r="DJ246" s="552">
        <v>0</v>
      </c>
      <c r="DK246" s="552">
        <v>0</v>
      </c>
      <c r="DL246" s="892">
        <v>0</v>
      </c>
    </row>
    <row r="247" spans="1:116">
      <c r="A247" s="769" t="s">
        <v>1120</v>
      </c>
      <c r="B247" s="621" t="s">
        <v>675</v>
      </c>
      <c r="C247" s="622" t="s">
        <v>379</v>
      </c>
      <c r="D247" s="622" t="s">
        <v>32</v>
      </c>
      <c r="E247" s="622" t="s">
        <v>430</v>
      </c>
      <c r="F247" s="622" t="s">
        <v>892</v>
      </c>
      <c r="G247" s="599">
        <v>50.840905469514979</v>
      </c>
      <c r="H247" s="600">
        <v>120</v>
      </c>
      <c r="I247" s="552">
        <v>9</v>
      </c>
      <c r="J247" s="601">
        <v>121.2</v>
      </c>
      <c r="K247" s="551">
        <v>119</v>
      </c>
      <c r="L247" s="552">
        <v>1</v>
      </c>
      <c r="M247" s="552">
        <v>4</v>
      </c>
      <c r="N247" s="552">
        <v>0</v>
      </c>
      <c r="O247" s="553">
        <v>0</v>
      </c>
      <c r="P247" s="554">
        <v>1.01</v>
      </c>
      <c r="Q247" s="555">
        <v>15.15</v>
      </c>
      <c r="R247" s="606"/>
      <c r="S247" s="608"/>
      <c r="T247" s="608"/>
      <c r="U247" s="607"/>
      <c r="V247" s="600">
        <v>19</v>
      </c>
      <c r="W247" s="601">
        <v>13</v>
      </c>
      <c r="X247" s="551">
        <v>13</v>
      </c>
      <c r="Y247" s="561"/>
      <c r="Z247" s="553">
        <v>0</v>
      </c>
      <c r="AA247" s="554">
        <v>0.68421052631578949</v>
      </c>
      <c r="AB247" s="555">
        <v>6.8421052631578947</v>
      </c>
      <c r="AC247" s="600">
        <v>9</v>
      </c>
      <c r="AD247" s="557">
        <v>7</v>
      </c>
      <c r="AE247" s="551">
        <v>7</v>
      </c>
      <c r="AF247" s="552">
        <v>0</v>
      </c>
      <c r="AG247" s="553">
        <v>0</v>
      </c>
      <c r="AH247" s="602">
        <v>0.77777777777777779</v>
      </c>
      <c r="AI247" s="603">
        <v>12</v>
      </c>
      <c r="AJ247" s="559">
        <v>5</v>
      </c>
      <c r="AK247" s="551">
        <v>5</v>
      </c>
      <c r="AL247" s="552">
        <v>0</v>
      </c>
      <c r="AM247" s="561"/>
      <c r="AN247" s="553">
        <v>0</v>
      </c>
      <c r="AO247" s="602">
        <v>0.41666666666666669</v>
      </c>
      <c r="AP247" s="886"/>
      <c r="AQ247" s="657"/>
      <c r="AR247" s="887"/>
      <c r="AS247" s="887"/>
      <c r="AT247" s="602">
        <v>0.59722222222222221</v>
      </c>
      <c r="AU247" s="604">
        <v>8.9583333333333339</v>
      </c>
      <c r="AV247" s="600">
        <v>26</v>
      </c>
      <c r="AW247" s="551">
        <v>20</v>
      </c>
      <c r="AX247" s="551">
        <v>16</v>
      </c>
      <c r="AY247" s="552">
        <v>4</v>
      </c>
      <c r="AZ247" s="552">
        <v>0</v>
      </c>
      <c r="BA247" s="561"/>
      <c r="BB247" s="571">
        <v>0</v>
      </c>
      <c r="BC247" s="602">
        <v>0.76923076923076927</v>
      </c>
      <c r="BD247" s="604">
        <v>7.6923076923076925</v>
      </c>
      <c r="BE247" s="605">
        <v>65000</v>
      </c>
      <c r="BF247" s="563">
        <v>53309.437290322589</v>
      </c>
      <c r="BG247" s="563">
        <v>6610370.2240000013</v>
      </c>
      <c r="BH247" s="872">
        <v>124</v>
      </c>
      <c r="BI247" s="602">
        <v>0.82014518908188594</v>
      </c>
      <c r="BJ247" s="604">
        <v>5.7410163235732012</v>
      </c>
      <c r="BK247" s="629"/>
      <c r="BL247" s="873">
        <v>19.2</v>
      </c>
      <c r="BM247" s="874">
        <v>16</v>
      </c>
      <c r="BN247" s="565">
        <v>0</v>
      </c>
      <c r="BO247" s="565">
        <v>0</v>
      </c>
      <c r="BP247" s="565">
        <v>0</v>
      </c>
      <c r="BQ247" s="565">
        <v>0</v>
      </c>
      <c r="BR247" s="552">
        <v>0</v>
      </c>
      <c r="BS247" s="657"/>
      <c r="BT247" s="607"/>
      <c r="BU247" s="676">
        <v>0.5</v>
      </c>
      <c r="BV247" s="602">
        <v>0.2857142857142857</v>
      </c>
      <c r="BW247" s="563">
        <v>2</v>
      </c>
      <c r="BX247" s="872">
        <v>7</v>
      </c>
      <c r="BY247" s="602">
        <v>0.5714285714285714</v>
      </c>
      <c r="BZ247" s="604">
        <v>2.8571428571428568</v>
      </c>
      <c r="CA247" s="606"/>
      <c r="CB247" s="608"/>
      <c r="CC247" s="608"/>
      <c r="CD247" s="606"/>
      <c r="CE247" s="608"/>
      <c r="CF247" s="608"/>
      <c r="CG247" s="607"/>
      <c r="CH247" s="608"/>
      <c r="CI247" s="608"/>
      <c r="CJ247" s="607"/>
      <c r="CK247" s="712"/>
      <c r="CL247" s="888"/>
      <c r="CM247" s="888"/>
      <c r="CN247" s="889"/>
      <c r="CO247" s="678"/>
      <c r="CP247" s="890">
        <v>100</v>
      </c>
      <c r="CQ247" s="602">
        <v>1.2</v>
      </c>
      <c r="CR247" s="680">
        <v>3.5999999999999996</v>
      </c>
      <c r="CS247" s="584"/>
      <c r="CT247" s="585"/>
      <c r="CU247" s="585"/>
      <c r="CV247" s="891"/>
      <c r="CW247" s="600">
        <v>0</v>
      </c>
      <c r="CX247" s="552">
        <v>0</v>
      </c>
      <c r="CY247" s="552">
        <v>0</v>
      </c>
      <c r="CZ247" s="551">
        <v>0</v>
      </c>
      <c r="DA247" s="552">
        <v>0</v>
      </c>
      <c r="DB247" s="552">
        <v>0</v>
      </c>
      <c r="DC247" s="551">
        <v>0</v>
      </c>
      <c r="DD247" s="552">
        <v>0</v>
      </c>
      <c r="DE247" s="552">
        <v>0</v>
      </c>
      <c r="DF247" s="552">
        <v>0</v>
      </c>
      <c r="DG247" s="552">
        <v>0</v>
      </c>
      <c r="DH247" s="551">
        <v>0</v>
      </c>
      <c r="DI247" s="552">
        <v>0</v>
      </c>
      <c r="DJ247" s="552">
        <v>0</v>
      </c>
      <c r="DK247" s="552">
        <v>0</v>
      </c>
      <c r="DL247" s="892">
        <v>0</v>
      </c>
    </row>
    <row r="248" spans="1:116">
      <c r="A248" s="769" t="s">
        <v>1120</v>
      </c>
      <c r="B248" s="621" t="s">
        <v>675</v>
      </c>
      <c r="C248" s="622" t="s">
        <v>379</v>
      </c>
      <c r="D248" s="622" t="s">
        <v>32</v>
      </c>
      <c r="E248" s="622" t="s">
        <v>431</v>
      </c>
      <c r="F248" s="622" t="s">
        <v>893</v>
      </c>
      <c r="G248" s="599">
        <v>52.277026197802201</v>
      </c>
      <c r="H248" s="600">
        <v>60</v>
      </c>
      <c r="I248" s="552">
        <v>5</v>
      </c>
      <c r="J248" s="601">
        <v>51.5</v>
      </c>
      <c r="K248" s="551">
        <v>50</v>
      </c>
      <c r="L248" s="552">
        <v>1</v>
      </c>
      <c r="M248" s="552">
        <v>1</v>
      </c>
      <c r="N248" s="552">
        <v>1</v>
      </c>
      <c r="O248" s="553">
        <v>0</v>
      </c>
      <c r="P248" s="554">
        <v>0.85833333333333328</v>
      </c>
      <c r="Q248" s="555">
        <v>12.875</v>
      </c>
      <c r="R248" s="606"/>
      <c r="S248" s="608"/>
      <c r="T248" s="608"/>
      <c r="U248" s="607"/>
      <c r="V248" s="600">
        <v>10</v>
      </c>
      <c r="W248" s="601">
        <v>10</v>
      </c>
      <c r="X248" s="551">
        <v>10</v>
      </c>
      <c r="Y248" s="561"/>
      <c r="Z248" s="553">
        <v>0</v>
      </c>
      <c r="AA248" s="554">
        <v>1</v>
      </c>
      <c r="AB248" s="555">
        <v>10</v>
      </c>
      <c r="AC248" s="600">
        <v>4</v>
      </c>
      <c r="AD248" s="557">
        <v>2</v>
      </c>
      <c r="AE248" s="551">
        <v>2</v>
      </c>
      <c r="AF248" s="552">
        <v>0</v>
      </c>
      <c r="AG248" s="553">
        <v>0</v>
      </c>
      <c r="AH248" s="602">
        <v>0.5</v>
      </c>
      <c r="AI248" s="603">
        <v>5</v>
      </c>
      <c r="AJ248" s="559">
        <v>5</v>
      </c>
      <c r="AK248" s="551">
        <v>2</v>
      </c>
      <c r="AL248" s="552">
        <v>3</v>
      </c>
      <c r="AM248" s="561"/>
      <c r="AN248" s="553">
        <v>0</v>
      </c>
      <c r="AO248" s="602">
        <v>1</v>
      </c>
      <c r="AP248" s="886"/>
      <c r="AQ248" s="657"/>
      <c r="AR248" s="887"/>
      <c r="AS248" s="887"/>
      <c r="AT248" s="602">
        <v>0.75</v>
      </c>
      <c r="AU248" s="604">
        <v>11.25</v>
      </c>
      <c r="AV248" s="600">
        <v>14</v>
      </c>
      <c r="AW248" s="551">
        <v>9</v>
      </c>
      <c r="AX248" s="551">
        <v>6</v>
      </c>
      <c r="AY248" s="552">
        <v>3</v>
      </c>
      <c r="AZ248" s="552">
        <v>0</v>
      </c>
      <c r="BA248" s="561"/>
      <c r="BB248" s="571">
        <v>0</v>
      </c>
      <c r="BC248" s="602">
        <v>0.6428571428571429</v>
      </c>
      <c r="BD248" s="604">
        <v>6.4285714285714288</v>
      </c>
      <c r="BE248" s="605">
        <v>65000</v>
      </c>
      <c r="BF248" s="563">
        <v>42932.079999999994</v>
      </c>
      <c r="BG248" s="563">
        <v>2232468.1599999997</v>
      </c>
      <c r="BH248" s="872">
        <v>52</v>
      </c>
      <c r="BI248" s="602">
        <v>0.66049353846153835</v>
      </c>
      <c r="BJ248" s="604">
        <v>4.6234547692307686</v>
      </c>
      <c r="BK248" s="629"/>
      <c r="BL248" s="873">
        <v>0</v>
      </c>
      <c r="BM248" s="874">
        <v>0</v>
      </c>
      <c r="BN248" s="565">
        <v>0</v>
      </c>
      <c r="BO248" s="565">
        <v>0</v>
      </c>
      <c r="BP248" s="565">
        <v>0</v>
      </c>
      <c r="BQ248" s="565">
        <v>0</v>
      </c>
      <c r="BR248" s="552">
        <v>0</v>
      </c>
      <c r="BS248" s="657"/>
      <c r="BT248" s="607"/>
      <c r="BU248" s="676">
        <v>0.5</v>
      </c>
      <c r="BV248" s="602">
        <v>1</v>
      </c>
      <c r="BW248" s="563">
        <v>2</v>
      </c>
      <c r="BX248" s="872">
        <v>2</v>
      </c>
      <c r="BY248" s="602">
        <v>1</v>
      </c>
      <c r="BZ248" s="604">
        <v>5</v>
      </c>
      <c r="CA248" s="606"/>
      <c r="CB248" s="608"/>
      <c r="CC248" s="608"/>
      <c r="CD248" s="606"/>
      <c r="CE248" s="608"/>
      <c r="CF248" s="608"/>
      <c r="CG248" s="607"/>
      <c r="CH248" s="608"/>
      <c r="CI248" s="608"/>
      <c r="CJ248" s="607"/>
      <c r="CK248" s="712"/>
      <c r="CL248" s="888"/>
      <c r="CM248" s="888"/>
      <c r="CN248" s="889"/>
      <c r="CO248" s="678"/>
      <c r="CP248" s="890">
        <v>94.6</v>
      </c>
      <c r="CQ248" s="602">
        <v>0.7</v>
      </c>
      <c r="CR248" s="680">
        <v>2.0999999999999996</v>
      </c>
      <c r="CS248" s="584"/>
      <c r="CT248" s="585"/>
      <c r="CU248" s="585"/>
      <c r="CV248" s="891"/>
      <c r="CW248" s="600">
        <v>0</v>
      </c>
      <c r="CX248" s="552">
        <v>0</v>
      </c>
      <c r="CY248" s="552">
        <v>0</v>
      </c>
      <c r="CZ248" s="551">
        <v>0</v>
      </c>
      <c r="DA248" s="552">
        <v>0</v>
      </c>
      <c r="DB248" s="552">
        <v>0</v>
      </c>
      <c r="DC248" s="551">
        <v>0</v>
      </c>
      <c r="DD248" s="552">
        <v>0</v>
      </c>
      <c r="DE248" s="552">
        <v>0</v>
      </c>
      <c r="DF248" s="552">
        <v>0</v>
      </c>
      <c r="DG248" s="552">
        <v>0</v>
      </c>
      <c r="DH248" s="551">
        <v>0</v>
      </c>
      <c r="DI248" s="552">
        <v>0</v>
      </c>
      <c r="DJ248" s="552">
        <v>0</v>
      </c>
      <c r="DK248" s="552">
        <v>0</v>
      </c>
      <c r="DL248" s="892">
        <v>0</v>
      </c>
    </row>
    <row r="249" spans="1:116">
      <c r="A249" s="769" t="s">
        <v>1120</v>
      </c>
      <c r="B249" s="621" t="s">
        <v>675</v>
      </c>
      <c r="C249" s="622" t="s">
        <v>379</v>
      </c>
      <c r="D249" s="622" t="s">
        <v>32</v>
      </c>
      <c r="E249" s="622" t="s">
        <v>433</v>
      </c>
      <c r="F249" s="622" t="s">
        <v>894</v>
      </c>
      <c r="G249" s="599">
        <v>54.075516156978118</v>
      </c>
      <c r="H249" s="600">
        <v>91</v>
      </c>
      <c r="I249" s="552">
        <v>7</v>
      </c>
      <c r="J249" s="601">
        <v>90.2</v>
      </c>
      <c r="K249" s="551">
        <v>85</v>
      </c>
      <c r="L249" s="552">
        <v>4</v>
      </c>
      <c r="M249" s="552">
        <v>4</v>
      </c>
      <c r="N249" s="552">
        <v>0</v>
      </c>
      <c r="O249" s="553">
        <v>0</v>
      </c>
      <c r="P249" s="554">
        <v>0.99120879120879124</v>
      </c>
      <c r="Q249" s="555">
        <v>14.868131868131869</v>
      </c>
      <c r="R249" s="606"/>
      <c r="S249" s="608"/>
      <c r="T249" s="608"/>
      <c r="U249" s="607"/>
      <c r="V249" s="600">
        <v>15</v>
      </c>
      <c r="W249" s="601">
        <v>10</v>
      </c>
      <c r="X249" s="551">
        <v>10</v>
      </c>
      <c r="Y249" s="561"/>
      <c r="Z249" s="553">
        <v>0</v>
      </c>
      <c r="AA249" s="554">
        <v>0.66666666666666663</v>
      </c>
      <c r="AB249" s="555">
        <v>6.6666666666666661</v>
      </c>
      <c r="AC249" s="600">
        <v>13</v>
      </c>
      <c r="AD249" s="557">
        <v>9</v>
      </c>
      <c r="AE249" s="551">
        <v>9</v>
      </c>
      <c r="AF249" s="552">
        <v>0</v>
      </c>
      <c r="AG249" s="553">
        <v>0</v>
      </c>
      <c r="AH249" s="602">
        <v>0.69230769230769229</v>
      </c>
      <c r="AI249" s="603">
        <v>17</v>
      </c>
      <c r="AJ249" s="559">
        <v>8</v>
      </c>
      <c r="AK249" s="551">
        <v>6</v>
      </c>
      <c r="AL249" s="552">
        <v>2</v>
      </c>
      <c r="AM249" s="561"/>
      <c r="AN249" s="553">
        <v>0</v>
      </c>
      <c r="AO249" s="602">
        <v>0.47058823529411764</v>
      </c>
      <c r="AP249" s="886"/>
      <c r="AQ249" s="657"/>
      <c r="AR249" s="887"/>
      <c r="AS249" s="887"/>
      <c r="AT249" s="602">
        <v>0.58144796380090491</v>
      </c>
      <c r="AU249" s="604">
        <v>8.7217194570135739</v>
      </c>
      <c r="AV249" s="600">
        <v>21</v>
      </c>
      <c r="AW249" s="551">
        <v>20</v>
      </c>
      <c r="AX249" s="551">
        <v>19</v>
      </c>
      <c r="AY249" s="552">
        <v>1</v>
      </c>
      <c r="AZ249" s="552">
        <v>0</v>
      </c>
      <c r="BA249" s="561"/>
      <c r="BB249" s="571">
        <v>0</v>
      </c>
      <c r="BC249" s="602">
        <v>0.95238095238095233</v>
      </c>
      <c r="BD249" s="604">
        <v>9.5238095238095237</v>
      </c>
      <c r="BE249" s="605">
        <v>65000</v>
      </c>
      <c r="BF249" s="563">
        <v>52883.894526881704</v>
      </c>
      <c r="BG249" s="563">
        <v>4918202.1909999987</v>
      </c>
      <c r="BH249" s="872">
        <v>93</v>
      </c>
      <c r="BI249" s="602">
        <v>0.81359837733664164</v>
      </c>
      <c r="BJ249" s="604">
        <v>5.6951886413564914</v>
      </c>
      <c r="BK249" s="629"/>
      <c r="BL249" s="873">
        <v>0</v>
      </c>
      <c r="BM249" s="874">
        <v>0</v>
      </c>
      <c r="BN249" s="565">
        <v>0</v>
      </c>
      <c r="BO249" s="565">
        <v>0</v>
      </c>
      <c r="BP249" s="565">
        <v>0</v>
      </c>
      <c r="BQ249" s="565">
        <v>0</v>
      </c>
      <c r="BR249" s="552">
        <v>0</v>
      </c>
      <c r="BS249" s="657"/>
      <c r="BT249" s="607"/>
      <c r="BU249" s="676">
        <v>0.5</v>
      </c>
      <c r="BV249" s="602">
        <v>0.66666666666666663</v>
      </c>
      <c r="BW249" s="563">
        <v>6</v>
      </c>
      <c r="BX249" s="872">
        <v>9</v>
      </c>
      <c r="BY249" s="602">
        <v>1</v>
      </c>
      <c r="BZ249" s="604">
        <v>5</v>
      </c>
      <c r="CA249" s="606"/>
      <c r="CB249" s="608"/>
      <c r="CC249" s="608"/>
      <c r="CD249" s="606"/>
      <c r="CE249" s="608"/>
      <c r="CF249" s="608"/>
      <c r="CG249" s="607"/>
      <c r="CH249" s="608"/>
      <c r="CI249" s="608"/>
      <c r="CJ249" s="607"/>
      <c r="CK249" s="712"/>
      <c r="CL249" s="888"/>
      <c r="CM249" s="888"/>
      <c r="CN249" s="889"/>
      <c r="CO249" s="678"/>
      <c r="CP249" s="890">
        <v>100</v>
      </c>
      <c r="CQ249" s="602">
        <v>1.2</v>
      </c>
      <c r="CR249" s="680">
        <v>3.5999999999999996</v>
      </c>
      <c r="CS249" s="584"/>
      <c r="CT249" s="585"/>
      <c r="CU249" s="585"/>
      <c r="CV249" s="891"/>
      <c r="CW249" s="600">
        <v>0</v>
      </c>
      <c r="CX249" s="552">
        <v>0</v>
      </c>
      <c r="CY249" s="552">
        <v>0</v>
      </c>
      <c r="CZ249" s="551">
        <v>0</v>
      </c>
      <c r="DA249" s="552">
        <v>0</v>
      </c>
      <c r="DB249" s="552">
        <v>0</v>
      </c>
      <c r="DC249" s="551">
        <v>0</v>
      </c>
      <c r="DD249" s="552">
        <v>0</v>
      </c>
      <c r="DE249" s="552">
        <v>0</v>
      </c>
      <c r="DF249" s="552">
        <v>0</v>
      </c>
      <c r="DG249" s="552">
        <v>0</v>
      </c>
      <c r="DH249" s="551">
        <v>0</v>
      </c>
      <c r="DI249" s="552">
        <v>0</v>
      </c>
      <c r="DJ249" s="552">
        <v>0</v>
      </c>
      <c r="DK249" s="552">
        <v>0</v>
      </c>
      <c r="DL249" s="892">
        <v>0</v>
      </c>
    </row>
    <row r="250" spans="1:116">
      <c r="A250" s="769" t="s">
        <v>1120</v>
      </c>
      <c r="B250" s="621" t="s">
        <v>675</v>
      </c>
      <c r="C250" s="622" t="s">
        <v>379</v>
      </c>
      <c r="D250" s="622" t="s">
        <v>32</v>
      </c>
      <c r="E250" s="622" t="s">
        <v>435</v>
      </c>
      <c r="F250" s="622" t="s">
        <v>895</v>
      </c>
      <c r="G250" s="599">
        <v>56.999443580451135</v>
      </c>
      <c r="H250" s="600">
        <v>84</v>
      </c>
      <c r="I250" s="552">
        <v>6</v>
      </c>
      <c r="J250" s="601">
        <v>80</v>
      </c>
      <c r="K250" s="551">
        <v>78</v>
      </c>
      <c r="L250" s="552">
        <v>2</v>
      </c>
      <c r="M250" s="552">
        <v>0</v>
      </c>
      <c r="N250" s="552">
        <v>0</v>
      </c>
      <c r="O250" s="553">
        <v>0</v>
      </c>
      <c r="P250" s="554">
        <v>0.95238095238095233</v>
      </c>
      <c r="Q250" s="555">
        <v>14.285714285714285</v>
      </c>
      <c r="R250" s="606"/>
      <c r="S250" s="608"/>
      <c r="T250" s="608"/>
      <c r="U250" s="607"/>
      <c r="V250" s="600">
        <v>13</v>
      </c>
      <c r="W250" s="601">
        <v>9</v>
      </c>
      <c r="X250" s="551">
        <v>9</v>
      </c>
      <c r="Y250" s="561"/>
      <c r="Z250" s="553">
        <v>0</v>
      </c>
      <c r="AA250" s="554">
        <v>0.69230769230769229</v>
      </c>
      <c r="AB250" s="555">
        <v>6.9230769230769234</v>
      </c>
      <c r="AC250" s="600">
        <v>4</v>
      </c>
      <c r="AD250" s="557">
        <v>5</v>
      </c>
      <c r="AE250" s="551">
        <v>5</v>
      </c>
      <c r="AF250" s="552">
        <v>0</v>
      </c>
      <c r="AG250" s="553">
        <v>0</v>
      </c>
      <c r="AH250" s="602">
        <v>1.2</v>
      </c>
      <c r="AI250" s="603">
        <v>5</v>
      </c>
      <c r="AJ250" s="559">
        <v>5</v>
      </c>
      <c r="AK250" s="551">
        <v>5</v>
      </c>
      <c r="AL250" s="552">
        <v>0</v>
      </c>
      <c r="AM250" s="561"/>
      <c r="AN250" s="553">
        <v>0</v>
      </c>
      <c r="AO250" s="602">
        <v>1</v>
      </c>
      <c r="AP250" s="886"/>
      <c r="AQ250" s="657"/>
      <c r="AR250" s="887"/>
      <c r="AS250" s="887"/>
      <c r="AT250" s="602">
        <v>1.1000000000000001</v>
      </c>
      <c r="AU250" s="604">
        <v>16.5</v>
      </c>
      <c r="AV250" s="600">
        <v>19</v>
      </c>
      <c r="AW250" s="551">
        <v>10</v>
      </c>
      <c r="AX250" s="551">
        <v>9</v>
      </c>
      <c r="AY250" s="552">
        <v>0</v>
      </c>
      <c r="AZ250" s="552">
        <v>1</v>
      </c>
      <c r="BA250" s="561"/>
      <c r="BB250" s="571">
        <v>0</v>
      </c>
      <c r="BC250" s="602">
        <v>0.52631578947368418</v>
      </c>
      <c r="BD250" s="604">
        <v>5.2631578947368416</v>
      </c>
      <c r="BE250" s="605">
        <v>65000</v>
      </c>
      <c r="BF250" s="563">
        <v>50398.162999999993</v>
      </c>
      <c r="BG250" s="563">
        <v>4031853.0399999996</v>
      </c>
      <c r="BH250" s="872">
        <v>80</v>
      </c>
      <c r="BI250" s="602">
        <v>0.77535635384615376</v>
      </c>
      <c r="BJ250" s="604">
        <v>5.4274944769230764</v>
      </c>
      <c r="BK250" s="629"/>
      <c r="BL250" s="873">
        <v>0</v>
      </c>
      <c r="BM250" s="874">
        <v>0</v>
      </c>
      <c r="BN250" s="565">
        <v>0</v>
      </c>
      <c r="BO250" s="565">
        <v>0</v>
      </c>
      <c r="BP250" s="565">
        <v>0</v>
      </c>
      <c r="BQ250" s="565">
        <v>0</v>
      </c>
      <c r="BR250" s="552">
        <v>0</v>
      </c>
      <c r="BS250" s="657"/>
      <c r="BT250" s="607"/>
      <c r="BU250" s="676">
        <v>0.5</v>
      </c>
      <c r="BV250" s="602">
        <v>0.8</v>
      </c>
      <c r="BW250" s="563">
        <v>4</v>
      </c>
      <c r="BX250" s="872">
        <v>5</v>
      </c>
      <c r="BY250" s="602">
        <v>1</v>
      </c>
      <c r="BZ250" s="604">
        <v>5</v>
      </c>
      <c r="CA250" s="606"/>
      <c r="CB250" s="608"/>
      <c r="CC250" s="608"/>
      <c r="CD250" s="606"/>
      <c r="CE250" s="608"/>
      <c r="CF250" s="608"/>
      <c r="CG250" s="607"/>
      <c r="CH250" s="608"/>
      <c r="CI250" s="608"/>
      <c r="CJ250" s="607"/>
      <c r="CK250" s="712"/>
      <c r="CL250" s="888"/>
      <c r="CM250" s="888"/>
      <c r="CN250" s="889"/>
      <c r="CO250" s="678"/>
      <c r="CP250" s="890">
        <v>99.07692307692308</v>
      </c>
      <c r="CQ250" s="602">
        <v>1.2</v>
      </c>
      <c r="CR250" s="680">
        <v>3.5999999999999996</v>
      </c>
      <c r="CS250" s="584"/>
      <c r="CT250" s="585"/>
      <c r="CU250" s="585"/>
      <c r="CV250" s="891"/>
      <c r="CW250" s="600">
        <v>0</v>
      </c>
      <c r="CX250" s="552">
        <v>0</v>
      </c>
      <c r="CY250" s="552">
        <v>0</v>
      </c>
      <c r="CZ250" s="551">
        <v>0</v>
      </c>
      <c r="DA250" s="552">
        <v>0</v>
      </c>
      <c r="DB250" s="552">
        <v>0</v>
      </c>
      <c r="DC250" s="551">
        <v>0</v>
      </c>
      <c r="DD250" s="552">
        <v>0</v>
      </c>
      <c r="DE250" s="552">
        <v>0</v>
      </c>
      <c r="DF250" s="552">
        <v>0</v>
      </c>
      <c r="DG250" s="552">
        <v>0</v>
      </c>
      <c r="DH250" s="551">
        <v>0</v>
      </c>
      <c r="DI250" s="552">
        <v>0</v>
      </c>
      <c r="DJ250" s="552">
        <v>0</v>
      </c>
      <c r="DK250" s="552">
        <v>0</v>
      </c>
      <c r="DL250" s="892">
        <v>0</v>
      </c>
    </row>
    <row r="251" spans="1:116">
      <c r="A251" s="769" t="s">
        <v>1120</v>
      </c>
      <c r="B251" s="621" t="s">
        <v>675</v>
      </c>
      <c r="C251" s="622" t="s">
        <v>379</v>
      </c>
      <c r="D251" s="622" t="s">
        <v>32</v>
      </c>
      <c r="E251" s="622" t="s">
        <v>437</v>
      </c>
      <c r="F251" s="622" t="s">
        <v>896</v>
      </c>
      <c r="G251" s="599">
        <v>68.418377516750866</v>
      </c>
      <c r="H251" s="600">
        <v>73</v>
      </c>
      <c r="I251" s="552">
        <v>6</v>
      </c>
      <c r="J251" s="601">
        <v>60.6</v>
      </c>
      <c r="K251" s="551">
        <v>58</v>
      </c>
      <c r="L251" s="552">
        <v>2</v>
      </c>
      <c r="M251" s="552">
        <v>2</v>
      </c>
      <c r="N251" s="552">
        <v>0</v>
      </c>
      <c r="O251" s="553">
        <v>0</v>
      </c>
      <c r="P251" s="554">
        <v>0.83013698630136989</v>
      </c>
      <c r="Q251" s="555">
        <v>12.452054794520549</v>
      </c>
      <c r="R251" s="606"/>
      <c r="S251" s="608"/>
      <c r="T251" s="608"/>
      <c r="U251" s="607"/>
      <c r="V251" s="600">
        <v>12</v>
      </c>
      <c r="W251" s="601">
        <v>16</v>
      </c>
      <c r="X251" s="551">
        <v>16</v>
      </c>
      <c r="Y251" s="561"/>
      <c r="Z251" s="553">
        <v>0</v>
      </c>
      <c r="AA251" s="554">
        <v>1.2</v>
      </c>
      <c r="AB251" s="555">
        <v>12</v>
      </c>
      <c r="AC251" s="600">
        <v>5</v>
      </c>
      <c r="AD251" s="557">
        <v>7</v>
      </c>
      <c r="AE251" s="551">
        <v>7</v>
      </c>
      <c r="AF251" s="552">
        <v>0</v>
      </c>
      <c r="AG251" s="553">
        <v>0</v>
      </c>
      <c r="AH251" s="602">
        <v>1.2</v>
      </c>
      <c r="AI251" s="603">
        <v>7</v>
      </c>
      <c r="AJ251" s="559">
        <v>9</v>
      </c>
      <c r="AK251" s="551">
        <v>7</v>
      </c>
      <c r="AL251" s="552">
        <v>2</v>
      </c>
      <c r="AM251" s="561"/>
      <c r="AN251" s="553">
        <v>0</v>
      </c>
      <c r="AO251" s="602">
        <v>1.2</v>
      </c>
      <c r="AP251" s="886"/>
      <c r="AQ251" s="657"/>
      <c r="AR251" s="887"/>
      <c r="AS251" s="887"/>
      <c r="AT251" s="602">
        <v>1.2</v>
      </c>
      <c r="AU251" s="604">
        <v>18</v>
      </c>
      <c r="AV251" s="600">
        <v>17</v>
      </c>
      <c r="AW251" s="551">
        <v>19</v>
      </c>
      <c r="AX251" s="551">
        <v>12</v>
      </c>
      <c r="AY251" s="552">
        <v>6</v>
      </c>
      <c r="AZ251" s="552">
        <v>1</v>
      </c>
      <c r="BA251" s="561"/>
      <c r="BB251" s="571">
        <v>0</v>
      </c>
      <c r="BC251" s="602">
        <v>1.1176470588235294</v>
      </c>
      <c r="BD251" s="604">
        <v>11.176470588235293</v>
      </c>
      <c r="BE251" s="605">
        <v>65000</v>
      </c>
      <c r="BF251" s="563">
        <v>57477.198387096767</v>
      </c>
      <c r="BG251" s="563">
        <v>3563586.2999999993</v>
      </c>
      <c r="BH251" s="872">
        <v>62</v>
      </c>
      <c r="BI251" s="602">
        <v>0.88426459057071949</v>
      </c>
      <c r="BJ251" s="604">
        <v>6.1898521339950365</v>
      </c>
      <c r="BK251" s="629"/>
      <c r="BL251" s="873">
        <v>0</v>
      </c>
      <c r="BM251" s="874">
        <v>0</v>
      </c>
      <c r="BN251" s="565">
        <v>0</v>
      </c>
      <c r="BO251" s="565">
        <v>0</v>
      </c>
      <c r="BP251" s="565">
        <v>0</v>
      </c>
      <c r="BQ251" s="565">
        <v>0</v>
      </c>
      <c r="BR251" s="552">
        <v>0</v>
      </c>
      <c r="BS251" s="657"/>
      <c r="BT251" s="607"/>
      <c r="BU251" s="676">
        <v>0.5</v>
      </c>
      <c r="BV251" s="602">
        <v>1</v>
      </c>
      <c r="BW251" s="563">
        <v>7</v>
      </c>
      <c r="BX251" s="872">
        <v>7</v>
      </c>
      <c r="BY251" s="602">
        <v>1</v>
      </c>
      <c r="BZ251" s="604">
        <v>5</v>
      </c>
      <c r="CA251" s="606"/>
      <c r="CB251" s="608"/>
      <c r="CC251" s="608"/>
      <c r="CD251" s="606"/>
      <c r="CE251" s="608"/>
      <c r="CF251" s="608"/>
      <c r="CG251" s="607"/>
      <c r="CH251" s="608"/>
      <c r="CI251" s="608"/>
      <c r="CJ251" s="607"/>
      <c r="CK251" s="712"/>
      <c r="CL251" s="888"/>
      <c r="CM251" s="888"/>
      <c r="CN251" s="889"/>
      <c r="CO251" s="678"/>
      <c r="CP251" s="890">
        <v>100</v>
      </c>
      <c r="CQ251" s="602">
        <v>1.2</v>
      </c>
      <c r="CR251" s="680">
        <v>3.5999999999999996</v>
      </c>
      <c r="CS251" s="584"/>
      <c r="CT251" s="585"/>
      <c r="CU251" s="585"/>
      <c r="CV251" s="891"/>
      <c r="CW251" s="600">
        <v>0</v>
      </c>
      <c r="CX251" s="552">
        <v>0</v>
      </c>
      <c r="CY251" s="552">
        <v>0</v>
      </c>
      <c r="CZ251" s="551">
        <v>0</v>
      </c>
      <c r="DA251" s="552">
        <v>0</v>
      </c>
      <c r="DB251" s="552">
        <v>0</v>
      </c>
      <c r="DC251" s="551">
        <v>0</v>
      </c>
      <c r="DD251" s="552">
        <v>0</v>
      </c>
      <c r="DE251" s="552">
        <v>0</v>
      </c>
      <c r="DF251" s="552">
        <v>0</v>
      </c>
      <c r="DG251" s="552">
        <v>0</v>
      </c>
      <c r="DH251" s="551">
        <v>0</v>
      </c>
      <c r="DI251" s="552">
        <v>0</v>
      </c>
      <c r="DJ251" s="552">
        <v>0</v>
      </c>
      <c r="DK251" s="552">
        <v>0</v>
      </c>
      <c r="DL251" s="892">
        <v>0</v>
      </c>
    </row>
    <row r="252" spans="1:116">
      <c r="A252" s="769" t="s">
        <v>1120</v>
      </c>
      <c r="B252" s="621" t="s">
        <v>675</v>
      </c>
      <c r="C252" s="622" t="s">
        <v>379</v>
      </c>
      <c r="D252" s="622" t="s">
        <v>32</v>
      </c>
      <c r="E252" s="622" t="s">
        <v>439</v>
      </c>
      <c r="F252" s="622" t="s">
        <v>897</v>
      </c>
      <c r="G252" s="599">
        <v>60.091086469453622</v>
      </c>
      <c r="H252" s="600">
        <v>73</v>
      </c>
      <c r="I252" s="552">
        <v>6</v>
      </c>
      <c r="J252" s="601">
        <v>72.5</v>
      </c>
      <c r="K252" s="551">
        <v>70</v>
      </c>
      <c r="L252" s="552">
        <v>2</v>
      </c>
      <c r="M252" s="552">
        <v>1</v>
      </c>
      <c r="N252" s="552">
        <v>1</v>
      </c>
      <c r="O252" s="553">
        <v>0</v>
      </c>
      <c r="P252" s="554">
        <v>0.99315068493150682</v>
      </c>
      <c r="Q252" s="555">
        <v>14.897260273972602</v>
      </c>
      <c r="R252" s="606"/>
      <c r="S252" s="608"/>
      <c r="T252" s="608"/>
      <c r="U252" s="607"/>
      <c r="V252" s="600">
        <v>12</v>
      </c>
      <c r="W252" s="601">
        <v>10</v>
      </c>
      <c r="X252" s="551">
        <v>10</v>
      </c>
      <c r="Y252" s="561"/>
      <c r="Z252" s="553">
        <v>0</v>
      </c>
      <c r="AA252" s="554">
        <v>0.83333333333333337</v>
      </c>
      <c r="AB252" s="555">
        <v>8.3333333333333339</v>
      </c>
      <c r="AC252" s="600">
        <v>5</v>
      </c>
      <c r="AD252" s="557">
        <v>5</v>
      </c>
      <c r="AE252" s="551">
        <v>5</v>
      </c>
      <c r="AF252" s="552">
        <v>0</v>
      </c>
      <c r="AG252" s="553">
        <v>0</v>
      </c>
      <c r="AH252" s="602">
        <v>1</v>
      </c>
      <c r="AI252" s="603">
        <v>7</v>
      </c>
      <c r="AJ252" s="559">
        <v>4</v>
      </c>
      <c r="AK252" s="551">
        <v>3</v>
      </c>
      <c r="AL252" s="552">
        <v>1</v>
      </c>
      <c r="AM252" s="561"/>
      <c r="AN252" s="553">
        <v>0</v>
      </c>
      <c r="AO252" s="602">
        <v>0.5714285714285714</v>
      </c>
      <c r="AP252" s="886"/>
      <c r="AQ252" s="657"/>
      <c r="AR252" s="887"/>
      <c r="AS252" s="887"/>
      <c r="AT252" s="602">
        <v>0.7857142857142857</v>
      </c>
      <c r="AU252" s="604">
        <v>11.785714285714285</v>
      </c>
      <c r="AV252" s="600">
        <v>17</v>
      </c>
      <c r="AW252" s="551">
        <v>19</v>
      </c>
      <c r="AX252" s="551">
        <v>16</v>
      </c>
      <c r="AY252" s="552">
        <v>1</v>
      </c>
      <c r="AZ252" s="552">
        <v>2</v>
      </c>
      <c r="BA252" s="561"/>
      <c r="BB252" s="571">
        <v>0</v>
      </c>
      <c r="BC252" s="602">
        <v>1.1176470588235294</v>
      </c>
      <c r="BD252" s="604">
        <v>11.176470588235293</v>
      </c>
      <c r="BE252" s="605">
        <v>65000</v>
      </c>
      <c r="BF252" s="563">
        <v>56162.85989041096</v>
      </c>
      <c r="BG252" s="563">
        <v>4099888.7719999999</v>
      </c>
      <c r="BH252" s="872">
        <v>73</v>
      </c>
      <c r="BI252" s="602">
        <v>0.86404399831401479</v>
      </c>
      <c r="BJ252" s="604">
        <v>6.0483079881981032</v>
      </c>
      <c r="BK252" s="629"/>
      <c r="BL252" s="873">
        <v>0</v>
      </c>
      <c r="BM252" s="874">
        <v>0</v>
      </c>
      <c r="BN252" s="565">
        <v>0</v>
      </c>
      <c r="BO252" s="565">
        <v>0</v>
      </c>
      <c r="BP252" s="565">
        <v>0</v>
      </c>
      <c r="BQ252" s="565">
        <v>0</v>
      </c>
      <c r="BR252" s="552">
        <v>0</v>
      </c>
      <c r="BS252" s="657"/>
      <c r="BT252" s="607"/>
      <c r="BU252" s="676">
        <v>0.5</v>
      </c>
      <c r="BV252" s="602">
        <v>0.6</v>
      </c>
      <c r="BW252" s="563">
        <v>3</v>
      </c>
      <c r="BX252" s="872">
        <v>5</v>
      </c>
      <c r="BY252" s="602">
        <v>1</v>
      </c>
      <c r="BZ252" s="604">
        <v>5</v>
      </c>
      <c r="CA252" s="606"/>
      <c r="CB252" s="608"/>
      <c r="CC252" s="608"/>
      <c r="CD252" s="606"/>
      <c r="CE252" s="608"/>
      <c r="CF252" s="608"/>
      <c r="CG252" s="607"/>
      <c r="CH252" s="608"/>
      <c r="CI252" s="608"/>
      <c r="CJ252" s="607"/>
      <c r="CK252" s="712"/>
      <c r="CL252" s="888"/>
      <c r="CM252" s="888"/>
      <c r="CN252" s="889"/>
      <c r="CO252" s="678"/>
      <c r="CP252" s="890">
        <v>98.666666666666671</v>
      </c>
      <c r="CQ252" s="602">
        <v>0.95</v>
      </c>
      <c r="CR252" s="680">
        <v>2.8499999999999996</v>
      </c>
      <c r="CS252" s="584"/>
      <c r="CT252" s="585"/>
      <c r="CU252" s="585"/>
      <c r="CV252" s="891"/>
      <c r="CW252" s="600">
        <v>0</v>
      </c>
      <c r="CX252" s="552">
        <v>0</v>
      </c>
      <c r="CY252" s="552">
        <v>0</v>
      </c>
      <c r="CZ252" s="551">
        <v>0</v>
      </c>
      <c r="DA252" s="552">
        <v>0</v>
      </c>
      <c r="DB252" s="552">
        <v>0</v>
      </c>
      <c r="DC252" s="551">
        <v>0</v>
      </c>
      <c r="DD252" s="552">
        <v>0</v>
      </c>
      <c r="DE252" s="552">
        <v>0</v>
      </c>
      <c r="DF252" s="552">
        <v>0</v>
      </c>
      <c r="DG252" s="552">
        <v>0</v>
      </c>
      <c r="DH252" s="551">
        <v>0</v>
      </c>
      <c r="DI252" s="552">
        <v>0</v>
      </c>
      <c r="DJ252" s="552">
        <v>0</v>
      </c>
      <c r="DK252" s="552">
        <v>0</v>
      </c>
      <c r="DL252" s="892">
        <v>0</v>
      </c>
    </row>
    <row r="253" spans="1:116">
      <c r="A253" s="769" t="s">
        <v>1120</v>
      </c>
      <c r="B253" s="621" t="s">
        <v>675</v>
      </c>
      <c r="C253" s="622" t="s">
        <v>379</v>
      </c>
      <c r="D253" s="622" t="s">
        <v>32</v>
      </c>
      <c r="E253" s="622" t="s">
        <v>441</v>
      </c>
      <c r="F253" s="622" t="s">
        <v>898</v>
      </c>
      <c r="G253" s="599">
        <v>54.386920317155869</v>
      </c>
      <c r="H253" s="600">
        <v>84</v>
      </c>
      <c r="I253" s="552">
        <v>6</v>
      </c>
      <c r="J253" s="601">
        <v>94.6</v>
      </c>
      <c r="K253" s="551">
        <v>93</v>
      </c>
      <c r="L253" s="552">
        <v>1</v>
      </c>
      <c r="M253" s="552">
        <v>2</v>
      </c>
      <c r="N253" s="552">
        <v>0</v>
      </c>
      <c r="O253" s="553">
        <v>0</v>
      </c>
      <c r="P253" s="554">
        <v>1.1261904761904762</v>
      </c>
      <c r="Q253" s="555">
        <v>16.892857142857142</v>
      </c>
      <c r="R253" s="606"/>
      <c r="S253" s="608"/>
      <c r="T253" s="608"/>
      <c r="U253" s="607"/>
      <c r="V253" s="600">
        <v>13</v>
      </c>
      <c r="W253" s="601">
        <v>5</v>
      </c>
      <c r="X253" s="551">
        <v>5</v>
      </c>
      <c r="Y253" s="561"/>
      <c r="Z253" s="553">
        <v>0</v>
      </c>
      <c r="AA253" s="554">
        <v>0.38461538461538464</v>
      </c>
      <c r="AB253" s="555">
        <v>3.8461538461538463</v>
      </c>
      <c r="AC253" s="600">
        <v>7</v>
      </c>
      <c r="AD253" s="557">
        <v>5</v>
      </c>
      <c r="AE253" s="551">
        <v>5</v>
      </c>
      <c r="AF253" s="552">
        <v>0</v>
      </c>
      <c r="AG253" s="553">
        <v>0</v>
      </c>
      <c r="AH253" s="602">
        <v>0.7142857142857143</v>
      </c>
      <c r="AI253" s="603">
        <v>8</v>
      </c>
      <c r="AJ253" s="559">
        <v>10</v>
      </c>
      <c r="AK253" s="551">
        <v>6</v>
      </c>
      <c r="AL253" s="552">
        <v>4</v>
      </c>
      <c r="AM253" s="561"/>
      <c r="AN253" s="553">
        <v>0</v>
      </c>
      <c r="AO253" s="602">
        <v>1.2</v>
      </c>
      <c r="AP253" s="886"/>
      <c r="AQ253" s="657"/>
      <c r="AR253" s="887"/>
      <c r="AS253" s="887"/>
      <c r="AT253" s="602">
        <v>0.95714285714285707</v>
      </c>
      <c r="AU253" s="604">
        <v>14.357142857142856</v>
      </c>
      <c r="AV253" s="600">
        <v>19</v>
      </c>
      <c r="AW253" s="551">
        <v>16</v>
      </c>
      <c r="AX253" s="551">
        <v>15</v>
      </c>
      <c r="AY253" s="552">
        <v>0</v>
      </c>
      <c r="AZ253" s="552">
        <v>1</v>
      </c>
      <c r="BA253" s="561"/>
      <c r="BB253" s="571">
        <v>0</v>
      </c>
      <c r="BC253" s="602">
        <v>0.84210526315789469</v>
      </c>
      <c r="BD253" s="604">
        <v>8.4210526315789469</v>
      </c>
      <c r="BE253" s="605">
        <v>65000</v>
      </c>
      <c r="BF253" s="563">
        <v>57290.199937500009</v>
      </c>
      <c r="BG253" s="563">
        <v>5499859.1940000011</v>
      </c>
      <c r="BH253" s="872">
        <v>96</v>
      </c>
      <c r="BI253" s="602">
        <v>0.88138769134615402</v>
      </c>
      <c r="BJ253" s="604">
        <v>6.1697138394230784</v>
      </c>
      <c r="BK253" s="629"/>
      <c r="BL253" s="873">
        <v>0</v>
      </c>
      <c r="BM253" s="874">
        <v>0</v>
      </c>
      <c r="BN253" s="565">
        <v>0</v>
      </c>
      <c r="BO253" s="565">
        <v>0</v>
      </c>
      <c r="BP253" s="565">
        <v>0</v>
      </c>
      <c r="BQ253" s="565">
        <v>0</v>
      </c>
      <c r="BR253" s="552">
        <v>0</v>
      </c>
      <c r="BS253" s="657"/>
      <c r="BT253" s="607"/>
      <c r="BU253" s="676">
        <v>0.5</v>
      </c>
      <c r="BV253" s="602">
        <v>0.2</v>
      </c>
      <c r="BW253" s="563">
        <v>1</v>
      </c>
      <c r="BX253" s="872">
        <v>5</v>
      </c>
      <c r="BY253" s="602">
        <v>0.4</v>
      </c>
      <c r="BZ253" s="604">
        <v>2</v>
      </c>
      <c r="CA253" s="606"/>
      <c r="CB253" s="608"/>
      <c r="CC253" s="608"/>
      <c r="CD253" s="606"/>
      <c r="CE253" s="608"/>
      <c r="CF253" s="608"/>
      <c r="CG253" s="607"/>
      <c r="CH253" s="608"/>
      <c r="CI253" s="608"/>
      <c r="CJ253" s="607"/>
      <c r="CK253" s="712"/>
      <c r="CL253" s="888"/>
      <c r="CM253" s="888"/>
      <c r="CN253" s="889"/>
      <c r="CO253" s="678"/>
      <c r="CP253" s="890">
        <v>98.2</v>
      </c>
      <c r="CQ253" s="602">
        <v>0.9</v>
      </c>
      <c r="CR253" s="680">
        <v>2.7</v>
      </c>
      <c r="CS253" s="584"/>
      <c r="CT253" s="585"/>
      <c r="CU253" s="585"/>
      <c r="CV253" s="891"/>
      <c r="CW253" s="600">
        <v>0</v>
      </c>
      <c r="CX253" s="552">
        <v>0</v>
      </c>
      <c r="CY253" s="552">
        <v>0</v>
      </c>
      <c r="CZ253" s="551">
        <v>0</v>
      </c>
      <c r="DA253" s="552">
        <v>0</v>
      </c>
      <c r="DB253" s="552">
        <v>0</v>
      </c>
      <c r="DC253" s="551">
        <v>0</v>
      </c>
      <c r="DD253" s="552">
        <v>0</v>
      </c>
      <c r="DE253" s="552">
        <v>0</v>
      </c>
      <c r="DF253" s="552">
        <v>0</v>
      </c>
      <c r="DG253" s="552">
        <v>0</v>
      </c>
      <c r="DH253" s="551">
        <v>0</v>
      </c>
      <c r="DI253" s="552">
        <v>0</v>
      </c>
      <c r="DJ253" s="552">
        <v>0</v>
      </c>
      <c r="DK253" s="552">
        <v>0</v>
      </c>
      <c r="DL253" s="892">
        <v>0</v>
      </c>
    </row>
    <row r="254" spans="1:116">
      <c r="A254" s="769" t="s">
        <v>1120</v>
      </c>
      <c r="B254" s="621" t="s">
        <v>675</v>
      </c>
      <c r="C254" s="622" t="s">
        <v>379</v>
      </c>
      <c r="D254" s="622" t="s">
        <v>32</v>
      </c>
      <c r="E254" s="622" t="s">
        <v>443</v>
      </c>
      <c r="F254" s="622" t="s">
        <v>899</v>
      </c>
      <c r="G254" s="599">
        <v>63.53454581866243</v>
      </c>
      <c r="H254" s="600">
        <v>76</v>
      </c>
      <c r="I254" s="552">
        <v>6</v>
      </c>
      <c r="J254" s="601">
        <v>94.2</v>
      </c>
      <c r="K254" s="551">
        <v>93</v>
      </c>
      <c r="L254" s="552">
        <v>0</v>
      </c>
      <c r="M254" s="552">
        <v>4</v>
      </c>
      <c r="N254" s="552">
        <v>0</v>
      </c>
      <c r="O254" s="553">
        <v>0</v>
      </c>
      <c r="P254" s="554">
        <v>1.2</v>
      </c>
      <c r="Q254" s="555">
        <v>18</v>
      </c>
      <c r="R254" s="606"/>
      <c r="S254" s="608"/>
      <c r="T254" s="608"/>
      <c r="U254" s="607"/>
      <c r="V254" s="600">
        <v>12</v>
      </c>
      <c r="W254" s="601">
        <v>4</v>
      </c>
      <c r="X254" s="551">
        <v>4</v>
      </c>
      <c r="Y254" s="561"/>
      <c r="Z254" s="553">
        <v>0</v>
      </c>
      <c r="AA254" s="554">
        <v>0.33333333333333331</v>
      </c>
      <c r="AB254" s="555">
        <v>3.333333333333333</v>
      </c>
      <c r="AC254" s="600">
        <v>6</v>
      </c>
      <c r="AD254" s="557">
        <v>10</v>
      </c>
      <c r="AE254" s="551">
        <v>10</v>
      </c>
      <c r="AF254" s="552">
        <v>0</v>
      </c>
      <c r="AG254" s="553">
        <v>0</v>
      </c>
      <c r="AH254" s="602">
        <v>1.2</v>
      </c>
      <c r="AI254" s="603">
        <v>8</v>
      </c>
      <c r="AJ254" s="559">
        <v>10</v>
      </c>
      <c r="AK254" s="551">
        <v>7</v>
      </c>
      <c r="AL254" s="552">
        <v>3</v>
      </c>
      <c r="AM254" s="561"/>
      <c r="AN254" s="553">
        <v>0</v>
      </c>
      <c r="AO254" s="602">
        <v>1.2</v>
      </c>
      <c r="AP254" s="886"/>
      <c r="AQ254" s="657"/>
      <c r="AR254" s="887"/>
      <c r="AS254" s="887"/>
      <c r="AT254" s="602">
        <v>1.2</v>
      </c>
      <c r="AU254" s="604">
        <v>18</v>
      </c>
      <c r="AV254" s="600">
        <v>17</v>
      </c>
      <c r="AW254" s="551">
        <v>22</v>
      </c>
      <c r="AX254" s="551">
        <v>21</v>
      </c>
      <c r="AY254" s="552">
        <v>1</v>
      </c>
      <c r="AZ254" s="552">
        <v>0</v>
      </c>
      <c r="BA254" s="561"/>
      <c r="BB254" s="571">
        <v>0</v>
      </c>
      <c r="BC254" s="602">
        <v>1.2</v>
      </c>
      <c r="BD254" s="604">
        <v>12</v>
      </c>
      <c r="BE254" s="605">
        <v>65000</v>
      </c>
      <c r="BF254" s="563">
        <v>53868.401649484535</v>
      </c>
      <c r="BG254" s="563">
        <v>5225234.96</v>
      </c>
      <c r="BH254" s="872">
        <v>97</v>
      </c>
      <c r="BI254" s="602">
        <v>0.8287446407613005</v>
      </c>
      <c r="BJ254" s="604">
        <v>5.8012124853291036</v>
      </c>
      <c r="BK254" s="629"/>
      <c r="BL254" s="873">
        <v>0</v>
      </c>
      <c r="BM254" s="874">
        <v>0</v>
      </c>
      <c r="BN254" s="565">
        <v>0</v>
      </c>
      <c r="BO254" s="565">
        <v>0</v>
      </c>
      <c r="BP254" s="565">
        <v>0</v>
      </c>
      <c r="BQ254" s="565">
        <v>0</v>
      </c>
      <c r="BR254" s="552">
        <v>0</v>
      </c>
      <c r="BS254" s="657"/>
      <c r="BT254" s="607"/>
      <c r="BU254" s="676">
        <v>0.5</v>
      </c>
      <c r="BV254" s="602">
        <v>0.4</v>
      </c>
      <c r="BW254" s="563">
        <v>4</v>
      </c>
      <c r="BX254" s="872">
        <v>10</v>
      </c>
      <c r="BY254" s="602">
        <v>0.8</v>
      </c>
      <c r="BZ254" s="604">
        <v>4</v>
      </c>
      <c r="CA254" s="606"/>
      <c r="CB254" s="608"/>
      <c r="CC254" s="608"/>
      <c r="CD254" s="606"/>
      <c r="CE254" s="608"/>
      <c r="CF254" s="608"/>
      <c r="CG254" s="607"/>
      <c r="CH254" s="608"/>
      <c r="CI254" s="608"/>
      <c r="CJ254" s="607"/>
      <c r="CK254" s="712"/>
      <c r="CL254" s="888"/>
      <c r="CM254" s="888"/>
      <c r="CN254" s="889"/>
      <c r="CO254" s="678"/>
      <c r="CP254" s="890">
        <v>97.722222222222229</v>
      </c>
      <c r="CQ254" s="602">
        <v>0.8</v>
      </c>
      <c r="CR254" s="680">
        <v>2.4000000000000004</v>
      </c>
      <c r="CS254" s="584"/>
      <c r="CT254" s="585"/>
      <c r="CU254" s="585"/>
      <c r="CV254" s="891"/>
      <c r="CW254" s="600">
        <v>0</v>
      </c>
      <c r="CX254" s="552">
        <v>0</v>
      </c>
      <c r="CY254" s="552">
        <v>0</v>
      </c>
      <c r="CZ254" s="551">
        <v>0</v>
      </c>
      <c r="DA254" s="552">
        <v>0</v>
      </c>
      <c r="DB254" s="552">
        <v>0</v>
      </c>
      <c r="DC254" s="551">
        <v>0</v>
      </c>
      <c r="DD254" s="552">
        <v>0</v>
      </c>
      <c r="DE254" s="552">
        <v>0</v>
      </c>
      <c r="DF254" s="552">
        <v>0</v>
      </c>
      <c r="DG254" s="552">
        <v>0</v>
      </c>
      <c r="DH254" s="551">
        <v>0</v>
      </c>
      <c r="DI254" s="552">
        <v>0</v>
      </c>
      <c r="DJ254" s="552">
        <v>0</v>
      </c>
      <c r="DK254" s="552">
        <v>0</v>
      </c>
      <c r="DL254" s="892">
        <v>0</v>
      </c>
    </row>
    <row r="255" spans="1:116">
      <c r="A255" s="769" t="s">
        <v>1120</v>
      </c>
      <c r="B255" s="621" t="s">
        <v>675</v>
      </c>
      <c r="C255" s="622" t="s">
        <v>379</v>
      </c>
      <c r="D255" s="622" t="s">
        <v>32</v>
      </c>
      <c r="E255" s="622" t="s">
        <v>445</v>
      </c>
      <c r="F255" s="622" t="s">
        <v>900</v>
      </c>
      <c r="G255" s="599">
        <v>60.292660335690393</v>
      </c>
      <c r="H255" s="600">
        <v>60</v>
      </c>
      <c r="I255" s="552">
        <v>5</v>
      </c>
      <c r="J255" s="601">
        <v>66.2</v>
      </c>
      <c r="K255" s="551">
        <v>63</v>
      </c>
      <c r="L255" s="552">
        <v>2</v>
      </c>
      <c r="M255" s="552">
        <v>4</v>
      </c>
      <c r="N255" s="552">
        <v>0</v>
      </c>
      <c r="O255" s="553">
        <v>0</v>
      </c>
      <c r="P255" s="554">
        <v>1.1033333333333333</v>
      </c>
      <c r="Q255" s="555">
        <v>16.55</v>
      </c>
      <c r="R255" s="606"/>
      <c r="S255" s="608"/>
      <c r="T255" s="608"/>
      <c r="U255" s="607"/>
      <c r="V255" s="600">
        <v>10</v>
      </c>
      <c r="W255" s="601">
        <v>8</v>
      </c>
      <c r="X255" s="551">
        <v>8</v>
      </c>
      <c r="Y255" s="561"/>
      <c r="Z255" s="553">
        <v>0</v>
      </c>
      <c r="AA255" s="554">
        <v>0.8</v>
      </c>
      <c r="AB255" s="555">
        <v>8</v>
      </c>
      <c r="AC255" s="600">
        <v>6</v>
      </c>
      <c r="AD255" s="557">
        <v>5</v>
      </c>
      <c r="AE255" s="551">
        <v>5</v>
      </c>
      <c r="AF255" s="552">
        <v>0</v>
      </c>
      <c r="AG255" s="553">
        <v>0</v>
      </c>
      <c r="AH255" s="602">
        <v>0.83333333333333337</v>
      </c>
      <c r="AI255" s="603">
        <v>8</v>
      </c>
      <c r="AJ255" s="559">
        <v>10</v>
      </c>
      <c r="AK255" s="551">
        <v>6</v>
      </c>
      <c r="AL255" s="552">
        <v>4</v>
      </c>
      <c r="AM255" s="561"/>
      <c r="AN255" s="553">
        <v>0</v>
      </c>
      <c r="AO255" s="602">
        <v>1.2</v>
      </c>
      <c r="AP255" s="886"/>
      <c r="AQ255" s="657"/>
      <c r="AR255" s="887"/>
      <c r="AS255" s="887"/>
      <c r="AT255" s="602">
        <v>1.0166666666666666</v>
      </c>
      <c r="AU255" s="604">
        <v>15.25</v>
      </c>
      <c r="AV255" s="600">
        <v>14</v>
      </c>
      <c r="AW255" s="551">
        <v>15</v>
      </c>
      <c r="AX255" s="551">
        <v>14</v>
      </c>
      <c r="AY255" s="552">
        <v>1</v>
      </c>
      <c r="AZ255" s="552">
        <v>0</v>
      </c>
      <c r="BA255" s="561"/>
      <c r="BB255" s="571">
        <v>0</v>
      </c>
      <c r="BC255" s="602">
        <v>1.0714285714285714</v>
      </c>
      <c r="BD255" s="604">
        <v>10.714285714285714</v>
      </c>
      <c r="BE255" s="605">
        <v>65000</v>
      </c>
      <c r="BF255" s="563">
        <v>38799.192913043473</v>
      </c>
      <c r="BG255" s="563">
        <v>2677144.3109999998</v>
      </c>
      <c r="BH255" s="872">
        <v>69</v>
      </c>
      <c r="BI255" s="602">
        <v>0.59691066020066885</v>
      </c>
      <c r="BJ255" s="604">
        <v>4.1783746214046822</v>
      </c>
      <c r="BK255" s="629"/>
      <c r="BL255" s="873">
        <v>0</v>
      </c>
      <c r="BM255" s="874">
        <v>0</v>
      </c>
      <c r="BN255" s="565">
        <v>0</v>
      </c>
      <c r="BO255" s="565">
        <v>0</v>
      </c>
      <c r="BP255" s="565">
        <v>0</v>
      </c>
      <c r="BQ255" s="565">
        <v>0</v>
      </c>
      <c r="BR255" s="552">
        <v>0</v>
      </c>
      <c r="BS255" s="657"/>
      <c r="BT255" s="607"/>
      <c r="BU255" s="676">
        <v>0.5</v>
      </c>
      <c r="BV255" s="602">
        <v>0.2</v>
      </c>
      <c r="BW255" s="563">
        <v>1</v>
      </c>
      <c r="BX255" s="872">
        <v>5</v>
      </c>
      <c r="BY255" s="602">
        <v>0.4</v>
      </c>
      <c r="BZ255" s="604">
        <v>2</v>
      </c>
      <c r="CA255" s="606"/>
      <c r="CB255" s="608"/>
      <c r="CC255" s="608"/>
      <c r="CD255" s="606"/>
      <c r="CE255" s="608"/>
      <c r="CF255" s="608"/>
      <c r="CG255" s="607"/>
      <c r="CH255" s="608"/>
      <c r="CI255" s="608"/>
      <c r="CJ255" s="607"/>
      <c r="CK255" s="712"/>
      <c r="CL255" s="888"/>
      <c r="CM255" s="888"/>
      <c r="CN255" s="889"/>
      <c r="CO255" s="678"/>
      <c r="CP255" s="890">
        <v>100</v>
      </c>
      <c r="CQ255" s="602">
        <v>1.2</v>
      </c>
      <c r="CR255" s="680">
        <v>3.5999999999999996</v>
      </c>
      <c r="CS255" s="584"/>
      <c r="CT255" s="585"/>
      <c r="CU255" s="585"/>
      <c r="CV255" s="891"/>
      <c r="CW255" s="600">
        <v>0</v>
      </c>
      <c r="CX255" s="552">
        <v>0</v>
      </c>
      <c r="CY255" s="552">
        <v>0</v>
      </c>
      <c r="CZ255" s="551">
        <v>0</v>
      </c>
      <c r="DA255" s="552">
        <v>0</v>
      </c>
      <c r="DB255" s="552">
        <v>0</v>
      </c>
      <c r="DC255" s="551">
        <v>0</v>
      </c>
      <c r="DD255" s="552">
        <v>0</v>
      </c>
      <c r="DE255" s="552">
        <v>0</v>
      </c>
      <c r="DF255" s="552">
        <v>0</v>
      </c>
      <c r="DG255" s="552">
        <v>0</v>
      </c>
      <c r="DH255" s="551">
        <v>0</v>
      </c>
      <c r="DI255" s="552">
        <v>0</v>
      </c>
      <c r="DJ255" s="552">
        <v>0</v>
      </c>
      <c r="DK255" s="552">
        <v>0</v>
      </c>
      <c r="DL255" s="892">
        <v>0</v>
      </c>
    </row>
    <row r="256" spans="1:116">
      <c r="A256" s="769" t="s">
        <v>1120</v>
      </c>
      <c r="B256" s="621" t="s">
        <v>675</v>
      </c>
      <c r="C256" s="622" t="s">
        <v>379</v>
      </c>
      <c r="D256" s="622" t="s">
        <v>32</v>
      </c>
      <c r="E256" s="622" t="s">
        <v>447</v>
      </c>
      <c r="F256" s="622" t="s">
        <v>901</v>
      </c>
      <c r="G256" s="599">
        <v>51.674683660423</v>
      </c>
      <c r="H256" s="600">
        <v>74</v>
      </c>
      <c r="I256" s="552">
        <v>6</v>
      </c>
      <c r="J256" s="601">
        <v>76.5</v>
      </c>
      <c r="K256" s="551">
        <v>75</v>
      </c>
      <c r="L256" s="552">
        <v>0</v>
      </c>
      <c r="M256" s="552">
        <v>5</v>
      </c>
      <c r="N256" s="552">
        <v>0</v>
      </c>
      <c r="O256" s="553">
        <v>0</v>
      </c>
      <c r="P256" s="554">
        <v>1.0337837837837838</v>
      </c>
      <c r="Q256" s="555">
        <v>15.506756756756756</v>
      </c>
      <c r="R256" s="606"/>
      <c r="S256" s="608"/>
      <c r="T256" s="608"/>
      <c r="U256" s="607"/>
      <c r="V256" s="600">
        <v>12</v>
      </c>
      <c r="W256" s="601">
        <v>6</v>
      </c>
      <c r="X256" s="551">
        <v>6</v>
      </c>
      <c r="Y256" s="561"/>
      <c r="Z256" s="553">
        <v>0</v>
      </c>
      <c r="AA256" s="554">
        <v>0.5</v>
      </c>
      <c r="AB256" s="555">
        <v>5</v>
      </c>
      <c r="AC256" s="600">
        <v>5</v>
      </c>
      <c r="AD256" s="557">
        <v>3</v>
      </c>
      <c r="AE256" s="551">
        <v>3</v>
      </c>
      <c r="AF256" s="552">
        <v>0</v>
      </c>
      <c r="AG256" s="553">
        <v>0</v>
      </c>
      <c r="AH256" s="602">
        <v>0.6</v>
      </c>
      <c r="AI256" s="603">
        <v>7</v>
      </c>
      <c r="AJ256" s="559">
        <v>5</v>
      </c>
      <c r="AK256" s="551">
        <v>2</v>
      </c>
      <c r="AL256" s="552">
        <v>3</v>
      </c>
      <c r="AM256" s="561"/>
      <c r="AN256" s="553">
        <v>0</v>
      </c>
      <c r="AO256" s="602">
        <v>0.7142857142857143</v>
      </c>
      <c r="AP256" s="886"/>
      <c r="AQ256" s="657"/>
      <c r="AR256" s="887"/>
      <c r="AS256" s="887"/>
      <c r="AT256" s="602">
        <v>0.65714285714285714</v>
      </c>
      <c r="AU256" s="604">
        <v>9.8571428571428577</v>
      </c>
      <c r="AV256" s="600">
        <v>17</v>
      </c>
      <c r="AW256" s="551">
        <v>16</v>
      </c>
      <c r="AX256" s="551">
        <v>13</v>
      </c>
      <c r="AY256" s="552">
        <v>3</v>
      </c>
      <c r="AZ256" s="552">
        <v>0</v>
      </c>
      <c r="BA256" s="561"/>
      <c r="BB256" s="571">
        <v>0</v>
      </c>
      <c r="BC256" s="602">
        <v>0.94117647058823528</v>
      </c>
      <c r="BD256" s="604">
        <v>9.4117647058823533</v>
      </c>
      <c r="BE256" s="605">
        <v>65000</v>
      </c>
      <c r="BF256" s="563">
        <v>60038.512925000003</v>
      </c>
      <c r="BG256" s="563">
        <v>4803081.034</v>
      </c>
      <c r="BH256" s="872">
        <v>80</v>
      </c>
      <c r="BI256" s="602">
        <v>0.92366942961538467</v>
      </c>
      <c r="BJ256" s="604">
        <v>6.4656860073076929</v>
      </c>
      <c r="BK256" s="629"/>
      <c r="BL256" s="873">
        <v>0</v>
      </c>
      <c r="BM256" s="874">
        <v>0</v>
      </c>
      <c r="BN256" s="565">
        <v>0</v>
      </c>
      <c r="BO256" s="565">
        <v>0</v>
      </c>
      <c r="BP256" s="565">
        <v>0</v>
      </c>
      <c r="BQ256" s="565">
        <v>0</v>
      </c>
      <c r="BR256" s="552">
        <v>0</v>
      </c>
      <c r="BS256" s="657"/>
      <c r="BT256" s="607"/>
      <c r="BU256" s="676">
        <v>0.5</v>
      </c>
      <c r="BV256" s="602">
        <v>0.33333333333333331</v>
      </c>
      <c r="BW256" s="563">
        <v>1</v>
      </c>
      <c r="BX256" s="872">
        <v>3</v>
      </c>
      <c r="BY256" s="602">
        <v>0.66666666666666663</v>
      </c>
      <c r="BZ256" s="604">
        <v>3.333333333333333</v>
      </c>
      <c r="CA256" s="606"/>
      <c r="CB256" s="608"/>
      <c r="CC256" s="608"/>
      <c r="CD256" s="606"/>
      <c r="CE256" s="608"/>
      <c r="CF256" s="608"/>
      <c r="CG256" s="607"/>
      <c r="CH256" s="608"/>
      <c r="CI256" s="608"/>
      <c r="CJ256" s="607"/>
      <c r="CK256" s="712"/>
      <c r="CL256" s="888"/>
      <c r="CM256" s="888"/>
      <c r="CN256" s="889"/>
      <c r="CO256" s="678"/>
      <c r="CP256" s="890">
        <v>96.5</v>
      </c>
      <c r="CQ256" s="602">
        <v>0.7</v>
      </c>
      <c r="CR256" s="680">
        <v>2.0999999999999996</v>
      </c>
      <c r="CS256" s="584"/>
      <c r="CT256" s="585"/>
      <c r="CU256" s="585"/>
      <c r="CV256" s="891"/>
      <c r="CW256" s="600">
        <v>0</v>
      </c>
      <c r="CX256" s="552">
        <v>0</v>
      </c>
      <c r="CY256" s="552">
        <v>0</v>
      </c>
      <c r="CZ256" s="551">
        <v>0</v>
      </c>
      <c r="DA256" s="552">
        <v>0</v>
      </c>
      <c r="DB256" s="552">
        <v>0</v>
      </c>
      <c r="DC256" s="551">
        <v>0</v>
      </c>
      <c r="DD256" s="552">
        <v>0</v>
      </c>
      <c r="DE256" s="552">
        <v>0</v>
      </c>
      <c r="DF256" s="552">
        <v>0</v>
      </c>
      <c r="DG256" s="552">
        <v>0</v>
      </c>
      <c r="DH256" s="551">
        <v>0</v>
      </c>
      <c r="DI256" s="552">
        <v>0</v>
      </c>
      <c r="DJ256" s="552">
        <v>0</v>
      </c>
      <c r="DK256" s="552">
        <v>0</v>
      </c>
      <c r="DL256" s="892">
        <v>0</v>
      </c>
    </row>
    <row r="257" spans="1:116">
      <c r="A257" s="769" t="s">
        <v>1120</v>
      </c>
      <c r="B257" s="621" t="s">
        <v>675</v>
      </c>
      <c r="C257" s="622" t="s">
        <v>379</v>
      </c>
      <c r="D257" s="622" t="s">
        <v>32</v>
      </c>
      <c r="E257" s="622" t="s">
        <v>1075</v>
      </c>
      <c r="F257" s="622" t="s">
        <v>1078</v>
      </c>
      <c r="G257" s="599">
        <v>69.285701512031551</v>
      </c>
      <c r="H257" s="600">
        <v>28</v>
      </c>
      <c r="I257" s="552">
        <v>2</v>
      </c>
      <c r="J257" s="601">
        <v>39</v>
      </c>
      <c r="K257" s="551">
        <v>39</v>
      </c>
      <c r="L257" s="552">
        <v>0</v>
      </c>
      <c r="M257" s="552">
        <v>0</v>
      </c>
      <c r="N257" s="552">
        <v>0</v>
      </c>
      <c r="O257" s="553">
        <v>0</v>
      </c>
      <c r="P257" s="554">
        <v>1.2</v>
      </c>
      <c r="Q257" s="555">
        <v>18</v>
      </c>
      <c r="R257" s="606"/>
      <c r="S257" s="608"/>
      <c r="T257" s="608"/>
      <c r="U257" s="607"/>
      <c r="V257" s="600">
        <v>5</v>
      </c>
      <c r="W257" s="601">
        <v>11</v>
      </c>
      <c r="X257" s="551">
        <v>11</v>
      </c>
      <c r="Y257" s="561"/>
      <c r="Z257" s="553">
        <v>0</v>
      </c>
      <c r="AA257" s="554">
        <v>1.2</v>
      </c>
      <c r="AB257" s="555">
        <v>12</v>
      </c>
      <c r="AC257" s="600">
        <v>3</v>
      </c>
      <c r="AD257" s="557">
        <v>2</v>
      </c>
      <c r="AE257" s="551">
        <v>2</v>
      </c>
      <c r="AF257" s="552">
        <v>0</v>
      </c>
      <c r="AG257" s="553">
        <v>0</v>
      </c>
      <c r="AH257" s="602">
        <v>0.66666666666666663</v>
      </c>
      <c r="AI257" s="603">
        <v>3</v>
      </c>
      <c r="AJ257" s="559">
        <v>3</v>
      </c>
      <c r="AK257" s="551">
        <v>2</v>
      </c>
      <c r="AL257" s="552">
        <v>1</v>
      </c>
      <c r="AM257" s="561"/>
      <c r="AN257" s="553">
        <v>0</v>
      </c>
      <c r="AO257" s="602">
        <v>1</v>
      </c>
      <c r="AP257" s="886"/>
      <c r="AQ257" s="657"/>
      <c r="AR257" s="887"/>
      <c r="AS257" s="887"/>
      <c r="AT257" s="602">
        <v>0.83333333333333326</v>
      </c>
      <c r="AU257" s="604">
        <v>12.499999999999998</v>
      </c>
      <c r="AV257" s="600">
        <v>6</v>
      </c>
      <c r="AW257" s="551">
        <v>11</v>
      </c>
      <c r="AX257" s="551">
        <v>7</v>
      </c>
      <c r="AY257" s="552">
        <v>4</v>
      </c>
      <c r="AZ257" s="552">
        <v>0</v>
      </c>
      <c r="BA257" s="561"/>
      <c r="BB257" s="571">
        <v>0</v>
      </c>
      <c r="BC257" s="602">
        <v>1.2</v>
      </c>
      <c r="BD257" s="604">
        <v>12</v>
      </c>
      <c r="BE257" s="605">
        <v>65000</v>
      </c>
      <c r="BF257" s="563">
        <v>57438.656897435911</v>
      </c>
      <c r="BG257" s="563">
        <v>2240107.6190000004</v>
      </c>
      <c r="BH257" s="872">
        <v>39</v>
      </c>
      <c r="BI257" s="602">
        <v>0.88367164457593705</v>
      </c>
      <c r="BJ257" s="604">
        <v>6.1857015120315593</v>
      </c>
      <c r="BK257" s="629"/>
      <c r="BL257" s="873">
        <v>0</v>
      </c>
      <c r="BM257" s="874">
        <v>0</v>
      </c>
      <c r="BN257" s="565">
        <v>0</v>
      </c>
      <c r="BO257" s="565">
        <v>0</v>
      </c>
      <c r="BP257" s="565">
        <v>0</v>
      </c>
      <c r="BQ257" s="565">
        <v>0</v>
      </c>
      <c r="BR257" s="552">
        <v>0</v>
      </c>
      <c r="BS257" s="657"/>
      <c r="BT257" s="607"/>
      <c r="BU257" s="676">
        <v>0.5</v>
      </c>
      <c r="BV257" s="602">
        <v>1</v>
      </c>
      <c r="BW257" s="563">
        <v>2</v>
      </c>
      <c r="BX257" s="872">
        <v>2</v>
      </c>
      <c r="BY257" s="602">
        <v>1</v>
      </c>
      <c r="BZ257" s="604">
        <v>5</v>
      </c>
      <c r="CA257" s="606"/>
      <c r="CB257" s="608"/>
      <c r="CC257" s="608"/>
      <c r="CD257" s="606"/>
      <c r="CE257" s="608"/>
      <c r="CF257" s="608"/>
      <c r="CG257" s="607"/>
      <c r="CH257" s="608"/>
      <c r="CI257" s="608"/>
      <c r="CJ257" s="607"/>
      <c r="CK257" s="712"/>
      <c r="CL257" s="888"/>
      <c r="CM257" s="888"/>
      <c r="CN257" s="889"/>
      <c r="CO257" s="678"/>
      <c r="CP257" s="890">
        <v>100</v>
      </c>
      <c r="CQ257" s="602">
        <v>1.2</v>
      </c>
      <c r="CR257" s="680">
        <v>3.5999999999999996</v>
      </c>
      <c r="CS257" s="584"/>
      <c r="CT257" s="585"/>
      <c r="CU257" s="585"/>
      <c r="CV257" s="891"/>
      <c r="CW257" s="600">
        <v>0</v>
      </c>
      <c r="CX257" s="552">
        <v>0</v>
      </c>
      <c r="CY257" s="552">
        <v>0</v>
      </c>
      <c r="CZ257" s="551">
        <v>0</v>
      </c>
      <c r="DA257" s="552">
        <v>0</v>
      </c>
      <c r="DB257" s="552">
        <v>0</v>
      </c>
      <c r="DC257" s="551">
        <v>0</v>
      </c>
      <c r="DD257" s="552">
        <v>0</v>
      </c>
      <c r="DE257" s="552">
        <v>0</v>
      </c>
      <c r="DF257" s="552">
        <v>0</v>
      </c>
      <c r="DG257" s="552">
        <v>0</v>
      </c>
      <c r="DH257" s="551">
        <v>0</v>
      </c>
      <c r="DI257" s="552">
        <v>0</v>
      </c>
      <c r="DJ257" s="552">
        <v>0</v>
      </c>
      <c r="DK257" s="552">
        <v>0</v>
      </c>
      <c r="DL257" s="892">
        <v>0</v>
      </c>
    </row>
    <row r="258" spans="1:116">
      <c r="A258" s="769" t="s">
        <v>1120</v>
      </c>
      <c r="B258" s="621" t="s">
        <v>675</v>
      </c>
      <c r="C258" s="622" t="s">
        <v>379</v>
      </c>
      <c r="D258" s="622" t="s">
        <v>32</v>
      </c>
      <c r="E258" s="622" t="s">
        <v>563</v>
      </c>
      <c r="F258" s="622" t="s">
        <v>902</v>
      </c>
      <c r="G258" s="599">
        <v>71.633824413305618</v>
      </c>
      <c r="H258" s="600">
        <v>53</v>
      </c>
      <c r="I258" s="552">
        <v>4</v>
      </c>
      <c r="J258" s="601">
        <v>69</v>
      </c>
      <c r="K258" s="551">
        <v>65</v>
      </c>
      <c r="L258" s="552">
        <v>7</v>
      </c>
      <c r="M258" s="552">
        <v>2</v>
      </c>
      <c r="N258" s="552">
        <v>0</v>
      </c>
      <c r="O258" s="553">
        <v>0</v>
      </c>
      <c r="P258" s="554">
        <v>1.2</v>
      </c>
      <c r="Q258" s="555">
        <v>18</v>
      </c>
      <c r="R258" s="606"/>
      <c r="S258" s="608"/>
      <c r="T258" s="608"/>
      <c r="U258" s="607"/>
      <c r="V258" s="600">
        <v>8</v>
      </c>
      <c r="W258" s="601">
        <v>11</v>
      </c>
      <c r="X258" s="551">
        <v>11</v>
      </c>
      <c r="Y258" s="561"/>
      <c r="Z258" s="553">
        <v>0</v>
      </c>
      <c r="AA258" s="554">
        <v>1.2</v>
      </c>
      <c r="AB258" s="555">
        <v>12</v>
      </c>
      <c r="AC258" s="600">
        <v>4</v>
      </c>
      <c r="AD258" s="557">
        <v>10</v>
      </c>
      <c r="AE258" s="551">
        <v>10</v>
      </c>
      <c r="AF258" s="552">
        <v>0</v>
      </c>
      <c r="AG258" s="553">
        <v>0</v>
      </c>
      <c r="AH258" s="602">
        <v>1.2</v>
      </c>
      <c r="AI258" s="603">
        <v>5</v>
      </c>
      <c r="AJ258" s="559">
        <v>12</v>
      </c>
      <c r="AK258" s="551">
        <v>9</v>
      </c>
      <c r="AL258" s="552">
        <v>3</v>
      </c>
      <c r="AM258" s="561"/>
      <c r="AN258" s="553">
        <v>0</v>
      </c>
      <c r="AO258" s="602">
        <v>1.2</v>
      </c>
      <c r="AP258" s="886"/>
      <c r="AQ258" s="657"/>
      <c r="AR258" s="887"/>
      <c r="AS258" s="887"/>
      <c r="AT258" s="602">
        <v>1.2</v>
      </c>
      <c r="AU258" s="604">
        <v>18</v>
      </c>
      <c r="AV258" s="600">
        <v>13</v>
      </c>
      <c r="AW258" s="551">
        <v>23</v>
      </c>
      <c r="AX258" s="551">
        <v>13</v>
      </c>
      <c r="AY258" s="552">
        <v>4</v>
      </c>
      <c r="AZ258" s="552">
        <v>6</v>
      </c>
      <c r="BA258" s="561"/>
      <c r="BB258" s="571">
        <v>0</v>
      </c>
      <c r="BC258" s="602">
        <v>1.2</v>
      </c>
      <c r="BD258" s="604">
        <v>12</v>
      </c>
      <c r="BE258" s="605">
        <v>65000</v>
      </c>
      <c r="BF258" s="563">
        <v>52314.083837837839</v>
      </c>
      <c r="BG258" s="563">
        <v>3871242.2039999999</v>
      </c>
      <c r="BH258" s="872">
        <v>74</v>
      </c>
      <c r="BI258" s="602">
        <v>0.80483205904365906</v>
      </c>
      <c r="BJ258" s="604">
        <v>5.6338244133056135</v>
      </c>
      <c r="BK258" s="629"/>
      <c r="BL258" s="873">
        <v>0</v>
      </c>
      <c r="BM258" s="874">
        <v>0</v>
      </c>
      <c r="BN258" s="565">
        <v>0</v>
      </c>
      <c r="BO258" s="565">
        <v>0</v>
      </c>
      <c r="BP258" s="565">
        <v>0</v>
      </c>
      <c r="BQ258" s="565">
        <v>0</v>
      </c>
      <c r="BR258" s="552">
        <v>0</v>
      </c>
      <c r="BS258" s="657"/>
      <c r="BT258" s="607"/>
      <c r="BU258" s="676">
        <v>0.5</v>
      </c>
      <c r="BV258" s="602">
        <v>0.3</v>
      </c>
      <c r="BW258" s="563">
        <v>3</v>
      </c>
      <c r="BX258" s="872">
        <v>10</v>
      </c>
      <c r="BY258" s="602">
        <v>0.6</v>
      </c>
      <c r="BZ258" s="604">
        <v>3</v>
      </c>
      <c r="CA258" s="606"/>
      <c r="CB258" s="608"/>
      <c r="CC258" s="608"/>
      <c r="CD258" s="606"/>
      <c r="CE258" s="608"/>
      <c r="CF258" s="608"/>
      <c r="CG258" s="607"/>
      <c r="CH258" s="608"/>
      <c r="CI258" s="608"/>
      <c r="CJ258" s="607"/>
      <c r="CK258" s="712"/>
      <c r="CL258" s="888"/>
      <c r="CM258" s="888"/>
      <c r="CN258" s="889"/>
      <c r="CO258" s="678"/>
      <c r="CP258" s="890">
        <v>98.92307692307692</v>
      </c>
      <c r="CQ258" s="602">
        <v>1</v>
      </c>
      <c r="CR258" s="680">
        <v>3</v>
      </c>
      <c r="CS258" s="584"/>
      <c r="CT258" s="585"/>
      <c r="CU258" s="585"/>
      <c r="CV258" s="891"/>
      <c r="CW258" s="600">
        <v>0</v>
      </c>
      <c r="CX258" s="552">
        <v>0</v>
      </c>
      <c r="CY258" s="552">
        <v>0</v>
      </c>
      <c r="CZ258" s="551">
        <v>0</v>
      </c>
      <c r="DA258" s="552">
        <v>0</v>
      </c>
      <c r="DB258" s="552">
        <v>0</v>
      </c>
      <c r="DC258" s="551">
        <v>0</v>
      </c>
      <c r="DD258" s="552">
        <v>0</v>
      </c>
      <c r="DE258" s="552">
        <v>0</v>
      </c>
      <c r="DF258" s="552">
        <v>0</v>
      </c>
      <c r="DG258" s="552">
        <v>0</v>
      </c>
      <c r="DH258" s="551">
        <v>0</v>
      </c>
      <c r="DI258" s="552">
        <v>0</v>
      </c>
      <c r="DJ258" s="552">
        <v>0</v>
      </c>
      <c r="DK258" s="552">
        <v>0</v>
      </c>
      <c r="DL258" s="892">
        <v>0</v>
      </c>
    </row>
    <row r="259" spans="1:116">
      <c r="A259" s="769" t="s">
        <v>1120</v>
      </c>
      <c r="B259" s="621" t="s">
        <v>675</v>
      </c>
      <c r="C259" s="622" t="s">
        <v>379</v>
      </c>
      <c r="D259" s="622" t="s">
        <v>32</v>
      </c>
      <c r="E259" s="622" t="s">
        <v>451</v>
      </c>
      <c r="F259" s="622" t="s">
        <v>903</v>
      </c>
      <c r="G259" s="599">
        <v>67.261474164423078</v>
      </c>
      <c r="H259" s="600">
        <v>61</v>
      </c>
      <c r="I259" s="552">
        <v>5</v>
      </c>
      <c r="J259" s="601">
        <v>77.2</v>
      </c>
      <c r="K259" s="551">
        <v>73</v>
      </c>
      <c r="L259" s="552">
        <v>3</v>
      </c>
      <c r="M259" s="552">
        <v>4</v>
      </c>
      <c r="N259" s="552">
        <v>0</v>
      </c>
      <c r="O259" s="553">
        <v>0</v>
      </c>
      <c r="P259" s="554">
        <v>1.2</v>
      </c>
      <c r="Q259" s="555">
        <v>18</v>
      </c>
      <c r="R259" s="606"/>
      <c r="S259" s="608"/>
      <c r="T259" s="608"/>
      <c r="U259" s="607"/>
      <c r="V259" s="600">
        <v>10</v>
      </c>
      <c r="W259" s="601">
        <v>7</v>
      </c>
      <c r="X259" s="551">
        <v>7</v>
      </c>
      <c r="Y259" s="561"/>
      <c r="Z259" s="553">
        <v>0</v>
      </c>
      <c r="AA259" s="554">
        <v>0.7</v>
      </c>
      <c r="AB259" s="555">
        <v>7</v>
      </c>
      <c r="AC259" s="600">
        <v>4</v>
      </c>
      <c r="AD259" s="557">
        <v>4</v>
      </c>
      <c r="AE259" s="551">
        <v>4</v>
      </c>
      <c r="AF259" s="552">
        <v>0</v>
      </c>
      <c r="AG259" s="553">
        <v>0</v>
      </c>
      <c r="AH259" s="602">
        <v>1</v>
      </c>
      <c r="AI259" s="603">
        <v>5</v>
      </c>
      <c r="AJ259" s="559">
        <v>9</v>
      </c>
      <c r="AK259" s="551">
        <v>4</v>
      </c>
      <c r="AL259" s="552">
        <v>5</v>
      </c>
      <c r="AM259" s="561"/>
      <c r="AN259" s="553">
        <v>0</v>
      </c>
      <c r="AO259" s="602">
        <v>1.2</v>
      </c>
      <c r="AP259" s="886"/>
      <c r="AQ259" s="657"/>
      <c r="AR259" s="887"/>
      <c r="AS259" s="887"/>
      <c r="AT259" s="602">
        <v>1.1000000000000001</v>
      </c>
      <c r="AU259" s="604">
        <v>16.5</v>
      </c>
      <c r="AV259" s="600">
        <v>14</v>
      </c>
      <c r="AW259" s="551">
        <v>19</v>
      </c>
      <c r="AX259" s="551">
        <v>16</v>
      </c>
      <c r="AY259" s="552">
        <v>1</v>
      </c>
      <c r="AZ259" s="552">
        <v>2</v>
      </c>
      <c r="BA259" s="561"/>
      <c r="BB259" s="571">
        <v>0</v>
      </c>
      <c r="BC259" s="602">
        <v>1.2</v>
      </c>
      <c r="BD259" s="604">
        <v>12</v>
      </c>
      <c r="BE259" s="605">
        <v>65000</v>
      </c>
      <c r="BF259" s="563">
        <v>61856.545812500015</v>
      </c>
      <c r="BG259" s="563">
        <v>4948523.665000001</v>
      </c>
      <c r="BH259" s="872">
        <v>80</v>
      </c>
      <c r="BI259" s="602">
        <v>0.95163916634615409</v>
      </c>
      <c r="BJ259" s="604">
        <v>6.6614741644230788</v>
      </c>
      <c r="BK259" s="629"/>
      <c r="BL259" s="873">
        <v>0</v>
      </c>
      <c r="BM259" s="874">
        <v>0</v>
      </c>
      <c r="BN259" s="565">
        <v>0</v>
      </c>
      <c r="BO259" s="565">
        <v>0</v>
      </c>
      <c r="BP259" s="565">
        <v>0</v>
      </c>
      <c r="BQ259" s="565">
        <v>0</v>
      </c>
      <c r="BR259" s="552">
        <v>0</v>
      </c>
      <c r="BS259" s="657"/>
      <c r="BT259" s="607"/>
      <c r="BU259" s="676">
        <v>0.5</v>
      </c>
      <c r="BV259" s="602">
        <v>1</v>
      </c>
      <c r="BW259" s="563">
        <v>4</v>
      </c>
      <c r="BX259" s="872">
        <v>4</v>
      </c>
      <c r="BY259" s="602">
        <v>1</v>
      </c>
      <c r="BZ259" s="604">
        <v>5</v>
      </c>
      <c r="CA259" s="606"/>
      <c r="CB259" s="608"/>
      <c r="CC259" s="608"/>
      <c r="CD259" s="606"/>
      <c r="CE259" s="608"/>
      <c r="CF259" s="608"/>
      <c r="CG259" s="607"/>
      <c r="CH259" s="608"/>
      <c r="CI259" s="608"/>
      <c r="CJ259" s="607"/>
      <c r="CK259" s="712"/>
      <c r="CL259" s="888"/>
      <c r="CM259" s="888"/>
      <c r="CN259" s="889"/>
      <c r="CO259" s="678"/>
      <c r="CP259" s="890">
        <v>96.181818181818187</v>
      </c>
      <c r="CQ259" s="602">
        <v>0.7</v>
      </c>
      <c r="CR259" s="680">
        <v>2.0999999999999996</v>
      </c>
      <c r="CS259" s="584"/>
      <c r="CT259" s="585"/>
      <c r="CU259" s="585"/>
      <c r="CV259" s="891"/>
      <c r="CW259" s="600">
        <v>0</v>
      </c>
      <c r="CX259" s="552">
        <v>0</v>
      </c>
      <c r="CY259" s="552">
        <v>0</v>
      </c>
      <c r="CZ259" s="551">
        <v>0</v>
      </c>
      <c r="DA259" s="552">
        <v>0</v>
      </c>
      <c r="DB259" s="552">
        <v>0</v>
      </c>
      <c r="DC259" s="551">
        <v>0</v>
      </c>
      <c r="DD259" s="552">
        <v>0</v>
      </c>
      <c r="DE259" s="552">
        <v>0</v>
      </c>
      <c r="DF259" s="552">
        <v>0</v>
      </c>
      <c r="DG259" s="552">
        <v>0</v>
      </c>
      <c r="DH259" s="551">
        <v>0</v>
      </c>
      <c r="DI259" s="552">
        <v>0</v>
      </c>
      <c r="DJ259" s="552">
        <v>0</v>
      </c>
      <c r="DK259" s="552">
        <v>0</v>
      </c>
      <c r="DL259" s="892">
        <v>0</v>
      </c>
    </row>
    <row r="260" spans="1:116">
      <c r="A260" s="769" t="s">
        <v>1120</v>
      </c>
      <c r="B260" s="621" t="s">
        <v>675</v>
      </c>
      <c r="C260" s="622" t="s">
        <v>379</v>
      </c>
      <c r="D260" s="622" t="s">
        <v>32</v>
      </c>
      <c r="E260" s="622" t="s">
        <v>457</v>
      </c>
      <c r="F260" s="622" t="s">
        <v>904</v>
      </c>
      <c r="G260" s="599">
        <v>58.919793444524892</v>
      </c>
      <c r="H260" s="600">
        <v>51</v>
      </c>
      <c r="I260" s="552">
        <v>4</v>
      </c>
      <c r="J260" s="601">
        <v>83.6</v>
      </c>
      <c r="K260" s="551">
        <v>82</v>
      </c>
      <c r="L260" s="552">
        <v>1</v>
      </c>
      <c r="M260" s="552">
        <v>2</v>
      </c>
      <c r="N260" s="552">
        <v>0</v>
      </c>
      <c r="O260" s="553">
        <v>0</v>
      </c>
      <c r="P260" s="554">
        <v>1.2</v>
      </c>
      <c r="Q260" s="555">
        <v>18</v>
      </c>
      <c r="R260" s="606"/>
      <c r="S260" s="608"/>
      <c r="T260" s="608"/>
      <c r="U260" s="607"/>
      <c r="V260" s="600">
        <v>8</v>
      </c>
      <c r="W260" s="601">
        <v>12</v>
      </c>
      <c r="X260" s="551">
        <v>12</v>
      </c>
      <c r="Y260" s="561"/>
      <c r="Z260" s="553">
        <v>0</v>
      </c>
      <c r="AA260" s="554">
        <v>1.2</v>
      </c>
      <c r="AB260" s="555">
        <v>12</v>
      </c>
      <c r="AC260" s="600">
        <v>4</v>
      </c>
      <c r="AD260" s="557">
        <v>3</v>
      </c>
      <c r="AE260" s="551">
        <v>3</v>
      </c>
      <c r="AF260" s="552">
        <v>0</v>
      </c>
      <c r="AG260" s="553">
        <v>0</v>
      </c>
      <c r="AH260" s="602">
        <v>0.75</v>
      </c>
      <c r="AI260" s="603">
        <v>5</v>
      </c>
      <c r="AJ260" s="559">
        <v>2</v>
      </c>
      <c r="AK260" s="551">
        <v>2</v>
      </c>
      <c r="AL260" s="552">
        <v>0</v>
      </c>
      <c r="AM260" s="561"/>
      <c r="AN260" s="553">
        <v>0</v>
      </c>
      <c r="AO260" s="602">
        <v>0.4</v>
      </c>
      <c r="AP260" s="886"/>
      <c r="AQ260" s="657"/>
      <c r="AR260" s="887"/>
      <c r="AS260" s="887"/>
      <c r="AT260" s="602">
        <v>0.57499999999999996</v>
      </c>
      <c r="AU260" s="604">
        <v>8.625</v>
      </c>
      <c r="AV260" s="600">
        <v>12</v>
      </c>
      <c r="AW260" s="551">
        <v>9</v>
      </c>
      <c r="AX260" s="551">
        <v>5</v>
      </c>
      <c r="AY260" s="552">
        <v>3</v>
      </c>
      <c r="AZ260" s="552">
        <v>1</v>
      </c>
      <c r="BA260" s="561"/>
      <c r="BB260" s="571">
        <v>0</v>
      </c>
      <c r="BC260" s="602">
        <v>0.75</v>
      </c>
      <c r="BD260" s="604">
        <v>7.5</v>
      </c>
      <c r="BE260" s="605">
        <v>65000</v>
      </c>
      <c r="BF260" s="563">
        <v>47308.796270588246</v>
      </c>
      <c r="BG260" s="563">
        <v>4021247.6830000011</v>
      </c>
      <c r="BH260" s="872">
        <v>85</v>
      </c>
      <c r="BI260" s="602">
        <v>0.72782763493212688</v>
      </c>
      <c r="BJ260" s="604">
        <v>5.0947934445248881</v>
      </c>
      <c r="BK260" s="629"/>
      <c r="BL260" s="873">
        <v>0</v>
      </c>
      <c r="BM260" s="874">
        <v>0</v>
      </c>
      <c r="BN260" s="565">
        <v>0</v>
      </c>
      <c r="BO260" s="565">
        <v>0</v>
      </c>
      <c r="BP260" s="565">
        <v>0</v>
      </c>
      <c r="BQ260" s="565">
        <v>0</v>
      </c>
      <c r="BR260" s="552">
        <v>0</v>
      </c>
      <c r="BS260" s="657"/>
      <c r="BT260" s="607"/>
      <c r="BU260" s="676">
        <v>0.5</v>
      </c>
      <c r="BV260" s="602">
        <v>0.66666666666666663</v>
      </c>
      <c r="BW260" s="563">
        <v>2</v>
      </c>
      <c r="BX260" s="872">
        <v>3</v>
      </c>
      <c r="BY260" s="602">
        <v>1</v>
      </c>
      <c r="BZ260" s="604">
        <v>5</v>
      </c>
      <c r="CA260" s="606"/>
      <c r="CB260" s="608"/>
      <c r="CC260" s="608"/>
      <c r="CD260" s="606"/>
      <c r="CE260" s="608"/>
      <c r="CF260" s="608"/>
      <c r="CG260" s="607"/>
      <c r="CH260" s="608"/>
      <c r="CI260" s="608"/>
      <c r="CJ260" s="607"/>
      <c r="CK260" s="712"/>
      <c r="CL260" s="888"/>
      <c r="CM260" s="888"/>
      <c r="CN260" s="889"/>
      <c r="CO260" s="678"/>
      <c r="CP260" s="890">
        <v>98.375</v>
      </c>
      <c r="CQ260" s="602">
        <v>0.9</v>
      </c>
      <c r="CR260" s="680">
        <v>2.7</v>
      </c>
      <c r="CS260" s="584"/>
      <c r="CT260" s="585"/>
      <c r="CU260" s="585"/>
      <c r="CV260" s="891"/>
      <c r="CW260" s="600">
        <v>0</v>
      </c>
      <c r="CX260" s="552">
        <v>0</v>
      </c>
      <c r="CY260" s="552">
        <v>0</v>
      </c>
      <c r="CZ260" s="551">
        <v>0</v>
      </c>
      <c r="DA260" s="552">
        <v>0</v>
      </c>
      <c r="DB260" s="552">
        <v>0</v>
      </c>
      <c r="DC260" s="551">
        <v>0</v>
      </c>
      <c r="DD260" s="552">
        <v>0</v>
      </c>
      <c r="DE260" s="552">
        <v>0</v>
      </c>
      <c r="DF260" s="552">
        <v>0</v>
      </c>
      <c r="DG260" s="552">
        <v>0</v>
      </c>
      <c r="DH260" s="551">
        <v>0</v>
      </c>
      <c r="DI260" s="552">
        <v>0</v>
      </c>
      <c r="DJ260" s="552">
        <v>0</v>
      </c>
      <c r="DK260" s="552">
        <v>0</v>
      </c>
      <c r="DL260" s="892">
        <v>0</v>
      </c>
    </row>
    <row r="261" spans="1:116">
      <c r="A261" s="769" t="s">
        <v>1120</v>
      </c>
      <c r="B261" s="621" t="s">
        <v>675</v>
      </c>
      <c r="C261" s="622" t="s">
        <v>379</v>
      </c>
      <c r="D261" s="622" t="s">
        <v>32</v>
      </c>
      <c r="E261" s="622" t="s">
        <v>449</v>
      </c>
      <c r="F261" s="622" t="s">
        <v>905</v>
      </c>
      <c r="G261" s="599">
        <v>32.909571528254446</v>
      </c>
      <c r="H261" s="600">
        <v>117</v>
      </c>
      <c r="I261" s="552">
        <v>8</v>
      </c>
      <c r="J261" s="601">
        <v>124.1</v>
      </c>
      <c r="K261" s="551">
        <v>121</v>
      </c>
      <c r="L261" s="552">
        <v>1</v>
      </c>
      <c r="M261" s="552">
        <v>7</v>
      </c>
      <c r="N261" s="552">
        <v>0</v>
      </c>
      <c r="O261" s="553">
        <v>0</v>
      </c>
      <c r="P261" s="554">
        <v>1.0606837606837607</v>
      </c>
      <c r="Q261" s="555">
        <v>15.910256410256411</v>
      </c>
      <c r="R261" s="606"/>
      <c r="S261" s="608"/>
      <c r="T261" s="608"/>
      <c r="U261" s="607"/>
      <c r="V261" s="600">
        <v>19</v>
      </c>
      <c r="W261" s="601">
        <v>12</v>
      </c>
      <c r="X261" s="551">
        <v>12</v>
      </c>
      <c r="Y261" s="561"/>
      <c r="Z261" s="553">
        <v>0</v>
      </c>
      <c r="AA261" s="554">
        <v>0.63157894736842102</v>
      </c>
      <c r="AB261" s="555">
        <v>6.3157894736842106</v>
      </c>
      <c r="AC261" s="600">
        <v>7</v>
      </c>
      <c r="AD261" s="557">
        <v>-15</v>
      </c>
      <c r="AE261" s="551">
        <v>5</v>
      </c>
      <c r="AF261" s="552">
        <v>0</v>
      </c>
      <c r="AG261" s="553">
        <v>20</v>
      </c>
      <c r="AH261" s="602">
        <v>-2.1428571428571428</v>
      </c>
      <c r="AI261" s="603">
        <v>10</v>
      </c>
      <c r="AJ261" s="559">
        <v>14</v>
      </c>
      <c r="AK261" s="551">
        <v>7</v>
      </c>
      <c r="AL261" s="552">
        <v>7</v>
      </c>
      <c r="AM261" s="561"/>
      <c r="AN261" s="553">
        <v>0</v>
      </c>
      <c r="AO261" s="602">
        <v>1.2</v>
      </c>
      <c r="AP261" s="886"/>
      <c r="AQ261" s="657"/>
      <c r="AR261" s="887"/>
      <c r="AS261" s="887"/>
      <c r="AT261" s="602">
        <v>-0.47142857142857142</v>
      </c>
      <c r="AU261" s="604">
        <v>-7.0714285714285712</v>
      </c>
      <c r="AV261" s="600">
        <v>26</v>
      </c>
      <c r="AW261" s="551">
        <v>11</v>
      </c>
      <c r="AX261" s="551">
        <v>19</v>
      </c>
      <c r="AY261" s="552">
        <v>2</v>
      </c>
      <c r="AZ261" s="552">
        <v>0</v>
      </c>
      <c r="BA261" s="561"/>
      <c r="BB261" s="571">
        <v>10</v>
      </c>
      <c r="BC261" s="602">
        <v>0.42307692307692307</v>
      </c>
      <c r="BD261" s="604">
        <v>4.2307692307692308</v>
      </c>
      <c r="BE261" s="605">
        <v>65000</v>
      </c>
      <c r="BF261" s="563">
        <v>45724.574860465116</v>
      </c>
      <c r="BG261" s="563">
        <v>5898470.1569999997</v>
      </c>
      <c r="BH261" s="872">
        <v>129</v>
      </c>
      <c r="BI261" s="602">
        <v>0.70345499785330945</v>
      </c>
      <c r="BJ261" s="604">
        <v>4.9241849849731665</v>
      </c>
      <c r="BK261" s="629"/>
      <c r="BL261" s="873">
        <v>0</v>
      </c>
      <c r="BM261" s="874">
        <v>0</v>
      </c>
      <c r="BN261" s="565">
        <v>0</v>
      </c>
      <c r="BO261" s="565">
        <v>0</v>
      </c>
      <c r="BP261" s="565">
        <v>0</v>
      </c>
      <c r="BQ261" s="565">
        <v>0</v>
      </c>
      <c r="BR261" s="552">
        <v>0</v>
      </c>
      <c r="BS261" s="657"/>
      <c r="BT261" s="607"/>
      <c r="BU261" s="676">
        <v>0.5</v>
      </c>
      <c r="BV261" s="602">
        <v>0.6</v>
      </c>
      <c r="BW261" s="563">
        <v>3</v>
      </c>
      <c r="BX261" s="872">
        <v>5</v>
      </c>
      <c r="BY261" s="602">
        <v>1</v>
      </c>
      <c r="BZ261" s="604">
        <v>5</v>
      </c>
      <c r="CA261" s="606"/>
      <c r="CB261" s="608"/>
      <c r="CC261" s="608"/>
      <c r="CD261" s="606"/>
      <c r="CE261" s="608"/>
      <c r="CF261" s="608"/>
      <c r="CG261" s="607"/>
      <c r="CH261" s="608"/>
      <c r="CI261" s="608"/>
      <c r="CJ261" s="607"/>
      <c r="CK261" s="712"/>
      <c r="CL261" s="888"/>
      <c r="CM261" s="888"/>
      <c r="CN261" s="889"/>
      <c r="CO261" s="678"/>
      <c r="CP261" s="890">
        <v>99.111111111111114</v>
      </c>
      <c r="CQ261" s="602">
        <v>1.2</v>
      </c>
      <c r="CR261" s="680">
        <v>3.5999999999999996</v>
      </c>
      <c r="CS261" s="584"/>
      <c r="CT261" s="585"/>
      <c r="CU261" s="585"/>
      <c r="CV261" s="891"/>
      <c r="CW261" s="600">
        <v>0</v>
      </c>
      <c r="CX261" s="552">
        <v>0</v>
      </c>
      <c r="CY261" s="552">
        <v>0</v>
      </c>
      <c r="CZ261" s="551">
        <v>0</v>
      </c>
      <c r="DA261" s="552">
        <v>0</v>
      </c>
      <c r="DB261" s="552">
        <v>0</v>
      </c>
      <c r="DC261" s="551">
        <v>10</v>
      </c>
      <c r="DD261" s="552">
        <v>0</v>
      </c>
      <c r="DE261" s="552">
        <v>0</v>
      </c>
      <c r="DF261" s="552">
        <v>0</v>
      </c>
      <c r="DG261" s="552">
        <v>1</v>
      </c>
      <c r="DH261" s="551">
        <v>20</v>
      </c>
      <c r="DI261" s="552">
        <v>0</v>
      </c>
      <c r="DJ261" s="552">
        <v>0</v>
      </c>
      <c r="DK261" s="552">
        <v>2</v>
      </c>
      <c r="DL261" s="892">
        <v>0</v>
      </c>
    </row>
    <row r="262" spans="1:116">
      <c r="A262" s="769" t="s">
        <v>1120</v>
      </c>
      <c r="B262" s="621" t="s">
        <v>675</v>
      </c>
      <c r="C262" s="622" t="s">
        <v>379</v>
      </c>
      <c r="D262" s="622" t="s">
        <v>32</v>
      </c>
      <c r="E262" s="622" t="s">
        <v>453</v>
      </c>
      <c r="F262" s="622" t="s">
        <v>906</v>
      </c>
      <c r="G262" s="599">
        <v>47.49568135231744</v>
      </c>
      <c r="H262" s="600">
        <v>59</v>
      </c>
      <c r="I262" s="552">
        <v>4</v>
      </c>
      <c r="J262" s="601">
        <v>52.2</v>
      </c>
      <c r="K262" s="551">
        <v>51</v>
      </c>
      <c r="L262" s="552">
        <v>0</v>
      </c>
      <c r="M262" s="552">
        <v>4</v>
      </c>
      <c r="N262" s="552">
        <v>0</v>
      </c>
      <c r="O262" s="553">
        <v>0</v>
      </c>
      <c r="P262" s="554">
        <v>0.88474576271186445</v>
      </c>
      <c r="Q262" s="555">
        <v>13.271186440677967</v>
      </c>
      <c r="R262" s="606"/>
      <c r="S262" s="608"/>
      <c r="T262" s="608"/>
      <c r="U262" s="607"/>
      <c r="V262" s="600">
        <v>9</v>
      </c>
      <c r="W262" s="601">
        <v>5</v>
      </c>
      <c r="X262" s="551">
        <v>5</v>
      </c>
      <c r="Y262" s="561"/>
      <c r="Z262" s="553">
        <v>0</v>
      </c>
      <c r="AA262" s="554">
        <v>0.55555555555555558</v>
      </c>
      <c r="AB262" s="555">
        <v>5.5555555555555554</v>
      </c>
      <c r="AC262" s="600">
        <v>4</v>
      </c>
      <c r="AD262" s="557">
        <v>8</v>
      </c>
      <c r="AE262" s="551">
        <v>8</v>
      </c>
      <c r="AF262" s="552">
        <v>0</v>
      </c>
      <c r="AG262" s="553">
        <v>0</v>
      </c>
      <c r="AH262" s="602">
        <v>1.2</v>
      </c>
      <c r="AI262" s="603">
        <v>5</v>
      </c>
      <c r="AJ262" s="559">
        <v>3</v>
      </c>
      <c r="AK262" s="551">
        <v>2</v>
      </c>
      <c r="AL262" s="552">
        <v>1</v>
      </c>
      <c r="AM262" s="561"/>
      <c r="AN262" s="553">
        <v>0</v>
      </c>
      <c r="AO262" s="602">
        <v>0.6</v>
      </c>
      <c r="AP262" s="886"/>
      <c r="AQ262" s="657"/>
      <c r="AR262" s="887"/>
      <c r="AS262" s="887"/>
      <c r="AT262" s="602">
        <v>0.89999999999999991</v>
      </c>
      <c r="AU262" s="604">
        <v>13.499999999999998</v>
      </c>
      <c r="AV262" s="600">
        <v>13</v>
      </c>
      <c r="AW262" s="551">
        <v>4</v>
      </c>
      <c r="AX262" s="551">
        <v>3</v>
      </c>
      <c r="AY262" s="552">
        <v>1</v>
      </c>
      <c r="AZ262" s="552">
        <v>0</v>
      </c>
      <c r="BA262" s="561"/>
      <c r="BB262" s="571">
        <v>0</v>
      </c>
      <c r="BC262" s="602">
        <v>0.30769230769230771</v>
      </c>
      <c r="BD262" s="604">
        <v>3.0769230769230771</v>
      </c>
      <c r="BE262" s="605">
        <v>65000</v>
      </c>
      <c r="BF262" s="563">
        <v>55640.151163636358</v>
      </c>
      <c r="BG262" s="563">
        <v>3060208.3139999998</v>
      </c>
      <c r="BH262" s="872">
        <v>55</v>
      </c>
      <c r="BI262" s="602">
        <v>0.85600232559440548</v>
      </c>
      <c r="BJ262" s="604">
        <v>5.992016279160838</v>
      </c>
      <c r="BK262" s="629"/>
      <c r="BL262" s="873">
        <v>0</v>
      </c>
      <c r="BM262" s="874">
        <v>0</v>
      </c>
      <c r="BN262" s="565">
        <v>0</v>
      </c>
      <c r="BO262" s="565">
        <v>0</v>
      </c>
      <c r="BP262" s="565">
        <v>0</v>
      </c>
      <c r="BQ262" s="565">
        <v>0</v>
      </c>
      <c r="BR262" s="552">
        <v>0</v>
      </c>
      <c r="BS262" s="657"/>
      <c r="BT262" s="607"/>
      <c r="BU262" s="676">
        <v>0.5</v>
      </c>
      <c r="BV262" s="602">
        <v>0.25</v>
      </c>
      <c r="BW262" s="563">
        <v>2</v>
      </c>
      <c r="BX262" s="872">
        <v>8</v>
      </c>
      <c r="BY262" s="602">
        <v>0.5</v>
      </c>
      <c r="BZ262" s="604">
        <v>2.5</v>
      </c>
      <c r="CA262" s="606"/>
      <c r="CB262" s="608"/>
      <c r="CC262" s="608"/>
      <c r="CD262" s="606"/>
      <c r="CE262" s="608"/>
      <c r="CF262" s="608"/>
      <c r="CG262" s="607"/>
      <c r="CH262" s="608"/>
      <c r="CI262" s="608"/>
      <c r="CJ262" s="607"/>
      <c r="CK262" s="712"/>
      <c r="CL262" s="888"/>
      <c r="CM262" s="888"/>
      <c r="CN262" s="889"/>
      <c r="CO262" s="678"/>
      <c r="CP262" s="890">
        <v>99</v>
      </c>
      <c r="CQ262" s="602">
        <v>1.2</v>
      </c>
      <c r="CR262" s="680">
        <v>3.5999999999999996</v>
      </c>
      <c r="CS262" s="584"/>
      <c r="CT262" s="585"/>
      <c r="CU262" s="585"/>
      <c r="CV262" s="891"/>
      <c r="CW262" s="600">
        <v>0</v>
      </c>
      <c r="CX262" s="552">
        <v>0</v>
      </c>
      <c r="CY262" s="552">
        <v>0</v>
      </c>
      <c r="CZ262" s="551">
        <v>0</v>
      </c>
      <c r="DA262" s="552">
        <v>0</v>
      </c>
      <c r="DB262" s="552">
        <v>0</v>
      </c>
      <c r="DC262" s="551">
        <v>0</v>
      </c>
      <c r="DD262" s="552">
        <v>0</v>
      </c>
      <c r="DE262" s="552">
        <v>0</v>
      </c>
      <c r="DF262" s="552">
        <v>0</v>
      </c>
      <c r="DG262" s="552">
        <v>0</v>
      </c>
      <c r="DH262" s="551">
        <v>0</v>
      </c>
      <c r="DI262" s="552">
        <v>0</v>
      </c>
      <c r="DJ262" s="552">
        <v>0</v>
      </c>
      <c r="DK262" s="552">
        <v>0</v>
      </c>
      <c r="DL262" s="892">
        <v>0</v>
      </c>
    </row>
    <row r="263" spans="1:116">
      <c r="A263" s="769" t="s">
        <v>1120</v>
      </c>
      <c r="B263" s="621" t="s">
        <v>675</v>
      </c>
      <c r="C263" s="622" t="s">
        <v>379</v>
      </c>
      <c r="D263" s="622" t="s">
        <v>32</v>
      </c>
      <c r="E263" s="622" t="s">
        <v>455</v>
      </c>
      <c r="F263" s="622" t="s">
        <v>907</v>
      </c>
      <c r="G263" s="599">
        <v>72.71058962369338</v>
      </c>
      <c r="H263" s="600">
        <v>21</v>
      </c>
      <c r="I263" s="552">
        <v>2</v>
      </c>
      <c r="J263" s="601">
        <v>38</v>
      </c>
      <c r="K263" s="551">
        <v>36</v>
      </c>
      <c r="L263" s="552">
        <v>3</v>
      </c>
      <c r="M263" s="552">
        <v>2</v>
      </c>
      <c r="N263" s="552">
        <v>0</v>
      </c>
      <c r="O263" s="553">
        <v>0</v>
      </c>
      <c r="P263" s="554">
        <v>1.2</v>
      </c>
      <c r="Q263" s="555">
        <v>18</v>
      </c>
      <c r="R263" s="606"/>
      <c r="S263" s="608"/>
      <c r="T263" s="608"/>
      <c r="U263" s="607"/>
      <c r="V263" s="600">
        <v>4</v>
      </c>
      <c r="W263" s="601">
        <v>6</v>
      </c>
      <c r="X263" s="551">
        <v>6</v>
      </c>
      <c r="Y263" s="561"/>
      <c r="Z263" s="553">
        <v>0</v>
      </c>
      <c r="AA263" s="554">
        <v>1.2</v>
      </c>
      <c r="AB263" s="555">
        <v>12</v>
      </c>
      <c r="AC263" s="600">
        <v>2</v>
      </c>
      <c r="AD263" s="557">
        <v>7</v>
      </c>
      <c r="AE263" s="551">
        <v>7</v>
      </c>
      <c r="AF263" s="552">
        <v>0</v>
      </c>
      <c r="AG263" s="553">
        <v>0</v>
      </c>
      <c r="AH263" s="602">
        <v>1.2</v>
      </c>
      <c r="AI263" s="603">
        <v>2</v>
      </c>
      <c r="AJ263" s="559">
        <v>6</v>
      </c>
      <c r="AK263" s="551">
        <v>6</v>
      </c>
      <c r="AL263" s="552">
        <v>0</v>
      </c>
      <c r="AM263" s="561"/>
      <c r="AN263" s="553">
        <v>0</v>
      </c>
      <c r="AO263" s="602">
        <v>1.2</v>
      </c>
      <c r="AP263" s="886"/>
      <c r="AQ263" s="657"/>
      <c r="AR263" s="887"/>
      <c r="AS263" s="887"/>
      <c r="AT263" s="602">
        <v>1.2</v>
      </c>
      <c r="AU263" s="604">
        <v>18</v>
      </c>
      <c r="AV263" s="600">
        <v>5</v>
      </c>
      <c r="AW263" s="551">
        <v>15</v>
      </c>
      <c r="AX263" s="551">
        <v>11</v>
      </c>
      <c r="AY263" s="552">
        <v>2</v>
      </c>
      <c r="AZ263" s="552">
        <v>2</v>
      </c>
      <c r="BA263" s="561"/>
      <c r="BB263" s="571">
        <v>0</v>
      </c>
      <c r="BC263" s="602">
        <v>1.2</v>
      </c>
      <c r="BD263" s="604">
        <v>12</v>
      </c>
      <c r="BE263" s="605">
        <v>65000</v>
      </c>
      <c r="BF263" s="563">
        <v>71333.026097560985</v>
      </c>
      <c r="BG263" s="563">
        <v>2924654.0700000003</v>
      </c>
      <c r="BH263" s="872">
        <v>41</v>
      </c>
      <c r="BI263" s="602">
        <v>1.0974311707317075</v>
      </c>
      <c r="BJ263" s="604">
        <v>7.6820181951219526</v>
      </c>
      <c r="BK263" s="629"/>
      <c r="BL263" s="873">
        <v>0</v>
      </c>
      <c r="BM263" s="874">
        <v>0</v>
      </c>
      <c r="BN263" s="565">
        <v>0</v>
      </c>
      <c r="BO263" s="565">
        <v>0</v>
      </c>
      <c r="BP263" s="565">
        <v>0</v>
      </c>
      <c r="BQ263" s="565">
        <v>0</v>
      </c>
      <c r="BR263" s="552">
        <v>0</v>
      </c>
      <c r="BS263" s="657"/>
      <c r="BT263" s="607"/>
      <c r="BU263" s="676">
        <v>0.5</v>
      </c>
      <c r="BV263" s="602">
        <v>0.14285714285714285</v>
      </c>
      <c r="BW263" s="563">
        <v>1</v>
      </c>
      <c r="BX263" s="872">
        <v>7</v>
      </c>
      <c r="BY263" s="602">
        <v>0.2857142857142857</v>
      </c>
      <c r="BZ263" s="604">
        <v>1.4285714285714284</v>
      </c>
      <c r="CA263" s="606"/>
      <c r="CB263" s="608"/>
      <c r="CC263" s="608"/>
      <c r="CD263" s="606"/>
      <c r="CE263" s="608"/>
      <c r="CF263" s="608"/>
      <c r="CG263" s="607"/>
      <c r="CH263" s="608"/>
      <c r="CI263" s="608"/>
      <c r="CJ263" s="607"/>
      <c r="CK263" s="712"/>
      <c r="CL263" s="888"/>
      <c r="CM263" s="888"/>
      <c r="CN263" s="889"/>
      <c r="CO263" s="678"/>
      <c r="CP263" s="890">
        <v>100</v>
      </c>
      <c r="CQ263" s="602">
        <v>1.2</v>
      </c>
      <c r="CR263" s="680">
        <v>3.5999999999999996</v>
      </c>
      <c r="CS263" s="584"/>
      <c r="CT263" s="585"/>
      <c r="CU263" s="585"/>
      <c r="CV263" s="891"/>
      <c r="CW263" s="600">
        <v>0</v>
      </c>
      <c r="CX263" s="552">
        <v>0</v>
      </c>
      <c r="CY263" s="552">
        <v>0</v>
      </c>
      <c r="CZ263" s="551">
        <v>0</v>
      </c>
      <c r="DA263" s="552">
        <v>0</v>
      </c>
      <c r="DB263" s="552">
        <v>0</v>
      </c>
      <c r="DC263" s="551">
        <v>0</v>
      </c>
      <c r="DD263" s="552">
        <v>0</v>
      </c>
      <c r="DE263" s="552">
        <v>0</v>
      </c>
      <c r="DF263" s="552">
        <v>0</v>
      </c>
      <c r="DG263" s="552">
        <v>0</v>
      </c>
      <c r="DH263" s="551">
        <v>0</v>
      </c>
      <c r="DI263" s="552">
        <v>0</v>
      </c>
      <c r="DJ263" s="552">
        <v>0</v>
      </c>
      <c r="DK263" s="552">
        <v>0</v>
      </c>
      <c r="DL263" s="892">
        <v>0</v>
      </c>
    </row>
    <row r="264" spans="1:116">
      <c r="A264" s="769" t="s">
        <v>1120</v>
      </c>
      <c r="B264" s="621" t="s">
        <v>675</v>
      </c>
      <c r="C264" s="622" t="s">
        <v>379</v>
      </c>
      <c r="D264" s="622" t="s">
        <v>32</v>
      </c>
      <c r="E264" s="622" t="s">
        <v>607</v>
      </c>
      <c r="F264" s="622" t="s">
        <v>908</v>
      </c>
      <c r="G264" s="599">
        <v>54.741110739136161</v>
      </c>
      <c r="H264" s="600">
        <v>51</v>
      </c>
      <c r="I264" s="552">
        <v>4</v>
      </c>
      <c r="J264" s="601">
        <v>53.6</v>
      </c>
      <c r="K264" s="551">
        <v>51</v>
      </c>
      <c r="L264" s="552">
        <v>2</v>
      </c>
      <c r="M264" s="552">
        <v>2</v>
      </c>
      <c r="N264" s="552">
        <v>0</v>
      </c>
      <c r="O264" s="553">
        <v>0</v>
      </c>
      <c r="P264" s="554">
        <v>1.0509803921568628</v>
      </c>
      <c r="Q264" s="555">
        <v>15.764705882352942</v>
      </c>
      <c r="R264" s="606"/>
      <c r="S264" s="608"/>
      <c r="T264" s="608"/>
      <c r="U264" s="607"/>
      <c r="V264" s="600">
        <v>8</v>
      </c>
      <c r="W264" s="601">
        <v>9</v>
      </c>
      <c r="X264" s="551">
        <v>9</v>
      </c>
      <c r="Y264" s="561"/>
      <c r="Z264" s="553">
        <v>0</v>
      </c>
      <c r="AA264" s="554">
        <v>1.125</v>
      </c>
      <c r="AB264" s="555">
        <v>11.25</v>
      </c>
      <c r="AC264" s="600">
        <v>4</v>
      </c>
      <c r="AD264" s="557">
        <v>2</v>
      </c>
      <c r="AE264" s="551">
        <v>2</v>
      </c>
      <c r="AF264" s="552">
        <v>0</v>
      </c>
      <c r="AG264" s="553">
        <v>0</v>
      </c>
      <c r="AH264" s="602">
        <v>0.5</v>
      </c>
      <c r="AI264" s="603">
        <v>5</v>
      </c>
      <c r="AJ264" s="559">
        <v>2.5</v>
      </c>
      <c r="AK264" s="551">
        <v>2</v>
      </c>
      <c r="AL264" s="552">
        <v>3</v>
      </c>
      <c r="AM264" s="561"/>
      <c r="AN264" s="553">
        <v>2.5</v>
      </c>
      <c r="AO264" s="602">
        <v>0.5</v>
      </c>
      <c r="AP264" s="886"/>
      <c r="AQ264" s="657"/>
      <c r="AR264" s="887"/>
      <c r="AS264" s="887"/>
      <c r="AT264" s="602">
        <v>0.5</v>
      </c>
      <c r="AU264" s="604">
        <v>7.5</v>
      </c>
      <c r="AV264" s="600">
        <v>13</v>
      </c>
      <c r="AW264" s="551">
        <v>8</v>
      </c>
      <c r="AX264" s="551">
        <v>6</v>
      </c>
      <c r="AY264" s="552">
        <v>2</v>
      </c>
      <c r="AZ264" s="552">
        <v>0</v>
      </c>
      <c r="BA264" s="561"/>
      <c r="BB264" s="571">
        <v>0</v>
      </c>
      <c r="BC264" s="602">
        <v>0.61538461538461542</v>
      </c>
      <c r="BD264" s="604">
        <v>6.1538461538461542</v>
      </c>
      <c r="BE264" s="605">
        <v>65000</v>
      </c>
      <c r="BF264" s="563">
        <v>50816.61652727273</v>
      </c>
      <c r="BG264" s="563">
        <v>2794913.909</v>
      </c>
      <c r="BH264" s="872">
        <v>55</v>
      </c>
      <c r="BI264" s="602">
        <v>0.78179410041958042</v>
      </c>
      <c r="BJ264" s="604">
        <v>5.4725587029370626</v>
      </c>
      <c r="BK264" s="629"/>
      <c r="BL264" s="873">
        <v>0</v>
      </c>
      <c r="BM264" s="874">
        <v>0</v>
      </c>
      <c r="BN264" s="565">
        <v>0</v>
      </c>
      <c r="BO264" s="565">
        <v>0</v>
      </c>
      <c r="BP264" s="565">
        <v>0</v>
      </c>
      <c r="BQ264" s="565">
        <v>0</v>
      </c>
      <c r="BR264" s="552">
        <v>0</v>
      </c>
      <c r="BS264" s="657"/>
      <c r="BT264" s="607"/>
      <c r="BU264" s="676">
        <v>0.5</v>
      </c>
      <c r="BV264" s="602">
        <v>0.5</v>
      </c>
      <c r="BW264" s="563">
        <v>1</v>
      </c>
      <c r="BX264" s="872">
        <v>2</v>
      </c>
      <c r="BY264" s="602">
        <v>1</v>
      </c>
      <c r="BZ264" s="604">
        <v>5</v>
      </c>
      <c r="CA264" s="606"/>
      <c r="CB264" s="608"/>
      <c r="CC264" s="608"/>
      <c r="CD264" s="606"/>
      <c r="CE264" s="608"/>
      <c r="CF264" s="608"/>
      <c r="CG264" s="607"/>
      <c r="CH264" s="608"/>
      <c r="CI264" s="608"/>
      <c r="CJ264" s="607"/>
      <c r="CK264" s="712"/>
      <c r="CL264" s="888"/>
      <c r="CM264" s="888"/>
      <c r="CN264" s="889"/>
      <c r="CO264" s="678"/>
      <c r="CP264" s="890">
        <v>100</v>
      </c>
      <c r="CQ264" s="602">
        <v>1.2</v>
      </c>
      <c r="CR264" s="680">
        <v>3.5999999999999996</v>
      </c>
      <c r="CS264" s="584"/>
      <c r="CT264" s="585"/>
      <c r="CU264" s="585"/>
      <c r="CV264" s="891"/>
      <c r="CW264" s="600">
        <v>0</v>
      </c>
      <c r="CX264" s="552">
        <v>0</v>
      </c>
      <c r="CY264" s="552">
        <v>0</v>
      </c>
      <c r="CZ264" s="551">
        <v>0</v>
      </c>
      <c r="DA264" s="552">
        <v>0</v>
      </c>
      <c r="DB264" s="552">
        <v>0</v>
      </c>
      <c r="DC264" s="551">
        <v>0</v>
      </c>
      <c r="DD264" s="552">
        <v>0</v>
      </c>
      <c r="DE264" s="552">
        <v>0</v>
      </c>
      <c r="DF264" s="552">
        <v>0</v>
      </c>
      <c r="DG264" s="552">
        <v>0</v>
      </c>
      <c r="DH264" s="551">
        <v>0</v>
      </c>
      <c r="DI264" s="552">
        <v>0</v>
      </c>
      <c r="DJ264" s="552">
        <v>0</v>
      </c>
      <c r="DK264" s="552">
        <v>0</v>
      </c>
      <c r="DL264" s="892">
        <v>2.5</v>
      </c>
    </row>
    <row r="265" spans="1:116">
      <c r="A265" s="769" t="s">
        <v>1120</v>
      </c>
      <c r="B265" s="621" t="s">
        <v>675</v>
      </c>
      <c r="C265" s="622" t="s">
        <v>379</v>
      </c>
      <c r="D265" s="622" t="s">
        <v>32</v>
      </c>
      <c r="E265" s="622" t="s">
        <v>459</v>
      </c>
      <c r="F265" s="622" t="s">
        <v>909</v>
      </c>
      <c r="G265" s="599">
        <v>42.064570073378576</v>
      </c>
      <c r="H265" s="600">
        <v>51</v>
      </c>
      <c r="I265" s="552">
        <v>4</v>
      </c>
      <c r="J265" s="601">
        <v>55.3</v>
      </c>
      <c r="K265" s="551">
        <v>53</v>
      </c>
      <c r="L265" s="552">
        <v>2</v>
      </c>
      <c r="M265" s="552">
        <v>1</v>
      </c>
      <c r="N265" s="552">
        <v>0</v>
      </c>
      <c r="O265" s="553">
        <v>0</v>
      </c>
      <c r="P265" s="554">
        <v>1.084313725490196</v>
      </c>
      <c r="Q265" s="555">
        <v>16.264705882352938</v>
      </c>
      <c r="R265" s="606"/>
      <c r="S265" s="608"/>
      <c r="T265" s="608"/>
      <c r="U265" s="607"/>
      <c r="V265" s="600">
        <v>8</v>
      </c>
      <c r="W265" s="601">
        <v>10</v>
      </c>
      <c r="X265" s="551">
        <v>10</v>
      </c>
      <c r="Y265" s="561"/>
      <c r="Z265" s="553">
        <v>0</v>
      </c>
      <c r="AA265" s="554">
        <v>1.2</v>
      </c>
      <c r="AB265" s="555">
        <v>12</v>
      </c>
      <c r="AC265" s="600">
        <v>3</v>
      </c>
      <c r="AD265" s="557">
        <v>-5</v>
      </c>
      <c r="AE265" s="551">
        <v>5</v>
      </c>
      <c r="AF265" s="552">
        <v>0</v>
      </c>
      <c r="AG265" s="553">
        <v>10</v>
      </c>
      <c r="AH265" s="602">
        <v>-1.6666666666666667</v>
      </c>
      <c r="AI265" s="603">
        <v>4</v>
      </c>
      <c r="AJ265" s="559">
        <v>8</v>
      </c>
      <c r="AK265" s="551">
        <v>5</v>
      </c>
      <c r="AL265" s="552">
        <v>3</v>
      </c>
      <c r="AM265" s="561"/>
      <c r="AN265" s="553">
        <v>0</v>
      </c>
      <c r="AO265" s="602">
        <v>1.2</v>
      </c>
      <c r="AP265" s="886"/>
      <c r="AQ265" s="657"/>
      <c r="AR265" s="887"/>
      <c r="AS265" s="887"/>
      <c r="AT265" s="602">
        <v>-0.23333333333333339</v>
      </c>
      <c r="AU265" s="604">
        <v>-3.5000000000000009</v>
      </c>
      <c r="AV265" s="600">
        <v>12</v>
      </c>
      <c r="AW265" s="551">
        <v>4</v>
      </c>
      <c r="AX265" s="551">
        <v>5</v>
      </c>
      <c r="AY265" s="552">
        <v>2</v>
      </c>
      <c r="AZ265" s="552">
        <v>2</v>
      </c>
      <c r="BA265" s="561"/>
      <c r="BB265" s="571">
        <v>5</v>
      </c>
      <c r="BC265" s="602">
        <v>0.33333333333333331</v>
      </c>
      <c r="BD265" s="604">
        <v>3.333333333333333</v>
      </c>
      <c r="BE265" s="605">
        <v>65000</v>
      </c>
      <c r="BF265" s="563">
        <v>49832.072249999983</v>
      </c>
      <c r="BG265" s="563">
        <v>2790596.0459999992</v>
      </c>
      <c r="BH265" s="872">
        <v>56</v>
      </c>
      <c r="BI265" s="602">
        <v>0.76664726538461514</v>
      </c>
      <c r="BJ265" s="604">
        <v>5.3665308576923056</v>
      </c>
      <c r="BK265" s="629"/>
      <c r="BL265" s="873">
        <v>6</v>
      </c>
      <c r="BM265" s="874">
        <v>5</v>
      </c>
      <c r="BN265" s="565">
        <v>0</v>
      </c>
      <c r="BO265" s="565">
        <v>0</v>
      </c>
      <c r="BP265" s="565">
        <v>0</v>
      </c>
      <c r="BQ265" s="565">
        <v>0</v>
      </c>
      <c r="BR265" s="552">
        <v>0</v>
      </c>
      <c r="BS265" s="657"/>
      <c r="BT265" s="607"/>
      <c r="BU265" s="676">
        <v>0.5</v>
      </c>
      <c r="BV265" s="602">
        <v>0.6</v>
      </c>
      <c r="BW265" s="563">
        <v>3</v>
      </c>
      <c r="BX265" s="872">
        <v>5</v>
      </c>
      <c r="BY265" s="602">
        <v>1</v>
      </c>
      <c r="BZ265" s="604">
        <v>5</v>
      </c>
      <c r="CA265" s="606"/>
      <c r="CB265" s="608"/>
      <c r="CC265" s="608"/>
      <c r="CD265" s="606"/>
      <c r="CE265" s="608"/>
      <c r="CF265" s="608"/>
      <c r="CG265" s="607"/>
      <c r="CH265" s="608"/>
      <c r="CI265" s="608"/>
      <c r="CJ265" s="607"/>
      <c r="CK265" s="712"/>
      <c r="CL265" s="888"/>
      <c r="CM265" s="888"/>
      <c r="CN265" s="889"/>
      <c r="CO265" s="678"/>
      <c r="CP265" s="890">
        <v>100</v>
      </c>
      <c r="CQ265" s="602">
        <v>1.2</v>
      </c>
      <c r="CR265" s="680">
        <v>3.5999999999999996</v>
      </c>
      <c r="CS265" s="584"/>
      <c r="CT265" s="585"/>
      <c r="CU265" s="585"/>
      <c r="CV265" s="891"/>
      <c r="CW265" s="600">
        <v>0</v>
      </c>
      <c r="CX265" s="552">
        <v>0</v>
      </c>
      <c r="CY265" s="552">
        <v>0</v>
      </c>
      <c r="CZ265" s="551">
        <v>0</v>
      </c>
      <c r="DA265" s="552">
        <v>0</v>
      </c>
      <c r="DB265" s="552">
        <v>0</v>
      </c>
      <c r="DC265" s="551">
        <v>5</v>
      </c>
      <c r="DD265" s="552">
        <v>0</v>
      </c>
      <c r="DE265" s="552">
        <v>0</v>
      </c>
      <c r="DF265" s="552">
        <v>1</v>
      </c>
      <c r="DG265" s="552">
        <v>0</v>
      </c>
      <c r="DH265" s="551">
        <v>10</v>
      </c>
      <c r="DI265" s="552">
        <v>2</v>
      </c>
      <c r="DJ265" s="552">
        <v>0</v>
      </c>
      <c r="DK265" s="552">
        <v>0</v>
      </c>
      <c r="DL265" s="892">
        <v>0</v>
      </c>
    </row>
    <row r="266" spans="1:116">
      <c r="A266" s="769" t="s">
        <v>1120</v>
      </c>
      <c r="B266" s="621" t="s">
        <v>675</v>
      </c>
      <c r="C266" s="622" t="s">
        <v>379</v>
      </c>
      <c r="D266" s="622" t="s">
        <v>32</v>
      </c>
      <c r="E266" s="622" t="s">
        <v>461</v>
      </c>
      <c r="F266" s="622" t="s">
        <v>910</v>
      </c>
      <c r="G266" s="599">
        <v>55.445330480725964</v>
      </c>
      <c r="H266" s="600">
        <v>84</v>
      </c>
      <c r="I266" s="552">
        <v>6</v>
      </c>
      <c r="J266" s="601">
        <v>85.3</v>
      </c>
      <c r="K266" s="551">
        <v>82</v>
      </c>
      <c r="L266" s="552">
        <v>3</v>
      </c>
      <c r="M266" s="552">
        <v>1</v>
      </c>
      <c r="N266" s="552">
        <v>0</v>
      </c>
      <c r="O266" s="553">
        <v>0</v>
      </c>
      <c r="P266" s="554">
        <v>1.0154761904761904</v>
      </c>
      <c r="Q266" s="555">
        <v>15.232142857142856</v>
      </c>
      <c r="R266" s="606"/>
      <c r="S266" s="608"/>
      <c r="T266" s="608"/>
      <c r="U266" s="607"/>
      <c r="V266" s="600">
        <v>13</v>
      </c>
      <c r="W266" s="601">
        <v>5</v>
      </c>
      <c r="X266" s="551">
        <v>5</v>
      </c>
      <c r="Y266" s="561"/>
      <c r="Z266" s="553">
        <v>0</v>
      </c>
      <c r="AA266" s="554">
        <v>0.38461538461538464</v>
      </c>
      <c r="AB266" s="555">
        <v>3.8461538461538463</v>
      </c>
      <c r="AC266" s="600">
        <v>6</v>
      </c>
      <c r="AD266" s="557">
        <v>6</v>
      </c>
      <c r="AE266" s="551">
        <v>6</v>
      </c>
      <c r="AF266" s="552">
        <v>0</v>
      </c>
      <c r="AG266" s="553">
        <v>0</v>
      </c>
      <c r="AH266" s="602">
        <v>1</v>
      </c>
      <c r="AI266" s="603">
        <v>7</v>
      </c>
      <c r="AJ266" s="559">
        <v>8</v>
      </c>
      <c r="AK266" s="551">
        <v>6</v>
      </c>
      <c r="AL266" s="552">
        <v>2</v>
      </c>
      <c r="AM266" s="561"/>
      <c r="AN266" s="553">
        <v>0</v>
      </c>
      <c r="AO266" s="602">
        <v>1.1428571428571428</v>
      </c>
      <c r="AP266" s="886"/>
      <c r="AQ266" s="657"/>
      <c r="AR266" s="887"/>
      <c r="AS266" s="887"/>
      <c r="AT266" s="602">
        <v>1.0714285714285714</v>
      </c>
      <c r="AU266" s="604">
        <v>16.071428571428569</v>
      </c>
      <c r="AV266" s="600">
        <v>19</v>
      </c>
      <c r="AW266" s="551">
        <v>14</v>
      </c>
      <c r="AX266" s="551">
        <v>11</v>
      </c>
      <c r="AY266" s="552">
        <v>2</v>
      </c>
      <c r="AZ266" s="552">
        <v>1</v>
      </c>
      <c r="BA266" s="561"/>
      <c r="BB266" s="571">
        <v>0</v>
      </c>
      <c r="BC266" s="602">
        <v>0.73684210526315785</v>
      </c>
      <c r="BD266" s="604">
        <v>7.3684210526315788</v>
      </c>
      <c r="BE266" s="605">
        <v>65000</v>
      </c>
      <c r="BF266" s="563">
        <v>55657.186186046521</v>
      </c>
      <c r="BG266" s="563">
        <v>4786518.012000001</v>
      </c>
      <c r="BH266" s="872">
        <v>86</v>
      </c>
      <c r="BI266" s="602">
        <v>0.85626440286225414</v>
      </c>
      <c r="BJ266" s="604">
        <v>5.993850820035779</v>
      </c>
      <c r="BK266" s="629"/>
      <c r="BL266" s="873">
        <v>0</v>
      </c>
      <c r="BM266" s="874">
        <v>0</v>
      </c>
      <c r="BN266" s="565">
        <v>0</v>
      </c>
      <c r="BO266" s="565">
        <v>0</v>
      </c>
      <c r="BP266" s="565">
        <v>0</v>
      </c>
      <c r="BQ266" s="565">
        <v>0</v>
      </c>
      <c r="BR266" s="552">
        <v>0</v>
      </c>
      <c r="BS266" s="657"/>
      <c r="BT266" s="607"/>
      <c r="BU266" s="676">
        <v>0.5</v>
      </c>
      <c r="BV266" s="602">
        <v>0.33333333333333331</v>
      </c>
      <c r="BW266" s="563">
        <v>2</v>
      </c>
      <c r="BX266" s="872">
        <v>6</v>
      </c>
      <c r="BY266" s="602">
        <v>0.66666666666666663</v>
      </c>
      <c r="BZ266" s="604">
        <v>3.333333333333333</v>
      </c>
      <c r="CA266" s="606"/>
      <c r="CB266" s="608"/>
      <c r="CC266" s="608"/>
      <c r="CD266" s="606"/>
      <c r="CE266" s="608"/>
      <c r="CF266" s="608"/>
      <c r="CG266" s="607"/>
      <c r="CH266" s="608"/>
      <c r="CI266" s="608"/>
      <c r="CJ266" s="607"/>
      <c r="CK266" s="712"/>
      <c r="CL266" s="888"/>
      <c r="CM266" s="888"/>
      <c r="CN266" s="889"/>
      <c r="CO266" s="678"/>
      <c r="CP266" s="890">
        <v>99.8125</v>
      </c>
      <c r="CQ266" s="602">
        <v>1.2</v>
      </c>
      <c r="CR266" s="680">
        <v>3.5999999999999996</v>
      </c>
      <c r="CS266" s="584"/>
      <c r="CT266" s="585"/>
      <c r="CU266" s="585"/>
      <c r="CV266" s="891"/>
      <c r="CW266" s="600">
        <v>0</v>
      </c>
      <c r="CX266" s="552">
        <v>0</v>
      </c>
      <c r="CY266" s="552">
        <v>0</v>
      </c>
      <c r="CZ266" s="551">
        <v>0</v>
      </c>
      <c r="DA266" s="552">
        <v>0</v>
      </c>
      <c r="DB266" s="552">
        <v>0</v>
      </c>
      <c r="DC266" s="551">
        <v>0</v>
      </c>
      <c r="DD266" s="552">
        <v>0</v>
      </c>
      <c r="DE266" s="552">
        <v>0</v>
      </c>
      <c r="DF266" s="552">
        <v>0</v>
      </c>
      <c r="DG266" s="552">
        <v>0</v>
      </c>
      <c r="DH266" s="551">
        <v>0</v>
      </c>
      <c r="DI266" s="552">
        <v>0</v>
      </c>
      <c r="DJ266" s="552">
        <v>0</v>
      </c>
      <c r="DK266" s="552">
        <v>0</v>
      </c>
      <c r="DL266" s="892">
        <v>0</v>
      </c>
    </row>
    <row r="267" spans="1:116">
      <c r="A267" s="769" t="s">
        <v>1120</v>
      </c>
      <c r="B267" s="621" t="s">
        <v>675</v>
      </c>
      <c r="C267" s="622" t="s">
        <v>379</v>
      </c>
      <c r="D267" s="622" t="s">
        <v>32</v>
      </c>
      <c r="E267" s="622" t="s">
        <v>463</v>
      </c>
      <c r="F267" s="622" t="s">
        <v>911</v>
      </c>
      <c r="G267" s="599">
        <v>63.63056436170757</v>
      </c>
      <c r="H267" s="600">
        <v>61</v>
      </c>
      <c r="I267" s="552">
        <v>5</v>
      </c>
      <c r="J267" s="601">
        <v>61.3</v>
      </c>
      <c r="K267" s="551">
        <v>59</v>
      </c>
      <c r="L267" s="552">
        <v>2</v>
      </c>
      <c r="M267" s="552">
        <v>1</v>
      </c>
      <c r="N267" s="552">
        <v>0</v>
      </c>
      <c r="O267" s="553">
        <v>0</v>
      </c>
      <c r="P267" s="554">
        <v>1.0049180327868852</v>
      </c>
      <c r="Q267" s="555">
        <v>15.073770491803277</v>
      </c>
      <c r="R267" s="606"/>
      <c r="S267" s="608"/>
      <c r="T267" s="608"/>
      <c r="U267" s="607"/>
      <c r="V267" s="600">
        <v>10</v>
      </c>
      <c r="W267" s="601">
        <v>9</v>
      </c>
      <c r="X267" s="551">
        <v>9</v>
      </c>
      <c r="Y267" s="561"/>
      <c r="Z267" s="553">
        <v>0</v>
      </c>
      <c r="AA267" s="554">
        <v>0.9</v>
      </c>
      <c r="AB267" s="555">
        <v>9</v>
      </c>
      <c r="AC267" s="600">
        <v>4</v>
      </c>
      <c r="AD267" s="557">
        <v>6</v>
      </c>
      <c r="AE267" s="551">
        <v>6</v>
      </c>
      <c r="AF267" s="552">
        <v>0</v>
      </c>
      <c r="AG267" s="553">
        <v>0</v>
      </c>
      <c r="AH267" s="602">
        <v>1.2</v>
      </c>
      <c r="AI267" s="603">
        <v>5</v>
      </c>
      <c r="AJ267" s="559">
        <v>6</v>
      </c>
      <c r="AK267" s="551">
        <v>5</v>
      </c>
      <c r="AL267" s="552">
        <v>1</v>
      </c>
      <c r="AM267" s="561"/>
      <c r="AN267" s="553">
        <v>0</v>
      </c>
      <c r="AO267" s="602">
        <v>1.2</v>
      </c>
      <c r="AP267" s="886"/>
      <c r="AQ267" s="657"/>
      <c r="AR267" s="887"/>
      <c r="AS267" s="887"/>
      <c r="AT267" s="602">
        <v>1.2</v>
      </c>
      <c r="AU267" s="604">
        <v>18</v>
      </c>
      <c r="AV267" s="600">
        <v>14</v>
      </c>
      <c r="AW267" s="551">
        <v>10</v>
      </c>
      <c r="AX267" s="551">
        <v>10</v>
      </c>
      <c r="AY267" s="552">
        <v>0</v>
      </c>
      <c r="AZ267" s="552">
        <v>0</v>
      </c>
      <c r="BA267" s="561"/>
      <c r="BB267" s="571">
        <v>0</v>
      </c>
      <c r="BC267" s="602">
        <v>0.7142857142857143</v>
      </c>
      <c r="BD267" s="604">
        <v>7.1428571428571432</v>
      </c>
      <c r="BE267" s="605">
        <v>65000</v>
      </c>
      <c r="BF267" s="563">
        <v>53986.555322580651</v>
      </c>
      <c r="BG267" s="563">
        <v>3347166.43</v>
      </c>
      <c r="BH267" s="872">
        <v>62</v>
      </c>
      <c r="BI267" s="602">
        <v>0.83056238957816386</v>
      </c>
      <c r="BJ267" s="604">
        <v>5.8139367270471469</v>
      </c>
      <c r="BK267" s="629"/>
      <c r="BL267" s="873">
        <v>0</v>
      </c>
      <c r="BM267" s="874">
        <v>0</v>
      </c>
      <c r="BN267" s="565">
        <v>0</v>
      </c>
      <c r="BO267" s="565">
        <v>0</v>
      </c>
      <c r="BP267" s="565">
        <v>0</v>
      </c>
      <c r="BQ267" s="565">
        <v>0</v>
      </c>
      <c r="BR267" s="552">
        <v>0</v>
      </c>
      <c r="BS267" s="657"/>
      <c r="BT267" s="607"/>
      <c r="BU267" s="676">
        <v>0.5</v>
      </c>
      <c r="BV267" s="602">
        <v>1</v>
      </c>
      <c r="BW267" s="563">
        <v>6</v>
      </c>
      <c r="BX267" s="872">
        <v>6</v>
      </c>
      <c r="BY267" s="602">
        <v>1</v>
      </c>
      <c r="BZ267" s="604">
        <v>5</v>
      </c>
      <c r="CA267" s="606"/>
      <c r="CB267" s="608"/>
      <c r="CC267" s="608"/>
      <c r="CD267" s="606"/>
      <c r="CE267" s="608"/>
      <c r="CF267" s="608"/>
      <c r="CG267" s="607"/>
      <c r="CH267" s="608"/>
      <c r="CI267" s="608"/>
      <c r="CJ267" s="607"/>
      <c r="CK267" s="712"/>
      <c r="CL267" s="888"/>
      <c r="CM267" s="888"/>
      <c r="CN267" s="889"/>
      <c r="CO267" s="678"/>
      <c r="CP267" s="890">
        <v>100</v>
      </c>
      <c r="CQ267" s="602">
        <v>1.2</v>
      </c>
      <c r="CR267" s="680">
        <v>3.5999999999999996</v>
      </c>
      <c r="CS267" s="584"/>
      <c r="CT267" s="585"/>
      <c r="CU267" s="585"/>
      <c r="CV267" s="891"/>
      <c r="CW267" s="600">
        <v>0</v>
      </c>
      <c r="CX267" s="552">
        <v>0</v>
      </c>
      <c r="CY267" s="552">
        <v>0</v>
      </c>
      <c r="CZ267" s="551">
        <v>0</v>
      </c>
      <c r="DA267" s="552">
        <v>0</v>
      </c>
      <c r="DB267" s="552">
        <v>0</v>
      </c>
      <c r="DC267" s="551">
        <v>0</v>
      </c>
      <c r="DD267" s="552">
        <v>0</v>
      </c>
      <c r="DE267" s="552">
        <v>0</v>
      </c>
      <c r="DF267" s="552">
        <v>0</v>
      </c>
      <c r="DG267" s="552">
        <v>0</v>
      </c>
      <c r="DH267" s="551">
        <v>0</v>
      </c>
      <c r="DI267" s="552">
        <v>0</v>
      </c>
      <c r="DJ267" s="552">
        <v>0</v>
      </c>
      <c r="DK267" s="552">
        <v>0</v>
      </c>
      <c r="DL267" s="892">
        <v>0</v>
      </c>
    </row>
    <row r="268" spans="1:116">
      <c r="A268" s="769" t="s">
        <v>1120</v>
      </c>
      <c r="B268" s="621" t="s">
        <v>675</v>
      </c>
      <c r="C268" s="622" t="s">
        <v>379</v>
      </c>
      <c r="D268" s="622" t="s">
        <v>32</v>
      </c>
      <c r="E268" s="622" t="s">
        <v>465</v>
      </c>
      <c r="F268" s="622" t="s">
        <v>912</v>
      </c>
      <c r="G268" s="599">
        <v>57.754823776585667</v>
      </c>
      <c r="H268" s="600">
        <v>69</v>
      </c>
      <c r="I268" s="552">
        <v>5</v>
      </c>
      <c r="J268" s="601">
        <v>80.300000000000011</v>
      </c>
      <c r="K268" s="551">
        <v>78</v>
      </c>
      <c r="L268" s="552">
        <v>1</v>
      </c>
      <c r="M268" s="552">
        <v>3</v>
      </c>
      <c r="N268" s="552">
        <v>2</v>
      </c>
      <c r="O268" s="553">
        <v>0</v>
      </c>
      <c r="P268" s="554">
        <v>1.1637681159420292</v>
      </c>
      <c r="Q268" s="555">
        <v>17.456521739130437</v>
      </c>
      <c r="R268" s="606"/>
      <c r="S268" s="608"/>
      <c r="T268" s="608"/>
      <c r="U268" s="607"/>
      <c r="V268" s="600">
        <v>11</v>
      </c>
      <c r="W268" s="601">
        <v>8</v>
      </c>
      <c r="X268" s="551">
        <v>8</v>
      </c>
      <c r="Y268" s="561"/>
      <c r="Z268" s="553">
        <v>0</v>
      </c>
      <c r="AA268" s="554">
        <v>0.72727272727272729</v>
      </c>
      <c r="AB268" s="555">
        <v>7.2727272727272734</v>
      </c>
      <c r="AC268" s="600">
        <v>4</v>
      </c>
      <c r="AD268" s="557">
        <v>4</v>
      </c>
      <c r="AE268" s="551">
        <v>4</v>
      </c>
      <c r="AF268" s="552">
        <v>0</v>
      </c>
      <c r="AG268" s="553">
        <v>0</v>
      </c>
      <c r="AH268" s="602">
        <v>1</v>
      </c>
      <c r="AI268" s="603">
        <v>5</v>
      </c>
      <c r="AJ268" s="559">
        <v>7</v>
      </c>
      <c r="AK268" s="551">
        <v>5</v>
      </c>
      <c r="AL268" s="552">
        <v>2</v>
      </c>
      <c r="AM268" s="561"/>
      <c r="AN268" s="553">
        <v>0</v>
      </c>
      <c r="AO268" s="602">
        <v>1.2</v>
      </c>
      <c r="AP268" s="886"/>
      <c r="AQ268" s="657"/>
      <c r="AR268" s="887"/>
      <c r="AS268" s="887"/>
      <c r="AT268" s="602">
        <v>1.1000000000000001</v>
      </c>
      <c r="AU268" s="604">
        <v>16.5</v>
      </c>
      <c r="AV268" s="600">
        <v>16</v>
      </c>
      <c r="AW268" s="551">
        <v>7</v>
      </c>
      <c r="AX268" s="551">
        <v>5</v>
      </c>
      <c r="AY268" s="552">
        <v>2</v>
      </c>
      <c r="AZ268" s="552">
        <v>0</v>
      </c>
      <c r="BA268" s="561"/>
      <c r="BB268" s="571">
        <v>0</v>
      </c>
      <c r="BC268" s="602">
        <v>0.4375</v>
      </c>
      <c r="BD268" s="604">
        <v>4.375</v>
      </c>
      <c r="BE268" s="605">
        <v>65000</v>
      </c>
      <c r="BF268" s="563">
        <v>46898.19424390245</v>
      </c>
      <c r="BG268" s="563">
        <v>3845651.9280000008</v>
      </c>
      <c r="BH268" s="872">
        <v>82</v>
      </c>
      <c r="BI268" s="602">
        <v>0.72151068067542234</v>
      </c>
      <c r="BJ268" s="604">
        <v>5.0505747647279566</v>
      </c>
      <c r="BK268" s="629"/>
      <c r="BL268" s="873">
        <v>0</v>
      </c>
      <c r="BM268" s="874">
        <v>0</v>
      </c>
      <c r="BN268" s="565">
        <v>0</v>
      </c>
      <c r="BO268" s="565">
        <v>0</v>
      </c>
      <c r="BP268" s="565">
        <v>0</v>
      </c>
      <c r="BQ268" s="565">
        <v>0</v>
      </c>
      <c r="BR268" s="552">
        <v>0</v>
      </c>
      <c r="BS268" s="657"/>
      <c r="BT268" s="607"/>
      <c r="BU268" s="676">
        <v>0.5</v>
      </c>
      <c r="BV268" s="602">
        <v>1</v>
      </c>
      <c r="BW268" s="563">
        <v>4</v>
      </c>
      <c r="BX268" s="872">
        <v>4</v>
      </c>
      <c r="BY268" s="602">
        <v>1</v>
      </c>
      <c r="BZ268" s="604">
        <v>5</v>
      </c>
      <c r="CA268" s="606"/>
      <c r="CB268" s="608"/>
      <c r="CC268" s="608"/>
      <c r="CD268" s="606"/>
      <c r="CE268" s="608"/>
      <c r="CF268" s="608"/>
      <c r="CG268" s="607"/>
      <c r="CH268" s="608"/>
      <c r="CI268" s="608"/>
      <c r="CJ268" s="607"/>
      <c r="CK268" s="712"/>
      <c r="CL268" s="888"/>
      <c r="CM268" s="888"/>
      <c r="CN268" s="889"/>
      <c r="CO268" s="678"/>
      <c r="CP268" s="890">
        <v>93.538461538461533</v>
      </c>
      <c r="CQ268" s="602">
        <v>0.7</v>
      </c>
      <c r="CR268" s="680">
        <v>2.0999999999999996</v>
      </c>
      <c r="CS268" s="584"/>
      <c r="CT268" s="585"/>
      <c r="CU268" s="585"/>
      <c r="CV268" s="891"/>
      <c r="CW268" s="600">
        <v>0</v>
      </c>
      <c r="CX268" s="552">
        <v>0</v>
      </c>
      <c r="CY268" s="552">
        <v>0</v>
      </c>
      <c r="CZ268" s="551">
        <v>0</v>
      </c>
      <c r="DA268" s="552">
        <v>0</v>
      </c>
      <c r="DB268" s="552">
        <v>0</v>
      </c>
      <c r="DC268" s="551">
        <v>0</v>
      </c>
      <c r="DD268" s="552">
        <v>0</v>
      </c>
      <c r="DE268" s="552">
        <v>0</v>
      </c>
      <c r="DF268" s="552">
        <v>0</v>
      </c>
      <c r="DG268" s="552">
        <v>0</v>
      </c>
      <c r="DH268" s="551">
        <v>0</v>
      </c>
      <c r="DI268" s="552">
        <v>0</v>
      </c>
      <c r="DJ268" s="552">
        <v>0</v>
      </c>
      <c r="DK268" s="552">
        <v>0</v>
      </c>
      <c r="DL268" s="892">
        <v>0</v>
      </c>
    </row>
    <row r="269" spans="1:116">
      <c r="A269" s="769" t="s">
        <v>1120</v>
      </c>
      <c r="B269" s="621" t="s">
        <v>675</v>
      </c>
      <c r="C269" s="622" t="s">
        <v>379</v>
      </c>
      <c r="D269" s="622" t="s">
        <v>32</v>
      </c>
      <c r="E269" s="622" t="s">
        <v>467</v>
      </c>
      <c r="F269" s="622" t="s">
        <v>913</v>
      </c>
      <c r="G269" s="599">
        <v>61.252539387500001</v>
      </c>
      <c r="H269" s="600">
        <v>96</v>
      </c>
      <c r="I269" s="552">
        <v>7</v>
      </c>
      <c r="J269" s="601">
        <v>109.9</v>
      </c>
      <c r="K269" s="551">
        <v>106</v>
      </c>
      <c r="L269" s="552">
        <v>3</v>
      </c>
      <c r="M269" s="552">
        <v>3</v>
      </c>
      <c r="N269" s="552">
        <v>0</v>
      </c>
      <c r="O269" s="553">
        <v>0</v>
      </c>
      <c r="P269" s="554">
        <v>1.1447916666666667</v>
      </c>
      <c r="Q269" s="555">
        <v>17.171875</v>
      </c>
      <c r="R269" s="606"/>
      <c r="S269" s="608"/>
      <c r="T269" s="608"/>
      <c r="U269" s="607"/>
      <c r="V269" s="600">
        <v>16</v>
      </c>
      <c r="W269" s="601">
        <v>12</v>
      </c>
      <c r="X269" s="551">
        <v>12</v>
      </c>
      <c r="Y269" s="561"/>
      <c r="Z269" s="553">
        <v>0</v>
      </c>
      <c r="AA269" s="554">
        <v>0.75</v>
      </c>
      <c r="AB269" s="555">
        <v>7.5</v>
      </c>
      <c r="AC269" s="600">
        <v>6</v>
      </c>
      <c r="AD269" s="557">
        <v>7</v>
      </c>
      <c r="AE269" s="551">
        <v>7</v>
      </c>
      <c r="AF269" s="552">
        <v>0</v>
      </c>
      <c r="AG269" s="553">
        <v>0</v>
      </c>
      <c r="AH269" s="602">
        <v>1.1666666666666667</v>
      </c>
      <c r="AI269" s="603">
        <v>8</v>
      </c>
      <c r="AJ269" s="559">
        <v>6</v>
      </c>
      <c r="AK269" s="551">
        <v>3</v>
      </c>
      <c r="AL269" s="552">
        <v>3</v>
      </c>
      <c r="AM269" s="561"/>
      <c r="AN269" s="553">
        <v>0</v>
      </c>
      <c r="AO269" s="602">
        <v>0.75</v>
      </c>
      <c r="AP269" s="886"/>
      <c r="AQ269" s="657"/>
      <c r="AR269" s="887"/>
      <c r="AS269" s="887"/>
      <c r="AT269" s="602">
        <v>0.95833333333333337</v>
      </c>
      <c r="AU269" s="604">
        <v>14.375</v>
      </c>
      <c r="AV269" s="600">
        <v>20</v>
      </c>
      <c r="AW269" s="551">
        <v>20</v>
      </c>
      <c r="AX269" s="551">
        <v>19</v>
      </c>
      <c r="AY269" s="552">
        <v>1</v>
      </c>
      <c r="AZ269" s="552">
        <v>0</v>
      </c>
      <c r="BA269" s="561"/>
      <c r="BB269" s="571">
        <v>0</v>
      </c>
      <c r="BC269" s="602">
        <v>1</v>
      </c>
      <c r="BD269" s="604">
        <v>10</v>
      </c>
      <c r="BE269" s="605">
        <v>65000</v>
      </c>
      <c r="BF269" s="563">
        <v>44624.02645535714</v>
      </c>
      <c r="BG269" s="563">
        <v>4997890.9629999995</v>
      </c>
      <c r="BH269" s="872">
        <v>112</v>
      </c>
      <c r="BI269" s="602">
        <v>0.68652348392857143</v>
      </c>
      <c r="BJ269" s="604">
        <v>4.8056643875000002</v>
      </c>
      <c r="BK269" s="629"/>
      <c r="BL269" s="873">
        <v>0</v>
      </c>
      <c r="BM269" s="874">
        <v>0</v>
      </c>
      <c r="BN269" s="565">
        <v>0</v>
      </c>
      <c r="BO269" s="565">
        <v>0</v>
      </c>
      <c r="BP269" s="565">
        <v>0</v>
      </c>
      <c r="BQ269" s="565">
        <v>0</v>
      </c>
      <c r="BR269" s="552">
        <v>0</v>
      </c>
      <c r="BS269" s="657"/>
      <c r="BT269" s="607"/>
      <c r="BU269" s="676">
        <v>0.5</v>
      </c>
      <c r="BV269" s="602">
        <v>0.8571428571428571</v>
      </c>
      <c r="BW269" s="563">
        <v>6</v>
      </c>
      <c r="BX269" s="872">
        <v>7</v>
      </c>
      <c r="BY269" s="602">
        <v>1</v>
      </c>
      <c r="BZ269" s="604">
        <v>5</v>
      </c>
      <c r="CA269" s="606"/>
      <c r="CB269" s="608"/>
      <c r="CC269" s="608"/>
      <c r="CD269" s="606"/>
      <c r="CE269" s="608"/>
      <c r="CF269" s="608"/>
      <c r="CG269" s="607"/>
      <c r="CH269" s="608"/>
      <c r="CI269" s="608"/>
      <c r="CJ269" s="607"/>
      <c r="CK269" s="712"/>
      <c r="CL269" s="888"/>
      <c r="CM269" s="888"/>
      <c r="CN269" s="889"/>
      <c r="CO269" s="678"/>
      <c r="CP269" s="890">
        <v>97.647058823529406</v>
      </c>
      <c r="CQ269" s="602">
        <v>0.8</v>
      </c>
      <c r="CR269" s="680">
        <v>2.4000000000000004</v>
      </c>
      <c r="CS269" s="584"/>
      <c r="CT269" s="585"/>
      <c r="CU269" s="585"/>
      <c r="CV269" s="891"/>
      <c r="CW269" s="600">
        <v>0</v>
      </c>
      <c r="CX269" s="552">
        <v>0</v>
      </c>
      <c r="CY269" s="552">
        <v>0</v>
      </c>
      <c r="CZ269" s="551">
        <v>0</v>
      </c>
      <c r="DA269" s="552">
        <v>0</v>
      </c>
      <c r="DB269" s="552">
        <v>0</v>
      </c>
      <c r="DC269" s="551">
        <v>0</v>
      </c>
      <c r="DD269" s="552">
        <v>0</v>
      </c>
      <c r="DE269" s="552">
        <v>0</v>
      </c>
      <c r="DF269" s="552">
        <v>0</v>
      </c>
      <c r="DG269" s="552">
        <v>0</v>
      </c>
      <c r="DH269" s="551">
        <v>0</v>
      </c>
      <c r="DI269" s="552">
        <v>0</v>
      </c>
      <c r="DJ269" s="552">
        <v>0</v>
      </c>
      <c r="DK269" s="552">
        <v>0</v>
      </c>
      <c r="DL269" s="892">
        <v>0</v>
      </c>
    </row>
    <row r="270" spans="1:116">
      <c r="A270" s="769" t="s">
        <v>1120</v>
      </c>
      <c r="B270" s="621" t="s">
        <v>675</v>
      </c>
      <c r="C270" s="622" t="s">
        <v>379</v>
      </c>
      <c r="D270" s="622" t="s">
        <v>32</v>
      </c>
      <c r="E270" s="622" t="s">
        <v>469</v>
      </c>
      <c r="F270" s="622" t="s">
        <v>914</v>
      </c>
      <c r="G270" s="599">
        <v>0</v>
      </c>
      <c r="H270" s="600">
        <v>0</v>
      </c>
      <c r="I270" s="552">
        <v>0</v>
      </c>
      <c r="J270" s="601">
        <v>0</v>
      </c>
      <c r="K270" s="551">
        <v>0</v>
      </c>
      <c r="L270" s="552">
        <v>0</v>
      </c>
      <c r="M270" s="552">
        <v>0</v>
      </c>
      <c r="N270" s="552">
        <v>0</v>
      </c>
      <c r="O270" s="553">
        <v>0</v>
      </c>
      <c r="P270" s="554"/>
      <c r="Q270" s="555">
        <v>0</v>
      </c>
      <c r="R270" s="606"/>
      <c r="S270" s="608"/>
      <c r="T270" s="608"/>
      <c r="U270" s="607"/>
      <c r="V270" s="600">
        <v>0</v>
      </c>
      <c r="W270" s="601">
        <v>0</v>
      </c>
      <c r="X270" s="551">
        <v>0</v>
      </c>
      <c r="Y270" s="561"/>
      <c r="Z270" s="553">
        <v>0</v>
      </c>
      <c r="AA270" s="554"/>
      <c r="AB270" s="555">
        <v>0</v>
      </c>
      <c r="AC270" s="600">
        <v>0</v>
      </c>
      <c r="AD270" s="557">
        <v>0</v>
      </c>
      <c r="AE270" s="551">
        <v>0</v>
      </c>
      <c r="AF270" s="552">
        <v>0</v>
      </c>
      <c r="AG270" s="553">
        <v>0</v>
      </c>
      <c r="AH270" s="602"/>
      <c r="AI270" s="603">
        <v>0</v>
      </c>
      <c r="AJ270" s="559">
        <v>0</v>
      </c>
      <c r="AK270" s="551">
        <v>0</v>
      </c>
      <c r="AL270" s="552">
        <v>0</v>
      </c>
      <c r="AM270" s="561"/>
      <c r="AN270" s="553">
        <v>0</v>
      </c>
      <c r="AO270" s="602"/>
      <c r="AP270" s="886"/>
      <c r="AQ270" s="657"/>
      <c r="AR270" s="887"/>
      <c r="AS270" s="887"/>
      <c r="AT270" s="602"/>
      <c r="AU270" s="604">
        <v>0</v>
      </c>
      <c r="AV270" s="600">
        <v>0</v>
      </c>
      <c r="AW270" s="551">
        <v>0</v>
      </c>
      <c r="AX270" s="551">
        <v>0</v>
      </c>
      <c r="AY270" s="552">
        <v>0</v>
      </c>
      <c r="AZ270" s="552">
        <v>0</v>
      </c>
      <c r="BA270" s="561"/>
      <c r="BB270" s="571">
        <v>0</v>
      </c>
      <c r="BC270" s="602"/>
      <c r="BD270" s="604">
        <v>0</v>
      </c>
      <c r="BE270" s="605">
        <v>65000</v>
      </c>
      <c r="BF270" s="563">
        <v>0</v>
      </c>
      <c r="BG270" s="563">
        <v>0</v>
      </c>
      <c r="BH270" s="872">
        <v>0</v>
      </c>
      <c r="BI270" s="602">
        <v>0</v>
      </c>
      <c r="BJ270" s="604">
        <v>0</v>
      </c>
      <c r="BK270" s="629"/>
      <c r="BL270" s="873">
        <v>0</v>
      </c>
      <c r="BM270" s="874">
        <v>0</v>
      </c>
      <c r="BN270" s="565">
        <v>0</v>
      </c>
      <c r="BO270" s="565">
        <v>0</v>
      </c>
      <c r="BP270" s="565">
        <v>0</v>
      </c>
      <c r="BQ270" s="565">
        <v>0</v>
      </c>
      <c r="BR270" s="552">
        <v>0</v>
      </c>
      <c r="BS270" s="657"/>
      <c r="BT270" s="607"/>
      <c r="BU270" s="676">
        <v>0.5</v>
      </c>
      <c r="BV270" s="602">
        <v>0</v>
      </c>
      <c r="BW270" s="563">
        <v>0</v>
      </c>
      <c r="BX270" s="872">
        <v>0</v>
      </c>
      <c r="BY270" s="602">
        <v>0</v>
      </c>
      <c r="BZ270" s="604">
        <v>0</v>
      </c>
      <c r="CA270" s="606"/>
      <c r="CB270" s="608"/>
      <c r="CC270" s="608"/>
      <c r="CD270" s="606"/>
      <c r="CE270" s="608"/>
      <c r="CF270" s="608"/>
      <c r="CG270" s="607"/>
      <c r="CH270" s="608"/>
      <c r="CI270" s="608"/>
      <c r="CJ270" s="607"/>
      <c r="CK270" s="712"/>
      <c r="CL270" s="888"/>
      <c r="CM270" s="888"/>
      <c r="CN270" s="889"/>
      <c r="CO270" s="678"/>
      <c r="CP270" s="890" t="e">
        <v>#DIV/0!</v>
      </c>
      <c r="CQ270" s="602"/>
      <c r="CR270" s="680">
        <v>0</v>
      </c>
      <c r="CS270" s="584"/>
      <c r="CT270" s="585"/>
      <c r="CU270" s="585"/>
      <c r="CV270" s="891"/>
      <c r="CW270" s="600">
        <v>0</v>
      </c>
      <c r="CX270" s="552">
        <v>0</v>
      </c>
      <c r="CY270" s="552">
        <v>0</v>
      </c>
      <c r="CZ270" s="551">
        <v>0</v>
      </c>
      <c r="DA270" s="552">
        <v>0</v>
      </c>
      <c r="DB270" s="552">
        <v>0</v>
      </c>
      <c r="DC270" s="551">
        <v>0</v>
      </c>
      <c r="DD270" s="552">
        <v>0</v>
      </c>
      <c r="DE270" s="552">
        <v>0</v>
      </c>
      <c r="DF270" s="552">
        <v>0</v>
      </c>
      <c r="DG270" s="552">
        <v>0</v>
      </c>
      <c r="DH270" s="551">
        <v>0</v>
      </c>
      <c r="DI270" s="552">
        <v>0</v>
      </c>
      <c r="DJ270" s="552">
        <v>0</v>
      </c>
      <c r="DK270" s="552">
        <v>0</v>
      </c>
      <c r="DL270" s="892">
        <v>0</v>
      </c>
    </row>
    <row r="271" spans="1:116">
      <c r="A271" s="769" t="s">
        <v>1120</v>
      </c>
      <c r="B271" s="621" t="s">
        <v>675</v>
      </c>
      <c r="C271" s="622" t="s">
        <v>379</v>
      </c>
      <c r="D271" s="622" t="s">
        <v>32</v>
      </c>
      <c r="E271" s="622" t="s">
        <v>471</v>
      </c>
      <c r="F271" s="622" t="s">
        <v>915</v>
      </c>
      <c r="G271" s="599">
        <v>30.532439279900231</v>
      </c>
      <c r="H271" s="600">
        <v>81</v>
      </c>
      <c r="I271" s="552">
        <v>6</v>
      </c>
      <c r="J271" s="601">
        <v>67.599999999999994</v>
      </c>
      <c r="K271" s="551">
        <v>65</v>
      </c>
      <c r="L271" s="552">
        <v>2</v>
      </c>
      <c r="M271" s="552">
        <v>2</v>
      </c>
      <c r="N271" s="552">
        <v>0</v>
      </c>
      <c r="O271" s="553">
        <v>0</v>
      </c>
      <c r="P271" s="554">
        <v>0.83456790123456781</v>
      </c>
      <c r="Q271" s="555">
        <v>12.518518518518517</v>
      </c>
      <c r="R271" s="606"/>
      <c r="S271" s="608"/>
      <c r="T271" s="608"/>
      <c r="U271" s="607"/>
      <c r="V271" s="600">
        <v>13</v>
      </c>
      <c r="W271" s="601">
        <v>9</v>
      </c>
      <c r="X271" s="551">
        <v>9</v>
      </c>
      <c r="Y271" s="561"/>
      <c r="Z271" s="553">
        <v>0</v>
      </c>
      <c r="AA271" s="554">
        <v>0.69230769230769229</v>
      </c>
      <c r="AB271" s="555">
        <v>6.9230769230769234</v>
      </c>
      <c r="AC271" s="600">
        <v>6</v>
      </c>
      <c r="AD271" s="557">
        <v>-7</v>
      </c>
      <c r="AE271" s="551">
        <v>3</v>
      </c>
      <c r="AF271" s="552">
        <v>0</v>
      </c>
      <c r="AG271" s="553">
        <v>10</v>
      </c>
      <c r="AH271" s="602">
        <v>-1.1666666666666667</v>
      </c>
      <c r="AI271" s="603">
        <v>7</v>
      </c>
      <c r="AJ271" s="559">
        <v>4</v>
      </c>
      <c r="AK271" s="551">
        <v>2</v>
      </c>
      <c r="AL271" s="552">
        <v>2</v>
      </c>
      <c r="AM271" s="561"/>
      <c r="AN271" s="553">
        <v>0</v>
      </c>
      <c r="AO271" s="602">
        <v>0.5714285714285714</v>
      </c>
      <c r="AP271" s="886"/>
      <c r="AQ271" s="657"/>
      <c r="AR271" s="887"/>
      <c r="AS271" s="887"/>
      <c r="AT271" s="602">
        <v>-0.29761904761904767</v>
      </c>
      <c r="AU271" s="604">
        <v>-4.4642857142857153</v>
      </c>
      <c r="AV271" s="600">
        <v>19</v>
      </c>
      <c r="AW271" s="551">
        <v>3</v>
      </c>
      <c r="AX271" s="551">
        <v>7</v>
      </c>
      <c r="AY271" s="552">
        <v>1</v>
      </c>
      <c r="AZ271" s="552">
        <v>0</v>
      </c>
      <c r="BA271" s="561"/>
      <c r="BB271" s="571">
        <v>5</v>
      </c>
      <c r="BC271" s="602">
        <v>0.15789473684210525</v>
      </c>
      <c r="BD271" s="604">
        <v>1.5789473684210527</v>
      </c>
      <c r="BE271" s="605">
        <v>65000</v>
      </c>
      <c r="BF271" s="563">
        <v>49921.691710144943</v>
      </c>
      <c r="BG271" s="563">
        <v>3444596.7280000011</v>
      </c>
      <c r="BH271" s="872">
        <v>69</v>
      </c>
      <c r="BI271" s="602">
        <v>0.76802602630992223</v>
      </c>
      <c r="BJ271" s="604">
        <v>5.3761821841694557</v>
      </c>
      <c r="BK271" s="629"/>
      <c r="BL271" s="873">
        <v>0.5</v>
      </c>
      <c r="BM271" s="874">
        <v>0</v>
      </c>
      <c r="BN271" s="565">
        <v>0</v>
      </c>
      <c r="BO271" s="565">
        <v>1</v>
      </c>
      <c r="BP271" s="565">
        <v>0</v>
      </c>
      <c r="BQ271" s="565">
        <v>0</v>
      </c>
      <c r="BR271" s="552">
        <v>0</v>
      </c>
      <c r="BS271" s="657"/>
      <c r="BT271" s="607"/>
      <c r="BU271" s="676">
        <v>0.5</v>
      </c>
      <c r="BV271" s="602">
        <v>0.66666666666666663</v>
      </c>
      <c r="BW271" s="563">
        <v>2</v>
      </c>
      <c r="BX271" s="872">
        <v>3</v>
      </c>
      <c r="BY271" s="602">
        <v>1</v>
      </c>
      <c r="BZ271" s="604">
        <v>5</v>
      </c>
      <c r="CA271" s="606"/>
      <c r="CB271" s="608"/>
      <c r="CC271" s="608"/>
      <c r="CD271" s="606"/>
      <c r="CE271" s="608"/>
      <c r="CF271" s="608"/>
      <c r="CG271" s="607"/>
      <c r="CH271" s="608"/>
      <c r="CI271" s="608"/>
      <c r="CJ271" s="607"/>
      <c r="CK271" s="712"/>
      <c r="CL271" s="888"/>
      <c r="CM271" s="888"/>
      <c r="CN271" s="889"/>
      <c r="CO271" s="678"/>
      <c r="CP271" s="890">
        <v>100</v>
      </c>
      <c r="CQ271" s="602">
        <v>1.2</v>
      </c>
      <c r="CR271" s="680">
        <v>3.5999999999999996</v>
      </c>
      <c r="CS271" s="584"/>
      <c r="CT271" s="585"/>
      <c r="CU271" s="585"/>
      <c r="CV271" s="891"/>
      <c r="CW271" s="600">
        <v>0</v>
      </c>
      <c r="CX271" s="552">
        <v>0</v>
      </c>
      <c r="CY271" s="552">
        <v>0</v>
      </c>
      <c r="CZ271" s="551">
        <v>0</v>
      </c>
      <c r="DA271" s="552">
        <v>0</v>
      </c>
      <c r="DB271" s="552">
        <v>0</v>
      </c>
      <c r="DC271" s="551">
        <v>5</v>
      </c>
      <c r="DD271" s="552">
        <v>0</v>
      </c>
      <c r="DE271" s="552">
        <v>0</v>
      </c>
      <c r="DF271" s="552">
        <v>1</v>
      </c>
      <c r="DG271" s="552">
        <v>0</v>
      </c>
      <c r="DH271" s="551">
        <v>10</v>
      </c>
      <c r="DI271" s="552">
        <v>2</v>
      </c>
      <c r="DJ271" s="552">
        <v>0</v>
      </c>
      <c r="DK271" s="552">
        <v>0</v>
      </c>
      <c r="DL271" s="892">
        <v>0</v>
      </c>
    </row>
    <row r="272" spans="1:116">
      <c r="A272" s="769" t="s">
        <v>1120</v>
      </c>
      <c r="B272" s="621" t="s">
        <v>675</v>
      </c>
      <c r="C272" s="622" t="s">
        <v>379</v>
      </c>
      <c r="D272" s="622" t="s">
        <v>32</v>
      </c>
      <c r="E272" s="622" t="s">
        <v>473</v>
      </c>
      <c r="F272" s="622" t="s">
        <v>916</v>
      </c>
      <c r="G272" s="599">
        <v>53.852769226693738</v>
      </c>
      <c r="H272" s="600">
        <v>96</v>
      </c>
      <c r="I272" s="552">
        <v>7</v>
      </c>
      <c r="J272" s="601">
        <v>90.9</v>
      </c>
      <c r="K272" s="551">
        <v>90</v>
      </c>
      <c r="L272" s="552">
        <v>0</v>
      </c>
      <c r="M272" s="552">
        <v>3</v>
      </c>
      <c r="N272" s="552">
        <v>0</v>
      </c>
      <c r="O272" s="553">
        <v>0</v>
      </c>
      <c r="P272" s="554">
        <v>0.94687500000000002</v>
      </c>
      <c r="Q272" s="555">
        <v>14.203125</v>
      </c>
      <c r="R272" s="606"/>
      <c r="S272" s="608"/>
      <c r="T272" s="608"/>
      <c r="U272" s="607"/>
      <c r="V272" s="600">
        <v>16</v>
      </c>
      <c r="W272" s="601">
        <v>7</v>
      </c>
      <c r="X272" s="551">
        <v>7</v>
      </c>
      <c r="Y272" s="561"/>
      <c r="Z272" s="553">
        <v>0</v>
      </c>
      <c r="AA272" s="554">
        <v>0.4375</v>
      </c>
      <c r="AB272" s="555">
        <v>4.375</v>
      </c>
      <c r="AC272" s="600">
        <v>6</v>
      </c>
      <c r="AD272" s="557">
        <v>5</v>
      </c>
      <c r="AE272" s="551">
        <v>5</v>
      </c>
      <c r="AF272" s="552">
        <v>0</v>
      </c>
      <c r="AG272" s="553">
        <v>0</v>
      </c>
      <c r="AH272" s="602">
        <v>0.83333333333333337</v>
      </c>
      <c r="AI272" s="603">
        <v>7</v>
      </c>
      <c r="AJ272" s="559">
        <v>7</v>
      </c>
      <c r="AK272" s="551">
        <v>4</v>
      </c>
      <c r="AL272" s="552">
        <v>3</v>
      </c>
      <c r="AM272" s="561"/>
      <c r="AN272" s="553">
        <v>0</v>
      </c>
      <c r="AO272" s="602">
        <v>1</v>
      </c>
      <c r="AP272" s="886"/>
      <c r="AQ272" s="657"/>
      <c r="AR272" s="887"/>
      <c r="AS272" s="887"/>
      <c r="AT272" s="602">
        <v>0.91666666666666674</v>
      </c>
      <c r="AU272" s="604">
        <v>13.750000000000002</v>
      </c>
      <c r="AV272" s="600">
        <v>22</v>
      </c>
      <c r="AW272" s="551">
        <v>17</v>
      </c>
      <c r="AX272" s="551">
        <v>15</v>
      </c>
      <c r="AY272" s="552">
        <v>2</v>
      </c>
      <c r="AZ272" s="552">
        <v>0</v>
      </c>
      <c r="BA272" s="561"/>
      <c r="BB272" s="571">
        <v>0</v>
      </c>
      <c r="BC272" s="602">
        <v>0.77272727272727271</v>
      </c>
      <c r="BD272" s="604">
        <v>7.7272727272727266</v>
      </c>
      <c r="BE272" s="605">
        <v>65000</v>
      </c>
      <c r="BF272" s="563">
        <v>55225.592494623648</v>
      </c>
      <c r="BG272" s="563">
        <v>5135980.101999999</v>
      </c>
      <c r="BH272" s="872">
        <v>93</v>
      </c>
      <c r="BI272" s="602">
        <v>0.84962449991728695</v>
      </c>
      <c r="BJ272" s="604">
        <v>5.947371499421009</v>
      </c>
      <c r="BK272" s="629"/>
      <c r="BL272" s="873">
        <v>0</v>
      </c>
      <c r="BM272" s="874">
        <v>0</v>
      </c>
      <c r="BN272" s="565">
        <v>0</v>
      </c>
      <c r="BO272" s="565">
        <v>0</v>
      </c>
      <c r="BP272" s="565">
        <v>0</v>
      </c>
      <c r="BQ272" s="565">
        <v>0</v>
      </c>
      <c r="BR272" s="552">
        <v>0</v>
      </c>
      <c r="BS272" s="657"/>
      <c r="BT272" s="607"/>
      <c r="BU272" s="676">
        <v>0.5</v>
      </c>
      <c r="BV272" s="602">
        <v>0.6</v>
      </c>
      <c r="BW272" s="563">
        <v>3</v>
      </c>
      <c r="BX272" s="872">
        <v>5</v>
      </c>
      <c r="BY272" s="602">
        <v>1</v>
      </c>
      <c r="BZ272" s="604">
        <v>5</v>
      </c>
      <c r="CA272" s="606"/>
      <c r="CB272" s="608"/>
      <c r="CC272" s="608"/>
      <c r="CD272" s="606"/>
      <c r="CE272" s="608"/>
      <c r="CF272" s="608"/>
      <c r="CG272" s="607"/>
      <c r="CH272" s="608"/>
      <c r="CI272" s="608"/>
      <c r="CJ272" s="607"/>
      <c r="CK272" s="712"/>
      <c r="CL272" s="888"/>
      <c r="CM272" s="888"/>
      <c r="CN272" s="889"/>
      <c r="CO272" s="678"/>
      <c r="CP272" s="890">
        <v>98.521739130434781</v>
      </c>
      <c r="CQ272" s="602">
        <v>0.95</v>
      </c>
      <c r="CR272" s="680">
        <v>2.8499999999999996</v>
      </c>
      <c r="CS272" s="584"/>
      <c r="CT272" s="585"/>
      <c r="CU272" s="585"/>
      <c r="CV272" s="891"/>
      <c r="CW272" s="600">
        <v>0</v>
      </c>
      <c r="CX272" s="552">
        <v>0</v>
      </c>
      <c r="CY272" s="552">
        <v>0</v>
      </c>
      <c r="CZ272" s="551">
        <v>0</v>
      </c>
      <c r="DA272" s="552">
        <v>0</v>
      </c>
      <c r="DB272" s="552">
        <v>0</v>
      </c>
      <c r="DC272" s="551">
        <v>0</v>
      </c>
      <c r="DD272" s="552">
        <v>0</v>
      </c>
      <c r="DE272" s="552">
        <v>0</v>
      </c>
      <c r="DF272" s="552">
        <v>0</v>
      </c>
      <c r="DG272" s="552">
        <v>0</v>
      </c>
      <c r="DH272" s="551">
        <v>0</v>
      </c>
      <c r="DI272" s="552">
        <v>0</v>
      </c>
      <c r="DJ272" s="552">
        <v>0</v>
      </c>
      <c r="DK272" s="552">
        <v>0</v>
      </c>
      <c r="DL272" s="892">
        <v>0</v>
      </c>
    </row>
    <row r="273" spans="1:116">
      <c r="A273" s="769" t="s">
        <v>1120</v>
      </c>
      <c r="B273" s="621" t="s">
        <v>675</v>
      </c>
      <c r="C273" s="622" t="s">
        <v>379</v>
      </c>
      <c r="D273" s="622" t="s">
        <v>32</v>
      </c>
      <c r="E273" s="622" t="s">
        <v>475</v>
      </c>
      <c r="F273" s="622" t="s">
        <v>917</v>
      </c>
      <c r="G273" s="599">
        <v>56.382179584677651</v>
      </c>
      <c r="H273" s="600">
        <v>115</v>
      </c>
      <c r="I273" s="552">
        <v>8</v>
      </c>
      <c r="J273" s="601">
        <v>109.6</v>
      </c>
      <c r="K273" s="551">
        <v>108</v>
      </c>
      <c r="L273" s="552">
        <v>1</v>
      </c>
      <c r="M273" s="552">
        <v>2</v>
      </c>
      <c r="N273" s="552">
        <v>0</v>
      </c>
      <c r="O273" s="553">
        <v>0</v>
      </c>
      <c r="P273" s="554">
        <v>0.95304347826086955</v>
      </c>
      <c r="Q273" s="555">
        <v>14.295652173913043</v>
      </c>
      <c r="R273" s="606"/>
      <c r="S273" s="608"/>
      <c r="T273" s="608"/>
      <c r="U273" s="607"/>
      <c r="V273" s="600">
        <v>18</v>
      </c>
      <c r="W273" s="601">
        <v>11</v>
      </c>
      <c r="X273" s="551">
        <v>11</v>
      </c>
      <c r="Y273" s="561"/>
      <c r="Z273" s="553">
        <v>0</v>
      </c>
      <c r="AA273" s="554">
        <v>0.61111111111111116</v>
      </c>
      <c r="AB273" s="555">
        <v>6.1111111111111116</v>
      </c>
      <c r="AC273" s="600">
        <v>9</v>
      </c>
      <c r="AD273" s="557">
        <v>5</v>
      </c>
      <c r="AE273" s="551">
        <v>5</v>
      </c>
      <c r="AF273" s="552">
        <v>0</v>
      </c>
      <c r="AG273" s="553">
        <v>0</v>
      </c>
      <c r="AH273" s="602">
        <v>0.55555555555555558</v>
      </c>
      <c r="AI273" s="603">
        <v>10</v>
      </c>
      <c r="AJ273" s="559">
        <v>10</v>
      </c>
      <c r="AK273" s="551">
        <v>5</v>
      </c>
      <c r="AL273" s="552">
        <v>5</v>
      </c>
      <c r="AM273" s="561"/>
      <c r="AN273" s="553">
        <v>0</v>
      </c>
      <c r="AO273" s="602">
        <v>1</v>
      </c>
      <c r="AP273" s="886"/>
      <c r="AQ273" s="657"/>
      <c r="AR273" s="887"/>
      <c r="AS273" s="887"/>
      <c r="AT273" s="602">
        <v>0.77777777777777779</v>
      </c>
      <c r="AU273" s="604">
        <v>11.666666666666666</v>
      </c>
      <c r="AV273" s="600">
        <v>26</v>
      </c>
      <c r="AW273" s="551">
        <v>29</v>
      </c>
      <c r="AX273" s="551">
        <v>25</v>
      </c>
      <c r="AY273" s="552">
        <v>4</v>
      </c>
      <c r="AZ273" s="552">
        <v>0</v>
      </c>
      <c r="BA273" s="561"/>
      <c r="BB273" s="571">
        <v>0</v>
      </c>
      <c r="BC273" s="602">
        <v>1.1153846153846154</v>
      </c>
      <c r="BD273" s="604">
        <v>11.153846153846153</v>
      </c>
      <c r="BE273" s="605">
        <v>65000</v>
      </c>
      <c r="BF273" s="563">
        <v>58545.532306306297</v>
      </c>
      <c r="BG273" s="563">
        <v>6498554.0859999992</v>
      </c>
      <c r="BH273" s="872">
        <v>111</v>
      </c>
      <c r="BI273" s="602">
        <v>0.90070049702009691</v>
      </c>
      <c r="BJ273" s="604">
        <v>6.3049034791406786</v>
      </c>
      <c r="BK273" s="629"/>
      <c r="BL273" s="873">
        <v>0</v>
      </c>
      <c r="BM273" s="874">
        <v>0</v>
      </c>
      <c r="BN273" s="565">
        <v>0</v>
      </c>
      <c r="BO273" s="565">
        <v>0</v>
      </c>
      <c r="BP273" s="565">
        <v>0</v>
      </c>
      <c r="BQ273" s="565">
        <v>0</v>
      </c>
      <c r="BR273" s="552">
        <v>0</v>
      </c>
      <c r="BS273" s="657"/>
      <c r="BT273" s="607"/>
      <c r="BU273" s="676">
        <v>0.5</v>
      </c>
      <c r="BV273" s="602">
        <v>0.4</v>
      </c>
      <c r="BW273" s="563">
        <v>2</v>
      </c>
      <c r="BX273" s="872">
        <v>5</v>
      </c>
      <c r="BY273" s="602">
        <v>0.8</v>
      </c>
      <c r="BZ273" s="604">
        <v>4</v>
      </c>
      <c r="CA273" s="606"/>
      <c r="CB273" s="608"/>
      <c r="CC273" s="608"/>
      <c r="CD273" s="606"/>
      <c r="CE273" s="608"/>
      <c r="CF273" s="608"/>
      <c r="CG273" s="607"/>
      <c r="CH273" s="608"/>
      <c r="CI273" s="608"/>
      <c r="CJ273" s="607"/>
      <c r="CK273" s="712"/>
      <c r="CL273" s="888"/>
      <c r="CM273" s="888"/>
      <c r="CN273" s="889"/>
      <c r="CO273" s="678"/>
      <c r="CP273" s="890">
        <v>98.523809523809518</v>
      </c>
      <c r="CQ273" s="602">
        <v>0.95</v>
      </c>
      <c r="CR273" s="680">
        <v>2.8499999999999996</v>
      </c>
      <c r="CS273" s="584"/>
      <c r="CT273" s="585"/>
      <c r="CU273" s="585"/>
      <c r="CV273" s="891"/>
      <c r="CW273" s="600">
        <v>0</v>
      </c>
      <c r="CX273" s="552">
        <v>0</v>
      </c>
      <c r="CY273" s="552">
        <v>0</v>
      </c>
      <c r="CZ273" s="551">
        <v>0</v>
      </c>
      <c r="DA273" s="552">
        <v>0</v>
      </c>
      <c r="DB273" s="552">
        <v>0</v>
      </c>
      <c r="DC273" s="551">
        <v>0</v>
      </c>
      <c r="DD273" s="552">
        <v>0</v>
      </c>
      <c r="DE273" s="552">
        <v>0</v>
      </c>
      <c r="DF273" s="552">
        <v>0</v>
      </c>
      <c r="DG273" s="552">
        <v>0</v>
      </c>
      <c r="DH273" s="551">
        <v>0</v>
      </c>
      <c r="DI273" s="552">
        <v>0</v>
      </c>
      <c r="DJ273" s="552">
        <v>0</v>
      </c>
      <c r="DK273" s="552">
        <v>0</v>
      </c>
      <c r="DL273" s="892">
        <v>0</v>
      </c>
    </row>
    <row r="274" spans="1:116">
      <c r="A274" s="769" t="s">
        <v>1073</v>
      </c>
      <c r="B274" s="621" t="s">
        <v>675</v>
      </c>
      <c r="C274" s="622" t="s">
        <v>379</v>
      </c>
      <c r="D274" s="622" t="s">
        <v>32</v>
      </c>
      <c r="E274" s="622" t="s">
        <v>471</v>
      </c>
      <c r="F274" s="622" t="s">
        <v>915</v>
      </c>
      <c r="G274" s="599">
        <v>50.326877309407877</v>
      </c>
      <c r="H274" s="600">
        <v>180</v>
      </c>
      <c r="I274" s="552">
        <v>12</v>
      </c>
      <c r="J274" s="601">
        <v>130.79999999999998</v>
      </c>
      <c r="K274" s="551">
        <v>121</v>
      </c>
      <c r="L274" s="552">
        <v>6</v>
      </c>
      <c r="M274" s="552">
        <v>12</v>
      </c>
      <c r="N274" s="552">
        <v>1</v>
      </c>
      <c r="O274" s="552">
        <v>0</v>
      </c>
      <c r="P274" s="561"/>
      <c r="Q274" s="553">
        <v>0</v>
      </c>
      <c r="R274" s="554">
        <v>0.72666666666666657</v>
      </c>
      <c r="S274" s="555">
        <v>12.353333333333332</v>
      </c>
      <c r="T274" s="600">
        <v>30</v>
      </c>
      <c r="U274" s="601">
        <v>21</v>
      </c>
      <c r="V274" s="551">
        <v>15</v>
      </c>
      <c r="W274" s="552">
        <v>6</v>
      </c>
      <c r="X274" s="552">
        <v>0</v>
      </c>
      <c r="Y274" s="553">
        <v>0</v>
      </c>
      <c r="Z274" s="554">
        <v>0.7</v>
      </c>
      <c r="AA274" s="555">
        <v>7.6999999999999993</v>
      </c>
      <c r="AB274" s="600">
        <v>12</v>
      </c>
      <c r="AC274" s="557">
        <v>8</v>
      </c>
      <c r="AD274" s="551">
        <v>8</v>
      </c>
      <c r="AE274" s="552">
        <v>0</v>
      </c>
      <c r="AF274" s="553">
        <v>0</v>
      </c>
      <c r="AG274" s="602">
        <v>0.66666666666666663</v>
      </c>
      <c r="AH274" s="603">
        <v>15</v>
      </c>
      <c r="AI274" s="559">
        <v>10.5</v>
      </c>
      <c r="AJ274" s="551">
        <v>7</v>
      </c>
      <c r="AK274" s="552">
        <v>2</v>
      </c>
      <c r="AL274" s="552">
        <v>3</v>
      </c>
      <c r="AM274" s="561"/>
      <c r="AN274" s="553">
        <v>0</v>
      </c>
      <c r="AO274" s="602">
        <v>0.7</v>
      </c>
      <c r="AP274" s="602">
        <v>0.68333333333333335</v>
      </c>
      <c r="AQ274" s="604">
        <v>8.8833333333333329</v>
      </c>
      <c r="AR274" s="600">
        <v>40</v>
      </c>
      <c r="AS274" s="551">
        <v>26</v>
      </c>
      <c r="AT274" s="551">
        <v>23</v>
      </c>
      <c r="AU274" s="552">
        <v>3</v>
      </c>
      <c r="AV274" s="552">
        <v>0</v>
      </c>
      <c r="AW274" s="561"/>
      <c r="AX274" s="571">
        <v>0</v>
      </c>
      <c r="AY274" s="602">
        <v>0.65</v>
      </c>
      <c r="AZ274" s="604">
        <v>6.5</v>
      </c>
      <c r="BA274" s="605">
        <v>60000</v>
      </c>
      <c r="BB274" s="563">
        <v>60427.982258349097</v>
      </c>
      <c r="BC274" s="563">
        <v>95899207.844000012</v>
      </c>
      <c r="BD274" s="564">
        <v>1587</v>
      </c>
      <c r="BE274" s="602">
        <v>1.0071330376391516</v>
      </c>
      <c r="BF274" s="604">
        <v>5.0356651881957584</v>
      </c>
      <c r="BG274" s="629"/>
      <c r="BH274" s="630"/>
      <c r="BI274" s="627"/>
      <c r="BJ274" s="627"/>
      <c r="BK274" s="627"/>
      <c r="BL274" s="627"/>
      <c r="BM274" s="561"/>
      <c r="BN274" s="561"/>
      <c r="BO274" s="657"/>
      <c r="BP274" s="607"/>
      <c r="BQ274" s="676">
        <v>0.56999999999999995</v>
      </c>
      <c r="BR274" s="602">
        <v>0.75</v>
      </c>
      <c r="BS274" s="563">
        <v>6</v>
      </c>
      <c r="BT274" s="564">
        <v>8</v>
      </c>
      <c r="BU274" s="611">
        <v>1.2</v>
      </c>
      <c r="BV274" s="677">
        <v>6</v>
      </c>
      <c r="BW274" s="606"/>
      <c r="BX274" s="607"/>
      <c r="BY274" s="608"/>
      <c r="BZ274" s="607"/>
      <c r="CA274" s="609">
        <v>11</v>
      </c>
      <c r="CB274" s="610">
        <v>8</v>
      </c>
      <c r="CC274" s="611">
        <v>0.72727272727272729</v>
      </c>
      <c r="CD274" s="612">
        <v>1.4545454545454546</v>
      </c>
      <c r="CE274" s="584"/>
      <c r="CF274" s="585">
        <v>99.103448275862064</v>
      </c>
      <c r="CG274" s="586">
        <v>1.2</v>
      </c>
      <c r="CH274" s="612">
        <v>2.4</v>
      </c>
      <c r="CI274" s="678"/>
      <c r="CJ274" s="679"/>
      <c r="CK274" s="602"/>
      <c r="CL274" s="680"/>
      <c r="CM274" s="600">
        <v>0</v>
      </c>
      <c r="CN274" s="552">
        <v>0</v>
      </c>
      <c r="CO274" s="552">
        <v>0</v>
      </c>
      <c r="CP274" s="551">
        <v>0</v>
      </c>
      <c r="CQ274" s="552">
        <v>0</v>
      </c>
      <c r="CR274" s="552">
        <v>0</v>
      </c>
      <c r="CS274" s="551">
        <v>0</v>
      </c>
      <c r="CT274" s="552">
        <v>0</v>
      </c>
      <c r="CU274" s="552">
        <v>0</v>
      </c>
      <c r="CV274" s="552">
        <v>0</v>
      </c>
      <c r="CW274" s="552">
        <v>0</v>
      </c>
      <c r="CX274" s="551">
        <v>0</v>
      </c>
      <c r="CY274" s="552">
        <v>0</v>
      </c>
      <c r="CZ274" s="552">
        <v>0</v>
      </c>
      <c r="DA274" s="613">
        <v>0</v>
      </c>
    </row>
    <row r="275" spans="1:116">
      <c r="A275" s="769" t="s">
        <v>1073</v>
      </c>
      <c r="B275" s="621" t="s">
        <v>675</v>
      </c>
      <c r="C275" s="622" t="s">
        <v>379</v>
      </c>
      <c r="D275" s="622" t="s">
        <v>32</v>
      </c>
      <c r="E275" s="622" t="s">
        <v>473</v>
      </c>
      <c r="F275" s="622" t="s">
        <v>916</v>
      </c>
      <c r="G275" s="599">
        <v>53.505921353189798</v>
      </c>
      <c r="H275" s="600">
        <v>250</v>
      </c>
      <c r="I275" s="552">
        <v>15</v>
      </c>
      <c r="J275" s="601">
        <v>173.4</v>
      </c>
      <c r="K275" s="551">
        <v>162</v>
      </c>
      <c r="L275" s="552">
        <v>9</v>
      </c>
      <c r="M275" s="552">
        <v>8</v>
      </c>
      <c r="N275" s="552">
        <v>0</v>
      </c>
      <c r="O275" s="552">
        <v>0</v>
      </c>
      <c r="P275" s="561"/>
      <c r="Q275" s="553">
        <v>0</v>
      </c>
      <c r="R275" s="554">
        <v>0.69359999999999999</v>
      </c>
      <c r="S275" s="555">
        <v>11.7912</v>
      </c>
      <c r="T275" s="600">
        <v>42</v>
      </c>
      <c r="U275" s="601">
        <v>26</v>
      </c>
      <c r="V275" s="551">
        <v>17</v>
      </c>
      <c r="W275" s="552">
        <v>9</v>
      </c>
      <c r="X275" s="552">
        <v>0</v>
      </c>
      <c r="Y275" s="553">
        <v>0</v>
      </c>
      <c r="Z275" s="554">
        <v>0.61904761904761907</v>
      </c>
      <c r="AA275" s="555">
        <v>6.8095238095238102</v>
      </c>
      <c r="AB275" s="600">
        <v>16</v>
      </c>
      <c r="AC275" s="557">
        <v>12</v>
      </c>
      <c r="AD275" s="551">
        <v>12</v>
      </c>
      <c r="AE275" s="552">
        <v>0</v>
      </c>
      <c r="AF275" s="553">
        <v>0</v>
      </c>
      <c r="AG275" s="602">
        <v>0.75</v>
      </c>
      <c r="AH275" s="603">
        <v>18</v>
      </c>
      <c r="AI275" s="559">
        <v>21</v>
      </c>
      <c r="AJ275" s="551">
        <v>12</v>
      </c>
      <c r="AK275" s="552">
        <v>7</v>
      </c>
      <c r="AL275" s="552">
        <v>4</v>
      </c>
      <c r="AM275" s="561"/>
      <c r="AN275" s="553">
        <v>0</v>
      </c>
      <c r="AO275" s="602">
        <v>1.1666666666666667</v>
      </c>
      <c r="AP275" s="602">
        <v>0.95833333333333337</v>
      </c>
      <c r="AQ275" s="604">
        <v>12.458333333333334</v>
      </c>
      <c r="AR275" s="600">
        <v>57</v>
      </c>
      <c r="AS275" s="551">
        <v>46</v>
      </c>
      <c r="AT275" s="551">
        <v>32</v>
      </c>
      <c r="AU275" s="552">
        <v>9</v>
      </c>
      <c r="AV275" s="552">
        <v>5</v>
      </c>
      <c r="AW275" s="561"/>
      <c r="AX275" s="571">
        <v>0</v>
      </c>
      <c r="AY275" s="602">
        <v>0.80701754385964908</v>
      </c>
      <c r="AZ275" s="604">
        <v>8.0701754385964914</v>
      </c>
      <c r="BA275" s="605">
        <v>60000</v>
      </c>
      <c r="BB275" s="563">
        <v>62135.849676418453</v>
      </c>
      <c r="BC275" s="563">
        <v>140178476.87000003</v>
      </c>
      <c r="BD275" s="564">
        <v>2256</v>
      </c>
      <c r="BE275" s="602">
        <v>1.0355974946069741</v>
      </c>
      <c r="BF275" s="604">
        <v>5.1779874730348707</v>
      </c>
      <c r="BG275" s="629"/>
      <c r="BH275" s="630"/>
      <c r="BI275" s="627"/>
      <c r="BJ275" s="627"/>
      <c r="BK275" s="627"/>
      <c r="BL275" s="627"/>
      <c r="BM275" s="561"/>
      <c r="BN275" s="561"/>
      <c r="BO275" s="657"/>
      <c r="BP275" s="607"/>
      <c r="BQ275" s="676">
        <v>0.56999999999999995</v>
      </c>
      <c r="BR275" s="602">
        <v>0.91666666666666663</v>
      </c>
      <c r="BS275" s="563">
        <v>11</v>
      </c>
      <c r="BT275" s="564">
        <v>12</v>
      </c>
      <c r="BU275" s="611">
        <v>1.2</v>
      </c>
      <c r="BV275" s="677">
        <v>6</v>
      </c>
      <c r="BW275" s="606"/>
      <c r="BX275" s="607"/>
      <c r="BY275" s="608"/>
      <c r="BZ275" s="607"/>
      <c r="CA275" s="609">
        <v>15.4</v>
      </c>
      <c r="CB275" s="610">
        <v>10</v>
      </c>
      <c r="CC275" s="611">
        <v>0.64935064935064934</v>
      </c>
      <c r="CD275" s="612">
        <v>1.2987012987012987</v>
      </c>
      <c r="CE275" s="584"/>
      <c r="CF275" s="585">
        <v>98.625</v>
      </c>
      <c r="CG275" s="586">
        <v>0.95</v>
      </c>
      <c r="CH275" s="612">
        <v>1.9</v>
      </c>
      <c r="CI275" s="678"/>
      <c r="CJ275" s="679"/>
      <c r="CK275" s="602"/>
      <c r="CL275" s="680"/>
      <c r="CM275" s="600">
        <v>0</v>
      </c>
      <c r="CN275" s="552">
        <v>0</v>
      </c>
      <c r="CO275" s="552">
        <v>0</v>
      </c>
      <c r="CP275" s="551">
        <v>0</v>
      </c>
      <c r="CQ275" s="552">
        <v>0</v>
      </c>
      <c r="CR275" s="552">
        <v>0</v>
      </c>
      <c r="CS275" s="551">
        <v>0</v>
      </c>
      <c r="CT275" s="552">
        <v>0</v>
      </c>
      <c r="CU275" s="552">
        <v>0</v>
      </c>
      <c r="CV275" s="552">
        <v>0</v>
      </c>
      <c r="CW275" s="552">
        <v>0</v>
      </c>
      <c r="CX275" s="551">
        <v>0</v>
      </c>
      <c r="CY275" s="552">
        <v>0</v>
      </c>
      <c r="CZ275" s="552">
        <v>0</v>
      </c>
      <c r="DA275" s="613">
        <v>0</v>
      </c>
    </row>
    <row r="276" spans="1:116">
      <c r="A276" s="773" t="s">
        <v>1073</v>
      </c>
      <c r="B276" s="774" t="s">
        <v>675</v>
      </c>
      <c r="C276" s="775" t="s">
        <v>379</v>
      </c>
      <c r="D276" s="775" t="s">
        <v>32</v>
      </c>
      <c r="E276" s="775" t="s">
        <v>475</v>
      </c>
      <c r="F276" s="775" t="s">
        <v>917</v>
      </c>
      <c r="G276" s="776">
        <v>57.097029590120741</v>
      </c>
      <c r="H276" s="777">
        <v>317</v>
      </c>
      <c r="I276" s="778">
        <v>21</v>
      </c>
      <c r="J276" s="779">
        <v>224.2</v>
      </c>
      <c r="K276" s="780">
        <v>210</v>
      </c>
      <c r="L276" s="778">
        <v>15</v>
      </c>
      <c r="M276" s="778">
        <v>14</v>
      </c>
      <c r="N276" s="778">
        <v>0</v>
      </c>
      <c r="O276" s="778">
        <v>0</v>
      </c>
      <c r="P276" s="781"/>
      <c r="Q276" s="782">
        <v>5</v>
      </c>
      <c r="R276" s="783">
        <v>0.70725552050473184</v>
      </c>
      <c r="S276" s="784">
        <v>12.023343848580442</v>
      </c>
      <c r="T276" s="777">
        <v>50</v>
      </c>
      <c r="U276" s="779">
        <v>46</v>
      </c>
      <c r="V276" s="780">
        <v>31</v>
      </c>
      <c r="W276" s="778">
        <v>15</v>
      </c>
      <c r="X276" s="778">
        <v>0</v>
      </c>
      <c r="Y276" s="782">
        <v>0</v>
      </c>
      <c r="Z276" s="783">
        <v>0.92</v>
      </c>
      <c r="AA276" s="784">
        <v>10.120000000000001</v>
      </c>
      <c r="AB276" s="777">
        <v>22</v>
      </c>
      <c r="AC276" s="785">
        <v>18</v>
      </c>
      <c r="AD276" s="780">
        <v>17</v>
      </c>
      <c r="AE276" s="778">
        <v>2</v>
      </c>
      <c r="AF276" s="782">
        <v>0</v>
      </c>
      <c r="AG276" s="786">
        <v>0.81818181818181823</v>
      </c>
      <c r="AH276" s="787">
        <v>25</v>
      </c>
      <c r="AI276" s="788">
        <v>24</v>
      </c>
      <c r="AJ276" s="780">
        <v>16</v>
      </c>
      <c r="AK276" s="778">
        <v>5</v>
      </c>
      <c r="AL276" s="778">
        <v>6</v>
      </c>
      <c r="AM276" s="781"/>
      <c r="AN276" s="782">
        <v>0</v>
      </c>
      <c r="AO276" s="786">
        <v>0.96</v>
      </c>
      <c r="AP276" s="786">
        <v>0.88909090909090915</v>
      </c>
      <c r="AQ276" s="789">
        <v>11.558181818181819</v>
      </c>
      <c r="AR276" s="777">
        <v>73</v>
      </c>
      <c r="AS276" s="780">
        <v>82</v>
      </c>
      <c r="AT276" s="780">
        <v>63</v>
      </c>
      <c r="AU276" s="778">
        <v>12</v>
      </c>
      <c r="AV276" s="778">
        <v>7</v>
      </c>
      <c r="AW276" s="781"/>
      <c r="AX276" s="790">
        <v>0</v>
      </c>
      <c r="AY276" s="786">
        <v>1.1232876712328768</v>
      </c>
      <c r="AZ276" s="789">
        <v>11.232876712328768</v>
      </c>
      <c r="BA276" s="791">
        <v>60000</v>
      </c>
      <c r="BB276" s="792">
        <v>68595.514653920924</v>
      </c>
      <c r="BC276" s="792">
        <v>211685758.22199997</v>
      </c>
      <c r="BD276" s="793">
        <v>3086</v>
      </c>
      <c r="BE276" s="786">
        <v>1.1432585775653488</v>
      </c>
      <c r="BF276" s="789">
        <v>5.7162928878267438</v>
      </c>
      <c r="BG276" s="794"/>
      <c r="BH276" s="795"/>
      <c r="BI276" s="796"/>
      <c r="BJ276" s="796"/>
      <c r="BK276" s="796"/>
      <c r="BL276" s="796"/>
      <c r="BM276" s="781"/>
      <c r="BN276" s="781"/>
      <c r="BO276" s="797"/>
      <c r="BP276" s="798"/>
      <c r="BQ276" s="799">
        <v>0.56999999999999995</v>
      </c>
      <c r="BR276" s="786">
        <v>0.47058823529411764</v>
      </c>
      <c r="BS276" s="792">
        <v>8</v>
      </c>
      <c r="BT276" s="793">
        <v>17</v>
      </c>
      <c r="BU276" s="800">
        <v>0.82559339525283804</v>
      </c>
      <c r="BV276" s="801">
        <v>4.1279669762641902</v>
      </c>
      <c r="BW276" s="802"/>
      <c r="BX276" s="798"/>
      <c r="BY276" s="803"/>
      <c r="BZ276" s="798"/>
      <c r="CA276" s="804">
        <v>19.600000000000001</v>
      </c>
      <c r="CB276" s="805">
        <v>9</v>
      </c>
      <c r="CC276" s="800">
        <v>0.45918367346938771</v>
      </c>
      <c r="CD276" s="806">
        <v>0.91836734693877542</v>
      </c>
      <c r="CE276" s="807"/>
      <c r="CF276" s="808">
        <v>96.714285714285708</v>
      </c>
      <c r="CG276" s="809">
        <v>0.7</v>
      </c>
      <c r="CH276" s="806">
        <v>1.4</v>
      </c>
      <c r="CI276" s="810"/>
      <c r="CJ276" s="811"/>
      <c r="CK276" s="786"/>
      <c r="CL276" s="812"/>
      <c r="CM276" s="777">
        <v>5</v>
      </c>
      <c r="CN276" s="778">
        <v>1</v>
      </c>
      <c r="CO276" s="778">
        <v>0</v>
      </c>
      <c r="CP276" s="780">
        <v>0</v>
      </c>
      <c r="CQ276" s="778">
        <v>0</v>
      </c>
      <c r="CR276" s="778">
        <v>0</v>
      </c>
      <c r="CS276" s="780">
        <v>0</v>
      </c>
      <c r="CT276" s="778">
        <v>0</v>
      </c>
      <c r="CU276" s="778">
        <v>0</v>
      </c>
      <c r="CV276" s="778">
        <v>0</v>
      </c>
      <c r="CW276" s="778">
        <v>0</v>
      </c>
      <c r="CX276" s="780">
        <v>0</v>
      </c>
      <c r="CY276" s="778">
        <v>0</v>
      </c>
      <c r="CZ276" s="778">
        <v>0</v>
      </c>
      <c r="DA276" s="813">
        <v>0</v>
      </c>
    </row>
  </sheetData>
  <phoneticPr fontId="1" type="noConversion"/>
  <conditionalFormatting sqref="E175">
    <cfRule type="duplicateValues" dxfId="17" priority="11"/>
  </conditionalFormatting>
  <conditionalFormatting sqref="E48">
    <cfRule type="duplicateValues" dxfId="16" priority="10"/>
  </conditionalFormatting>
  <conditionalFormatting sqref="E84">
    <cfRule type="duplicateValues" dxfId="15" priority="9"/>
  </conditionalFormatting>
  <conditionalFormatting sqref="E199">
    <cfRule type="duplicateValues" dxfId="14" priority="8"/>
  </conditionalFormatting>
  <conditionalFormatting sqref="E254">
    <cfRule type="duplicateValues" dxfId="13" priority="7"/>
  </conditionalFormatting>
  <conditionalFormatting sqref="E37">
    <cfRule type="duplicateValues" dxfId="12" priority="6"/>
  </conditionalFormatting>
  <conditionalFormatting sqref="E80">
    <cfRule type="duplicateValues" dxfId="11" priority="5"/>
  </conditionalFormatting>
  <conditionalFormatting sqref="E257">
    <cfRule type="duplicateValues" dxfId="10" priority="4"/>
  </conditionalFormatting>
  <conditionalFormatting sqref="E179">
    <cfRule type="duplicateValues" dxfId="9" priority="3"/>
  </conditionalFormatting>
  <conditionalFormatting sqref="E36">
    <cfRule type="duplicateValues" dxfId="8" priority="2"/>
  </conditionalFormatting>
  <conditionalFormatting sqref="E176:E178 E22:E35 E49:E79 E85:E174 E200:E253 E255:E256 E38:E47 E81:E83 E258:E270 E180:E198 E272:E276">
    <cfRule type="duplicateValues" dxfId="7" priority="12"/>
  </conditionalFormatting>
  <conditionalFormatting sqref="E271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DL60"/>
  <sheetViews>
    <sheetView showGridLines="0" topLeftCell="BQ1" zoomScale="70" zoomScaleNormal="70" workbookViewId="0">
      <selection activeCell="BM37" sqref="BM34:CZ37"/>
    </sheetView>
  </sheetViews>
  <sheetFormatPr defaultColWidth="8.6640625" defaultRowHeight="17"/>
  <cols>
    <col min="1" max="2" width="8.6640625" style="226"/>
    <col min="3" max="4" width="8.6640625" style="224"/>
    <col min="5" max="5" width="8.6640625" style="225"/>
    <col min="6" max="16384" width="8.6640625" style="224"/>
  </cols>
  <sheetData>
    <row r="1" spans="1:116">
      <c r="F1" s="896">
        <v>1</v>
      </c>
      <c r="G1" s="896">
        <v>2</v>
      </c>
      <c r="H1" s="896">
        <v>3</v>
      </c>
      <c r="I1" s="896">
        <v>4</v>
      </c>
      <c r="J1" s="896">
        <v>5</v>
      </c>
      <c r="K1" s="896">
        <v>6</v>
      </c>
      <c r="L1" s="896">
        <v>7</v>
      </c>
      <c r="M1" s="896">
        <v>8</v>
      </c>
      <c r="N1" s="896">
        <v>9</v>
      </c>
      <c r="O1" s="896">
        <v>10</v>
      </c>
      <c r="P1" s="896">
        <v>11</v>
      </c>
      <c r="Q1" s="686">
        <v>12</v>
      </c>
      <c r="R1" s="896">
        <v>13</v>
      </c>
      <c r="S1" s="896">
        <v>14</v>
      </c>
      <c r="T1" s="896">
        <v>15</v>
      </c>
      <c r="U1" s="896">
        <v>16</v>
      </c>
      <c r="V1" s="896">
        <v>17</v>
      </c>
      <c r="W1" s="896">
        <v>18</v>
      </c>
      <c r="X1" s="896">
        <v>19</v>
      </c>
      <c r="Y1" s="896">
        <v>20</v>
      </c>
      <c r="Z1" s="896">
        <v>21</v>
      </c>
      <c r="AA1" s="896">
        <v>22</v>
      </c>
      <c r="AB1" s="686">
        <v>23</v>
      </c>
      <c r="AC1" s="896">
        <v>24</v>
      </c>
      <c r="AD1" s="896">
        <v>25</v>
      </c>
      <c r="AE1" s="896">
        <v>26</v>
      </c>
      <c r="AF1" s="896">
        <v>27</v>
      </c>
      <c r="AG1" s="896">
        <v>28</v>
      </c>
      <c r="AH1" s="896">
        <v>29</v>
      </c>
      <c r="AI1" s="896">
        <v>30</v>
      </c>
      <c r="AJ1" s="896">
        <v>31</v>
      </c>
      <c r="AK1" s="896">
        <v>32</v>
      </c>
      <c r="AL1" s="896">
        <v>33</v>
      </c>
      <c r="AM1" s="896">
        <v>34</v>
      </c>
      <c r="AN1" s="896">
        <v>35</v>
      </c>
      <c r="AO1" s="896">
        <v>36</v>
      </c>
      <c r="AP1" s="896">
        <v>37</v>
      </c>
      <c r="AQ1" s="896">
        <v>38</v>
      </c>
      <c r="AR1" s="896">
        <v>39</v>
      </c>
      <c r="AS1" s="896">
        <v>40</v>
      </c>
      <c r="AT1" s="896">
        <v>41</v>
      </c>
      <c r="AU1" s="686">
        <v>42</v>
      </c>
      <c r="AV1" s="896">
        <v>43</v>
      </c>
      <c r="AW1" s="896">
        <v>44</v>
      </c>
      <c r="AX1" s="896">
        <v>45</v>
      </c>
      <c r="AY1" s="896">
        <v>46</v>
      </c>
      <c r="AZ1" s="896">
        <v>47</v>
      </c>
      <c r="BA1" s="896">
        <v>48</v>
      </c>
      <c r="BB1" s="896">
        <v>49</v>
      </c>
      <c r="BC1" s="896">
        <v>50</v>
      </c>
      <c r="BD1" s="686">
        <v>51</v>
      </c>
      <c r="BE1" s="896">
        <v>52</v>
      </c>
      <c r="BF1" s="896">
        <v>53</v>
      </c>
      <c r="BG1" s="896">
        <v>54</v>
      </c>
      <c r="BH1" s="896">
        <v>55</v>
      </c>
      <c r="BI1" s="896">
        <v>56</v>
      </c>
      <c r="BJ1" s="686">
        <v>57</v>
      </c>
      <c r="BK1" s="896">
        <v>58</v>
      </c>
      <c r="BL1" s="896">
        <v>59</v>
      </c>
      <c r="BM1" s="896">
        <v>60</v>
      </c>
      <c r="BN1" s="896">
        <v>61</v>
      </c>
      <c r="BO1" s="896">
        <v>62</v>
      </c>
      <c r="BP1" s="896">
        <v>63</v>
      </c>
      <c r="BQ1" s="896">
        <v>64</v>
      </c>
      <c r="BR1" s="896">
        <v>65</v>
      </c>
      <c r="BS1" s="896">
        <v>66</v>
      </c>
      <c r="BT1" s="896">
        <v>67</v>
      </c>
      <c r="BU1" s="896">
        <v>68</v>
      </c>
      <c r="BV1" s="896">
        <v>69</v>
      </c>
      <c r="BW1" s="896">
        <v>70</v>
      </c>
      <c r="BX1" s="896">
        <v>71</v>
      </c>
      <c r="BY1" s="896">
        <v>72</v>
      </c>
      <c r="BZ1" s="686">
        <v>73</v>
      </c>
      <c r="CA1" s="896">
        <v>74</v>
      </c>
      <c r="CB1" s="896">
        <v>75</v>
      </c>
      <c r="CC1" s="896">
        <v>76</v>
      </c>
      <c r="CD1" s="896">
        <v>77</v>
      </c>
      <c r="CE1" s="896">
        <v>78</v>
      </c>
      <c r="CF1" s="896">
        <v>79</v>
      </c>
      <c r="CG1" s="896">
        <v>80</v>
      </c>
      <c r="CH1" s="896">
        <v>81</v>
      </c>
      <c r="CI1" s="896">
        <v>82</v>
      </c>
      <c r="CJ1" s="686">
        <v>83</v>
      </c>
      <c r="CK1" s="896">
        <v>84</v>
      </c>
      <c r="CL1" s="896">
        <v>85</v>
      </c>
      <c r="CM1" s="896">
        <v>86</v>
      </c>
      <c r="CN1" s="896">
        <v>87</v>
      </c>
      <c r="CO1" s="896">
        <v>88</v>
      </c>
      <c r="CP1" s="896">
        <v>89</v>
      </c>
      <c r="CQ1" s="896">
        <v>90</v>
      </c>
      <c r="CR1" s="896">
        <v>91</v>
      </c>
      <c r="CS1" s="896">
        <v>92</v>
      </c>
      <c r="CT1" s="896">
        <v>93</v>
      </c>
      <c r="CU1" s="896">
        <v>94</v>
      </c>
      <c r="CV1" s="686">
        <v>95</v>
      </c>
      <c r="CW1" s="896">
        <v>96</v>
      </c>
      <c r="CX1" s="896">
        <v>97</v>
      </c>
      <c r="CY1" s="896">
        <v>98</v>
      </c>
      <c r="CZ1" s="896">
        <v>99</v>
      </c>
    </row>
    <row r="2" spans="1:116">
      <c r="A2" s="420"/>
      <c r="B2" s="420"/>
      <c r="C2" s="420"/>
      <c r="D2" s="420"/>
      <c r="E2" s="420"/>
      <c r="F2" s="421"/>
      <c r="G2" s="422"/>
      <c r="H2" s="431"/>
      <c r="I2" s="423"/>
      <c r="J2" s="623" t="s">
        <v>1046</v>
      </c>
      <c r="K2" s="624">
        <v>1</v>
      </c>
      <c r="L2" s="624">
        <v>1</v>
      </c>
      <c r="M2" s="625">
        <v>1</v>
      </c>
      <c r="N2" s="625"/>
      <c r="O2" s="425"/>
      <c r="P2" s="426"/>
      <c r="Q2" s="427"/>
      <c r="R2" s="435"/>
      <c r="S2" s="435"/>
      <c r="T2" s="436"/>
      <c r="U2" s="437"/>
      <c r="V2" s="423"/>
      <c r="W2" s="423"/>
      <c r="X2" s="424" t="s">
        <v>1047</v>
      </c>
      <c r="Y2" s="428"/>
      <c r="Z2" s="428"/>
      <c r="AA2" s="426"/>
      <c r="AB2" s="429"/>
      <c r="AC2" s="424" t="s">
        <v>1123</v>
      </c>
      <c r="AD2" s="430"/>
      <c r="AE2" s="430"/>
      <c r="AF2" s="430"/>
      <c r="AG2" s="431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S2" s="430"/>
      <c r="AT2" s="430"/>
      <c r="AU2" s="430"/>
      <c r="AV2" s="432"/>
      <c r="AW2" s="430"/>
      <c r="AX2" s="424" t="s">
        <v>1018</v>
      </c>
      <c r="AY2" s="424"/>
      <c r="AZ2" s="433"/>
      <c r="BA2" s="434"/>
      <c r="BB2" s="434"/>
      <c r="BC2" s="430"/>
      <c r="BD2" s="430"/>
      <c r="BE2" s="435"/>
      <c r="BF2" s="435"/>
      <c r="BG2" s="435"/>
      <c r="BH2" s="435"/>
      <c r="BI2" s="436"/>
      <c r="BJ2" s="437"/>
      <c r="BK2" s="431"/>
      <c r="BL2" s="430"/>
      <c r="BM2" s="625">
        <v>1.2</v>
      </c>
      <c r="BN2" s="625">
        <v>15</v>
      </c>
      <c r="BO2" s="625">
        <v>1</v>
      </c>
      <c r="BP2" s="625">
        <v>0.3</v>
      </c>
      <c r="BQ2" s="625">
        <v>1</v>
      </c>
      <c r="BR2" s="625">
        <v>1</v>
      </c>
      <c r="BS2" s="626" t="s">
        <v>1048</v>
      </c>
      <c r="BT2" s="438"/>
      <c r="BU2" s="439"/>
      <c r="BV2" s="439"/>
      <c r="BW2" s="439"/>
      <c r="BX2" s="439"/>
      <c r="BY2" s="435"/>
      <c r="BZ2" s="437"/>
      <c r="CA2" s="435"/>
      <c r="CB2" s="435"/>
      <c r="CC2" s="435"/>
      <c r="CD2" s="435"/>
      <c r="CE2" s="435"/>
      <c r="CF2" s="435"/>
      <c r="CG2" s="435"/>
      <c r="CH2" s="435"/>
      <c r="CI2" s="436"/>
      <c r="CJ2" s="437"/>
      <c r="CK2" s="435"/>
      <c r="CL2" s="435"/>
      <c r="CM2" s="436"/>
      <c r="CN2" s="437"/>
      <c r="CO2" s="663"/>
      <c r="CP2" s="850" t="s">
        <v>1049</v>
      </c>
      <c r="CQ2" s="436"/>
      <c r="CR2" s="437"/>
      <c r="CS2" s="435"/>
      <c r="CT2" s="435"/>
      <c r="CU2" s="436"/>
      <c r="CV2" s="437"/>
      <c r="CW2" s="440" t="s">
        <v>1050</v>
      </c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</row>
    <row r="3" spans="1:116">
      <c r="A3" s="441" t="s">
        <v>1051</v>
      </c>
      <c r="B3" s="441" t="s">
        <v>1052</v>
      </c>
      <c r="C3" s="441" t="s">
        <v>42</v>
      </c>
      <c r="D3" s="441" t="s">
        <v>43</v>
      </c>
      <c r="E3" s="441" t="s">
        <v>44</v>
      </c>
      <c r="F3" s="442" t="s">
        <v>5</v>
      </c>
      <c r="G3" s="443" t="s">
        <v>45</v>
      </c>
      <c r="H3" s="444" t="s">
        <v>1063</v>
      </c>
      <c r="I3" s="445"/>
      <c r="J3" s="446"/>
      <c r="K3" s="447">
        <v>1</v>
      </c>
      <c r="L3" s="447">
        <v>1</v>
      </c>
      <c r="M3" s="447">
        <v>0.3</v>
      </c>
      <c r="N3" s="447">
        <v>0.2</v>
      </c>
      <c r="O3" s="448"/>
      <c r="P3" s="449"/>
      <c r="Q3" s="450"/>
      <c r="R3" s="445" t="s">
        <v>1124</v>
      </c>
      <c r="S3" s="445"/>
      <c r="T3" s="454"/>
      <c r="U3" s="449">
        <v>10</v>
      </c>
      <c r="V3" s="444" t="s">
        <v>1053</v>
      </c>
      <c r="W3" s="446"/>
      <c r="X3" s="725">
        <v>1</v>
      </c>
      <c r="Y3" s="725">
        <v>1</v>
      </c>
      <c r="Z3" s="447"/>
      <c r="AA3" s="449"/>
      <c r="AB3" s="450"/>
      <c r="AC3" s="444" t="s">
        <v>1125</v>
      </c>
      <c r="AD3" s="451"/>
      <c r="AE3" s="447">
        <v>1</v>
      </c>
      <c r="AF3" s="447">
        <v>0.5</v>
      </c>
      <c r="AG3" s="447"/>
      <c r="AH3" s="451"/>
      <c r="AI3" s="451"/>
      <c r="AJ3" s="445"/>
      <c r="AK3" s="447">
        <v>1</v>
      </c>
      <c r="AL3" s="447">
        <v>1</v>
      </c>
      <c r="AM3" s="447">
        <v>0.2</v>
      </c>
      <c r="AN3" s="447"/>
      <c r="AO3" s="445"/>
      <c r="AP3" s="445"/>
      <c r="AQ3" s="447">
        <v>1</v>
      </c>
      <c r="AR3" s="447">
        <v>1</v>
      </c>
      <c r="AS3" s="447">
        <v>0.2</v>
      </c>
      <c r="AT3" s="445"/>
      <c r="AU3" s="450"/>
      <c r="AV3" s="444" t="s">
        <v>19</v>
      </c>
      <c r="AW3" s="445"/>
      <c r="AX3" s="451">
        <v>1</v>
      </c>
      <c r="AY3" s="452">
        <v>1</v>
      </c>
      <c r="AZ3" s="453">
        <v>1</v>
      </c>
      <c r="BA3" s="447">
        <v>0.3</v>
      </c>
      <c r="BB3" s="447"/>
      <c r="BC3" s="445"/>
      <c r="BD3" s="450"/>
      <c r="BE3" s="445" t="s">
        <v>1126</v>
      </c>
      <c r="BF3" s="445"/>
      <c r="BG3" s="445"/>
      <c r="BH3" s="445"/>
      <c r="BI3" s="454"/>
      <c r="BJ3" s="450"/>
      <c r="BK3" s="445" t="s">
        <v>1054</v>
      </c>
      <c r="BL3" s="445"/>
      <c r="BM3" s="453">
        <v>1.2</v>
      </c>
      <c r="BN3" s="447">
        <v>5</v>
      </c>
      <c r="BO3" s="447">
        <v>0.5</v>
      </c>
      <c r="BP3" s="447">
        <v>0.3</v>
      </c>
      <c r="BQ3" s="447">
        <v>0.2</v>
      </c>
      <c r="BR3" s="447">
        <v>0.2</v>
      </c>
      <c r="BS3" s="455"/>
      <c r="BT3" s="456"/>
      <c r="BU3" s="444" t="s">
        <v>1016</v>
      </c>
      <c r="BV3" s="445"/>
      <c r="BW3" s="445"/>
      <c r="BX3" s="445"/>
      <c r="BY3" s="457"/>
      <c r="BZ3" s="450"/>
      <c r="CA3" s="445" t="s">
        <v>1127</v>
      </c>
      <c r="CB3" s="445"/>
      <c r="CC3" s="445"/>
      <c r="CD3" s="445"/>
      <c r="CE3" s="445"/>
      <c r="CF3" s="445"/>
      <c r="CG3" s="445"/>
      <c r="CH3" s="445"/>
      <c r="CI3" s="454"/>
      <c r="CJ3" s="449">
        <v>8</v>
      </c>
      <c r="CK3" s="444" t="s">
        <v>1062</v>
      </c>
      <c r="CL3" s="445"/>
      <c r="CM3" s="454"/>
      <c r="CN3" s="449">
        <v>10</v>
      </c>
      <c r="CO3" s="444"/>
      <c r="CP3" s="444" t="s">
        <v>1007</v>
      </c>
      <c r="CQ3" s="454"/>
      <c r="CR3" s="450">
        <v>3</v>
      </c>
      <c r="CS3" s="444" t="s">
        <v>1045</v>
      </c>
      <c r="CT3" s="445"/>
      <c r="CU3" s="454"/>
      <c r="CV3" s="450"/>
      <c r="CW3" s="458"/>
      <c r="CX3" s="575">
        <v>5</v>
      </c>
      <c r="CY3" s="575">
        <v>3</v>
      </c>
      <c r="CZ3" s="576"/>
      <c r="DA3" s="575">
        <v>5</v>
      </c>
      <c r="DB3" s="575">
        <v>3</v>
      </c>
      <c r="DC3" s="576"/>
      <c r="DD3" s="575">
        <v>5</v>
      </c>
      <c r="DE3" s="575">
        <v>3</v>
      </c>
      <c r="DF3" s="575">
        <v>5</v>
      </c>
      <c r="DG3" s="575">
        <v>10</v>
      </c>
      <c r="DH3" s="576"/>
      <c r="DI3" s="575">
        <v>5</v>
      </c>
      <c r="DJ3" s="575"/>
      <c r="DK3" s="664">
        <v>10</v>
      </c>
      <c r="DL3" s="576">
        <v>2.5</v>
      </c>
    </row>
    <row r="4" spans="1:116" ht="51">
      <c r="A4" s="459"/>
      <c r="B4" s="459"/>
      <c r="C4" s="459"/>
      <c r="D4" s="459"/>
      <c r="E4" s="459"/>
      <c r="F4" s="459"/>
      <c r="G4" s="460"/>
      <c r="H4" s="461" t="s">
        <v>46</v>
      </c>
      <c r="I4" s="462" t="s">
        <v>646</v>
      </c>
      <c r="J4" s="463" t="s">
        <v>647</v>
      </c>
      <c r="K4" s="464" t="s">
        <v>1128</v>
      </c>
      <c r="L4" s="465" t="s">
        <v>648</v>
      </c>
      <c r="M4" s="465" t="s">
        <v>649</v>
      </c>
      <c r="N4" s="465" t="s">
        <v>1022</v>
      </c>
      <c r="O4" s="466" t="s">
        <v>650</v>
      </c>
      <c r="P4" s="480" t="s">
        <v>1129</v>
      </c>
      <c r="Q4" s="468" t="s">
        <v>49</v>
      </c>
      <c r="R4" s="489" t="s">
        <v>46</v>
      </c>
      <c r="S4" s="472" t="s">
        <v>47</v>
      </c>
      <c r="T4" s="480" t="s">
        <v>1129</v>
      </c>
      <c r="U4" s="468" t="s">
        <v>49</v>
      </c>
      <c r="V4" s="469" t="s">
        <v>46</v>
      </c>
      <c r="W4" s="470" t="s">
        <v>647</v>
      </c>
      <c r="X4" s="464" t="s">
        <v>645</v>
      </c>
      <c r="Y4" s="465" t="s">
        <v>1130</v>
      </c>
      <c r="Z4" s="466" t="s">
        <v>650</v>
      </c>
      <c r="AA4" s="480" t="s">
        <v>1129</v>
      </c>
      <c r="AB4" s="468" t="s">
        <v>49</v>
      </c>
      <c r="AC4" s="471" t="s">
        <v>652</v>
      </c>
      <c r="AD4" s="472" t="s">
        <v>653</v>
      </c>
      <c r="AE4" s="482" t="s">
        <v>654</v>
      </c>
      <c r="AF4" s="484" t="s">
        <v>655</v>
      </c>
      <c r="AG4" s="475" t="s">
        <v>656</v>
      </c>
      <c r="AH4" s="476" t="s">
        <v>657</v>
      </c>
      <c r="AI4" s="477" t="s">
        <v>658</v>
      </c>
      <c r="AJ4" s="478" t="s">
        <v>659</v>
      </c>
      <c r="AK4" s="482" t="s">
        <v>660</v>
      </c>
      <c r="AL4" s="851" t="s">
        <v>1131</v>
      </c>
      <c r="AM4" s="485" t="s">
        <v>1023</v>
      </c>
      <c r="AN4" s="475" t="s">
        <v>661</v>
      </c>
      <c r="AO4" s="478" t="s">
        <v>662</v>
      </c>
      <c r="AP4" s="489" t="s">
        <v>1132</v>
      </c>
      <c r="AQ4" s="852" t="s">
        <v>1133</v>
      </c>
      <c r="AR4" s="485" t="s">
        <v>1131</v>
      </c>
      <c r="AS4" s="462" t="s">
        <v>1134</v>
      </c>
      <c r="AT4" s="480" t="s">
        <v>1129</v>
      </c>
      <c r="AU4" s="468" t="s">
        <v>49</v>
      </c>
      <c r="AV4" s="481" t="s">
        <v>46</v>
      </c>
      <c r="AW4" s="469" t="s">
        <v>647</v>
      </c>
      <c r="AX4" s="482" t="s">
        <v>1019</v>
      </c>
      <c r="AY4" s="483" t="s">
        <v>1020</v>
      </c>
      <c r="AZ4" s="484" t="s">
        <v>663</v>
      </c>
      <c r="BA4" s="485" t="s">
        <v>1024</v>
      </c>
      <c r="BB4" s="475" t="s">
        <v>650</v>
      </c>
      <c r="BC4" s="480" t="s">
        <v>1129</v>
      </c>
      <c r="BD4" s="468" t="s">
        <v>49</v>
      </c>
      <c r="BE4" s="472" t="s">
        <v>46</v>
      </c>
      <c r="BF4" s="486" t="s">
        <v>664</v>
      </c>
      <c r="BG4" s="479" t="s">
        <v>498</v>
      </c>
      <c r="BH4" s="479" t="s">
        <v>665</v>
      </c>
      <c r="BI4" s="480" t="s">
        <v>1129</v>
      </c>
      <c r="BJ4" s="468" t="s">
        <v>49</v>
      </c>
      <c r="BK4" s="477" t="s">
        <v>46</v>
      </c>
      <c r="BL4" s="478" t="s">
        <v>647</v>
      </c>
      <c r="BM4" s="473" t="s">
        <v>668</v>
      </c>
      <c r="BN4" s="474" t="s">
        <v>669</v>
      </c>
      <c r="BO4" s="474" t="s">
        <v>670</v>
      </c>
      <c r="BP4" s="479" t="s">
        <v>1025</v>
      </c>
      <c r="BQ4" s="474" t="s">
        <v>671</v>
      </c>
      <c r="BR4" s="487" t="s">
        <v>672</v>
      </c>
      <c r="BS4" s="480" t="s">
        <v>1129</v>
      </c>
      <c r="BT4" s="468" t="s">
        <v>49</v>
      </c>
      <c r="BU4" s="472" t="s">
        <v>46</v>
      </c>
      <c r="BV4" s="486" t="s">
        <v>1026</v>
      </c>
      <c r="BW4" s="479" t="s">
        <v>1135</v>
      </c>
      <c r="BX4" s="479" t="s">
        <v>654</v>
      </c>
      <c r="BY4" s="480" t="s">
        <v>1136</v>
      </c>
      <c r="BZ4" s="488" t="s">
        <v>49</v>
      </c>
      <c r="CA4" s="489" t="s">
        <v>1137</v>
      </c>
      <c r="CB4" s="478" t="s">
        <v>1138</v>
      </c>
      <c r="CC4" s="476" t="s">
        <v>1139</v>
      </c>
      <c r="CD4" s="477" t="s">
        <v>1140</v>
      </c>
      <c r="CE4" s="478" t="s">
        <v>1141</v>
      </c>
      <c r="CF4" s="852" t="s">
        <v>1142</v>
      </c>
      <c r="CG4" s="485" t="s">
        <v>1143</v>
      </c>
      <c r="CH4" s="478" t="s">
        <v>1144</v>
      </c>
      <c r="CI4" s="480" t="s">
        <v>1129</v>
      </c>
      <c r="CJ4" s="468" t="s">
        <v>49</v>
      </c>
      <c r="CK4" s="489" t="s">
        <v>46</v>
      </c>
      <c r="CL4" s="472" t="s">
        <v>47</v>
      </c>
      <c r="CM4" s="480" t="s">
        <v>1129</v>
      </c>
      <c r="CN4" s="488" t="s">
        <v>49</v>
      </c>
      <c r="CO4" s="478" t="s">
        <v>46</v>
      </c>
      <c r="CP4" s="471" t="s">
        <v>47</v>
      </c>
      <c r="CQ4" s="467" t="s">
        <v>48</v>
      </c>
      <c r="CR4" s="468" t="s">
        <v>49</v>
      </c>
      <c r="CS4" s="489" t="s">
        <v>1145</v>
      </c>
      <c r="CT4" s="477" t="s">
        <v>1029</v>
      </c>
      <c r="CU4" s="486" t="s">
        <v>673</v>
      </c>
      <c r="CV4" s="468" t="s">
        <v>49</v>
      </c>
      <c r="CW4" s="853" t="s">
        <v>1035</v>
      </c>
      <c r="CX4" s="479" t="s">
        <v>1008</v>
      </c>
      <c r="CY4" s="479" t="s">
        <v>1009</v>
      </c>
      <c r="CZ4" s="854" t="s">
        <v>1036</v>
      </c>
      <c r="DA4" s="479" t="s">
        <v>1008</v>
      </c>
      <c r="DB4" s="479" t="s">
        <v>1009</v>
      </c>
      <c r="DC4" s="478" t="s">
        <v>1021</v>
      </c>
      <c r="DD4" s="479" t="s">
        <v>1010</v>
      </c>
      <c r="DE4" s="479" t="s">
        <v>1011</v>
      </c>
      <c r="DF4" s="479" t="s">
        <v>1012</v>
      </c>
      <c r="DG4" s="479" t="s">
        <v>1039</v>
      </c>
      <c r="DH4" s="478" t="s">
        <v>1055</v>
      </c>
      <c r="DI4" s="479" t="s">
        <v>1012</v>
      </c>
      <c r="DJ4" s="479" t="s">
        <v>1146</v>
      </c>
      <c r="DK4" s="479" t="s">
        <v>1039</v>
      </c>
      <c r="DL4" s="478" t="s">
        <v>674</v>
      </c>
    </row>
    <row r="5" spans="1:116" ht="51.5" thickBot="1">
      <c r="A5" s="726" t="s">
        <v>1051</v>
      </c>
      <c r="B5" s="490" t="s">
        <v>1052</v>
      </c>
      <c r="C5" s="491" t="s">
        <v>42</v>
      </c>
      <c r="D5" s="492" t="s">
        <v>43</v>
      </c>
      <c r="E5" s="492" t="s">
        <v>44</v>
      </c>
      <c r="F5" s="492" t="s">
        <v>5</v>
      </c>
      <c r="G5" s="493" t="s">
        <v>45</v>
      </c>
      <c r="H5" s="577" t="s">
        <v>46</v>
      </c>
      <c r="I5" s="577" t="s">
        <v>1147</v>
      </c>
      <c r="J5" s="728" t="s">
        <v>647</v>
      </c>
      <c r="K5" s="731" t="s">
        <v>1148</v>
      </c>
      <c r="L5" s="730" t="s">
        <v>1149</v>
      </c>
      <c r="M5" s="730" t="s">
        <v>1150</v>
      </c>
      <c r="N5" s="730" t="s">
        <v>1151</v>
      </c>
      <c r="O5" s="730" t="s">
        <v>650</v>
      </c>
      <c r="P5" s="496" t="s">
        <v>1152</v>
      </c>
      <c r="Q5" s="495" t="s">
        <v>49</v>
      </c>
      <c r="R5" s="494" t="s">
        <v>651</v>
      </c>
      <c r="S5" s="735" t="s">
        <v>47</v>
      </c>
      <c r="T5" s="496" t="s">
        <v>1153</v>
      </c>
      <c r="U5" s="495" t="s">
        <v>1154</v>
      </c>
      <c r="V5" s="494" t="s">
        <v>1155</v>
      </c>
      <c r="W5" s="728" t="s">
        <v>1156</v>
      </c>
      <c r="X5" s="731" t="s">
        <v>645</v>
      </c>
      <c r="Y5" s="729" t="s">
        <v>1157</v>
      </c>
      <c r="Z5" s="730" t="s">
        <v>1158</v>
      </c>
      <c r="AA5" s="496" t="s">
        <v>1159</v>
      </c>
      <c r="AB5" s="495" t="s">
        <v>1160</v>
      </c>
      <c r="AC5" s="732" t="s">
        <v>1161</v>
      </c>
      <c r="AD5" s="733" t="s">
        <v>1162</v>
      </c>
      <c r="AE5" s="731" t="s">
        <v>654</v>
      </c>
      <c r="AF5" s="730" t="s">
        <v>655</v>
      </c>
      <c r="AG5" s="730" t="s">
        <v>1163</v>
      </c>
      <c r="AH5" s="733" t="s">
        <v>1164</v>
      </c>
      <c r="AI5" s="732" t="s">
        <v>1165</v>
      </c>
      <c r="AJ5" s="733" t="s">
        <v>1166</v>
      </c>
      <c r="AK5" s="731" t="s">
        <v>660</v>
      </c>
      <c r="AL5" s="730" t="s">
        <v>1131</v>
      </c>
      <c r="AM5" s="730" t="s">
        <v>1167</v>
      </c>
      <c r="AN5" s="730" t="s">
        <v>1168</v>
      </c>
      <c r="AO5" s="733" t="s">
        <v>1169</v>
      </c>
      <c r="AP5" s="732" t="s">
        <v>1170</v>
      </c>
      <c r="AQ5" s="733" t="s">
        <v>1133</v>
      </c>
      <c r="AR5" s="727" t="s">
        <v>1171</v>
      </c>
      <c r="AS5" s="727" t="s">
        <v>1172</v>
      </c>
      <c r="AT5" s="734" t="s">
        <v>1173</v>
      </c>
      <c r="AU5" s="495" t="s">
        <v>1174</v>
      </c>
      <c r="AV5" s="494" t="s">
        <v>1175</v>
      </c>
      <c r="AW5" s="735" t="s">
        <v>1176</v>
      </c>
      <c r="AX5" s="731" t="s">
        <v>1019</v>
      </c>
      <c r="AY5" s="730" t="s">
        <v>1020</v>
      </c>
      <c r="AZ5" s="730" t="s">
        <v>663</v>
      </c>
      <c r="BA5" s="729" t="s">
        <v>1177</v>
      </c>
      <c r="BB5" s="730" t="s">
        <v>1178</v>
      </c>
      <c r="BC5" s="496" t="s">
        <v>1179</v>
      </c>
      <c r="BD5" s="495" t="s">
        <v>666</v>
      </c>
      <c r="BE5" s="494" t="s">
        <v>667</v>
      </c>
      <c r="BF5" s="735" t="s">
        <v>664</v>
      </c>
      <c r="BG5" s="735" t="s">
        <v>498</v>
      </c>
      <c r="BH5" s="736" t="s">
        <v>665</v>
      </c>
      <c r="BI5" s="496" t="s">
        <v>1180</v>
      </c>
      <c r="BJ5" s="495" t="s">
        <v>1181</v>
      </c>
      <c r="BK5" s="732" t="s">
        <v>1182</v>
      </c>
      <c r="BL5" s="733" t="s">
        <v>1183</v>
      </c>
      <c r="BM5" s="731" t="s">
        <v>668</v>
      </c>
      <c r="BN5" s="730" t="s">
        <v>669</v>
      </c>
      <c r="BO5" s="730" t="s">
        <v>670</v>
      </c>
      <c r="BP5" s="730" t="s">
        <v>1184</v>
      </c>
      <c r="BQ5" s="730" t="s">
        <v>671</v>
      </c>
      <c r="BR5" s="730" t="s">
        <v>672</v>
      </c>
      <c r="BS5" s="734" t="s">
        <v>1185</v>
      </c>
      <c r="BT5" s="495" t="s">
        <v>1027</v>
      </c>
      <c r="BU5" s="494" t="s">
        <v>1028</v>
      </c>
      <c r="BV5" s="735" t="s">
        <v>1026</v>
      </c>
      <c r="BW5" s="735" t="s">
        <v>1135</v>
      </c>
      <c r="BX5" s="736" t="s">
        <v>1186</v>
      </c>
      <c r="BY5" s="496" t="s">
        <v>1187</v>
      </c>
      <c r="BZ5" s="495" t="s">
        <v>1188</v>
      </c>
      <c r="CA5" s="494" t="s">
        <v>1189</v>
      </c>
      <c r="CB5" s="735" t="s">
        <v>1138</v>
      </c>
      <c r="CC5" s="735" t="s">
        <v>1190</v>
      </c>
      <c r="CD5" s="494" t="s">
        <v>1191</v>
      </c>
      <c r="CE5" s="735" t="s">
        <v>1141</v>
      </c>
      <c r="CF5" s="735" t="s">
        <v>1192</v>
      </c>
      <c r="CG5" s="577" t="s">
        <v>1193</v>
      </c>
      <c r="CH5" s="735" t="s">
        <v>1194</v>
      </c>
      <c r="CI5" s="496" t="s">
        <v>1195</v>
      </c>
      <c r="CJ5" s="495" t="s">
        <v>1196</v>
      </c>
      <c r="CK5" s="494" t="s">
        <v>1197</v>
      </c>
      <c r="CL5" s="855" t="s">
        <v>1198</v>
      </c>
      <c r="CM5" s="496" t="s">
        <v>1199</v>
      </c>
      <c r="CN5" s="737" t="s">
        <v>1200</v>
      </c>
      <c r="CO5" s="494" t="s">
        <v>1031</v>
      </c>
      <c r="CP5" s="492" t="s">
        <v>1032</v>
      </c>
      <c r="CQ5" s="496" t="s">
        <v>1033</v>
      </c>
      <c r="CR5" s="495" t="s">
        <v>1034</v>
      </c>
      <c r="CS5" s="494" t="s">
        <v>1201</v>
      </c>
      <c r="CT5" s="577" t="s">
        <v>1202</v>
      </c>
      <c r="CU5" s="577" t="s">
        <v>1203</v>
      </c>
      <c r="CV5" s="496" t="s">
        <v>1030</v>
      </c>
      <c r="CW5" s="497" t="s">
        <v>1204</v>
      </c>
      <c r="CX5" s="578" t="s">
        <v>1008</v>
      </c>
      <c r="CY5" s="578" t="s">
        <v>1009</v>
      </c>
      <c r="CZ5" s="579" t="s">
        <v>1205</v>
      </c>
      <c r="DA5" s="578" t="s">
        <v>1037</v>
      </c>
      <c r="DB5" s="578" t="s">
        <v>1038</v>
      </c>
      <c r="DC5" s="579" t="s">
        <v>1206</v>
      </c>
      <c r="DD5" s="578" t="s">
        <v>1010</v>
      </c>
      <c r="DE5" s="578" t="s">
        <v>1011</v>
      </c>
      <c r="DF5" s="578" t="s">
        <v>1012</v>
      </c>
      <c r="DG5" s="578" t="s">
        <v>1039</v>
      </c>
      <c r="DH5" s="579" t="s">
        <v>1207</v>
      </c>
      <c r="DI5" s="578" t="s">
        <v>1208</v>
      </c>
      <c r="DJ5" s="578" t="s">
        <v>1146</v>
      </c>
      <c r="DK5" s="578" t="s">
        <v>1209</v>
      </c>
      <c r="DL5" s="738" t="s">
        <v>1210</v>
      </c>
    </row>
    <row r="6" spans="1:116" ht="17.5" thickTop="1">
      <c r="A6" s="498" t="s">
        <v>1121</v>
      </c>
      <c r="B6" s="499" t="s">
        <v>918</v>
      </c>
      <c r="C6" s="500"/>
      <c r="D6" s="500"/>
      <c r="E6" s="500" t="s">
        <v>918</v>
      </c>
      <c r="F6" s="500" t="s">
        <v>918</v>
      </c>
      <c r="G6" s="501">
        <v>84.546323944754619</v>
      </c>
      <c r="H6" s="502">
        <v>27000</v>
      </c>
      <c r="I6" s="503">
        <v>1000</v>
      </c>
      <c r="J6" s="504">
        <v>36235</v>
      </c>
      <c r="K6" s="511">
        <v>36140</v>
      </c>
      <c r="L6" s="503">
        <v>937</v>
      </c>
      <c r="M6" s="503">
        <v>572</v>
      </c>
      <c r="N6" s="691"/>
      <c r="O6" s="631">
        <v>905</v>
      </c>
      <c r="P6" s="508">
        <v>1.2</v>
      </c>
      <c r="Q6" s="509">
        <v>24</v>
      </c>
      <c r="R6" s="897"/>
      <c r="S6" s="898"/>
      <c r="T6" s="899"/>
      <c r="U6" s="860"/>
      <c r="V6" s="510">
        <v>12200</v>
      </c>
      <c r="W6" s="504">
        <v>15661</v>
      </c>
      <c r="X6" s="511">
        <v>16096</v>
      </c>
      <c r="Y6" s="691"/>
      <c r="Z6" s="631">
        <v>435</v>
      </c>
      <c r="AA6" s="508">
        <v>1.2</v>
      </c>
      <c r="AB6" s="509">
        <v>12</v>
      </c>
      <c r="AC6" s="510">
        <v>2100</v>
      </c>
      <c r="AD6" s="511">
        <v>1879</v>
      </c>
      <c r="AE6" s="511">
        <v>1929</v>
      </c>
      <c r="AF6" s="503">
        <v>0</v>
      </c>
      <c r="AG6" s="631">
        <v>50</v>
      </c>
      <c r="AH6" s="508">
        <v>0.89476190476190476</v>
      </c>
      <c r="AI6" s="512">
        <v>2400</v>
      </c>
      <c r="AJ6" s="513">
        <v>2060</v>
      </c>
      <c r="AK6" s="511">
        <v>1839</v>
      </c>
      <c r="AL6" s="503">
        <v>221</v>
      </c>
      <c r="AM6" s="691"/>
      <c r="AN6" s="631">
        <v>0</v>
      </c>
      <c r="AO6" s="508">
        <v>0.85833333333333328</v>
      </c>
      <c r="AP6" s="856"/>
      <c r="AQ6" s="572"/>
      <c r="AR6" s="857"/>
      <c r="AS6" s="857"/>
      <c r="AT6" s="508">
        <v>0.87654761904761902</v>
      </c>
      <c r="AU6" s="514">
        <v>17.530952380952382</v>
      </c>
      <c r="AV6" s="510">
        <v>5400</v>
      </c>
      <c r="AW6" s="511">
        <v>7097</v>
      </c>
      <c r="AX6" s="511">
        <v>4672</v>
      </c>
      <c r="AY6" s="503">
        <v>2419</v>
      </c>
      <c r="AZ6" s="503">
        <v>146</v>
      </c>
      <c r="BA6" s="691"/>
      <c r="BB6" s="631">
        <v>140</v>
      </c>
      <c r="BC6" s="508">
        <v>1.2</v>
      </c>
      <c r="BD6" s="514">
        <v>12</v>
      </c>
      <c r="BE6" s="516">
        <v>74000</v>
      </c>
      <c r="BF6" s="632">
        <v>56819.893261044097</v>
      </c>
      <c r="BG6" s="632">
        <v>2138984881.812005</v>
      </c>
      <c r="BH6" s="900">
        <v>37645</v>
      </c>
      <c r="BI6" s="508">
        <v>0.76783639541951487</v>
      </c>
      <c r="BJ6" s="514">
        <v>5.3748547679366041</v>
      </c>
      <c r="BK6" s="638"/>
      <c r="BL6" s="901"/>
      <c r="BM6" s="690"/>
      <c r="BN6" s="691"/>
      <c r="BO6" s="691"/>
      <c r="BP6" s="691"/>
      <c r="BQ6" s="691"/>
      <c r="BR6" s="691"/>
      <c r="BS6" s="572"/>
      <c r="BT6" s="519"/>
      <c r="BU6" s="665">
        <v>0.4</v>
      </c>
      <c r="BV6" s="508">
        <v>0.47744945567651631</v>
      </c>
      <c r="BW6" s="632">
        <v>921</v>
      </c>
      <c r="BX6" s="900">
        <v>1929</v>
      </c>
      <c r="BY6" s="508">
        <v>1</v>
      </c>
      <c r="BZ6" s="514">
        <v>5</v>
      </c>
      <c r="CA6" s="520">
        <v>4300</v>
      </c>
      <c r="CB6" s="910">
        <v>4493</v>
      </c>
      <c r="CC6" s="635">
        <v>1.0448837209302326</v>
      </c>
      <c r="CD6" s="520">
        <v>1935</v>
      </c>
      <c r="CE6" s="910">
        <v>2158</v>
      </c>
      <c r="CF6" s="910">
        <v>1008</v>
      </c>
      <c r="CG6" s="911">
        <v>1150</v>
      </c>
      <c r="CH6" s="635">
        <v>1.1152454780361758</v>
      </c>
      <c r="CI6" s="635">
        <v>1.0800645994832041</v>
      </c>
      <c r="CJ6" s="522">
        <v>8.6405167958656328</v>
      </c>
      <c r="CK6" s="897"/>
      <c r="CL6" s="898"/>
      <c r="CM6" s="572"/>
      <c r="CN6" s="860"/>
      <c r="CO6" s="683"/>
      <c r="CP6" s="912"/>
      <c r="CQ6" s="572"/>
      <c r="CR6" s="519"/>
      <c r="CS6" s="521"/>
      <c r="CT6" s="581"/>
      <c r="CU6" s="581"/>
      <c r="CV6" s="862"/>
      <c r="CW6" s="510">
        <v>905</v>
      </c>
      <c r="CX6" s="506">
        <v>181</v>
      </c>
      <c r="CY6" s="506">
        <v>0</v>
      </c>
      <c r="CZ6" s="511">
        <v>435</v>
      </c>
      <c r="DA6" s="506">
        <v>87</v>
      </c>
      <c r="DB6" s="506">
        <v>0</v>
      </c>
      <c r="DC6" s="511">
        <v>140</v>
      </c>
      <c r="DD6" s="506">
        <v>23</v>
      </c>
      <c r="DE6" s="506">
        <v>0</v>
      </c>
      <c r="DF6" s="506">
        <v>5</v>
      </c>
      <c r="DG6" s="506">
        <v>0</v>
      </c>
      <c r="DH6" s="511">
        <v>50</v>
      </c>
      <c r="DI6" s="506">
        <v>10</v>
      </c>
      <c r="DJ6" s="506">
        <v>0</v>
      </c>
      <c r="DK6" s="506">
        <v>0</v>
      </c>
      <c r="DL6" s="863">
        <v>0</v>
      </c>
    </row>
    <row r="7" spans="1:116">
      <c r="A7" s="523" t="s">
        <v>1120</v>
      </c>
      <c r="B7" s="524" t="s">
        <v>918</v>
      </c>
      <c r="C7" s="525" t="s">
        <v>1002</v>
      </c>
      <c r="D7" s="525"/>
      <c r="E7" s="525" t="s">
        <v>12</v>
      </c>
      <c r="F7" s="525" t="s">
        <v>12</v>
      </c>
      <c r="G7" s="636">
        <v>86.544941411122849</v>
      </c>
      <c r="H7" s="527">
        <v>4931</v>
      </c>
      <c r="I7" s="528">
        <v>198</v>
      </c>
      <c r="J7" s="529">
        <v>7080</v>
      </c>
      <c r="K7" s="530">
        <v>7117</v>
      </c>
      <c r="L7" s="531">
        <v>174</v>
      </c>
      <c r="M7" s="531">
        <v>142</v>
      </c>
      <c r="N7" s="515"/>
      <c r="O7" s="532">
        <v>235</v>
      </c>
      <c r="P7" s="533">
        <v>1.2</v>
      </c>
      <c r="Q7" s="534">
        <v>24</v>
      </c>
      <c r="R7" s="897"/>
      <c r="S7" s="898"/>
      <c r="T7" s="899"/>
      <c r="U7" s="860"/>
      <c r="V7" s="535">
        <v>2027</v>
      </c>
      <c r="W7" s="529">
        <v>2931</v>
      </c>
      <c r="X7" s="530">
        <v>2996</v>
      </c>
      <c r="Y7" s="515"/>
      <c r="Z7" s="532">
        <v>65</v>
      </c>
      <c r="AA7" s="533">
        <v>1.2</v>
      </c>
      <c r="AB7" s="534">
        <v>12</v>
      </c>
      <c r="AC7" s="535">
        <v>382</v>
      </c>
      <c r="AD7" s="536">
        <v>316</v>
      </c>
      <c r="AE7" s="530">
        <v>326</v>
      </c>
      <c r="AF7" s="531">
        <v>0</v>
      </c>
      <c r="AG7" s="532">
        <v>10</v>
      </c>
      <c r="AH7" s="592">
        <v>0.82722513089005234</v>
      </c>
      <c r="AI7" s="537">
        <v>421</v>
      </c>
      <c r="AJ7" s="538">
        <v>347</v>
      </c>
      <c r="AK7" s="530">
        <v>305</v>
      </c>
      <c r="AL7" s="531">
        <v>42</v>
      </c>
      <c r="AM7" s="515"/>
      <c r="AN7" s="532">
        <v>0</v>
      </c>
      <c r="AO7" s="533">
        <v>0.82422802850356292</v>
      </c>
      <c r="AP7" s="856"/>
      <c r="AQ7" s="572"/>
      <c r="AR7" s="857"/>
      <c r="AS7" s="857"/>
      <c r="AT7" s="533">
        <v>0.82572657969680763</v>
      </c>
      <c r="AU7" s="539">
        <v>16.514531593936152</v>
      </c>
      <c r="AV7" s="535">
        <v>953</v>
      </c>
      <c r="AW7" s="536">
        <v>1155</v>
      </c>
      <c r="AX7" s="530">
        <v>782</v>
      </c>
      <c r="AY7" s="531">
        <v>379</v>
      </c>
      <c r="AZ7" s="531">
        <v>19</v>
      </c>
      <c r="BA7" s="515"/>
      <c r="BB7" s="532">
        <v>25</v>
      </c>
      <c r="BC7" s="533">
        <v>1.2</v>
      </c>
      <c r="BD7" s="539">
        <v>12</v>
      </c>
      <c r="BE7" s="595">
        <v>74000</v>
      </c>
      <c r="BF7" s="637">
        <v>57486.89835979569</v>
      </c>
      <c r="BG7" s="637">
        <v>427242628.61000156</v>
      </c>
      <c r="BH7" s="902">
        <v>7432</v>
      </c>
      <c r="BI7" s="592">
        <v>0.77684997783507692</v>
      </c>
      <c r="BJ7" s="594">
        <v>5.4379498448455381</v>
      </c>
      <c r="BK7" s="638"/>
      <c r="BL7" s="901"/>
      <c r="BM7" s="693"/>
      <c r="BN7" s="515"/>
      <c r="BO7" s="515"/>
      <c r="BP7" s="515"/>
      <c r="BQ7" s="515"/>
      <c r="BR7" s="515"/>
      <c r="BS7" s="572"/>
      <c r="BT7" s="519"/>
      <c r="BU7" s="672">
        <v>0.4</v>
      </c>
      <c r="BV7" s="592">
        <v>0.42331288343558282</v>
      </c>
      <c r="BW7" s="637">
        <v>138</v>
      </c>
      <c r="BX7" s="902">
        <v>326</v>
      </c>
      <c r="BY7" s="533">
        <v>1</v>
      </c>
      <c r="BZ7" s="539">
        <v>5</v>
      </c>
      <c r="CA7" s="639">
        <v>822</v>
      </c>
      <c r="CB7" s="913">
        <v>847</v>
      </c>
      <c r="CC7" s="640">
        <v>1.0304136253041363</v>
      </c>
      <c r="CD7" s="639">
        <v>376</v>
      </c>
      <c r="CE7" s="913">
        <v>403</v>
      </c>
      <c r="CF7" s="913">
        <v>183</v>
      </c>
      <c r="CG7" s="914">
        <v>220</v>
      </c>
      <c r="CH7" s="640">
        <v>1.071808510638298</v>
      </c>
      <c r="CI7" s="640">
        <v>1.0511110679712172</v>
      </c>
      <c r="CJ7" s="543">
        <v>8.4088885437697378</v>
      </c>
      <c r="CK7" s="641"/>
      <c r="CL7" s="908"/>
      <c r="CM7" s="651"/>
      <c r="CN7" s="882"/>
      <c r="CO7" s="684"/>
      <c r="CP7" s="915"/>
      <c r="CQ7" s="651"/>
      <c r="CR7" s="597"/>
      <c r="CS7" s="588">
        <v>2.4835714285714285</v>
      </c>
      <c r="CT7" s="582">
        <v>1.2</v>
      </c>
      <c r="CU7" s="582">
        <v>-0.5</v>
      </c>
      <c r="CV7" s="868">
        <v>3.1835714285714287</v>
      </c>
      <c r="CW7" s="590">
        <v>235</v>
      </c>
      <c r="CX7" s="531">
        <v>47</v>
      </c>
      <c r="CY7" s="531">
        <v>0</v>
      </c>
      <c r="CZ7" s="530">
        <v>65</v>
      </c>
      <c r="DA7" s="531">
        <v>13</v>
      </c>
      <c r="DB7" s="531">
        <v>0</v>
      </c>
      <c r="DC7" s="530">
        <v>25</v>
      </c>
      <c r="DD7" s="531">
        <v>4</v>
      </c>
      <c r="DE7" s="531">
        <v>0</v>
      </c>
      <c r="DF7" s="531">
        <v>1</v>
      </c>
      <c r="DG7" s="531">
        <v>0</v>
      </c>
      <c r="DH7" s="530">
        <v>10</v>
      </c>
      <c r="DI7" s="531">
        <v>2</v>
      </c>
      <c r="DJ7" s="531">
        <v>0</v>
      </c>
      <c r="DK7" s="531">
        <v>0</v>
      </c>
      <c r="DL7" s="916">
        <v>0</v>
      </c>
    </row>
    <row r="8" spans="1:116">
      <c r="A8" s="544" t="s">
        <v>1120</v>
      </c>
      <c r="B8" s="545" t="s">
        <v>918</v>
      </c>
      <c r="C8" s="546" t="s">
        <v>1003</v>
      </c>
      <c r="D8" s="546"/>
      <c r="E8" s="546" t="s">
        <v>13</v>
      </c>
      <c r="F8" s="546" t="s">
        <v>13</v>
      </c>
      <c r="G8" s="643">
        <v>89.269736850880221</v>
      </c>
      <c r="H8" s="548">
        <v>3465</v>
      </c>
      <c r="I8" s="549">
        <v>134</v>
      </c>
      <c r="J8" s="550">
        <v>4593.6000000000004</v>
      </c>
      <c r="K8" s="551">
        <v>4595</v>
      </c>
      <c r="L8" s="552">
        <v>107</v>
      </c>
      <c r="M8" s="552">
        <v>72</v>
      </c>
      <c r="N8" s="561"/>
      <c r="O8" s="553">
        <v>130</v>
      </c>
      <c r="P8" s="554">
        <v>1.2</v>
      </c>
      <c r="Q8" s="555">
        <v>24</v>
      </c>
      <c r="R8" s="903"/>
      <c r="S8" s="904"/>
      <c r="T8" s="905"/>
      <c r="U8" s="875"/>
      <c r="V8" s="556">
        <v>1549</v>
      </c>
      <c r="W8" s="550">
        <v>2029</v>
      </c>
      <c r="X8" s="551">
        <v>2099</v>
      </c>
      <c r="Y8" s="561"/>
      <c r="Z8" s="553">
        <v>70</v>
      </c>
      <c r="AA8" s="554">
        <v>1.2</v>
      </c>
      <c r="AB8" s="555">
        <v>12</v>
      </c>
      <c r="AC8" s="556">
        <v>307</v>
      </c>
      <c r="AD8" s="557">
        <v>290</v>
      </c>
      <c r="AE8" s="551">
        <v>290</v>
      </c>
      <c r="AF8" s="552">
        <v>0</v>
      </c>
      <c r="AG8" s="553">
        <v>0</v>
      </c>
      <c r="AH8" s="602">
        <v>0.94462540716612375</v>
      </c>
      <c r="AI8" s="558">
        <v>346</v>
      </c>
      <c r="AJ8" s="559">
        <v>311</v>
      </c>
      <c r="AK8" s="551">
        <v>279</v>
      </c>
      <c r="AL8" s="552">
        <v>32</v>
      </c>
      <c r="AM8" s="561"/>
      <c r="AN8" s="553">
        <v>0</v>
      </c>
      <c r="AO8" s="554">
        <v>0.89884393063583812</v>
      </c>
      <c r="AP8" s="870"/>
      <c r="AQ8" s="573"/>
      <c r="AR8" s="871"/>
      <c r="AS8" s="871"/>
      <c r="AT8" s="554">
        <v>0.92173466890098088</v>
      </c>
      <c r="AU8" s="560">
        <v>18.434693378019617</v>
      </c>
      <c r="AV8" s="556">
        <v>753</v>
      </c>
      <c r="AW8" s="557">
        <v>1007</v>
      </c>
      <c r="AX8" s="551">
        <v>620</v>
      </c>
      <c r="AY8" s="552">
        <v>374</v>
      </c>
      <c r="AZ8" s="552">
        <v>28</v>
      </c>
      <c r="BA8" s="561"/>
      <c r="BB8" s="553">
        <v>15</v>
      </c>
      <c r="BC8" s="554">
        <v>1.2</v>
      </c>
      <c r="BD8" s="560">
        <v>12</v>
      </c>
      <c r="BE8" s="605">
        <v>74000</v>
      </c>
      <c r="BF8" s="644">
        <v>60739.064764767798</v>
      </c>
      <c r="BG8" s="644">
        <v>289968295.18700147</v>
      </c>
      <c r="BH8" s="906">
        <v>4774</v>
      </c>
      <c r="BI8" s="602">
        <v>0.82079817249686216</v>
      </c>
      <c r="BJ8" s="604">
        <v>5.7455872074780352</v>
      </c>
      <c r="BK8" s="645"/>
      <c r="BL8" s="907"/>
      <c r="BM8" s="701"/>
      <c r="BN8" s="561"/>
      <c r="BO8" s="561"/>
      <c r="BP8" s="561"/>
      <c r="BQ8" s="561"/>
      <c r="BR8" s="561"/>
      <c r="BS8" s="573"/>
      <c r="BT8" s="567"/>
      <c r="BU8" s="676">
        <v>0.4</v>
      </c>
      <c r="BV8" s="602">
        <v>0.52413793103448281</v>
      </c>
      <c r="BW8" s="644">
        <v>152</v>
      </c>
      <c r="BX8" s="906">
        <v>290</v>
      </c>
      <c r="BY8" s="554">
        <v>1</v>
      </c>
      <c r="BZ8" s="560">
        <v>5</v>
      </c>
      <c r="CA8" s="646">
        <v>534</v>
      </c>
      <c r="CB8" s="917">
        <v>576</v>
      </c>
      <c r="CC8" s="647">
        <v>1.0786516853932584</v>
      </c>
      <c r="CD8" s="646">
        <v>252</v>
      </c>
      <c r="CE8" s="917">
        <v>285</v>
      </c>
      <c r="CF8" s="917">
        <v>133</v>
      </c>
      <c r="CG8" s="918">
        <v>152</v>
      </c>
      <c r="CH8" s="647">
        <v>1.1309523809523809</v>
      </c>
      <c r="CI8" s="647">
        <v>1.1048020331728197</v>
      </c>
      <c r="CJ8" s="568">
        <v>8.8384162653825573</v>
      </c>
      <c r="CK8" s="648"/>
      <c r="CL8" s="909"/>
      <c r="CM8" s="657"/>
      <c r="CN8" s="889"/>
      <c r="CO8" s="685"/>
      <c r="CP8" s="919"/>
      <c r="CQ8" s="657"/>
      <c r="CR8" s="607"/>
      <c r="CS8" s="584">
        <v>2.05104</v>
      </c>
      <c r="CT8" s="585">
        <v>1.2</v>
      </c>
      <c r="CU8" s="585">
        <v>0</v>
      </c>
      <c r="CV8" s="877">
        <v>3.2510399999999997</v>
      </c>
      <c r="CW8" s="600">
        <v>130</v>
      </c>
      <c r="CX8" s="552">
        <v>26</v>
      </c>
      <c r="CY8" s="552">
        <v>0</v>
      </c>
      <c r="CZ8" s="551">
        <v>70</v>
      </c>
      <c r="DA8" s="552">
        <v>14</v>
      </c>
      <c r="DB8" s="552">
        <v>0</v>
      </c>
      <c r="DC8" s="551">
        <v>15</v>
      </c>
      <c r="DD8" s="552">
        <v>3</v>
      </c>
      <c r="DE8" s="552">
        <v>0</v>
      </c>
      <c r="DF8" s="552">
        <v>0</v>
      </c>
      <c r="DG8" s="552">
        <v>0</v>
      </c>
      <c r="DH8" s="551">
        <v>0</v>
      </c>
      <c r="DI8" s="552">
        <v>0</v>
      </c>
      <c r="DJ8" s="552">
        <v>0</v>
      </c>
      <c r="DK8" s="552">
        <v>0</v>
      </c>
      <c r="DL8" s="920">
        <v>0</v>
      </c>
    </row>
    <row r="9" spans="1:116">
      <c r="A9" s="544" t="s">
        <v>1120</v>
      </c>
      <c r="B9" s="545" t="s">
        <v>918</v>
      </c>
      <c r="C9" s="546" t="s">
        <v>536</v>
      </c>
      <c r="D9" s="546"/>
      <c r="E9" s="546" t="s">
        <v>1004</v>
      </c>
      <c r="F9" s="546" t="s">
        <v>1004</v>
      </c>
      <c r="G9" s="643">
        <v>91.21969523484799</v>
      </c>
      <c r="H9" s="548">
        <v>3604</v>
      </c>
      <c r="I9" s="549">
        <v>131</v>
      </c>
      <c r="J9" s="550">
        <v>5256.8</v>
      </c>
      <c r="K9" s="551">
        <v>5301</v>
      </c>
      <c r="L9" s="552">
        <v>97</v>
      </c>
      <c r="M9" s="552">
        <v>96</v>
      </c>
      <c r="N9" s="561"/>
      <c r="O9" s="553">
        <v>170</v>
      </c>
      <c r="P9" s="554">
        <v>1.2</v>
      </c>
      <c r="Q9" s="555">
        <v>24</v>
      </c>
      <c r="R9" s="903"/>
      <c r="S9" s="904"/>
      <c r="T9" s="905"/>
      <c r="U9" s="875"/>
      <c r="V9" s="556">
        <v>1615</v>
      </c>
      <c r="W9" s="550">
        <v>2432</v>
      </c>
      <c r="X9" s="551">
        <v>2472</v>
      </c>
      <c r="Y9" s="561"/>
      <c r="Z9" s="553">
        <v>40</v>
      </c>
      <c r="AA9" s="554">
        <v>1.2</v>
      </c>
      <c r="AB9" s="555">
        <v>12</v>
      </c>
      <c r="AC9" s="556">
        <v>316</v>
      </c>
      <c r="AD9" s="557">
        <v>327</v>
      </c>
      <c r="AE9" s="551">
        <v>337</v>
      </c>
      <c r="AF9" s="552">
        <v>0</v>
      </c>
      <c r="AG9" s="553">
        <v>10</v>
      </c>
      <c r="AH9" s="602">
        <v>1.0348101265822784</v>
      </c>
      <c r="AI9" s="558">
        <v>352</v>
      </c>
      <c r="AJ9" s="559">
        <v>359</v>
      </c>
      <c r="AK9" s="551">
        <v>324</v>
      </c>
      <c r="AL9" s="552">
        <v>35</v>
      </c>
      <c r="AM9" s="561"/>
      <c r="AN9" s="553">
        <v>0</v>
      </c>
      <c r="AO9" s="554">
        <v>1.0198863636363635</v>
      </c>
      <c r="AP9" s="870"/>
      <c r="AQ9" s="573"/>
      <c r="AR9" s="871"/>
      <c r="AS9" s="871"/>
      <c r="AT9" s="554">
        <v>1.027348245109321</v>
      </c>
      <c r="AU9" s="560">
        <v>20.546964902186421</v>
      </c>
      <c r="AV9" s="556">
        <v>735</v>
      </c>
      <c r="AW9" s="557">
        <v>1141</v>
      </c>
      <c r="AX9" s="551">
        <v>713</v>
      </c>
      <c r="AY9" s="552">
        <v>427</v>
      </c>
      <c r="AZ9" s="552">
        <v>16</v>
      </c>
      <c r="BA9" s="561"/>
      <c r="BB9" s="553">
        <v>15</v>
      </c>
      <c r="BC9" s="554">
        <v>1.2</v>
      </c>
      <c r="BD9" s="560">
        <v>12</v>
      </c>
      <c r="BE9" s="605">
        <v>74000</v>
      </c>
      <c r="BF9" s="644">
        <v>57008.495449481255</v>
      </c>
      <c r="BG9" s="644">
        <v>313147665.50400054</v>
      </c>
      <c r="BH9" s="906">
        <v>5493</v>
      </c>
      <c r="BI9" s="602">
        <v>0.77038507364163855</v>
      </c>
      <c r="BJ9" s="604">
        <v>5.3926955154914697</v>
      </c>
      <c r="BK9" s="645"/>
      <c r="BL9" s="907"/>
      <c r="BM9" s="701"/>
      <c r="BN9" s="561"/>
      <c r="BO9" s="561"/>
      <c r="BP9" s="561"/>
      <c r="BQ9" s="561"/>
      <c r="BR9" s="561"/>
      <c r="BS9" s="573"/>
      <c r="BT9" s="567"/>
      <c r="BU9" s="676">
        <v>0.4</v>
      </c>
      <c r="BV9" s="602">
        <v>0.47181008902077154</v>
      </c>
      <c r="BW9" s="644">
        <v>159</v>
      </c>
      <c r="BX9" s="906">
        <v>337</v>
      </c>
      <c r="BY9" s="554">
        <v>1</v>
      </c>
      <c r="BZ9" s="560">
        <v>5</v>
      </c>
      <c r="CA9" s="646">
        <v>629</v>
      </c>
      <c r="CB9" s="917">
        <v>665</v>
      </c>
      <c r="CC9" s="647">
        <v>1.0572337042925277</v>
      </c>
      <c r="CD9" s="646">
        <v>255</v>
      </c>
      <c r="CE9" s="917">
        <v>325</v>
      </c>
      <c r="CF9" s="917">
        <v>142</v>
      </c>
      <c r="CG9" s="918">
        <v>183</v>
      </c>
      <c r="CH9" s="647">
        <v>1.2</v>
      </c>
      <c r="CI9" s="647">
        <v>1.1286168521462638</v>
      </c>
      <c r="CJ9" s="568">
        <v>9.0289348171701107</v>
      </c>
      <c r="CK9" s="648"/>
      <c r="CL9" s="909"/>
      <c r="CM9" s="657"/>
      <c r="CN9" s="889"/>
      <c r="CO9" s="685"/>
      <c r="CP9" s="919"/>
      <c r="CQ9" s="657"/>
      <c r="CR9" s="607"/>
      <c r="CS9" s="584">
        <v>2.6225999999999998</v>
      </c>
      <c r="CT9" s="585">
        <v>0.72850000000000004</v>
      </c>
      <c r="CU9" s="585">
        <v>-0.1</v>
      </c>
      <c r="CV9" s="877">
        <v>3.2510999999999997</v>
      </c>
      <c r="CW9" s="600">
        <v>170</v>
      </c>
      <c r="CX9" s="552">
        <v>34</v>
      </c>
      <c r="CY9" s="552">
        <v>0</v>
      </c>
      <c r="CZ9" s="551">
        <v>40</v>
      </c>
      <c r="DA9" s="552">
        <v>8</v>
      </c>
      <c r="DB9" s="552">
        <v>0</v>
      </c>
      <c r="DC9" s="551">
        <v>15</v>
      </c>
      <c r="DD9" s="552">
        <v>2</v>
      </c>
      <c r="DE9" s="552">
        <v>0</v>
      </c>
      <c r="DF9" s="552">
        <v>1</v>
      </c>
      <c r="DG9" s="552">
        <v>0</v>
      </c>
      <c r="DH9" s="551">
        <v>10</v>
      </c>
      <c r="DI9" s="552">
        <v>2</v>
      </c>
      <c r="DJ9" s="552">
        <v>0</v>
      </c>
      <c r="DK9" s="552">
        <v>0</v>
      </c>
      <c r="DL9" s="920">
        <v>0</v>
      </c>
    </row>
    <row r="10" spans="1:116">
      <c r="A10" s="544" t="s">
        <v>1120</v>
      </c>
      <c r="B10" s="545" t="s">
        <v>918</v>
      </c>
      <c r="C10" s="546" t="s">
        <v>549</v>
      </c>
      <c r="D10" s="546"/>
      <c r="E10" s="546" t="s">
        <v>14</v>
      </c>
      <c r="F10" s="546" t="s">
        <v>14</v>
      </c>
      <c r="G10" s="643">
        <v>90.108379725305284</v>
      </c>
      <c r="H10" s="548">
        <v>8128</v>
      </c>
      <c r="I10" s="549">
        <v>256</v>
      </c>
      <c r="J10" s="550">
        <v>11332</v>
      </c>
      <c r="K10" s="551">
        <v>11251</v>
      </c>
      <c r="L10" s="552">
        <v>403</v>
      </c>
      <c r="M10" s="552">
        <v>113</v>
      </c>
      <c r="N10" s="561"/>
      <c r="O10" s="553">
        <v>175</v>
      </c>
      <c r="P10" s="554">
        <v>1.2</v>
      </c>
      <c r="Q10" s="555">
        <v>24</v>
      </c>
      <c r="R10" s="903"/>
      <c r="S10" s="904"/>
      <c r="T10" s="905"/>
      <c r="U10" s="875"/>
      <c r="V10" s="556">
        <v>3837</v>
      </c>
      <c r="W10" s="550">
        <v>5179</v>
      </c>
      <c r="X10" s="551">
        <v>5314</v>
      </c>
      <c r="Y10" s="561"/>
      <c r="Z10" s="553">
        <v>135</v>
      </c>
      <c r="AA10" s="554">
        <v>1.2</v>
      </c>
      <c r="AB10" s="555">
        <v>12</v>
      </c>
      <c r="AC10" s="556">
        <v>639</v>
      </c>
      <c r="AD10" s="557">
        <v>614</v>
      </c>
      <c r="AE10" s="551">
        <v>614</v>
      </c>
      <c r="AF10" s="552">
        <v>0</v>
      </c>
      <c r="AG10" s="553">
        <v>0</v>
      </c>
      <c r="AH10" s="602">
        <v>0.96087636932707354</v>
      </c>
      <c r="AI10" s="558">
        <v>779</v>
      </c>
      <c r="AJ10" s="559">
        <v>663</v>
      </c>
      <c r="AK10" s="551">
        <v>590</v>
      </c>
      <c r="AL10" s="552">
        <v>73</v>
      </c>
      <c r="AM10" s="561"/>
      <c r="AN10" s="553">
        <v>0</v>
      </c>
      <c r="AO10" s="554">
        <v>0.85109114249037232</v>
      </c>
      <c r="AP10" s="870"/>
      <c r="AQ10" s="573"/>
      <c r="AR10" s="871"/>
      <c r="AS10" s="871"/>
      <c r="AT10" s="554">
        <v>0.90598375590872293</v>
      </c>
      <c r="AU10" s="560">
        <v>18.11967511817446</v>
      </c>
      <c r="AV10" s="556">
        <v>1717</v>
      </c>
      <c r="AW10" s="557">
        <v>2388</v>
      </c>
      <c r="AX10" s="551">
        <v>1524</v>
      </c>
      <c r="AY10" s="552">
        <v>829</v>
      </c>
      <c r="AZ10" s="552">
        <v>65</v>
      </c>
      <c r="BA10" s="561"/>
      <c r="BB10" s="553">
        <v>30</v>
      </c>
      <c r="BC10" s="554">
        <v>1.2</v>
      </c>
      <c r="BD10" s="560">
        <v>12</v>
      </c>
      <c r="BE10" s="605">
        <v>74000</v>
      </c>
      <c r="BF10" s="644">
        <v>55567.232456863763</v>
      </c>
      <c r="BG10" s="644">
        <v>653748489.85500216</v>
      </c>
      <c r="BH10" s="906">
        <v>11765</v>
      </c>
      <c r="BI10" s="602">
        <v>0.75090854671437512</v>
      </c>
      <c r="BJ10" s="604">
        <v>5.256359827000626</v>
      </c>
      <c r="BK10" s="645"/>
      <c r="BL10" s="907"/>
      <c r="BM10" s="701"/>
      <c r="BN10" s="561"/>
      <c r="BO10" s="561"/>
      <c r="BP10" s="561"/>
      <c r="BQ10" s="561"/>
      <c r="BR10" s="561"/>
      <c r="BS10" s="573"/>
      <c r="BT10" s="567"/>
      <c r="BU10" s="676">
        <v>0.4</v>
      </c>
      <c r="BV10" s="602">
        <v>0.44625407166123776</v>
      </c>
      <c r="BW10" s="644">
        <v>274</v>
      </c>
      <c r="BX10" s="906">
        <v>614</v>
      </c>
      <c r="BY10" s="554">
        <v>1</v>
      </c>
      <c r="BZ10" s="560">
        <v>5</v>
      </c>
      <c r="CA10" s="646">
        <v>1267</v>
      </c>
      <c r="CB10" s="917">
        <v>1369</v>
      </c>
      <c r="CC10" s="647">
        <v>1.0805051302288871</v>
      </c>
      <c r="CD10" s="646">
        <v>593</v>
      </c>
      <c r="CE10" s="917">
        <v>654</v>
      </c>
      <c r="CF10" s="917">
        <v>288</v>
      </c>
      <c r="CG10" s="918">
        <v>366</v>
      </c>
      <c r="CH10" s="647">
        <v>1.102866779089376</v>
      </c>
      <c r="CI10" s="647">
        <v>1.0916859546591315</v>
      </c>
      <c r="CJ10" s="568">
        <v>8.7334876372730523</v>
      </c>
      <c r="CK10" s="648"/>
      <c r="CL10" s="909"/>
      <c r="CM10" s="657"/>
      <c r="CN10" s="889"/>
      <c r="CO10" s="685"/>
      <c r="CP10" s="919"/>
      <c r="CQ10" s="657"/>
      <c r="CR10" s="607"/>
      <c r="CS10" s="584">
        <v>3.7988571428571434</v>
      </c>
      <c r="CT10" s="585">
        <v>1.2</v>
      </c>
      <c r="CU10" s="585">
        <v>0</v>
      </c>
      <c r="CV10" s="877">
        <v>4.9988571428571431</v>
      </c>
      <c r="CW10" s="600">
        <v>175</v>
      </c>
      <c r="CX10" s="552">
        <v>35</v>
      </c>
      <c r="CY10" s="552">
        <v>0</v>
      </c>
      <c r="CZ10" s="551">
        <v>135</v>
      </c>
      <c r="DA10" s="552">
        <v>27</v>
      </c>
      <c r="DB10" s="552">
        <v>0</v>
      </c>
      <c r="DC10" s="551">
        <v>30</v>
      </c>
      <c r="DD10" s="552">
        <v>6</v>
      </c>
      <c r="DE10" s="552">
        <v>0</v>
      </c>
      <c r="DF10" s="552">
        <v>0</v>
      </c>
      <c r="DG10" s="552">
        <v>0</v>
      </c>
      <c r="DH10" s="551">
        <v>0</v>
      </c>
      <c r="DI10" s="552">
        <v>0</v>
      </c>
      <c r="DJ10" s="552">
        <v>0</v>
      </c>
      <c r="DK10" s="552">
        <v>0</v>
      </c>
      <c r="DL10" s="920">
        <v>0</v>
      </c>
    </row>
    <row r="11" spans="1:116">
      <c r="A11" s="544" t="s">
        <v>1120</v>
      </c>
      <c r="B11" s="545" t="s">
        <v>918</v>
      </c>
      <c r="C11" s="546" t="s">
        <v>1005</v>
      </c>
      <c r="D11" s="546"/>
      <c r="E11" s="546" t="s">
        <v>15</v>
      </c>
      <c r="F11" s="546" t="s">
        <v>15</v>
      </c>
      <c r="G11" s="643">
        <v>82.34664241754264</v>
      </c>
      <c r="H11" s="548">
        <v>6872</v>
      </c>
      <c r="I11" s="549">
        <v>281</v>
      </c>
      <c r="J11" s="550">
        <v>7881.7</v>
      </c>
      <c r="K11" s="551">
        <v>7876</v>
      </c>
      <c r="L11" s="552">
        <v>156</v>
      </c>
      <c r="M11" s="552">
        <v>149</v>
      </c>
      <c r="N11" s="561"/>
      <c r="O11" s="553">
        <v>195</v>
      </c>
      <c r="P11" s="554">
        <v>1.1469295692665891</v>
      </c>
      <c r="Q11" s="555">
        <v>22.938591385331783</v>
      </c>
      <c r="R11" s="903"/>
      <c r="S11" s="904"/>
      <c r="T11" s="905"/>
      <c r="U11" s="875"/>
      <c r="V11" s="556">
        <v>3172</v>
      </c>
      <c r="W11" s="550">
        <v>3090</v>
      </c>
      <c r="X11" s="551">
        <v>3215</v>
      </c>
      <c r="Y11" s="561"/>
      <c r="Z11" s="553">
        <v>125</v>
      </c>
      <c r="AA11" s="554">
        <v>0.97414880201765452</v>
      </c>
      <c r="AB11" s="555">
        <v>9.7414880201765452</v>
      </c>
      <c r="AC11" s="556">
        <v>456</v>
      </c>
      <c r="AD11" s="557">
        <v>332</v>
      </c>
      <c r="AE11" s="551">
        <v>362</v>
      </c>
      <c r="AF11" s="552">
        <v>0</v>
      </c>
      <c r="AG11" s="553">
        <v>30</v>
      </c>
      <c r="AH11" s="602">
        <v>0.72807017543859653</v>
      </c>
      <c r="AI11" s="558">
        <v>502</v>
      </c>
      <c r="AJ11" s="559">
        <v>380</v>
      </c>
      <c r="AK11" s="551">
        <v>341</v>
      </c>
      <c r="AL11" s="552">
        <v>39</v>
      </c>
      <c r="AM11" s="561"/>
      <c r="AN11" s="553">
        <v>0</v>
      </c>
      <c r="AO11" s="554">
        <v>0.75697211155378485</v>
      </c>
      <c r="AP11" s="870"/>
      <c r="AQ11" s="573"/>
      <c r="AR11" s="871"/>
      <c r="AS11" s="871"/>
      <c r="AT11" s="554">
        <v>0.74252114349619069</v>
      </c>
      <c r="AU11" s="560">
        <v>14.850422869923815</v>
      </c>
      <c r="AV11" s="556">
        <v>1242</v>
      </c>
      <c r="AW11" s="557">
        <v>1406</v>
      </c>
      <c r="AX11" s="551">
        <v>1033</v>
      </c>
      <c r="AY11" s="552">
        <v>410</v>
      </c>
      <c r="AZ11" s="552">
        <v>18</v>
      </c>
      <c r="BA11" s="561"/>
      <c r="BB11" s="553">
        <v>55</v>
      </c>
      <c r="BC11" s="554">
        <v>1.1320450885668276</v>
      </c>
      <c r="BD11" s="560">
        <v>11.320450885668276</v>
      </c>
      <c r="BE11" s="605">
        <v>74000</v>
      </c>
      <c r="BF11" s="644">
        <v>55601.736053783054</v>
      </c>
      <c r="BG11" s="644">
        <v>454877802.65599918</v>
      </c>
      <c r="BH11" s="906">
        <v>8181</v>
      </c>
      <c r="BI11" s="602">
        <v>0.75137481153760888</v>
      </c>
      <c r="BJ11" s="604">
        <v>5.2596236807632621</v>
      </c>
      <c r="BK11" s="645"/>
      <c r="BL11" s="907"/>
      <c r="BM11" s="701"/>
      <c r="BN11" s="561"/>
      <c r="BO11" s="561"/>
      <c r="BP11" s="561"/>
      <c r="BQ11" s="561"/>
      <c r="BR11" s="561"/>
      <c r="BS11" s="573"/>
      <c r="BT11" s="567"/>
      <c r="BU11" s="676">
        <v>0.4</v>
      </c>
      <c r="BV11" s="602">
        <v>0.54696132596685088</v>
      </c>
      <c r="BW11" s="644">
        <v>198</v>
      </c>
      <c r="BX11" s="906">
        <v>362</v>
      </c>
      <c r="BY11" s="554">
        <v>1</v>
      </c>
      <c r="BZ11" s="560">
        <v>5</v>
      </c>
      <c r="CA11" s="646">
        <v>1048</v>
      </c>
      <c r="CB11" s="917">
        <v>1036</v>
      </c>
      <c r="CC11" s="647">
        <v>0.98854961832061072</v>
      </c>
      <c r="CD11" s="646">
        <v>459</v>
      </c>
      <c r="CE11" s="917">
        <v>491</v>
      </c>
      <c r="CF11" s="917">
        <v>262</v>
      </c>
      <c r="CG11" s="918">
        <v>229</v>
      </c>
      <c r="CH11" s="647">
        <v>1.0697167755991286</v>
      </c>
      <c r="CI11" s="647">
        <v>1.0291331969598696</v>
      </c>
      <c r="CJ11" s="568">
        <v>8.2330655756789568</v>
      </c>
      <c r="CK11" s="648"/>
      <c r="CL11" s="909"/>
      <c r="CM11" s="657"/>
      <c r="CN11" s="889"/>
      <c r="CO11" s="685"/>
      <c r="CP11" s="919"/>
      <c r="CQ11" s="657"/>
      <c r="CR11" s="607"/>
      <c r="CS11" s="584">
        <v>3.8030000000000004</v>
      </c>
      <c r="CT11" s="585">
        <v>1.2</v>
      </c>
      <c r="CU11" s="585">
        <v>0</v>
      </c>
      <c r="CV11" s="877">
        <v>5.0030000000000001</v>
      </c>
      <c r="CW11" s="600">
        <v>195</v>
      </c>
      <c r="CX11" s="552">
        <v>39</v>
      </c>
      <c r="CY11" s="552">
        <v>0</v>
      </c>
      <c r="CZ11" s="551">
        <v>125</v>
      </c>
      <c r="DA11" s="552">
        <v>25</v>
      </c>
      <c r="DB11" s="552">
        <v>0</v>
      </c>
      <c r="DC11" s="551">
        <v>55</v>
      </c>
      <c r="DD11" s="552">
        <v>8</v>
      </c>
      <c r="DE11" s="552">
        <v>0</v>
      </c>
      <c r="DF11" s="552">
        <v>3</v>
      </c>
      <c r="DG11" s="552">
        <v>0</v>
      </c>
      <c r="DH11" s="551">
        <v>30</v>
      </c>
      <c r="DI11" s="552">
        <v>6</v>
      </c>
      <c r="DJ11" s="552">
        <v>0</v>
      </c>
      <c r="DK11" s="552">
        <v>0</v>
      </c>
      <c r="DL11" s="920">
        <v>0</v>
      </c>
    </row>
    <row r="12" spans="1:116">
      <c r="A12" s="523" t="s">
        <v>1120</v>
      </c>
      <c r="B12" s="524" t="s">
        <v>918</v>
      </c>
      <c r="C12" s="525" t="s">
        <v>50</v>
      </c>
      <c r="D12" s="525" t="s">
        <v>35</v>
      </c>
      <c r="E12" s="525" t="s">
        <v>35</v>
      </c>
      <c r="F12" s="525" t="s">
        <v>35</v>
      </c>
      <c r="G12" s="636">
        <v>86.544941411122849</v>
      </c>
      <c r="H12" s="527">
        <v>4931</v>
      </c>
      <c r="I12" s="528">
        <v>198</v>
      </c>
      <c r="J12" s="529">
        <v>7080</v>
      </c>
      <c r="K12" s="530">
        <v>7117</v>
      </c>
      <c r="L12" s="531">
        <v>174</v>
      </c>
      <c r="M12" s="531">
        <v>142</v>
      </c>
      <c r="N12" s="515"/>
      <c r="O12" s="532">
        <v>235</v>
      </c>
      <c r="P12" s="533">
        <v>1.2</v>
      </c>
      <c r="Q12" s="534">
        <v>24</v>
      </c>
      <c r="R12" s="897"/>
      <c r="S12" s="898"/>
      <c r="T12" s="899"/>
      <c r="U12" s="860"/>
      <c r="V12" s="535">
        <v>2027</v>
      </c>
      <c r="W12" s="529">
        <v>2931</v>
      </c>
      <c r="X12" s="530">
        <v>2996</v>
      </c>
      <c r="Y12" s="515"/>
      <c r="Z12" s="532">
        <v>65</v>
      </c>
      <c r="AA12" s="533">
        <v>1.2</v>
      </c>
      <c r="AB12" s="534">
        <v>12</v>
      </c>
      <c r="AC12" s="535">
        <v>382</v>
      </c>
      <c r="AD12" s="536">
        <v>316</v>
      </c>
      <c r="AE12" s="530">
        <v>326</v>
      </c>
      <c r="AF12" s="531">
        <v>0</v>
      </c>
      <c r="AG12" s="532">
        <v>10</v>
      </c>
      <c r="AH12" s="592">
        <v>0.82722513089005234</v>
      </c>
      <c r="AI12" s="537">
        <v>421</v>
      </c>
      <c r="AJ12" s="538">
        <v>347</v>
      </c>
      <c r="AK12" s="530">
        <v>305</v>
      </c>
      <c r="AL12" s="531">
        <v>42</v>
      </c>
      <c r="AM12" s="515"/>
      <c r="AN12" s="532">
        <v>0</v>
      </c>
      <c r="AO12" s="533">
        <v>0.82422802850356292</v>
      </c>
      <c r="AP12" s="856"/>
      <c r="AQ12" s="572"/>
      <c r="AR12" s="857"/>
      <c r="AS12" s="857"/>
      <c r="AT12" s="533">
        <v>0.82572657969680763</v>
      </c>
      <c r="AU12" s="539">
        <v>16.514531593936152</v>
      </c>
      <c r="AV12" s="535">
        <v>953</v>
      </c>
      <c r="AW12" s="536">
        <v>1155</v>
      </c>
      <c r="AX12" s="530">
        <v>782</v>
      </c>
      <c r="AY12" s="531">
        <v>379</v>
      </c>
      <c r="AZ12" s="531">
        <v>19</v>
      </c>
      <c r="BA12" s="515"/>
      <c r="BB12" s="532">
        <v>25</v>
      </c>
      <c r="BC12" s="533">
        <v>1.2</v>
      </c>
      <c r="BD12" s="539">
        <v>12</v>
      </c>
      <c r="BE12" s="595">
        <v>74000</v>
      </c>
      <c r="BF12" s="637">
        <v>57486.89835979569</v>
      </c>
      <c r="BG12" s="637">
        <v>427242628.61000156</v>
      </c>
      <c r="BH12" s="902">
        <v>7432</v>
      </c>
      <c r="BI12" s="592">
        <v>0.77684997783507692</v>
      </c>
      <c r="BJ12" s="594">
        <v>5.4379498448455381</v>
      </c>
      <c r="BK12" s="638"/>
      <c r="BL12" s="901"/>
      <c r="BM12" s="693"/>
      <c r="BN12" s="515"/>
      <c r="BO12" s="515"/>
      <c r="BP12" s="515"/>
      <c r="BQ12" s="515"/>
      <c r="BR12" s="515"/>
      <c r="BS12" s="572"/>
      <c r="BT12" s="519"/>
      <c r="BU12" s="672">
        <v>0.4</v>
      </c>
      <c r="BV12" s="592">
        <v>0.42331288343558282</v>
      </c>
      <c r="BW12" s="637">
        <v>138</v>
      </c>
      <c r="BX12" s="902">
        <v>326</v>
      </c>
      <c r="BY12" s="533">
        <v>1</v>
      </c>
      <c r="BZ12" s="539">
        <v>5</v>
      </c>
      <c r="CA12" s="639">
        <v>822</v>
      </c>
      <c r="CB12" s="913">
        <v>847</v>
      </c>
      <c r="CC12" s="640">
        <v>1.0304136253041363</v>
      </c>
      <c r="CD12" s="639">
        <v>376</v>
      </c>
      <c r="CE12" s="913">
        <v>403</v>
      </c>
      <c r="CF12" s="913">
        <v>183</v>
      </c>
      <c r="CG12" s="914">
        <v>220</v>
      </c>
      <c r="CH12" s="640">
        <v>1.071808510638298</v>
      </c>
      <c r="CI12" s="640">
        <v>1.0511110679712172</v>
      </c>
      <c r="CJ12" s="543">
        <v>8.4088885437697378</v>
      </c>
      <c r="CK12" s="641"/>
      <c r="CL12" s="908"/>
      <c r="CM12" s="651"/>
      <c r="CN12" s="882"/>
      <c r="CO12" s="684"/>
      <c r="CP12" s="915"/>
      <c r="CQ12" s="651"/>
      <c r="CR12" s="597"/>
      <c r="CS12" s="588">
        <v>2.4835714285714285</v>
      </c>
      <c r="CT12" s="582">
        <v>1.2</v>
      </c>
      <c r="CU12" s="582">
        <v>-0.5</v>
      </c>
      <c r="CV12" s="868">
        <v>3.1835714285714287</v>
      </c>
      <c r="CW12" s="590">
        <v>235</v>
      </c>
      <c r="CX12" s="531">
        <v>47</v>
      </c>
      <c r="CY12" s="531">
        <v>0</v>
      </c>
      <c r="CZ12" s="530">
        <v>65</v>
      </c>
      <c r="DA12" s="531">
        <v>13</v>
      </c>
      <c r="DB12" s="531">
        <v>0</v>
      </c>
      <c r="DC12" s="530">
        <v>25</v>
      </c>
      <c r="DD12" s="531">
        <v>4</v>
      </c>
      <c r="DE12" s="531">
        <v>0</v>
      </c>
      <c r="DF12" s="531">
        <v>1</v>
      </c>
      <c r="DG12" s="531">
        <v>0</v>
      </c>
      <c r="DH12" s="530">
        <v>10</v>
      </c>
      <c r="DI12" s="531">
        <v>2</v>
      </c>
      <c r="DJ12" s="531">
        <v>0</v>
      </c>
      <c r="DK12" s="531">
        <v>0</v>
      </c>
      <c r="DL12" s="916">
        <v>0</v>
      </c>
    </row>
    <row r="13" spans="1:116">
      <c r="A13" s="544" t="s">
        <v>1120</v>
      </c>
      <c r="B13" s="545" t="s">
        <v>918</v>
      </c>
      <c r="C13" s="546" t="s">
        <v>114</v>
      </c>
      <c r="D13" s="546" t="s">
        <v>919</v>
      </c>
      <c r="E13" s="546" t="s">
        <v>919</v>
      </c>
      <c r="F13" s="546" t="s">
        <v>919</v>
      </c>
      <c r="G13" s="643">
        <v>89.269736850880221</v>
      </c>
      <c r="H13" s="548">
        <v>3465</v>
      </c>
      <c r="I13" s="549">
        <v>134</v>
      </c>
      <c r="J13" s="550">
        <v>4593.6000000000004</v>
      </c>
      <c r="K13" s="551">
        <v>4595</v>
      </c>
      <c r="L13" s="552">
        <v>107</v>
      </c>
      <c r="M13" s="552">
        <v>72</v>
      </c>
      <c r="N13" s="561"/>
      <c r="O13" s="553">
        <v>130</v>
      </c>
      <c r="P13" s="554">
        <v>1.2</v>
      </c>
      <c r="Q13" s="555">
        <v>24</v>
      </c>
      <c r="R13" s="903"/>
      <c r="S13" s="904"/>
      <c r="T13" s="905"/>
      <c r="U13" s="875"/>
      <c r="V13" s="556">
        <v>1549</v>
      </c>
      <c r="W13" s="550">
        <v>2029</v>
      </c>
      <c r="X13" s="551">
        <v>2099</v>
      </c>
      <c r="Y13" s="561"/>
      <c r="Z13" s="553">
        <v>70</v>
      </c>
      <c r="AA13" s="554">
        <v>1.2</v>
      </c>
      <c r="AB13" s="555">
        <v>12</v>
      </c>
      <c r="AC13" s="556">
        <v>307</v>
      </c>
      <c r="AD13" s="557">
        <v>290</v>
      </c>
      <c r="AE13" s="551">
        <v>290</v>
      </c>
      <c r="AF13" s="552">
        <v>0</v>
      </c>
      <c r="AG13" s="553">
        <v>0</v>
      </c>
      <c r="AH13" s="602">
        <v>0.94462540716612375</v>
      </c>
      <c r="AI13" s="558">
        <v>346</v>
      </c>
      <c r="AJ13" s="559">
        <v>311</v>
      </c>
      <c r="AK13" s="551">
        <v>279</v>
      </c>
      <c r="AL13" s="552">
        <v>32</v>
      </c>
      <c r="AM13" s="561"/>
      <c r="AN13" s="553">
        <v>0</v>
      </c>
      <c r="AO13" s="554">
        <v>0.89884393063583812</v>
      </c>
      <c r="AP13" s="870"/>
      <c r="AQ13" s="573"/>
      <c r="AR13" s="871"/>
      <c r="AS13" s="871"/>
      <c r="AT13" s="554">
        <v>0.92173466890098088</v>
      </c>
      <c r="AU13" s="560">
        <v>18.434693378019617</v>
      </c>
      <c r="AV13" s="556">
        <v>753</v>
      </c>
      <c r="AW13" s="557">
        <v>1007</v>
      </c>
      <c r="AX13" s="551">
        <v>620</v>
      </c>
      <c r="AY13" s="552">
        <v>374</v>
      </c>
      <c r="AZ13" s="552">
        <v>28</v>
      </c>
      <c r="BA13" s="561"/>
      <c r="BB13" s="553">
        <v>15</v>
      </c>
      <c r="BC13" s="554">
        <v>1.2</v>
      </c>
      <c r="BD13" s="560">
        <v>12</v>
      </c>
      <c r="BE13" s="605">
        <v>74000</v>
      </c>
      <c r="BF13" s="644">
        <v>60739.064764767798</v>
      </c>
      <c r="BG13" s="644">
        <v>289968295.18700147</v>
      </c>
      <c r="BH13" s="906">
        <v>4774</v>
      </c>
      <c r="BI13" s="602">
        <v>0.82079817249686216</v>
      </c>
      <c r="BJ13" s="604">
        <v>5.7455872074780352</v>
      </c>
      <c r="BK13" s="645"/>
      <c r="BL13" s="907"/>
      <c r="BM13" s="701"/>
      <c r="BN13" s="561"/>
      <c r="BO13" s="561"/>
      <c r="BP13" s="561"/>
      <c r="BQ13" s="561"/>
      <c r="BR13" s="561"/>
      <c r="BS13" s="573"/>
      <c r="BT13" s="567"/>
      <c r="BU13" s="676">
        <v>0.4</v>
      </c>
      <c r="BV13" s="602">
        <v>0.52413793103448281</v>
      </c>
      <c r="BW13" s="644">
        <v>152</v>
      </c>
      <c r="BX13" s="906">
        <v>290</v>
      </c>
      <c r="BY13" s="554">
        <v>1</v>
      </c>
      <c r="BZ13" s="560">
        <v>5</v>
      </c>
      <c r="CA13" s="646">
        <v>534</v>
      </c>
      <c r="CB13" s="917">
        <v>576</v>
      </c>
      <c r="CC13" s="647">
        <v>1.0786516853932584</v>
      </c>
      <c r="CD13" s="646">
        <v>252</v>
      </c>
      <c r="CE13" s="917">
        <v>285</v>
      </c>
      <c r="CF13" s="917">
        <v>133</v>
      </c>
      <c r="CG13" s="918">
        <v>152</v>
      </c>
      <c r="CH13" s="647">
        <v>1.1309523809523809</v>
      </c>
      <c r="CI13" s="647">
        <v>1.1048020331728197</v>
      </c>
      <c r="CJ13" s="568">
        <v>8.8384162653825573</v>
      </c>
      <c r="CK13" s="648"/>
      <c r="CL13" s="909"/>
      <c r="CM13" s="657"/>
      <c r="CN13" s="889"/>
      <c r="CO13" s="685"/>
      <c r="CP13" s="919"/>
      <c r="CQ13" s="657"/>
      <c r="CR13" s="607"/>
      <c r="CS13" s="584">
        <v>2.05104</v>
      </c>
      <c r="CT13" s="585">
        <v>1.2</v>
      </c>
      <c r="CU13" s="585">
        <v>0</v>
      </c>
      <c r="CV13" s="877">
        <v>3.2510399999999997</v>
      </c>
      <c r="CW13" s="600">
        <v>130</v>
      </c>
      <c r="CX13" s="552">
        <v>26</v>
      </c>
      <c r="CY13" s="552">
        <v>0</v>
      </c>
      <c r="CZ13" s="551">
        <v>70</v>
      </c>
      <c r="DA13" s="552">
        <v>14</v>
      </c>
      <c r="DB13" s="552">
        <v>0</v>
      </c>
      <c r="DC13" s="551">
        <v>15</v>
      </c>
      <c r="DD13" s="552">
        <v>3</v>
      </c>
      <c r="DE13" s="552">
        <v>0</v>
      </c>
      <c r="DF13" s="552">
        <v>0</v>
      </c>
      <c r="DG13" s="552">
        <v>0</v>
      </c>
      <c r="DH13" s="551">
        <v>0</v>
      </c>
      <c r="DI13" s="552">
        <v>0</v>
      </c>
      <c r="DJ13" s="552">
        <v>0</v>
      </c>
      <c r="DK13" s="552">
        <v>0</v>
      </c>
      <c r="DL13" s="920">
        <v>0</v>
      </c>
    </row>
    <row r="14" spans="1:116">
      <c r="A14" s="544" t="s">
        <v>1120</v>
      </c>
      <c r="B14" s="545" t="s">
        <v>918</v>
      </c>
      <c r="C14" s="546" t="s">
        <v>496</v>
      </c>
      <c r="D14" s="546" t="s">
        <v>920</v>
      </c>
      <c r="E14" s="546" t="s">
        <v>920</v>
      </c>
      <c r="F14" s="546" t="s">
        <v>920</v>
      </c>
      <c r="G14" s="643">
        <v>91.21969523484799</v>
      </c>
      <c r="H14" s="548">
        <v>3604</v>
      </c>
      <c r="I14" s="549">
        <v>131</v>
      </c>
      <c r="J14" s="550">
        <v>5256.8</v>
      </c>
      <c r="K14" s="551">
        <v>5301</v>
      </c>
      <c r="L14" s="552">
        <v>97</v>
      </c>
      <c r="M14" s="552">
        <v>96</v>
      </c>
      <c r="N14" s="561"/>
      <c r="O14" s="553">
        <v>170</v>
      </c>
      <c r="P14" s="554">
        <v>1.2</v>
      </c>
      <c r="Q14" s="555">
        <v>24</v>
      </c>
      <c r="R14" s="903"/>
      <c r="S14" s="904"/>
      <c r="T14" s="905"/>
      <c r="U14" s="875"/>
      <c r="V14" s="556">
        <v>1615</v>
      </c>
      <c r="W14" s="550">
        <v>2432</v>
      </c>
      <c r="X14" s="551">
        <v>2472</v>
      </c>
      <c r="Y14" s="561"/>
      <c r="Z14" s="553">
        <v>40</v>
      </c>
      <c r="AA14" s="554">
        <v>1.2</v>
      </c>
      <c r="AB14" s="555">
        <v>12</v>
      </c>
      <c r="AC14" s="556">
        <v>316</v>
      </c>
      <c r="AD14" s="557">
        <v>327</v>
      </c>
      <c r="AE14" s="551">
        <v>337</v>
      </c>
      <c r="AF14" s="552">
        <v>0</v>
      </c>
      <c r="AG14" s="553">
        <v>10</v>
      </c>
      <c r="AH14" s="602">
        <v>1.0348101265822784</v>
      </c>
      <c r="AI14" s="558">
        <v>352</v>
      </c>
      <c r="AJ14" s="559">
        <v>359</v>
      </c>
      <c r="AK14" s="551">
        <v>324</v>
      </c>
      <c r="AL14" s="552">
        <v>35</v>
      </c>
      <c r="AM14" s="561"/>
      <c r="AN14" s="553">
        <v>0</v>
      </c>
      <c r="AO14" s="554">
        <v>1.0198863636363635</v>
      </c>
      <c r="AP14" s="870"/>
      <c r="AQ14" s="573"/>
      <c r="AR14" s="871"/>
      <c r="AS14" s="871"/>
      <c r="AT14" s="554">
        <v>1.027348245109321</v>
      </c>
      <c r="AU14" s="560">
        <v>20.546964902186421</v>
      </c>
      <c r="AV14" s="556">
        <v>735</v>
      </c>
      <c r="AW14" s="557">
        <v>1141</v>
      </c>
      <c r="AX14" s="551">
        <v>713</v>
      </c>
      <c r="AY14" s="552">
        <v>427</v>
      </c>
      <c r="AZ14" s="552">
        <v>16</v>
      </c>
      <c r="BA14" s="561"/>
      <c r="BB14" s="553">
        <v>15</v>
      </c>
      <c r="BC14" s="554">
        <v>1.2</v>
      </c>
      <c r="BD14" s="560">
        <v>12</v>
      </c>
      <c r="BE14" s="605">
        <v>74000</v>
      </c>
      <c r="BF14" s="644">
        <v>57008.495449481255</v>
      </c>
      <c r="BG14" s="644">
        <v>313147665.50400054</v>
      </c>
      <c r="BH14" s="906">
        <v>5493</v>
      </c>
      <c r="BI14" s="602">
        <v>0.77038507364163855</v>
      </c>
      <c r="BJ14" s="604">
        <v>5.3926955154914697</v>
      </c>
      <c r="BK14" s="645"/>
      <c r="BL14" s="907"/>
      <c r="BM14" s="701"/>
      <c r="BN14" s="561"/>
      <c r="BO14" s="561"/>
      <c r="BP14" s="561"/>
      <c r="BQ14" s="561"/>
      <c r="BR14" s="561"/>
      <c r="BS14" s="573"/>
      <c r="BT14" s="567"/>
      <c r="BU14" s="676">
        <v>0.4</v>
      </c>
      <c r="BV14" s="602">
        <v>0.47181008902077154</v>
      </c>
      <c r="BW14" s="644">
        <v>159</v>
      </c>
      <c r="BX14" s="906">
        <v>337</v>
      </c>
      <c r="BY14" s="554">
        <v>1</v>
      </c>
      <c r="BZ14" s="560">
        <v>5</v>
      </c>
      <c r="CA14" s="646">
        <v>629</v>
      </c>
      <c r="CB14" s="917">
        <v>665</v>
      </c>
      <c r="CC14" s="647">
        <v>1.0572337042925277</v>
      </c>
      <c r="CD14" s="646">
        <v>255</v>
      </c>
      <c r="CE14" s="917">
        <v>325</v>
      </c>
      <c r="CF14" s="917">
        <v>142</v>
      </c>
      <c r="CG14" s="918">
        <v>183</v>
      </c>
      <c r="CH14" s="647">
        <v>1.2</v>
      </c>
      <c r="CI14" s="647">
        <v>1.1286168521462638</v>
      </c>
      <c r="CJ14" s="568">
        <v>9.0289348171701107</v>
      </c>
      <c r="CK14" s="648"/>
      <c r="CL14" s="909"/>
      <c r="CM14" s="657"/>
      <c r="CN14" s="889"/>
      <c r="CO14" s="685"/>
      <c r="CP14" s="919"/>
      <c r="CQ14" s="657"/>
      <c r="CR14" s="607"/>
      <c r="CS14" s="584">
        <v>2.6225999999999998</v>
      </c>
      <c r="CT14" s="585">
        <v>0.72850000000000004</v>
      </c>
      <c r="CU14" s="585">
        <v>-0.1</v>
      </c>
      <c r="CV14" s="877">
        <v>3.2510999999999997</v>
      </c>
      <c r="CW14" s="600">
        <v>170</v>
      </c>
      <c r="CX14" s="552">
        <v>34</v>
      </c>
      <c r="CY14" s="552">
        <v>0</v>
      </c>
      <c r="CZ14" s="551">
        <v>40</v>
      </c>
      <c r="DA14" s="552">
        <v>8</v>
      </c>
      <c r="DB14" s="552">
        <v>0</v>
      </c>
      <c r="DC14" s="551">
        <v>15</v>
      </c>
      <c r="DD14" s="552">
        <v>2</v>
      </c>
      <c r="DE14" s="552">
        <v>0</v>
      </c>
      <c r="DF14" s="552">
        <v>1</v>
      </c>
      <c r="DG14" s="552">
        <v>0</v>
      </c>
      <c r="DH14" s="551">
        <v>10</v>
      </c>
      <c r="DI14" s="552">
        <v>2</v>
      </c>
      <c r="DJ14" s="552">
        <v>0</v>
      </c>
      <c r="DK14" s="552">
        <v>0</v>
      </c>
      <c r="DL14" s="920">
        <v>0</v>
      </c>
    </row>
    <row r="15" spans="1:116">
      <c r="A15" s="544" t="s">
        <v>1120</v>
      </c>
      <c r="B15" s="545" t="s">
        <v>918</v>
      </c>
      <c r="C15" s="546" t="s">
        <v>560</v>
      </c>
      <c r="D15" s="546" t="s">
        <v>36</v>
      </c>
      <c r="E15" s="546" t="s">
        <v>36</v>
      </c>
      <c r="F15" s="546" t="s">
        <v>36</v>
      </c>
      <c r="G15" s="643">
        <v>85.259288250973469</v>
      </c>
      <c r="H15" s="548">
        <v>5117</v>
      </c>
      <c r="I15" s="549">
        <v>150</v>
      </c>
      <c r="J15" s="550">
        <v>6595</v>
      </c>
      <c r="K15" s="551">
        <v>6560</v>
      </c>
      <c r="L15" s="552">
        <v>231</v>
      </c>
      <c r="M15" s="552">
        <v>61</v>
      </c>
      <c r="N15" s="561"/>
      <c r="O15" s="553">
        <v>115</v>
      </c>
      <c r="P15" s="554">
        <v>1.2</v>
      </c>
      <c r="Q15" s="555">
        <v>24</v>
      </c>
      <c r="R15" s="903"/>
      <c r="S15" s="904"/>
      <c r="T15" s="905"/>
      <c r="U15" s="875"/>
      <c r="V15" s="556">
        <v>2416</v>
      </c>
      <c r="W15" s="550">
        <v>2642</v>
      </c>
      <c r="X15" s="551">
        <v>2737</v>
      </c>
      <c r="Y15" s="561"/>
      <c r="Z15" s="553">
        <v>95</v>
      </c>
      <c r="AA15" s="554">
        <v>1.0935430463576159</v>
      </c>
      <c r="AB15" s="555">
        <v>10.935430463576159</v>
      </c>
      <c r="AC15" s="556">
        <v>455</v>
      </c>
      <c r="AD15" s="557">
        <v>367</v>
      </c>
      <c r="AE15" s="551">
        <v>367</v>
      </c>
      <c r="AF15" s="552">
        <v>0</v>
      </c>
      <c r="AG15" s="553">
        <v>0</v>
      </c>
      <c r="AH15" s="602">
        <v>0.80659340659340661</v>
      </c>
      <c r="AI15" s="558">
        <v>551</v>
      </c>
      <c r="AJ15" s="559">
        <v>402</v>
      </c>
      <c r="AK15" s="551">
        <v>351</v>
      </c>
      <c r="AL15" s="552">
        <v>51</v>
      </c>
      <c r="AM15" s="561"/>
      <c r="AN15" s="553">
        <v>0</v>
      </c>
      <c r="AO15" s="554">
        <v>0.72958257713248642</v>
      </c>
      <c r="AP15" s="870"/>
      <c r="AQ15" s="573"/>
      <c r="AR15" s="871"/>
      <c r="AS15" s="871"/>
      <c r="AT15" s="554">
        <v>0.76808799186294652</v>
      </c>
      <c r="AU15" s="560">
        <v>15.36175983725893</v>
      </c>
      <c r="AV15" s="556">
        <v>1151</v>
      </c>
      <c r="AW15" s="557">
        <v>1402</v>
      </c>
      <c r="AX15" s="551">
        <v>922</v>
      </c>
      <c r="AY15" s="552">
        <v>464</v>
      </c>
      <c r="AZ15" s="552">
        <v>36</v>
      </c>
      <c r="BA15" s="561"/>
      <c r="BB15" s="553">
        <v>20</v>
      </c>
      <c r="BC15" s="554">
        <v>1.2</v>
      </c>
      <c r="BD15" s="560">
        <v>12</v>
      </c>
      <c r="BE15" s="605">
        <v>74000</v>
      </c>
      <c r="BF15" s="644">
        <v>53119.16524335782</v>
      </c>
      <c r="BG15" s="644">
        <v>363866281.91700107</v>
      </c>
      <c r="BH15" s="906">
        <v>6850</v>
      </c>
      <c r="BI15" s="602">
        <v>0.7178265573426732</v>
      </c>
      <c r="BJ15" s="604">
        <v>5.0247859013987126</v>
      </c>
      <c r="BK15" s="645"/>
      <c r="BL15" s="907"/>
      <c r="BM15" s="701"/>
      <c r="BN15" s="561"/>
      <c r="BO15" s="561"/>
      <c r="BP15" s="561"/>
      <c r="BQ15" s="561"/>
      <c r="BR15" s="561"/>
      <c r="BS15" s="573"/>
      <c r="BT15" s="567"/>
      <c r="BU15" s="676">
        <v>0.4</v>
      </c>
      <c r="BV15" s="602">
        <v>0.49046321525885561</v>
      </c>
      <c r="BW15" s="644">
        <v>180</v>
      </c>
      <c r="BX15" s="906">
        <v>367</v>
      </c>
      <c r="BY15" s="554">
        <v>1</v>
      </c>
      <c r="BZ15" s="560">
        <v>5</v>
      </c>
      <c r="CA15" s="646">
        <v>756</v>
      </c>
      <c r="CB15" s="917">
        <v>787</v>
      </c>
      <c r="CC15" s="647">
        <v>1.0410052910052909</v>
      </c>
      <c r="CD15" s="646">
        <v>373</v>
      </c>
      <c r="CE15" s="917">
        <v>381</v>
      </c>
      <c r="CF15" s="917">
        <v>159</v>
      </c>
      <c r="CG15" s="918">
        <v>222</v>
      </c>
      <c r="CH15" s="647">
        <v>1.0214477211796247</v>
      </c>
      <c r="CI15" s="647">
        <v>1.0312265060924579</v>
      </c>
      <c r="CJ15" s="568">
        <v>8.2498120487396633</v>
      </c>
      <c r="CK15" s="648"/>
      <c r="CL15" s="909"/>
      <c r="CM15" s="657"/>
      <c r="CN15" s="889"/>
      <c r="CO15" s="685"/>
      <c r="CP15" s="919"/>
      <c r="CQ15" s="657"/>
      <c r="CR15" s="607"/>
      <c r="CS15" s="584">
        <v>3.4875000000000003</v>
      </c>
      <c r="CT15" s="585">
        <v>1.2</v>
      </c>
      <c r="CU15" s="585">
        <v>0</v>
      </c>
      <c r="CV15" s="877">
        <v>4.6875</v>
      </c>
      <c r="CW15" s="600">
        <v>115</v>
      </c>
      <c r="CX15" s="552">
        <v>23</v>
      </c>
      <c r="CY15" s="552">
        <v>0</v>
      </c>
      <c r="CZ15" s="551">
        <v>95</v>
      </c>
      <c r="DA15" s="552">
        <v>19</v>
      </c>
      <c r="DB15" s="552">
        <v>0</v>
      </c>
      <c r="DC15" s="551">
        <v>20</v>
      </c>
      <c r="DD15" s="552">
        <v>4</v>
      </c>
      <c r="DE15" s="552">
        <v>0</v>
      </c>
      <c r="DF15" s="552">
        <v>0</v>
      </c>
      <c r="DG15" s="552">
        <v>0</v>
      </c>
      <c r="DH15" s="551">
        <v>0</v>
      </c>
      <c r="DI15" s="552">
        <v>0</v>
      </c>
      <c r="DJ15" s="552">
        <v>0</v>
      </c>
      <c r="DK15" s="552">
        <v>0</v>
      </c>
      <c r="DL15" s="920">
        <v>0</v>
      </c>
    </row>
    <row r="16" spans="1:116">
      <c r="A16" s="544" t="s">
        <v>1120</v>
      </c>
      <c r="B16" s="545" t="s">
        <v>918</v>
      </c>
      <c r="C16" s="546" t="s">
        <v>560</v>
      </c>
      <c r="D16" s="546" t="s">
        <v>37</v>
      </c>
      <c r="E16" s="546" t="s">
        <v>37</v>
      </c>
      <c r="F16" s="546" t="s">
        <v>37</v>
      </c>
      <c r="G16" s="643">
        <v>96.817510988109291</v>
      </c>
      <c r="H16" s="548">
        <v>3011</v>
      </c>
      <c r="I16" s="549">
        <v>106</v>
      </c>
      <c r="J16" s="550">
        <v>4737</v>
      </c>
      <c r="K16" s="551">
        <v>4691</v>
      </c>
      <c r="L16" s="552">
        <v>172</v>
      </c>
      <c r="M16" s="552">
        <v>52</v>
      </c>
      <c r="N16" s="561"/>
      <c r="O16" s="553">
        <v>60</v>
      </c>
      <c r="P16" s="554">
        <v>1.2</v>
      </c>
      <c r="Q16" s="555">
        <v>24</v>
      </c>
      <c r="R16" s="903"/>
      <c r="S16" s="904"/>
      <c r="T16" s="905"/>
      <c r="U16" s="875"/>
      <c r="V16" s="556">
        <v>1421</v>
      </c>
      <c r="W16" s="550">
        <v>2537</v>
      </c>
      <c r="X16" s="551">
        <v>2577</v>
      </c>
      <c r="Y16" s="561"/>
      <c r="Z16" s="553">
        <v>40</v>
      </c>
      <c r="AA16" s="554">
        <v>1.2</v>
      </c>
      <c r="AB16" s="555">
        <v>12</v>
      </c>
      <c r="AC16" s="556">
        <v>184</v>
      </c>
      <c r="AD16" s="557">
        <v>247</v>
      </c>
      <c r="AE16" s="551">
        <v>247</v>
      </c>
      <c r="AF16" s="552">
        <v>0</v>
      </c>
      <c r="AG16" s="553">
        <v>0</v>
      </c>
      <c r="AH16" s="602">
        <v>1.2</v>
      </c>
      <c r="AI16" s="558">
        <v>228</v>
      </c>
      <c r="AJ16" s="559">
        <v>261</v>
      </c>
      <c r="AK16" s="551">
        <v>239</v>
      </c>
      <c r="AL16" s="552">
        <v>22</v>
      </c>
      <c r="AM16" s="561"/>
      <c r="AN16" s="553">
        <v>0</v>
      </c>
      <c r="AO16" s="554">
        <v>1.1447368421052631</v>
      </c>
      <c r="AP16" s="870"/>
      <c r="AQ16" s="573"/>
      <c r="AR16" s="871"/>
      <c r="AS16" s="871"/>
      <c r="AT16" s="554">
        <v>1.1723684210526315</v>
      </c>
      <c r="AU16" s="560">
        <v>23.44736842105263</v>
      </c>
      <c r="AV16" s="556">
        <v>566</v>
      </c>
      <c r="AW16" s="557">
        <v>986</v>
      </c>
      <c r="AX16" s="551">
        <v>602</v>
      </c>
      <c r="AY16" s="552">
        <v>365</v>
      </c>
      <c r="AZ16" s="552">
        <v>29</v>
      </c>
      <c r="BA16" s="561"/>
      <c r="BB16" s="553">
        <v>10</v>
      </c>
      <c r="BC16" s="554">
        <v>1.2</v>
      </c>
      <c r="BD16" s="560">
        <v>12</v>
      </c>
      <c r="BE16" s="605">
        <v>74000</v>
      </c>
      <c r="BF16" s="644">
        <v>58979.08605045799</v>
      </c>
      <c r="BG16" s="644">
        <v>289882207.93800104</v>
      </c>
      <c r="BH16" s="906">
        <v>4915</v>
      </c>
      <c r="BI16" s="602">
        <v>0.79701467635754042</v>
      </c>
      <c r="BJ16" s="604">
        <v>5.5791027345027828</v>
      </c>
      <c r="BK16" s="645"/>
      <c r="BL16" s="907"/>
      <c r="BM16" s="701"/>
      <c r="BN16" s="561"/>
      <c r="BO16" s="561"/>
      <c r="BP16" s="561"/>
      <c r="BQ16" s="561"/>
      <c r="BR16" s="561"/>
      <c r="BS16" s="573"/>
      <c r="BT16" s="567"/>
      <c r="BU16" s="676">
        <v>0.4</v>
      </c>
      <c r="BV16" s="602">
        <v>0.38056680161943318</v>
      </c>
      <c r="BW16" s="644">
        <v>94</v>
      </c>
      <c r="BX16" s="906">
        <v>247</v>
      </c>
      <c r="BY16" s="554">
        <v>0.95141700404858287</v>
      </c>
      <c r="BZ16" s="560">
        <v>4.757085020242914</v>
      </c>
      <c r="CA16" s="646">
        <v>511</v>
      </c>
      <c r="CB16" s="917">
        <v>582</v>
      </c>
      <c r="CC16" s="647">
        <v>1.1389432485322897</v>
      </c>
      <c r="CD16" s="646">
        <v>220</v>
      </c>
      <c r="CE16" s="917">
        <v>273</v>
      </c>
      <c r="CF16" s="917">
        <v>129</v>
      </c>
      <c r="CG16" s="918">
        <v>144</v>
      </c>
      <c r="CH16" s="647">
        <v>1.2</v>
      </c>
      <c r="CI16" s="647">
        <v>1.1694716242661447</v>
      </c>
      <c r="CJ16" s="568">
        <v>9.3557729941291576</v>
      </c>
      <c r="CK16" s="648"/>
      <c r="CL16" s="909"/>
      <c r="CM16" s="657"/>
      <c r="CN16" s="889"/>
      <c r="CO16" s="685"/>
      <c r="CP16" s="919"/>
      <c r="CQ16" s="657"/>
      <c r="CR16" s="607"/>
      <c r="CS16" s="584">
        <v>4.4781818181818176</v>
      </c>
      <c r="CT16" s="585">
        <v>1.2</v>
      </c>
      <c r="CU16" s="585">
        <v>0</v>
      </c>
      <c r="CV16" s="877">
        <v>5.6781818181818178</v>
      </c>
      <c r="CW16" s="600">
        <v>60</v>
      </c>
      <c r="CX16" s="552">
        <v>12</v>
      </c>
      <c r="CY16" s="552">
        <v>0</v>
      </c>
      <c r="CZ16" s="551">
        <v>40</v>
      </c>
      <c r="DA16" s="552">
        <v>8</v>
      </c>
      <c r="DB16" s="552">
        <v>0</v>
      </c>
      <c r="DC16" s="551">
        <v>10</v>
      </c>
      <c r="DD16" s="552">
        <v>2</v>
      </c>
      <c r="DE16" s="552">
        <v>0</v>
      </c>
      <c r="DF16" s="552">
        <v>0</v>
      </c>
      <c r="DG16" s="552">
        <v>0</v>
      </c>
      <c r="DH16" s="551">
        <v>0</v>
      </c>
      <c r="DI16" s="552">
        <v>0</v>
      </c>
      <c r="DJ16" s="552">
        <v>0</v>
      </c>
      <c r="DK16" s="552">
        <v>0</v>
      </c>
      <c r="DL16" s="920">
        <v>0</v>
      </c>
    </row>
    <row r="17" spans="1:116">
      <c r="A17" s="544" t="s">
        <v>1120</v>
      </c>
      <c r="B17" s="545" t="s">
        <v>918</v>
      </c>
      <c r="C17" s="546" t="s">
        <v>379</v>
      </c>
      <c r="D17" s="546" t="s">
        <v>38</v>
      </c>
      <c r="E17" s="546" t="s">
        <v>38</v>
      </c>
      <c r="F17" s="546" t="s">
        <v>38</v>
      </c>
      <c r="G17" s="643">
        <v>82.925435113665884</v>
      </c>
      <c r="H17" s="548">
        <v>4175</v>
      </c>
      <c r="I17" s="549">
        <v>164</v>
      </c>
      <c r="J17" s="550">
        <v>4743.3999999999996</v>
      </c>
      <c r="K17" s="551">
        <v>4778</v>
      </c>
      <c r="L17" s="552">
        <v>96</v>
      </c>
      <c r="M17" s="552">
        <v>98</v>
      </c>
      <c r="N17" s="561"/>
      <c r="O17" s="553">
        <v>160</v>
      </c>
      <c r="P17" s="554">
        <v>1.1361437125748501</v>
      </c>
      <c r="Q17" s="555">
        <v>22.722874251497004</v>
      </c>
      <c r="R17" s="903"/>
      <c r="S17" s="904"/>
      <c r="T17" s="905"/>
      <c r="U17" s="875"/>
      <c r="V17" s="556">
        <v>1850</v>
      </c>
      <c r="W17" s="550">
        <v>1745</v>
      </c>
      <c r="X17" s="551">
        <v>1845</v>
      </c>
      <c r="Y17" s="561"/>
      <c r="Z17" s="553">
        <v>100</v>
      </c>
      <c r="AA17" s="554">
        <v>0.94324324324324327</v>
      </c>
      <c r="AB17" s="555">
        <v>9.4324324324324333</v>
      </c>
      <c r="AC17" s="556">
        <v>280</v>
      </c>
      <c r="AD17" s="557">
        <v>219</v>
      </c>
      <c r="AE17" s="551">
        <v>219</v>
      </c>
      <c r="AF17" s="552">
        <v>0</v>
      </c>
      <c r="AG17" s="553">
        <v>0</v>
      </c>
      <c r="AH17" s="602">
        <v>0.78214285714285714</v>
      </c>
      <c r="AI17" s="558">
        <v>302</v>
      </c>
      <c r="AJ17" s="559">
        <v>217</v>
      </c>
      <c r="AK17" s="551">
        <v>202</v>
      </c>
      <c r="AL17" s="552">
        <v>15</v>
      </c>
      <c r="AM17" s="561"/>
      <c r="AN17" s="553">
        <v>0</v>
      </c>
      <c r="AO17" s="554">
        <v>0.7185430463576159</v>
      </c>
      <c r="AP17" s="870"/>
      <c r="AQ17" s="573"/>
      <c r="AR17" s="871"/>
      <c r="AS17" s="871"/>
      <c r="AT17" s="554">
        <v>0.75034295175023646</v>
      </c>
      <c r="AU17" s="560">
        <v>15.00685903500473</v>
      </c>
      <c r="AV17" s="556">
        <v>738</v>
      </c>
      <c r="AW17" s="557">
        <v>817</v>
      </c>
      <c r="AX17" s="551">
        <v>602</v>
      </c>
      <c r="AY17" s="552">
        <v>247</v>
      </c>
      <c r="AZ17" s="552">
        <v>8</v>
      </c>
      <c r="BA17" s="561"/>
      <c r="BB17" s="553">
        <v>40</v>
      </c>
      <c r="BC17" s="554">
        <v>1.1070460704607046</v>
      </c>
      <c r="BD17" s="560">
        <v>11.070460704607045</v>
      </c>
      <c r="BE17" s="605">
        <v>74000</v>
      </c>
      <c r="BF17" s="644">
        <v>58982.122058728797</v>
      </c>
      <c r="BG17" s="644">
        <v>293259110.87599957</v>
      </c>
      <c r="BH17" s="906">
        <v>4972</v>
      </c>
      <c r="BI17" s="602">
        <v>0.79705570349633514</v>
      </c>
      <c r="BJ17" s="604">
        <v>5.5793899244743459</v>
      </c>
      <c r="BK17" s="645"/>
      <c r="BL17" s="907"/>
      <c r="BM17" s="701"/>
      <c r="BN17" s="561"/>
      <c r="BO17" s="561"/>
      <c r="BP17" s="561"/>
      <c r="BQ17" s="561"/>
      <c r="BR17" s="561"/>
      <c r="BS17" s="573"/>
      <c r="BT17" s="567"/>
      <c r="BU17" s="676">
        <v>0.4</v>
      </c>
      <c r="BV17" s="602">
        <v>0.53424657534246578</v>
      </c>
      <c r="BW17" s="644">
        <v>117</v>
      </c>
      <c r="BX17" s="906">
        <v>219</v>
      </c>
      <c r="BY17" s="554">
        <v>1</v>
      </c>
      <c r="BZ17" s="560">
        <v>5</v>
      </c>
      <c r="CA17" s="646">
        <v>584</v>
      </c>
      <c r="CB17" s="917">
        <v>588</v>
      </c>
      <c r="CC17" s="647">
        <v>1.0068493150684932</v>
      </c>
      <c r="CD17" s="646">
        <v>279</v>
      </c>
      <c r="CE17" s="917">
        <v>285</v>
      </c>
      <c r="CF17" s="917">
        <v>155</v>
      </c>
      <c r="CG17" s="918">
        <v>130</v>
      </c>
      <c r="CH17" s="647">
        <v>1.021505376344086</v>
      </c>
      <c r="CI17" s="647">
        <v>1.0141773457062895</v>
      </c>
      <c r="CJ17" s="568">
        <v>8.1134187656503158</v>
      </c>
      <c r="CK17" s="648"/>
      <c r="CL17" s="909"/>
      <c r="CM17" s="657"/>
      <c r="CN17" s="889"/>
      <c r="CO17" s="685"/>
      <c r="CP17" s="919"/>
      <c r="CQ17" s="657"/>
      <c r="CR17" s="607"/>
      <c r="CS17" s="584">
        <v>4.8</v>
      </c>
      <c r="CT17" s="585">
        <v>1.2</v>
      </c>
      <c r="CU17" s="585">
        <v>0</v>
      </c>
      <c r="CV17" s="877">
        <v>6</v>
      </c>
      <c r="CW17" s="600">
        <v>160</v>
      </c>
      <c r="CX17" s="552">
        <v>32</v>
      </c>
      <c r="CY17" s="552">
        <v>0</v>
      </c>
      <c r="CZ17" s="551">
        <v>100</v>
      </c>
      <c r="DA17" s="552">
        <v>20</v>
      </c>
      <c r="DB17" s="552">
        <v>0</v>
      </c>
      <c r="DC17" s="551">
        <v>40</v>
      </c>
      <c r="DD17" s="552">
        <v>8</v>
      </c>
      <c r="DE17" s="552">
        <v>0</v>
      </c>
      <c r="DF17" s="552">
        <v>0</v>
      </c>
      <c r="DG17" s="552">
        <v>0</v>
      </c>
      <c r="DH17" s="551">
        <v>0</v>
      </c>
      <c r="DI17" s="552">
        <v>0</v>
      </c>
      <c r="DJ17" s="552">
        <v>0</v>
      </c>
      <c r="DK17" s="552">
        <v>0</v>
      </c>
      <c r="DL17" s="920">
        <v>0</v>
      </c>
    </row>
    <row r="18" spans="1:116" ht="17.5" thickBot="1">
      <c r="A18" s="544" t="s">
        <v>1120</v>
      </c>
      <c r="B18" s="545" t="s">
        <v>918</v>
      </c>
      <c r="C18" s="546" t="s">
        <v>379</v>
      </c>
      <c r="D18" s="546" t="s">
        <v>39</v>
      </c>
      <c r="E18" s="546" t="s">
        <v>39</v>
      </c>
      <c r="F18" s="546" t="s">
        <v>39</v>
      </c>
      <c r="G18" s="643">
        <v>81.854570310178843</v>
      </c>
      <c r="H18" s="548">
        <v>2697</v>
      </c>
      <c r="I18" s="549">
        <v>117</v>
      </c>
      <c r="J18" s="550">
        <v>3138.3</v>
      </c>
      <c r="K18" s="551">
        <v>3098</v>
      </c>
      <c r="L18" s="552">
        <v>60</v>
      </c>
      <c r="M18" s="552">
        <v>51</v>
      </c>
      <c r="N18" s="561"/>
      <c r="O18" s="553">
        <v>35</v>
      </c>
      <c r="P18" s="554">
        <v>1.1636262513904339</v>
      </c>
      <c r="Q18" s="555">
        <v>23.272525027808676</v>
      </c>
      <c r="R18" s="903"/>
      <c r="S18" s="904"/>
      <c r="T18" s="905"/>
      <c r="U18" s="875"/>
      <c r="V18" s="556">
        <v>1322</v>
      </c>
      <c r="W18" s="550">
        <v>1345</v>
      </c>
      <c r="X18" s="551">
        <v>1370</v>
      </c>
      <c r="Y18" s="561"/>
      <c r="Z18" s="553">
        <v>25</v>
      </c>
      <c r="AA18" s="554">
        <v>1.0173978819969742</v>
      </c>
      <c r="AB18" s="555">
        <v>10.173978819969742</v>
      </c>
      <c r="AC18" s="556">
        <v>176</v>
      </c>
      <c r="AD18" s="557">
        <v>113</v>
      </c>
      <c r="AE18" s="551">
        <v>143</v>
      </c>
      <c r="AF18" s="552">
        <v>0</v>
      </c>
      <c r="AG18" s="553">
        <v>30</v>
      </c>
      <c r="AH18" s="602">
        <v>0.64204545454545459</v>
      </c>
      <c r="AI18" s="558">
        <v>200</v>
      </c>
      <c r="AJ18" s="559">
        <v>163</v>
      </c>
      <c r="AK18" s="551">
        <v>139</v>
      </c>
      <c r="AL18" s="552">
        <v>24</v>
      </c>
      <c r="AM18" s="561"/>
      <c r="AN18" s="553">
        <v>0</v>
      </c>
      <c r="AO18" s="554">
        <v>0.81499999999999995</v>
      </c>
      <c r="AP18" s="870"/>
      <c r="AQ18" s="573"/>
      <c r="AR18" s="871"/>
      <c r="AS18" s="871"/>
      <c r="AT18" s="554">
        <v>0.72852272727272727</v>
      </c>
      <c r="AU18" s="560">
        <v>14.570454545454545</v>
      </c>
      <c r="AV18" s="556">
        <v>504</v>
      </c>
      <c r="AW18" s="557">
        <v>589</v>
      </c>
      <c r="AX18" s="551">
        <v>431</v>
      </c>
      <c r="AY18" s="552">
        <v>163</v>
      </c>
      <c r="AZ18" s="552">
        <v>10</v>
      </c>
      <c r="BA18" s="561"/>
      <c r="BB18" s="553">
        <v>15</v>
      </c>
      <c r="BC18" s="554">
        <v>1.1686507936507937</v>
      </c>
      <c r="BD18" s="560">
        <v>11.686507936507937</v>
      </c>
      <c r="BE18" s="605">
        <v>74000</v>
      </c>
      <c r="BF18" s="644">
        <v>50364.191891554889</v>
      </c>
      <c r="BG18" s="644">
        <v>161618691.77999964</v>
      </c>
      <c r="BH18" s="906">
        <v>3209</v>
      </c>
      <c r="BI18" s="602">
        <v>0.68059718772371469</v>
      </c>
      <c r="BJ18" s="604">
        <v>4.7641803140660031</v>
      </c>
      <c r="BK18" s="645"/>
      <c r="BL18" s="907"/>
      <c r="BM18" s="701"/>
      <c r="BN18" s="561"/>
      <c r="BO18" s="561"/>
      <c r="BP18" s="561"/>
      <c r="BQ18" s="561"/>
      <c r="BR18" s="561"/>
      <c r="BS18" s="573"/>
      <c r="BT18" s="567"/>
      <c r="BU18" s="676">
        <v>0.4</v>
      </c>
      <c r="BV18" s="602">
        <v>0.56643356643356646</v>
      </c>
      <c r="BW18" s="644">
        <v>81</v>
      </c>
      <c r="BX18" s="906">
        <v>143</v>
      </c>
      <c r="BY18" s="554">
        <v>1</v>
      </c>
      <c r="BZ18" s="560">
        <v>5</v>
      </c>
      <c r="CA18" s="646">
        <v>464</v>
      </c>
      <c r="CB18" s="917">
        <v>448</v>
      </c>
      <c r="CC18" s="647">
        <v>0.96551724137931039</v>
      </c>
      <c r="CD18" s="646">
        <v>180</v>
      </c>
      <c r="CE18" s="917">
        <v>206</v>
      </c>
      <c r="CF18" s="917">
        <v>107</v>
      </c>
      <c r="CG18" s="918">
        <v>99</v>
      </c>
      <c r="CH18" s="647">
        <v>1.1444444444444444</v>
      </c>
      <c r="CI18" s="647">
        <v>1.0549808429118774</v>
      </c>
      <c r="CJ18" s="568">
        <v>8.4398467432950195</v>
      </c>
      <c r="CK18" s="648"/>
      <c r="CL18" s="909"/>
      <c r="CM18" s="657"/>
      <c r="CN18" s="889"/>
      <c r="CO18" s="685"/>
      <c r="CP18" s="919"/>
      <c r="CQ18" s="657"/>
      <c r="CR18" s="607"/>
      <c r="CS18" s="584">
        <v>2.7470769230769232</v>
      </c>
      <c r="CT18" s="585">
        <v>1.2</v>
      </c>
      <c r="CU18" s="585">
        <v>0</v>
      </c>
      <c r="CV18" s="877">
        <v>3.9470769230769234</v>
      </c>
      <c r="CW18" s="600">
        <v>35</v>
      </c>
      <c r="CX18" s="552">
        <v>7</v>
      </c>
      <c r="CY18" s="552">
        <v>0</v>
      </c>
      <c r="CZ18" s="551">
        <v>25</v>
      </c>
      <c r="DA18" s="552">
        <v>5</v>
      </c>
      <c r="DB18" s="552">
        <v>0</v>
      </c>
      <c r="DC18" s="551">
        <v>15</v>
      </c>
      <c r="DD18" s="552">
        <v>0</v>
      </c>
      <c r="DE18" s="552">
        <v>0</v>
      </c>
      <c r="DF18" s="552">
        <v>3</v>
      </c>
      <c r="DG18" s="552">
        <v>0</v>
      </c>
      <c r="DH18" s="551">
        <v>30</v>
      </c>
      <c r="DI18" s="552">
        <v>6</v>
      </c>
      <c r="DJ18" s="552">
        <v>0</v>
      </c>
      <c r="DK18" s="552">
        <v>0</v>
      </c>
      <c r="DL18" s="920">
        <v>0</v>
      </c>
    </row>
    <row r="19" spans="1:116" ht="17.5" thickTop="1">
      <c r="A19" s="671" t="s">
        <v>1120</v>
      </c>
      <c r="B19" s="619" t="s">
        <v>918</v>
      </c>
      <c r="C19" s="620" t="s">
        <v>50</v>
      </c>
      <c r="D19" s="620" t="s">
        <v>35</v>
      </c>
      <c r="E19" s="620" t="s">
        <v>921</v>
      </c>
      <c r="F19" s="620" t="s">
        <v>922</v>
      </c>
      <c r="G19" s="589">
        <v>88.44886745056651</v>
      </c>
      <c r="H19" s="590">
        <v>582</v>
      </c>
      <c r="I19" s="531">
        <v>20</v>
      </c>
      <c r="J19" s="591">
        <v>917</v>
      </c>
      <c r="K19" s="530">
        <v>982</v>
      </c>
      <c r="L19" s="531">
        <v>30</v>
      </c>
      <c r="M19" s="531">
        <v>12</v>
      </c>
      <c r="N19" s="515"/>
      <c r="O19" s="532">
        <v>85</v>
      </c>
      <c r="P19" s="533">
        <v>1.2</v>
      </c>
      <c r="Q19" s="534">
        <v>24</v>
      </c>
      <c r="R19" s="641"/>
      <c r="S19" s="908"/>
      <c r="T19" s="642"/>
      <c r="U19" s="882"/>
      <c r="V19" s="590">
        <v>269</v>
      </c>
      <c r="W19" s="591">
        <v>476</v>
      </c>
      <c r="X19" s="530">
        <v>516</v>
      </c>
      <c r="Y19" s="515"/>
      <c r="Z19" s="532">
        <v>40</v>
      </c>
      <c r="AA19" s="533">
        <v>1.2</v>
      </c>
      <c r="AB19" s="534">
        <v>12</v>
      </c>
      <c r="AC19" s="590">
        <v>41</v>
      </c>
      <c r="AD19" s="536">
        <v>42</v>
      </c>
      <c r="AE19" s="530">
        <v>42</v>
      </c>
      <c r="AF19" s="531">
        <v>0</v>
      </c>
      <c r="AG19" s="532">
        <v>0</v>
      </c>
      <c r="AH19" s="592">
        <v>1.024390243902439</v>
      </c>
      <c r="AI19" s="593">
        <v>46</v>
      </c>
      <c r="AJ19" s="538">
        <v>51</v>
      </c>
      <c r="AK19" s="530">
        <v>42</v>
      </c>
      <c r="AL19" s="531">
        <v>9</v>
      </c>
      <c r="AM19" s="515"/>
      <c r="AN19" s="532">
        <v>0</v>
      </c>
      <c r="AO19" s="592">
        <v>1.1086956521739131</v>
      </c>
      <c r="AP19" s="879"/>
      <c r="AQ19" s="651"/>
      <c r="AR19" s="880"/>
      <c r="AS19" s="880"/>
      <c r="AT19" s="592">
        <v>1.0665429480381761</v>
      </c>
      <c r="AU19" s="594">
        <v>21.330858960763521</v>
      </c>
      <c r="AV19" s="590">
        <v>123</v>
      </c>
      <c r="AW19" s="530">
        <v>171</v>
      </c>
      <c r="AX19" s="530">
        <v>120</v>
      </c>
      <c r="AY19" s="531">
        <v>57</v>
      </c>
      <c r="AZ19" s="531">
        <v>4</v>
      </c>
      <c r="BA19" s="515"/>
      <c r="BB19" s="570">
        <v>10</v>
      </c>
      <c r="BC19" s="592">
        <v>1.2</v>
      </c>
      <c r="BD19" s="594">
        <v>12</v>
      </c>
      <c r="BE19" s="595">
        <v>74000</v>
      </c>
      <c r="BF19" s="637">
        <v>55668.166580078221</v>
      </c>
      <c r="BG19" s="637">
        <v>57004202.578000098</v>
      </c>
      <c r="BH19" s="902">
        <v>1024</v>
      </c>
      <c r="BI19" s="592">
        <v>0.75227252135240841</v>
      </c>
      <c r="BJ19" s="594">
        <v>5.2659076494668593</v>
      </c>
      <c r="BK19" s="650"/>
      <c r="BL19" s="901"/>
      <c r="BM19" s="693"/>
      <c r="BN19" s="515"/>
      <c r="BO19" s="515"/>
      <c r="BP19" s="515"/>
      <c r="BQ19" s="515"/>
      <c r="BR19" s="515"/>
      <c r="BS19" s="651"/>
      <c r="BT19" s="597"/>
      <c r="BU19" s="672">
        <v>0.4</v>
      </c>
      <c r="BV19" s="592">
        <v>0.38095238095238093</v>
      </c>
      <c r="BW19" s="637">
        <v>16</v>
      </c>
      <c r="BX19" s="902">
        <v>42</v>
      </c>
      <c r="BY19" s="592">
        <v>0.95238095238095233</v>
      </c>
      <c r="BZ19" s="594">
        <v>4.7619047619047619</v>
      </c>
      <c r="CA19" s="652">
        <v>85</v>
      </c>
      <c r="CB19" s="921">
        <v>94</v>
      </c>
      <c r="CC19" s="653">
        <v>1.1058823529411765</v>
      </c>
      <c r="CD19" s="652">
        <v>48</v>
      </c>
      <c r="CE19" s="921">
        <v>56</v>
      </c>
      <c r="CF19" s="921">
        <v>21</v>
      </c>
      <c r="CG19" s="922">
        <v>35</v>
      </c>
      <c r="CH19" s="653">
        <v>1.1666666666666667</v>
      </c>
      <c r="CI19" s="653">
        <v>1.1362745098039215</v>
      </c>
      <c r="CJ19" s="654">
        <v>9.0901960784313722</v>
      </c>
      <c r="CK19" s="655"/>
      <c r="CL19" s="923"/>
      <c r="CM19" s="651"/>
      <c r="CN19" s="882"/>
      <c r="CO19" s="684"/>
      <c r="CP19" s="915"/>
      <c r="CQ19" s="651"/>
      <c r="CR19" s="597"/>
      <c r="CS19" s="588"/>
      <c r="CT19" s="582"/>
      <c r="CU19" s="582"/>
      <c r="CV19" s="884"/>
      <c r="CW19" s="590">
        <v>85</v>
      </c>
      <c r="CX19" s="531">
        <v>17</v>
      </c>
      <c r="CY19" s="531">
        <v>0</v>
      </c>
      <c r="CZ19" s="530">
        <v>40</v>
      </c>
      <c r="DA19" s="531">
        <v>8</v>
      </c>
      <c r="DB19" s="531">
        <v>0</v>
      </c>
      <c r="DC19" s="530">
        <v>10</v>
      </c>
      <c r="DD19" s="531">
        <v>2</v>
      </c>
      <c r="DE19" s="531">
        <v>0</v>
      </c>
      <c r="DF19" s="531">
        <v>0</v>
      </c>
      <c r="DG19" s="531">
        <v>0</v>
      </c>
      <c r="DH19" s="530">
        <v>0</v>
      </c>
      <c r="DI19" s="531">
        <v>0</v>
      </c>
      <c r="DJ19" s="531">
        <v>0</v>
      </c>
      <c r="DK19" s="531">
        <v>0</v>
      </c>
      <c r="DL19" s="916">
        <v>0</v>
      </c>
    </row>
    <row r="20" spans="1:116">
      <c r="A20" s="675" t="s">
        <v>1120</v>
      </c>
      <c r="B20" s="621" t="s">
        <v>918</v>
      </c>
      <c r="C20" s="622" t="s">
        <v>50</v>
      </c>
      <c r="D20" s="622" t="s">
        <v>35</v>
      </c>
      <c r="E20" s="622" t="s">
        <v>923</v>
      </c>
      <c r="F20" s="622" t="s">
        <v>924</v>
      </c>
      <c r="G20" s="599">
        <v>79.971605598428454</v>
      </c>
      <c r="H20" s="600">
        <v>549</v>
      </c>
      <c r="I20" s="552">
        <v>16</v>
      </c>
      <c r="J20" s="601">
        <v>747</v>
      </c>
      <c r="K20" s="551">
        <v>761</v>
      </c>
      <c r="L20" s="552">
        <v>15</v>
      </c>
      <c r="M20" s="552">
        <v>10</v>
      </c>
      <c r="N20" s="561"/>
      <c r="O20" s="553">
        <v>30</v>
      </c>
      <c r="P20" s="554">
        <v>1.2</v>
      </c>
      <c r="Q20" s="555">
        <v>24</v>
      </c>
      <c r="R20" s="648"/>
      <c r="S20" s="909"/>
      <c r="T20" s="649"/>
      <c r="U20" s="889"/>
      <c r="V20" s="600">
        <v>253</v>
      </c>
      <c r="W20" s="601">
        <v>351</v>
      </c>
      <c r="X20" s="551">
        <v>356</v>
      </c>
      <c r="Y20" s="561"/>
      <c r="Z20" s="553">
        <v>5</v>
      </c>
      <c r="AA20" s="554">
        <v>1.2</v>
      </c>
      <c r="AB20" s="555">
        <v>12</v>
      </c>
      <c r="AC20" s="600">
        <v>49</v>
      </c>
      <c r="AD20" s="557">
        <v>36</v>
      </c>
      <c r="AE20" s="551">
        <v>36</v>
      </c>
      <c r="AF20" s="552">
        <v>0</v>
      </c>
      <c r="AG20" s="553">
        <v>0</v>
      </c>
      <c r="AH20" s="602">
        <v>0.73469387755102045</v>
      </c>
      <c r="AI20" s="603">
        <v>54</v>
      </c>
      <c r="AJ20" s="559">
        <v>39</v>
      </c>
      <c r="AK20" s="551">
        <v>34</v>
      </c>
      <c r="AL20" s="552">
        <v>5</v>
      </c>
      <c r="AM20" s="561"/>
      <c r="AN20" s="553">
        <v>0</v>
      </c>
      <c r="AO20" s="602">
        <v>0.72222222222222221</v>
      </c>
      <c r="AP20" s="886"/>
      <c r="AQ20" s="657"/>
      <c r="AR20" s="887"/>
      <c r="AS20" s="887"/>
      <c r="AT20" s="602">
        <v>0.72845804988662133</v>
      </c>
      <c r="AU20" s="604">
        <v>14.569160997732427</v>
      </c>
      <c r="AV20" s="600">
        <v>107</v>
      </c>
      <c r="AW20" s="551">
        <v>118</v>
      </c>
      <c r="AX20" s="551">
        <v>68</v>
      </c>
      <c r="AY20" s="552">
        <v>47</v>
      </c>
      <c r="AZ20" s="552">
        <v>3</v>
      </c>
      <c r="BA20" s="561"/>
      <c r="BB20" s="571">
        <v>0</v>
      </c>
      <c r="BC20" s="602">
        <v>1.1028037383177569</v>
      </c>
      <c r="BD20" s="604">
        <v>11.028037383177569</v>
      </c>
      <c r="BE20" s="605">
        <v>74000</v>
      </c>
      <c r="BF20" s="644">
        <v>64317.298765903426</v>
      </c>
      <c r="BG20" s="644">
        <v>50553396.830000095</v>
      </c>
      <c r="BH20" s="906">
        <v>786</v>
      </c>
      <c r="BI20" s="602">
        <v>0.86915268602572193</v>
      </c>
      <c r="BJ20" s="604">
        <v>6.0840688021800533</v>
      </c>
      <c r="BK20" s="656"/>
      <c r="BL20" s="907"/>
      <c r="BM20" s="701"/>
      <c r="BN20" s="561"/>
      <c r="BO20" s="561"/>
      <c r="BP20" s="561"/>
      <c r="BQ20" s="561"/>
      <c r="BR20" s="561"/>
      <c r="BS20" s="657"/>
      <c r="BT20" s="607"/>
      <c r="BU20" s="676">
        <v>0.4</v>
      </c>
      <c r="BV20" s="602">
        <v>0.30555555555555558</v>
      </c>
      <c r="BW20" s="644">
        <v>11</v>
      </c>
      <c r="BX20" s="906">
        <v>36</v>
      </c>
      <c r="BY20" s="602">
        <v>0.76388888888888895</v>
      </c>
      <c r="BZ20" s="604">
        <v>3.8194444444444446</v>
      </c>
      <c r="CA20" s="658">
        <v>104</v>
      </c>
      <c r="CB20" s="924">
        <v>105</v>
      </c>
      <c r="CC20" s="661">
        <v>1.0096153846153846</v>
      </c>
      <c r="CD20" s="658">
        <v>37</v>
      </c>
      <c r="CE20" s="924">
        <v>41</v>
      </c>
      <c r="CF20" s="924">
        <v>24</v>
      </c>
      <c r="CG20" s="925">
        <v>17</v>
      </c>
      <c r="CH20" s="661">
        <v>1.1081081081081081</v>
      </c>
      <c r="CI20" s="661">
        <v>1.0588617463617465</v>
      </c>
      <c r="CJ20" s="659">
        <v>8.4708939708939717</v>
      </c>
      <c r="CK20" s="660"/>
      <c r="CL20" s="926"/>
      <c r="CM20" s="657"/>
      <c r="CN20" s="889"/>
      <c r="CO20" s="685"/>
      <c r="CP20" s="919"/>
      <c r="CQ20" s="657"/>
      <c r="CR20" s="607"/>
      <c r="CS20" s="584"/>
      <c r="CT20" s="585"/>
      <c r="CU20" s="585"/>
      <c r="CV20" s="891"/>
      <c r="CW20" s="600">
        <v>30</v>
      </c>
      <c r="CX20" s="552">
        <v>6</v>
      </c>
      <c r="CY20" s="552">
        <v>0</v>
      </c>
      <c r="CZ20" s="551">
        <v>5</v>
      </c>
      <c r="DA20" s="552">
        <v>1</v>
      </c>
      <c r="DB20" s="552">
        <v>0</v>
      </c>
      <c r="DC20" s="551">
        <v>0</v>
      </c>
      <c r="DD20" s="552">
        <v>0</v>
      </c>
      <c r="DE20" s="552">
        <v>0</v>
      </c>
      <c r="DF20" s="552">
        <v>0</v>
      </c>
      <c r="DG20" s="552">
        <v>0</v>
      </c>
      <c r="DH20" s="551">
        <v>0</v>
      </c>
      <c r="DI20" s="552">
        <v>0</v>
      </c>
      <c r="DJ20" s="552">
        <v>0</v>
      </c>
      <c r="DK20" s="552">
        <v>0</v>
      </c>
      <c r="DL20" s="920">
        <v>0</v>
      </c>
    </row>
    <row r="21" spans="1:116">
      <c r="A21" s="675" t="s">
        <v>1120</v>
      </c>
      <c r="B21" s="621" t="s">
        <v>918</v>
      </c>
      <c r="C21" s="622" t="s">
        <v>50</v>
      </c>
      <c r="D21" s="622" t="s">
        <v>35</v>
      </c>
      <c r="E21" s="622" t="s">
        <v>925</v>
      </c>
      <c r="F21" s="622" t="s">
        <v>926</v>
      </c>
      <c r="G21" s="599">
        <v>76.684506827832507</v>
      </c>
      <c r="H21" s="600">
        <v>435</v>
      </c>
      <c r="I21" s="552">
        <v>15</v>
      </c>
      <c r="J21" s="601">
        <v>687.5</v>
      </c>
      <c r="K21" s="551">
        <v>683</v>
      </c>
      <c r="L21" s="552">
        <v>10</v>
      </c>
      <c r="M21" s="552">
        <v>15</v>
      </c>
      <c r="N21" s="561"/>
      <c r="O21" s="553">
        <v>10</v>
      </c>
      <c r="P21" s="554">
        <v>1.2</v>
      </c>
      <c r="Q21" s="555">
        <v>24</v>
      </c>
      <c r="R21" s="648"/>
      <c r="S21" s="909"/>
      <c r="T21" s="649"/>
      <c r="U21" s="889"/>
      <c r="V21" s="600">
        <v>194</v>
      </c>
      <c r="W21" s="601">
        <v>249</v>
      </c>
      <c r="X21" s="551">
        <v>254</v>
      </c>
      <c r="Y21" s="561"/>
      <c r="Z21" s="553">
        <v>5</v>
      </c>
      <c r="AA21" s="554">
        <v>1.2</v>
      </c>
      <c r="AB21" s="555">
        <v>12</v>
      </c>
      <c r="AC21" s="600">
        <v>40</v>
      </c>
      <c r="AD21" s="557">
        <v>29</v>
      </c>
      <c r="AE21" s="551">
        <v>29</v>
      </c>
      <c r="AF21" s="552">
        <v>0</v>
      </c>
      <c r="AG21" s="553">
        <v>0</v>
      </c>
      <c r="AH21" s="602">
        <v>0.72499999999999998</v>
      </c>
      <c r="AI21" s="603">
        <v>44</v>
      </c>
      <c r="AJ21" s="559">
        <v>27</v>
      </c>
      <c r="AK21" s="551">
        <v>27</v>
      </c>
      <c r="AL21" s="552">
        <v>0</v>
      </c>
      <c r="AM21" s="561"/>
      <c r="AN21" s="553">
        <v>0</v>
      </c>
      <c r="AO21" s="602">
        <v>0.61363636363636365</v>
      </c>
      <c r="AP21" s="886"/>
      <c r="AQ21" s="657"/>
      <c r="AR21" s="887"/>
      <c r="AS21" s="887"/>
      <c r="AT21" s="602">
        <v>0.66931818181818181</v>
      </c>
      <c r="AU21" s="604">
        <v>13.386363636363637</v>
      </c>
      <c r="AV21" s="600">
        <v>82</v>
      </c>
      <c r="AW21" s="551">
        <v>83</v>
      </c>
      <c r="AX21" s="551">
        <v>59</v>
      </c>
      <c r="AY21" s="552">
        <v>29</v>
      </c>
      <c r="AZ21" s="552">
        <v>0</v>
      </c>
      <c r="BA21" s="561"/>
      <c r="BB21" s="571">
        <v>5</v>
      </c>
      <c r="BC21" s="602">
        <v>1.0121951219512195</v>
      </c>
      <c r="BD21" s="604">
        <v>10.121951219512194</v>
      </c>
      <c r="BE21" s="605">
        <v>74000</v>
      </c>
      <c r="BF21" s="644">
        <v>62916.506546610239</v>
      </c>
      <c r="BG21" s="644">
        <v>44544886.63500005</v>
      </c>
      <c r="BH21" s="906">
        <v>708</v>
      </c>
      <c r="BI21" s="602">
        <v>0.85022306144067894</v>
      </c>
      <c r="BJ21" s="604">
        <v>5.9515614300847526</v>
      </c>
      <c r="BK21" s="656"/>
      <c r="BL21" s="907"/>
      <c r="BM21" s="701"/>
      <c r="BN21" s="561"/>
      <c r="BO21" s="561"/>
      <c r="BP21" s="561"/>
      <c r="BQ21" s="561"/>
      <c r="BR21" s="561"/>
      <c r="BS21" s="657"/>
      <c r="BT21" s="607"/>
      <c r="BU21" s="676">
        <v>0.4</v>
      </c>
      <c r="BV21" s="602">
        <v>0.34482758620689657</v>
      </c>
      <c r="BW21" s="644">
        <v>10</v>
      </c>
      <c r="BX21" s="906">
        <v>29</v>
      </c>
      <c r="BY21" s="602">
        <v>0.86206896551724144</v>
      </c>
      <c r="BZ21" s="604">
        <v>4.3103448275862073</v>
      </c>
      <c r="CA21" s="658">
        <v>70</v>
      </c>
      <c r="CB21" s="924">
        <v>65</v>
      </c>
      <c r="CC21" s="661">
        <v>0.9285714285714286</v>
      </c>
      <c r="CD21" s="658">
        <v>30</v>
      </c>
      <c r="CE21" s="924">
        <v>24</v>
      </c>
      <c r="CF21" s="924">
        <v>14</v>
      </c>
      <c r="CG21" s="925">
        <v>10</v>
      </c>
      <c r="CH21" s="661">
        <v>0.8</v>
      </c>
      <c r="CI21" s="661">
        <v>0.86428571428571432</v>
      </c>
      <c r="CJ21" s="659">
        <v>6.9142857142857146</v>
      </c>
      <c r="CK21" s="660"/>
      <c r="CL21" s="926"/>
      <c r="CM21" s="657"/>
      <c r="CN21" s="889"/>
      <c r="CO21" s="685"/>
      <c r="CP21" s="919"/>
      <c r="CQ21" s="657"/>
      <c r="CR21" s="607"/>
      <c r="CS21" s="584"/>
      <c r="CT21" s="585"/>
      <c r="CU21" s="585"/>
      <c r="CV21" s="891"/>
      <c r="CW21" s="600">
        <v>10</v>
      </c>
      <c r="CX21" s="552">
        <v>2</v>
      </c>
      <c r="CY21" s="552">
        <v>0</v>
      </c>
      <c r="CZ21" s="551">
        <v>5</v>
      </c>
      <c r="DA21" s="552">
        <v>1</v>
      </c>
      <c r="DB21" s="552">
        <v>0</v>
      </c>
      <c r="DC21" s="551">
        <v>5</v>
      </c>
      <c r="DD21" s="552">
        <v>1</v>
      </c>
      <c r="DE21" s="552">
        <v>0</v>
      </c>
      <c r="DF21" s="552">
        <v>0</v>
      </c>
      <c r="DG21" s="552">
        <v>0</v>
      </c>
      <c r="DH21" s="551">
        <v>0</v>
      </c>
      <c r="DI21" s="552">
        <v>0</v>
      </c>
      <c r="DJ21" s="552">
        <v>0</v>
      </c>
      <c r="DK21" s="552">
        <v>0</v>
      </c>
      <c r="DL21" s="920">
        <v>0</v>
      </c>
    </row>
    <row r="22" spans="1:116">
      <c r="A22" s="675" t="s">
        <v>1120</v>
      </c>
      <c r="B22" s="621" t="s">
        <v>918</v>
      </c>
      <c r="C22" s="622" t="s">
        <v>50</v>
      </c>
      <c r="D22" s="622" t="s">
        <v>35</v>
      </c>
      <c r="E22" s="622" t="s">
        <v>927</v>
      </c>
      <c r="F22" s="622" t="s">
        <v>928</v>
      </c>
      <c r="G22" s="599">
        <v>74.913974871778407</v>
      </c>
      <c r="H22" s="600">
        <v>637</v>
      </c>
      <c r="I22" s="552">
        <v>30</v>
      </c>
      <c r="J22" s="601">
        <v>824</v>
      </c>
      <c r="K22" s="551">
        <v>799</v>
      </c>
      <c r="L22" s="552">
        <v>25</v>
      </c>
      <c r="M22" s="552">
        <v>25</v>
      </c>
      <c r="N22" s="561"/>
      <c r="O22" s="553">
        <v>5</v>
      </c>
      <c r="P22" s="554">
        <v>1.2</v>
      </c>
      <c r="Q22" s="555">
        <v>24</v>
      </c>
      <c r="R22" s="648"/>
      <c r="S22" s="909"/>
      <c r="T22" s="649"/>
      <c r="U22" s="889"/>
      <c r="V22" s="600">
        <v>225</v>
      </c>
      <c r="W22" s="601">
        <v>332</v>
      </c>
      <c r="X22" s="551">
        <v>332</v>
      </c>
      <c r="Y22" s="561"/>
      <c r="Z22" s="553">
        <v>0</v>
      </c>
      <c r="AA22" s="554">
        <v>1.2</v>
      </c>
      <c r="AB22" s="555">
        <v>12</v>
      </c>
      <c r="AC22" s="600">
        <v>45</v>
      </c>
      <c r="AD22" s="557">
        <v>33</v>
      </c>
      <c r="AE22" s="551">
        <v>33</v>
      </c>
      <c r="AF22" s="552">
        <v>0</v>
      </c>
      <c r="AG22" s="553">
        <v>0</v>
      </c>
      <c r="AH22" s="602">
        <v>0.73333333333333328</v>
      </c>
      <c r="AI22" s="603">
        <v>50</v>
      </c>
      <c r="AJ22" s="559">
        <v>31</v>
      </c>
      <c r="AK22" s="551">
        <v>29</v>
      </c>
      <c r="AL22" s="552">
        <v>2</v>
      </c>
      <c r="AM22" s="561"/>
      <c r="AN22" s="553">
        <v>0</v>
      </c>
      <c r="AO22" s="602">
        <v>0.62</v>
      </c>
      <c r="AP22" s="886"/>
      <c r="AQ22" s="657"/>
      <c r="AR22" s="887"/>
      <c r="AS22" s="887"/>
      <c r="AT22" s="602">
        <v>0.67666666666666664</v>
      </c>
      <c r="AU22" s="604">
        <v>13.533333333333333</v>
      </c>
      <c r="AV22" s="600">
        <v>134</v>
      </c>
      <c r="AW22" s="551">
        <v>115</v>
      </c>
      <c r="AX22" s="551">
        <v>77</v>
      </c>
      <c r="AY22" s="552">
        <v>31</v>
      </c>
      <c r="AZ22" s="552">
        <v>7</v>
      </c>
      <c r="BA22" s="561"/>
      <c r="BB22" s="571">
        <v>0</v>
      </c>
      <c r="BC22" s="602">
        <v>0.85820895522388063</v>
      </c>
      <c r="BD22" s="604">
        <v>8.5820895522388057</v>
      </c>
      <c r="BE22" s="605">
        <v>74000</v>
      </c>
      <c r="BF22" s="644">
        <v>51891.474532391127</v>
      </c>
      <c r="BG22" s="644">
        <v>44055861.878000066</v>
      </c>
      <c r="BH22" s="906">
        <v>849</v>
      </c>
      <c r="BI22" s="602">
        <v>0.70123614232960985</v>
      </c>
      <c r="BJ22" s="604">
        <v>4.9086529963072687</v>
      </c>
      <c r="BK22" s="656"/>
      <c r="BL22" s="907"/>
      <c r="BM22" s="701"/>
      <c r="BN22" s="561"/>
      <c r="BO22" s="561"/>
      <c r="BP22" s="561"/>
      <c r="BQ22" s="561"/>
      <c r="BR22" s="561"/>
      <c r="BS22" s="657"/>
      <c r="BT22" s="607"/>
      <c r="BU22" s="676">
        <v>0.4</v>
      </c>
      <c r="BV22" s="602">
        <v>0.27272727272727271</v>
      </c>
      <c r="BW22" s="644">
        <v>9</v>
      </c>
      <c r="BX22" s="906">
        <v>33</v>
      </c>
      <c r="BY22" s="602">
        <v>0.68181818181818177</v>
      </c>
      <c r="BZ22" s="604">
        <v>3.4090909090909087</v>
      </c>
      <c r="CA22" s="658">
        <v>99</v>
      </c>
      <c r="CB22" s="924">
        <v>101</v>
      </c>
      <c r="CC22" s="661">
        <v>1.0202020202020201</v>
      </c>
      <c r="CD22" s="658">
        <v>50</v>
      </c>
      <c r="CE22" s="924">
        <v>55</v>
      </c>
      <c r="CF22" s="924">
        <v>26</v>
      </c>
      <c r="CG22" s="925">
        <v>29</v>
      </c>
      <c r="CH22" s="661">
        <v>1.1000000000000001</v>
      </c>
      <c r="CI22" s="661">
        <v>1.0601010101010102</v>
      </c>
      <c r="CJ22" s="659">
        <v>8.4808080808080817</v>
      </c>
      <c r="CK22" s="660"/>
      <c r="CL22" s="926"/>
      <c r="CM22" s="657"/>
      <c r="CN22" s="889"/>
      <c r="CO22" s="685"/>
      <c r="CP22" s="919"/>
      <c r="CQ22" s="657"/>
      <c r="CR22" s="607"/>
      <c r="CS22" s="584"/>
      <c r="CT22" s="585"/>
      <c r="CU22" s="585"/>
      <c r="CV22" s="891"/>
      <c r="CW22" s="600">
        <v>5</v>
      </c>
      <c r="CX22" s="552">
        <v>1</v>
      </c>
      <c r="CY22" s="552">
        <v>0</v>
      </c>
      <c r="CZ22" s="551">
        <v>0</v>
      </c>
      <c r="DA22" s="552">
        <v>0</v>
      </c>
      <c r="DB22" s="552">
        <v>0</v>
      </c>
      <c r="DC22" s="551">
        <v>0</v>
      </c>
      <c r="DD22" s="552">
        <v>0</v>
      </c>
      <c r="DE22" s="552">
        <v>0</v>
      </c>
      <c r="DF22" s="552">
        <v>0</v>
      </c>
      <c r="DG22" s="552">
        <v>0</v>
      </c>
      <c r="DH22" s="551">
        <v>0</v>
      </c>
      <c r="DI22" s="552">
        <v>0</v>
      </c>
      <c r="DJ22" s="552">
        <v>0</v>
      </c>
      <c r="DK22" s="552">
        <v>0</v>
      </c>
      <c r="DL22" s="920">
        <v>0</v>
      </c>
    </row>
    <row r="23" spans="1:116">
      <c r="A23" s="675" t="s">
        <v>1120</v>
      </c>
      <c r="B23" s="621" t="s">
        <v>918</v>
      </c>
      <c r="C23" s="622" t="s">
        <v>50</v>
      </c>
      <c r="D23" s="622" t="s">
        <v>35</v>
      </c>
      <c r="E23" s="622" t="s">
        <v>929</v>
      </c>
      <c r="F23" s="622" t="s">
        <v>930</v>
      </c>
      <c r="G23" s="599">
        <v>86.076935049054256</v>
      </c>
      <c r="H23" s="600">
        <v>515</v>
      </c>
      <c r="I23" s="552">
        <v>15</v>
      </c>
      <c r="J23" s="601">
        <v>763</v>
      </c>
      <c r="K23" s="551">
        <v>758</v>
      </c>
      <c r="L23" s="552">
        <v>20</v>
      </c>
      <c r="M23" s="552">
        <v>12</v>
      </c>
      <c r="N23" s="561"/>
      <c r="O23" s="553">
        <v>10</v>
      </c>
      <c r="P23" s="554">
        <v>1.2</v>
      </c>
      <c r="Q23" s="555">
        <v>24</v>
      </c>
      <c r="R23" s="648"/>
      <c r="S23" s="909"/>
      <c r="T23" s="649"/>
      <c r="U23" s="889"/>
      <c r="V23" s="600">
        <v>236</v>
      </c>
      <c r="W23" s="601">
        <v>321</v>
      </c>
      <c r="X23" s="551">
        <v>326</v>
      </c>
      <c r="Y23" s="561"/>
      <c r="Z23" s="553">
        <v>5</v>
      </c>
      <c r="AA23" s="554">
        <v>1.2</v>
      </c>
      <c r="AB23" s="555">
        <v>12</v>
      </c>
      <c r="AC23" s="600">
        <v>42</v>
      </c>
      <c r="AD23" s="557">
        <v>43</v>
      </c>
      <c r="AE23" s="551">
        <v>43</v>
      </c>
      <c r="AF23" s="552">
        <v>0</v>
      </c>
      <c r="AG23" s="553">
        <v>0</v>
      </c>
      <c r="AH23" s="602">
        <v>1.0238095238095237</v>
      </c>
      <c r="AI23" s="603">
        <v>46</v>
      </c>
      <c r="AJ23" s="559">
        <v>47</v>
      </c>
      <c r="AK23" s="551">
        <v>42</v>
      </c>
      <c r="AL23" s="552">
        <v>5</v>
      </c>
      <c r="AM23" s="561"/>
      <c r="AN23" s="553">
        <v>0</v>
      </c>
      <c r="AO23" s="602">
        <v>1.0217391304347827</v>
      </c>
      <c r="AP23" s="886"/>
      <c r="AQ23" s="657"/>
      <c r="AR23" s="887"/>
      <c r="AS23" s="887"/>
      <c r="AT23" s="602">
        <v>1.0227743271221532</v>
      </c>
      <c r="AU23" s="604">
        <v>20.455486542443065</v>
      </c>
      <c r="AV23" s="600">
        <v>100</v>
      </c>
      <c r="AW23" s="551">
        <v>140</v>
      </c>
      <c r="AX23" s="551">
        <v>85</v>
      </c>
      <c r="AY23" s="552">
        <v>52</v>
      </c>
      <c r="AZ23" s="552">
        <v>3</v>
      </c>
      <c r="BA23" s="561"/>
      <c r="BB23" s="571">
        <v>0</v>
      </c>
      <c r="BC23" s="602">
        <v>1.2</v>
      </c>
      <c r="BD23" s="604">
        <v>12</v>
      </c>
      <c r="BE23" s="605">
        <v>74000</v>
      </c>
      <c r="BF23" s="644">
        <v>55712.455641318222</v>
      </c>
      <c r="BG23" s="644">
        <v>43957127.501000077</v>
      </c>
      <c r="BH23" s="906">
        <v>789</v>
      </c>
      <c r="BI23" s="602">
        <v>0.75287102217997592</v>
      </c>
      <c r="BJ23" s="604">
        <v>5.2700971552598315</v>
      </c>
      <c r="BK23" s="656"/>
      <c r="BL23" s="907"/>
      <c r="BM23" s="701"/>
      <c r="BN23" s="561"/>
      <c r="BO23" s="561"/>
      <c r="BP23" s="561"/>
      <c r="BQ23" s="561"/>
      <c r="BR23" s="561"/>
      <c r="BS23" s="657"/>
      <c r="BT23" s="607"/>
      <c r="BU23" s="676">
        <v>0.4</v>
      </c>
      <c r="BV23" s="602">
        <v>0.48837209302325579</v>
      </c>
      <c r="BW23" s="644">
        <v>21</v>
      </c>
      <c r="BX23" s="906">
        <v>43</v>
      </c>
      <c r="BY23" s="602">
        <v>1</v>
      </c>
      <c r="BZ23" s="604">
        <v>5</v>
      </c>
      <c r="CA23" s="658">
        <v>101</v>
      </c>
      <c r="CB23" s="924">
        <v>101</v>
      </c>
      <c r="CC23" s="661">
        <v>1</v>
      </c>
      <c r="CD23" s="658">
        <v>37</v>
      </c>
      <c r="CE23" s="924">
        <v>31</v>
      </c>
      <c r="CF23" s="924">
        <v>12</v>
      </c>
      <c r="CG23" s="925">
        <v>19</v>
      </c>
      <c r="CH23" s="661">
        <v>0.83783783783783783</v>
      </c>
      <c r="CI23" s="661">
        <v>0.91891891891891886</v>
      </c>
      <c r="CJ23" s="659">
        <v>7.3513513513513509</v>
      </c>
      <c r="CK23" s="660"/>
      <c r="CL23" s="926"/>
      <c r="CM23" s="657"/>
      <c r="CN23" s="889"/>
      <c r="CO23" s="685"/>
      <c r="CP23" s="919"/>
      <c r="CQ23" s="657"/>
      <c r="CR23" s="607"/>
      <c r="CS23" s="584"/>
      <c r="CT23" s="585"/>
      <c r="CU23" s="585"/>
      <c r="CV23" s="891"/>
      <c r="CW23" s="600">
        <v>10</v>
      </c>
      <c r="CX23" s="552">
        <v>2</v>
      </c>
      <c r="CY23" s="552">
        <v>0</v>
      </c>
      <c r="CZ23" s="551">
        <v>5</v>
      </c>
      <c r="DA23" s="552">
        <v>1</v>
      </c>
      <c r="DB23" s="552">
        <v>0</v>
      </c>
      <c r="DC23" s="551">
        <v>0</v>
      </c>
      <c r="DD23" s="552">
        <v>0</v>
      </c>
      <c r="DE23" s="552">
        <v>0</v>
      </c>
      <c r="DF23" s="552">
        <v>0</v>
      </c>
      <c r="DG23" s="552">
        <v>0</v>
      </c>
      <c r="DH23" s="551">
        <v>0</v>
      </c>
      <c r="DI23" s="552">
        <v>0</v>
      </c>
      <c r="DJ23" s="552">
        <v>0</v>
      </c>
      <c r="DK23" s="552">
        <v>0</v>
      </c>
      <c r="DL23" s="920">
        <v>0</v>
      </c>
    </row>
    <row r="24" spans="1:116">
      <c r="A24" s="675" t="s">
        <v>1120</v>
      </c>
      <c r="B24" s="621" t="s">
        <v>918</v>
      </c>
      <c r="C24" s="622" t="s">
        <v>50</v>
      </c>
      <c r="D24" s="622" t="s">
        <v>35</v>
      </c>
      <c r="E24" s="622" t="s">
        <v>931</v>
      </c>
      <c r="F24" s="622" t="s">
        <v>932</v>
      </c>
      <c r="G24" s="599">
        <v>85.623249360076727</v>
      </c>
      <c r="H24" s="600">
        <v>729</v>
      </c>
      <c r="I24" s="552">
        <v>33</v>
      </c>
      <c r="J24" s="601">
        <v>1211</v>
      </c>
      <c r="K24" s="551">
        <v>1213</v>
      </c>
      <c r="L24" s="552">
        <v>31</v>
      </c>
      <c r="M24" s="552">
        <v>25</v>
      </c>
      <c r="N24" s="561"/>
      <c r="O24" s="553">
        <v>35</v>
      </c>
      <c r="P24" s="554">
        <v>1.2</v>
      </c>
      <c r="Q24" s="555">
        <v>24</v>
      </c>
      <c r="R24" s="648"/>
      <c r="S24" s="909"/>
      <c r="T24" s="649"/>
      <c r="U24" s="889"/>
      <c r="V24" s="600">
        <v>322</v>
      </c>
      <c r="W24" s="601">
        <v>566</v>
      </c>
      <c r="X24" s="551">
        <v>566</v>
      </c>
      <c r="Y24" s="561"/>
      <c r="Z24" s="553">
        <v>0</v>
      </c>
      <c r="AA24" s="554">
        <v>1.2</v>
      </c>
      <c r="AB24" s="555">
        <v>12</v>
      </c>
      <c r="AC24" s="600">
        <v>55</v>
      </c>
      <c r="AD24" s="557">
        <v>50</v>
      </c>
      <c r="AE24" s="551">
        <v>50</v>
      </c>
      <c r="AF24" s="552">
        <v>0</v>
      </c>
      <c r="AG24" s="553">
        <v>0</v>
      </c>
      <c r="AH24" s="602">
        <v>0.90909090909090906</v>
      </c>
      <c r="AI24" s="603">
        <v>60</v>
      </c>
      <c r="AJ24" s="559">
        <v>52</v>
      </c>
      <c r="AK24" s="551">
        <v>43</v>
      </c>
      <c r="AL24" s="552">
        <v>9</v>
      </c>
      <c r="AM24" s="561"/>
      <c r="AN24" s="553">
        <v>0</v>
      </c>
      <c r="AO24" s="602">
        <v>0.8666666666666667</v>
      </c>
      <c r="AP24" s="886"/>
      <c r="AQ24" s="657"/>
      <c r="AR24" s="887"/>
      <c r="AS24" s="887"/>
      <c r="AT24" s="602">
        <v>0.88787878787878793</v>
      </c>
      <c r="AU24" s="604">
        <v>17.757575757575758</v>
      </c>
      <c r="AV24" s="600">
        <v>133</v>
      </c>
      <c r="AW24" s="551">
        <v>202</v>
      </c>
      <c r="AX24" s="551">
        <v>139</v>
      </c>
      <c r="AY24" s="552">
        <v>63</v>
      </c>
      <c r="AZ24" s="552">
        <v>0</v>
      </c>
      <c r="BA24" s="561"/>
      <c r="BB24" s="571">
        <v>0</v>
      </c>
      <c r="BC24" s="602">
        <v>1.2</v>
      </c>
      <c r="BD24" s="604">
        <v>12</v>
      </c>
      <c r="BE24" s="605">
        <v>74000</v>
      </c>
      <c r="BF24" s="644">
        <v>57643.572553627731</v>
      </c>
      <c r="BG24" s="644">
        <v>73092049.997999966</v>
      </c>
      <c r="BH24" s="906">
        <v>1268</v>
      </c>
      <c r="BI24" s="602">
        <v>0.77896719667064507</v>
      </c>
      <c r="BJ24" s="604">
        <v>5.4527703766945157</v>
      </c>
      <c r="BK24" s="656"/>
      <c r="BL24" s="907"/>
      <c r="BM24" s="701"/>
      <c r="BN24" s="561"/>
      <c r="BO24" s="561"/>
      <c r="BP24" s="561"/>
      <c r="BQ24" s="561"/>
      <c r="BR24" s="561"/>
      <c r="BS24" s="657"/>
      <c r="BT24" s="607"/>
      <c r="BU24" s="676">
        <v>0.4</v>
      </c>
      <c r="BV24" s="602">
        <v>0.52</v>
      </c>
      <c r="BW24" s="644">
        <v>26</v>
      </c>
      <c r="BX24" s="906">
        <v>50</v>
      </c>
      <c r="BY24" s="602">
        <v>1</v>
      </c>
      <c r="BZ24" s="604">
        <v>5</v>
      </c>
      <c r="CA24" s="658">
        <v>124</v>
      </c>
      <c r="CB24" s="924">
        <v>143</v>
      </c>
      <c r="CC24" s="661">
        <v>1.153225806451613</v>
      </c>
      <c r="CD24" s="658">
        <v>54</v>
      </c>
      <c r="CE24" s="924">
        <v>66</v>
      </c>
      <c r="CF24" s="924">
        <v>26</v>
      </c>
      <c r="CG24" s="925">
        <v>40</v>
      </c>
      <c r="CH24" s="661">
        <v>1.2</v>
      </c>
      <c r="CI24" s="661">
        <v>1.1766129032258066</v>
      </c>
      <c r="CJ24" s="659">
        <v>9.4129032258064527</v>
      </c>
      <c r="CK24" s="660"/>
      <c r="CL24" s="926"/>
      <c r="CM24" s="657"/>
      <c r="CN24" s="889"/>
      <c r="CO24" s="685"/>
      <c r="CP24" s="919"/>
      <c r="CQ24" s="657"/>
      <c r="CR24" s="607"/>
      <c r="CS24" s="584"/>
      <c r="CT24" s="585"/>
      <c r="CU24" s="585"/>
      <c r="CV24" s="891"/>
      <c r="CW24" s="600">
        <v>35</v>
      </c>
      <c r="CX24" s="552">
        <v>7</v>
      </c>
      <c r="CY24" s="552">
        <v>0</v>
      </c>
      <c r="CZ24" s="551">
        <v>0</v>
      </c>
      <c r="DA24" s="552">
        <v>0</v>
      </c>
      <c r="DB24" s="552">
        <v>0</v>
      </c>
      <c r="DC24" s="551">
        <v>0</v>
      </c>
      <c r="DD24" s="552">
        <v>0</v>
      </c>
      <c r="DE24" s="552">
        <v>0</v>
      </c>
      <c r="DF24" s="552">
        <v>0</v>
      </c>
      <c r="DG24" s="552">
        <v>0</v>
      </c>
      <c r="DH24" s="551">
        <v>0</v>
      </c>
      <c r="DI24" s="552">
        <v>0</v>
      </c>
      <c r="DJ24" s="552">
        <v>0</v>
      </c>
      <c r="DK24" s="552">
        <v>0</v>
      </c>
      <c r="DL24" s="920">
        <v>0</v>
      </c>
    </row>
    <row r="25" spans="1:116">
      <c r="A25" s="675" t="s">
        <v>1120</v>
      </c>
      <c r="B25" s="621" t="s">
        <v>918</v>
      </c>
      <c r="C25" s="622" t="s">
        <v>50</v>
      </c>
      <c r="D25" s="622" t="s">
        <v>35</v>
      </c>
      <c r="E25" s="622" t="s">
        <v>933</v>
      </c>
      <c r="F25" s="622" t="s">
        <v>934</v>
      </c>
      <c r="G25" s="599">
        <v>85.543270174519392</v>
      </c>
      <c r="H25" s="600">
        <v>527</v>
      </c>
      <c r="I25" s="552">
        <v>17</v>
      </c>
      <c r="J25" s="601">
        <v>662.1</v>
      </c>
      <c r="K25" s="551">
        <v>686</v>
      </c>
      <c r="L25" s="552">
        <v>11</v>
      </c>
      <c r="M25" s="552">
        <v>17</v>
      </c>
      <c r="N25" s="561"/>
      <c r="O25" s="553">
        <v>40</v>
      </c>
      <c r="P25" s="554">
        <v>1.2</v>
      </c>
      <c r="Q25" s="555">
        <v>24</v>
      </c>
      <c r="R25" s="648"/>
      <c r="S25" s="909"/>
      <c r="T25" s="649"/>
      <c r="U25" s="889"/>
      <c r="V25" s="600">
        <v>142</v>
      </c>
      <c r="W25" s="601">
        <v>202</v>
      </c>
      <c r="X25" s="551">
        <v>207</v>
      </c>
      <c r="Y25" s="561"/>
      <c r="Z25" s="553">
        <v>5</v>
      </c>
      <c r="AA25" s="554">
        <v>1.2</v>
      </c>
      <c r="AB25" s="555">
        <v>12</v>
      </c>
      <c r="AC25" s="600">
        <v>30</v>
      </c>
      <c r="AD25" s="557">
        <v>28</v>
      </c>
      <c r="AE25" s="551">
        <v>28</v>
      </c>
      <c r="AF25" s="552">
        <v>0</v>
      </c>
      <c r="AG25" s="553">
        <v>0</v>
      </c>
      <c r="AH25" s="602">
        <v>0.93333333333333335</v>
      </c>
      <c r="AI25" s="603">
        <v>33</v>
      </c>
      <c r="AJ25" s="559">
        <v>33</v>
      </c>
      <c r="AK25" s="551">
        <v>28</v>
      </c>
      <c r="AL25" s="552">
        <v>5</v>
      </c>
      <c r="AM25" s="561"/>
      <c r="AN25" s="553">
        <v>0</v>
      </c>
      <c r="AO25" s="602">
        <v>1</v>
      </c>
      <c r="AP25" s="886"/>
      <c r="AQ25" s="657"/>
      <c r="AR25" s="887"/>
      <c r="AS25" s="887"/>
      <c r="AT25" s="602">
        <v>0.96666666666666667</v>
      </c>
      <c r="AU25" s="604">
        <v>19.333333333333332</v>
      </c>
      <c r="AV25" s="600">
        <v>83</v>
      </c>
      <c r="AW25" s="551">
        <v>93</v>
      </c>
      <c r="AX25" s="551">
        <v>66</v>
      </c>
      <c r="AY25" s="552">
        <v>31</v>
      </c>
      <c r="AZ25" s="552">
        <v>1</v>
      </c>
      <c r="BA25" s="561"/>
      <c r="BB25" s="571">
        <v>5</v>
      </c>
      <c r="BC25" s="602">
        <v>1.1204819277108433</v>
      </c>
      <c r="BD25" s="604">
        <v>11.204819277108433</v>
      </c>
      <c r="BE25" s="605">
        <v>74000</v>
      </c>
      <c r="BF25" s="644">
        <v>59649.313738095392</v>
      </c>
      <c r="BG25" s="644">
        <v>42589610.009000108</v>
      </c>
      <c r="BH25" s="906">
        <v>714</v>
      </c>
      <c r="BI25" s="602">
        <v>0.80607180727155936</v>
      </c>
      <c r="BJ25" s="604">
        <v>5.6425026509009157</v>
      </c>
      <c r="BK25" s="656"/>
      <c r="BL25" s="907"/>
      <c r="BM25" s="701"/>
      <c r="BN25" s="561"/>
      <c r="BO25" s="561"/>
      <c r="BP25" s="561"/>
      <c r="BQ25" s="561"/>
      <c r="BR25" s="561"/>
      <c r="BS25" s="657"/>
      <c r="BT25" s="607"/>
      <c r="BU25" s="676">
        <v>0.4</v>
      </c>
      <c r="BV25" s="602">
        <v>0.6071428571428571</v>
      </c>
      <c r="BW25" s="644">
        <v>17</v>
      </c>
      <c r="BX25" s="906">
        <v>28</v>
      </c>
      <c r="BY25" s="602">
        <v>1</v>
      </c>
      <c r="BZ25" s="604">
        <v>5</v>
      </c>
      <c r="CA25" s="658">
        <v>89</v>
      </c>
      <c r="CB25" s="924">
        <v>91</v>
      </c>
      <c r="CC25" s="661">
        <v>1.0224719101123596</v>
      </c>
      <c r="CD25" s="658">
        <v>44</v>
      </c>
      <c r="CE25" s="924">
        <v>47</v>
      </c>
      <c r="CF25" s="924">
        <v>25</v>
      </c>
      <c r="CG25" s="925">
        <v>22</v>
      </c>
      <c r="CH25" s="661">
        <v>1.0681818181818181</v>
      </c>
      <c r="CI25" s="661">
        <v>1.0453268641470888</v>
      </c>
      <c r="CJ25" s="659">
        <v>8.36261491317671</v>
      </c>
      <c r="CK25" s="660"/>
      <c r="CL25" s="926"/>
      <c r="CM25" s="657"/>
      <c r="CN25" s="889"/>
      <c r="CO25" s="685"/>
      <c r="CP25" s="919"/>
      <c r="CQ25" s="657"/>
      <c r="CR25" s="607"/>
      <c r="CS25" s="584"/>
      <c r="CT25" s="585"/>
      <c r="CU25" s="585"/>
      <c r="CV25" s="891"/>
      <c r="CW25" s="600">
        <v>40</v>
      </c>
      <c r="CX25" s="552">
        <v>8</v>
      </c>
      <c r="CY25" s="552">
        <v>0</v>
      </c>
      <c r="CZ25" s="551">
        <v>5</v>
      </c>
      <c r="DA25" s="552">
        <v>1</v>
      </c>
      <c r="DB25" s="552">
        <v>0</v>
      </c>
      <c r="DC25" s="551">
        <v>5</v>
      </c>
      <c r="DD25" s="552">
        <v>1</v>
      </c>
      <c r="DE25" s="552">
        <v>0</v>
      </c>
      <c r="DF25" s="552">
        <v>0</v>
      </c>
      <c r="DG25" s="552">
        <v>0</v>
      </c>
      <c r="DH25" s="551">
        <v>0</v>
      </c>
      <c r="DI25" s="552">
        <v>0</v>
      </c>
      <c r="DJ25" s="552">
        <v>0</v>
      </c>
      <c r="DK25" s="552">
        <v>0</v>
      </c>
      <c r="DL25" s="920">
        <v>0</v>
      </c>
    </row>
    <row r="26" spans="1:116">
      <c r="A26" s="675" t="s">
        <v>1120</v>
      </c>
      <c r="B26" s="621" t="s">
        <v>918</v>
      </c>
      <c r="C26" s="622" t="s">
        <v>50</v>
      </c>
      <c r="D26" s="622" t="s">
        <v>35</v>
      </c>
      <c r="E26" s="622" t="s">
        <v>935</v>
      </c>
      <c r="F26" s="622" t="s">
        <v>936</v>
      </c>
      <c r="G26" s="599">
        <v>70.322607120416819</v>
      </c>
      <c r="H26" s="600">
        <v>471</v>
      </c>
      <c r="I26" s="552">
        <v>18</v>
      </c>
      <c r="J26" s="601">
        <v>515.79999999999995</v>
      </c>
      <c r="K26" s="551">
        <v>506</v>
      </c>
      <c r="L26" s="552">
        <v>8</v>
      </c>
      <c r="M26" s="552">
        <v>6</v>
      </c>
      <c r="N26" s="561"/>
      <c r="O26" s="553">
        <v>0</v>
      </c>
      <c r="P26" s="554">
        <v>1.0951167728237792</v>
      </c>
      <c r="Q26" s="555">
        <v>21.902335456475583</v>
      </c>
      <c r="R26" s="648"/>
      <c r="S26" s="909"/>
      <c r="T26" s="649"/>
      <c r="U26" s="889"/>
      <c r="V26" s="600">
        <v>182</v>
      </c>
      <c r="W26" s="601">
        <v>187</v>
      </c>
      <c r="X26" s="551">
        <v>187</v>
      </c>
      <c r="Y26" s="561"/>
      <c r="Z26" s="553">
        <v>0</v>
      </c>
      <c r="AA26" s="554">
        <v>1.0274725274725274</v>
      </c>
      <c r="AB26" s="555">
        <v>10.274725274725274</v>
      </c>
      <c r="AC26" s="600">
        <v>40</v>
      </c>
      <c r="AD26" s="557">
        <v>25</v>
      </c>
      <c r="AE26" s="551">
        <v>25</v>
      </c>
      <c r="AF26" s="552">
        <v>0</v>
      </c>
      <c r="AG26" s="553">
        <v>0</v>
      </c>
      <c r="AH26" s="602">
        <v>0.625</v>
      </c>
      <c r="AI26" s="603">
        <v>44</v>
      </c>
      <c r="AJ26" s="559">
        <v>25</v>
      </c>
      <c r="AK26" s="551">
        <v>23</v>
      </c>
      <c r="AL26" s="552">
        <v>2</v>
      </c>
      <c r="AM26" s="561"/>
      <c r="AN26" s="553">
        <v>0</v>
      </c>
      <c r="AO26" s="602">
        <v>0.56818181818181823</v>
      </c>
      <c r="AP26" s="886"/>
      <c r="AQ26" s="657"/>
      <c r="AR26" s="887"/>
      <c r="AS26" s="887"/>
      <c r="AT26" s="602">
        <v>0.59659090909090917</v>
      </c>
      <c r="AU26" s="604">
        <v>11.931818181818183</v>
      </c>
      <c r="AV26" s="600">
        <v>96</v>
      </c>
      <c r="AW26" s="551">
        <v>86</v>
      </c>
      <c r="AX26" s="551">
        <v>61</v>
      </c>
      <c r="AY26" s="552">
        <v>24</v>
      </c>
      <c r="AZ26" s="552">
        <v>1</v>
      </c>
      <c r="BA26" s="561"/>
      <c r="BB26" s="571">
        <v>0</v>
      </c>
      <c r="BC26" s="602">
        <v>0.89583333333333337</v>
      </c>
      <c r="BD26" s="604">
        <v>8.9583333333333339</v>
      </c>
      <c r="BE26" s="605">
        <v>74000</v>
      </c>
      <c r="BF26" s="644">
        <v>62322.745811538494</v>
      </c>
      <c r="BG26" s="644">
        <v>32407827.822000016</v>
      </c>
      <c r="BH26" s="906">
        <v>520</v>
      </c>
      <c r="BI26" s="602">
        <v>0.84219926772349318</v>
      </c>
      <c r="BJ26" s="604">
        <v>5.8953948740644524</v>
      </c>
      <c r="BK26" s="656"/>
      <c r="BL26" s="907"/>
      <c r="BM26" s="701"/>
      <c r="BN26" s="561"/>
      <c r="BO26" s="561"/>
      <c r="BP26" s="561"/>
      <c r="BQ26" s="561"/>
      <c r="BR26" s="561"/>
      <c r="BS26" s="657"/>
      <c r="BT26" s="607"/>
      <c r="BU26" s="676">
        <v>0.4</v>
      </c>
      <c r="BV26" s="602">
        <v>0.32</v>
      </c>
      <c r="BW26" s="644">
        <v>8</v>
      </c>
      <c r="BX26" s="906">
        <v>25</v>
      </c>
      <c r="BY26" s="602">
        <v>0.79999999999999993</v>
      </c>
      <c r="BZ26" s="604">
        <v>3.9999999999999996</v>
      </c>
      <c r="CA26" s="658">
        <v>75</v>
      </c>
      <c r="CB26" s="924">
        <v>63</v>
      </c>
      <c r="CC26" s="661">
        <v>0.84</v>
      </c>
      <c r="CD26" s="658">
        <v>36</v>
      </c>
      <c r="CE26" s="924">
        <v>36</v>
      </c>
      <c r="CF26" s="924">
        <v>18</v>
      </c>
      <c r="CG26" s="925">
        <v>18</v>
      </c>
      <c r="CH26" s="661">
        <v>1</v>
      </c>
      <c r="CI26" s="661">
        <v>0.91999999999999993</v>
      </c>
      <c r="CJ26" s="659">
        <v>7.3599999999999994</v>
      </c>
      <c r="CK26" s="660"/>
      <c r="CL26" s="926"/>
      <c r="CM26" s="657"/>
      <c r="CN26" s="889"/>
      <c r="CO26" s="685"/>
      <c r="CP26" s="919"/>
      <c r="CQ26" s="657"/>
      <c r="CR26" s="607"/>
      <c r="CS26" s="584"/>
      <c r="CT26" s="585"/>
      <c r="CU26" s="585"/>
      <c r="CV26" s="891"/>
      <c r="CW26" s="600">
        <v>0</v>
      </c>
      <c r="CX26" s="552">
        <v>0</v>
      </c>
      <c r="CY26" s="552">
        <v>0</v>
      </c>
      <c r="CZ26" s="551">
        <v>0</v>
      </c>
      <c r="DA26" s="552">
        <v>0</v>
      </c>
      <c r="DB26" s="552">
        <v>0</v>
      </c>
      <c r="DC26" s="551">
        <v>0</v>
      </c>
      <c r="DD26" s="552">
        <v>0</v>
      </c>
      <c r="DE26" s="552">
        <v>0</v>
      </c>
      <c r="DF26" s="552">
        <v>0</v>
      </c>
      <c r="DG26" s="552">
        <v>0</v>
      </c>
      <c r="DH26" s="551">
        <v>0</v>
      </c>
      <c r="DI26" s="552">
        <v>0</v>
      </c>
      <c r="DJ26" s="552">
        <v>0</v>
      </c>
      <c r="DK26" s="552">
        <v>0</v>
      </c>
      <c r="DL26" s="920">
        <v>0</v>
      </c>
    </row>
    <row r="27" spans="1:116">
      <c r="A27" s="675" t="s">
        <v>1120</v>
      </c>
      <c r="B27" s="621" t="s">
        <v>918</v>
      </c>
      <c r="C27" s="622" t="s">
        <v>50</v>
      </c>
      <c r="D27" s="622" t="s">
        <v>35</v>
      </c>
      <c r="E27" s="622" t="s">
        <v>937</v>
      </c>
      <c r="F27" s="622" t="s">
        <v>938</v>
      </c>
      <c r="G27" s="599">
        <v>83.996452127565732</v>
      </c>
      <c r="H27" s="600">
        <v>486</v>
      </c>
      <c r="I27" s="552">
        <v>34</v>
      </c>
      <c r="J27" s="601">
        <v>739</v>
      </c>
      <c r="K27" s="551">
        <v>729</v>
      </c>
      <c r="L27" s="552">
        <v>24</v>
      </c>
      <c r="M27" s="552">
        <v>20</v>
      </c>
      <c r="N27" s="561"/>
      <c r="O27" s="553">
        <v>20</v>
      </c>
      <c r="P27" s="554">
        <v>1.2</v>
      </c>
      <c r="Q27" s="555">
        <v>24</v>
      </c>
      <c r="R27" s="648"/>
      <c r="S27" s="909"/>
      <c r="T27" s="649"/>
      <c r="U27" s="889"/>
      <c r="V27" s="600">
        <v>204</v>
      </c>
      <c r="W27" s="601">
        <v>247</v>
      </c>
      <c r="X27" s="551">
        <v>252</v>
      </c>
      <c r="Y27" s="561"/>
      <c r="Z27" s="553">
        <v>5</v>
      </c>
      <c r="AA27" s="554">
        <v>1.2</v>
      </c>
      <c r="AB27" s="555">
        <v>12</v>
      </c>
      <c r="AC27" s="600">
        <v>40</v>
      </c>
      <c r="AD27" s="557">
        <v>30</v>
      </c>
      <c r="AE27" s="551">
        <v>40</v>
      </c>
      <c r="AF27" s="552">
        <v>0</v>
      </c>
      <c r="AG27" s="553">
        <v>10</v>
      </c>
      <c r="AH27" s="602">
        <v>0.75</v>
      </c>
      <c r="AI27" s="603">
        <v>44</v>
      </c>
      <c r="AJ27" s="559">
        <v>42</v>
      </c>
      <c r="AK27" s="551">
        <v>37</v>
      </c>
      <c r="AL27" s="552">
        <v>5</v>
      </c>
      <c r="AM27" s="561"/>
      <c r="AN27" s="553">
        <v>0</v>
      </c>
      <c r="AO27" s="602">
        <v>0.95454545454545459</v>
      </c>
      <c r="AP27" s="886"/>
      <c r="AQ27" s="657"/>
      <c r="AR27" s="887"/>
      <c r="AS27" s="887"/>
      <c r="AT27" s="602">
        <v>0.85227272727272729</v>
      </c>
      <c r="AU27" s="604">
        <v>17.045454545454547</v>
      </c>
      <c r="AV27" s="600">
        <v>95</v>
      </c>
      <c r="AW27" s="551">
        <v>147</v>
      </c>
      <c r="AX27" s="551">
        <v>107</v>
      </c>
      <c r="AY27" s="552">
        <v>45</v>
      </c>
      <c r="AZ27" s="552">
        <v>0</v>
      </c>
      <c r="BA27" s="561"/>
      <c r="BB27" s="571">
        <v>5</v>
      </c>
      <c r="BC27" s="602">
        <v>1.2</v>
      </c>
      <c r="BD27" s="604">
        <v>12</v>
      </c>
      <c r="BE27" s="605">
        <v>74000</v>
      </c>
      <c r="BF27" s="644">
        <v>50436.260153746844</v>
      </c>
      <c r="BG27" s="644">
        <v>39037665.359000057</v>
      </c>
      <c r="BH27" s="906">
        <v>774</v>
      </c>
      <c r="BI27" s="602">
        <v>0.68157108315874115</v>
      </c>
      <c r="BJ27" s="604">
        <v>4.7709975821111881</v>
      </c>
      <c r="BK27" s="656"/>
      <c r="BL27" s="907"/>
      <c r="BM27" s="701"/>
      <c r="BN27" s="561"/>
      <c r="BO27" s="561"/>
      <c r="BP27" s="561"/>
      <c r="BQ27" s="561"/>
      <c r="BR27" s="561"/>
      <c r="BS27" s="657"/>
      <c r="BT27" s="607"/>
      <c r="BU27" s="676">
        <v>0.4</v>
      </c>
      <c r="BV27" s="602">
        <v>0.5</v>
      </c>
      <c r="BW27" s="644">
        <v>20</v>
      </c>
      <c r="BX27" s="906">
        <v>40</v>
      </c>
      <c r="BY27" s="602">
        <v>1</v>
      </c>
      <c r="BZ27" s="604">
        <v>5</v>
      </c>
      <c r="CA27" s="658">
        <v>75</v>
      </c>
      <c r="CB27" s="924">
        <v>84</v>
      </c>
      <c r="CC27" s="661">
        <v>1.1200000000000001</v>
      </c>
      <c r="CD27" s="658">
        <v>40</v>
      </c>
      <c r="CE27" s="924">
        <v>47</v>
      </c>
      <c r="CF27" s="924">
        <v>17</v>
      </c>
      <c r="CG27" s="925">
        <v>30</v>
      </c>
      <c r="CH27" s="661">
        <v>1.175</v>
      </c>
      <c r="CI27" s="661">
        <v>1.1475</v>
      </c>
      <c r="CJ27" s="659">
        <v>9.18</v>
      </c>
      <c r="CK27" s="660"/>
      <c r="CL27" s="926"/>
      <c r="CM27" s="657"/>
      <c r="CN27" s="889"/>
      <c r="CO27" s="685"/>
      <c r="CP27" s="919"/>
      <c r="CQ27" s="657"/>
      <c r="CR27" s="607"/>
      <c r="CS27" s="584"/>
      <c r="CT27" s="585"/>
      <c r="CU27" s="585"/>
      <c r="CV27" s="891"/>
      <c r="CW27" s="600">
        <v>20</v>
      </c>
      <c r="CX27" s="552">
        <v>4</v>
      </c>
      <c r="CY27" s="552">
        <v>0</v>
      </c>
      <c r="CZ27" s="551">
        <v>5</v>
      </c>
      <c r="DA27" s="552">
        <v>1</v>
      </c>
      <c r="DB27" s="552">
        <v>0</v>
      </c>
      <c r="DC27" s="551">
        <v>5</v>
      </c>
      <c r="DD27" s="552">
        <v>0</v>
      </c>
      <c r="DE27" s="552">
        <v>0</v>
      </c>
      <c r="DF27" s="552">
        <v>1</v>
      </c>
      <c r="DG27" s="552">
        <v>0</v>
      </c>
      <c r="DH27" s="551">
        <v>10</v>
      </c>
      <c r="DI27" s="552">
        <v>2</v>
      </c>
      <c r="DJ27" s="552">
        <v>0</v>
      </c>
      <c r="DK27" s="552">
        <v>0</v>
      </c>
      <c r="DL27" s="920">
        <v>0</v>
      </c>
    </row>
    <row r="28" spans="1:116">
      <c r="A28" s="675" t="s">
        <v>1120</v>
      </c>
      <c r="B28" s="621" t="s">
        <v>918</v>
      </c>
      <c r="C28" s="622" t="s">
        <v>114</v>
      </c>
      <c r="D28" s="622" t="s">
        <v>919</v>
      </c>
      <c r="E28" s="622" t="s">
        <v>939</v>
      </c>
      <c r="F28" s="622" t="s">
        <v>114</v>
      </c>
      <c r="G28" s="599">
        <v>78.159240362466363</v>
      </c>
      <c r="H28" s="600">
        <v>483</v>
      </c>
      <c r="I28" s="552">
        <v>19</v>
      </c>
      <c r="J28" s="601">
        <v>545.9</v>
      </c>
      <c r="K28" s="551">
        <v>539</v>
      </c>
      <c r="L28" s="552">
        <v>13</v>
      </c>
      <c r="M28" s="552">
        <v>13</v>
      </c>
      <c r="N28" s="561"/>
      <c r="O28" s="553">
        <v>10</v>
      </c>
      <c r="P28" s="554">
        <v>1.1302277432712216</v>
      </c>
      <c r="Q28" s="555">
        <v>22.604554865424433</v>
      </c>
      <c r="R28" s="648"/>
      <c r="S28" s="909"/>
      <c r="T28" s="649"/>
      <c r="U28" s="889"/>
      <c r="V28" s="600">
        <v>216</v>
      </c>
      <c r="W28" s="601">
        <v>202</v>
      </c>
      <c r="X28" s="551">
        <v>202</v>
      </c>
      <c r="Y28" s="561"/>
      <c r="Z28" s="553">
        <v>0</v>
      </c>
      <c r="AA28" s="554">
        <v>0.93518518518518523</v>
      </c>
      <c r="AB28" s="555">
        <v>9.351851851851853</v>
      </c>
      <c r="AC28" s="600">
        <v>39</v>
      </c>
      <c r="AD28" s="557">
        <v>38</v>
      </c>
      <c r="AE28" s="551">
        <v>38</v>
      </c>
      <c r="AF28" s="552">
        <v>0</v>
      </c>
      <c r="AG28" s="553">
        <v>0</v>
      </c>
      <c r="AH28" s="602">
        <v>0.97435897435897434</v>
      </c>
      <c r="AI28" s="603">
        <v>44</v>
      </c>
      <c r="AJ28" s="559">
        <v>36</v>
      </c>
      <c r="AK28" s="551">
        <v>36</v>
      </c>
      <c r="AL28" s="552">
        <v>0</v>
      </c>
      <c r="AM28" s="561"/>
      <c r="AN28" s="553">
        <v>0</v>
      </c>
      <c r="AO28" s="602">
        <v>0.81818181818181823</v>
      </c>
      <c r="AP28" s="886"/>
      <c r="AQ28" s="657"/>
      <c r="AR28" s="887"/>
      <c r="AS28" s="887"/>
      <c r="AT28" s="602">
        <v>0.89627039627039629</v>
      </c>
      <c r="AU28" s="604">
        <v>17.925407925407924</v>
      </c>
      <c r="AV28" s="600">
        <v>95</v>
      </c>
      <c r="AW28" s="551">
        <v>102</v>
      </c>
      <c r="AX28" s="551">
        <v>66</v>
      </c>
      <c r="AY28" s="552">
        <v>35</v>
      </c>
      <c r="AZ28" s="552">
        <v>1</v>
      </c>
      <c r="BA28" s="561"/>
      <c r="BB28" s="571">
        <v>0</v>
      </c>
      <c r="BC28" s="602">
        <v>1.0736842105263158</v>
      </c>
      <c r="BD28" s="604">
        <v>10.736842105263158</v>
      </c>
      <c r="BE28" s="605">
        <v>74000</v>
      </c>
      <c r="BF28" s="644">
        <v>52757.020957522123</v>
      </c>
      <c r="BG28" s="644">
        <v>29807716.840999998</v>
      </c>
      <c r="BH28" s="906">
        <v>565</v>
      </c>
      <c r="BI28" s="602">
        <v>0.71293271564219085</v>
      </c>
      <c r="BJ28" s="604">
        <v>4.9905290094953356</v>
      </c>
      <c r="BK28" s="656"/>
      <c r="BL28" s="907"/>
      <c r="BM28" s="701"/>
      <c r="BN28" s="561"/>
      <c r="BO28" s="561"/>
      <c r="BP28" s="561"/>
      <c r="BQ28" s="561"/>
      <c r="BR28" s="561"/>
      <c r="BS28" s="657"/>
      <c r="BT28" s="607"/>
      <c r="BU28" s="676">
        <v>0.4</v>
      </c>
      <c r="BV28" s="602">
        <v>0.52631578947368418</v>
      </c>
      <c r="BW28" s="644">
        <v>20</v>
      </c>
      <c r="BX28" s="906">
        <v>38</v>
      </c>
      <c r="BY28" s="602">
        <v>1</v>
      </c>
      <c r="BZ28" s="604">
        <v>5</v>
      </c>
      <c r="CA28" s="658">
        <v>67</v>
      </c>
      <c r="CB28" s="924">
        <v>66</v>
      </c>
      <c r="CC28" s="661">
        <v>0.9850746268656716</v>
      </c>
      <c r="CD28" s="658">
        <v>41</v>
      </c>
      <c r="CE28" s="924">
        <v>37</v>
      </c>
      <c r="CF28" s="924">
        <v>18</v>
      </c>
      <c r="CG28" s="925">
        <v>19</v>
      </c>
      <c r="CH28" s="661">
        <v>0.90243902439024393</v>
      </c>
      <c r="CI28" s="661">
        <v>0.94375682562795782</v>
      </c>
      <c r="CJ28" s="659">
        <v>7.5500546050236625</v>
      </c>
      <c r="CK28" s="660"/>
      <c r="CL28" s="926"/>
      <c r="CM28" s="657"/>
      <c r="CN28" s="889"/>
      <c r="CO28" s="685"/>
      <c r="CP28" s="919"/>
      <c r="CQ28" s="657"/>
      <c r="CR28" s="607"/>
      <c r="CS28" s="584"/>
      <c r="CT28" s="585"/>
      <c r="CU28" s="585"/>
      <c r="CV28" s="891"/>
      <c r="CW28" s="600">
        <v>10</v>
      </c>
      <c r="CX28" s="552">
        <v>2</v>
      </c>
      <c r="CY28" s="552">
        <v>0</v>
      </c>
      <c r="CZ28" s="551">
        <v>0</v>
      </c>
      <c r="DA28" s="552">
        <v>0</v>
      </c>
      <c r="DB28" s="552">
        <v>0</v>
      </c>
      <c r="DC28" s="551">
        <v>0</v>
      </c>
      <c r="DD28" s="552">
        <v>0</v>
      </c>
      <c r="DE28" s="552">
        <v>0</v>
      </c>
      <c r="DF28" s="552">
        <v>0</v>
      </c>
      <c r="DG28" s="552">
        <v>0</v>
      </c>
      <c r="DH28" s="551">
        <v>0</v>
      </c>
      <c r="DI28" s="552">
        <v>0</v>
      </c>
      <c r="DJ28" s="552">
        <v>0</v>
      </c>
      <c r="DK28" s="552">
        <v>0</v>
      </c>
      <c r="DL28" s="920">
        <v>0</v>
      </c>
    </row>
    <row r="29" spans="1:116">
      <c r="A29" s="675" t="s">
        <v>1120</v>
      </c>
      <c r="B29" s="621" t="s">
        <v>918</v>
      </c>
      <c r="C29" s="622" t="s">
        <v>114</v>
      </c>
      <c r="D29" s="622" t="s">
        <v>919</v>
      </c>
      <c r="E29" s="622" t="s">
        <v>940</v>
      </c>
      <c r="F29" s="622" t="s">
        <v>941</v>
      </c>
      <c r="G29" s="599">
        <v>85.074402999361212</v>
      </c>
      <c r="H29" s="600">
        <v>581</v>
      </c>
      <c r="I29" s="552">
        <v>22</v>
      </c>
      <c r="J29" s="601">
        <v>820</v>
      </c>
      <c r="K29" s="551">
        <v>808</v>
      </c>
      <c r="L29" s="552">
        <v>27</v>
      </c>
      <c r="M29" s="552">
        <v>15</v>
      </c>
      <c r="N29" s="561"/>
      <c r="O29" s="553">
        <v>10</v>
      </c>
      <c r="P29" s="554">
        <v>1.2</v>
      </c>
      <c r="Q29" s="555">
        <v>24</v>
      </c>
      <c r="R29" s="648"/>
      <c r="S29" s="909"/>
      <c r="T29" s="649"/>
      <c r="U29" s="889"/>
      <c r="V29" s="600">
        <v>259</v>
      </c>
      <c r="W29" s="601">
        <v>319</v>
      </c>
      <c r="X29" s="551">
        <v>319</v>
      </c>
      <c r="Y29" s="561"/>
      <c r="Z29" s="553">
        <v>0</v>
      </c>
      <c r="AA29" s="554">
        <v>1.2</v>
      </c>
      <c r="AB29" s="555">
        <v>12</v>
      </c>
      <c r="AC29" s="600">
        <v>63</v>
      </c>
      <c r="AD29" s="557">
        <v>57</v>
      </c>
      <c r="AE29" s="551">
        <v>57</v>
      </c>
      <c r="AF29" s="552">
        <v>0</v>
      </c>
      <c r="AG29" s="553">
        <v>0</v>
      </c>
      <c r="AH29" s="602">
        <v>0.90476190476190477</v>
      </c>
      <c r="AI29" s="603">
        <v>71</v>
      </c>
      <c r="AJ29" s="559">
        <v>57</v>
      </c>
      <c r="AK29" s="551">
        <v>51</v>
      </c>
      <c r="AL29" s="552">
        <v>6</v>
      </c>
      <c r="AM29" s="561"/>
      <c r="AN29" s="553">
        <v>0</v>
      </c>
      <c r="AO29" s="602">
        <v>0.80281690140845074</v>
      </c>
      <c r="AP29" s="886"/>
      <c r="AQ29" s="657"/>
      <c r="AR29" s="887"/>
      <c r="AS29" s="887"/>
      <c r="AT29" s="602">
        <v>0.85378940308517781</v>
      </c>
      <c r="AU29" s="604">
        <v>17.075788061703555</v>
      </c>
      <c r="AV29" s="600">
        <v>140</v>
      </c>
      <c r="AW29" s="551">
        <v>189</v>
      </c>
      <c r="AX29" s="551">
        <v>115</v>
      </c>
      <c r="AY29" s="552">
        <v>61</v>
      </c>
      <c r="AZ29" s="552">
        <v>13</v>
      </c>
      <c r="BA29" s="561"/>
      <c r="BB29" s="571">
        <v>0</v>
      </c>
      <c r="BC29" s="602">
        <v>1.2</v>
      </c>
      <c r="BD29" s="604">
        <v>12</v>
      </c>
      <c r="BE29" s="605">
        <v>74000</v>
      </c>
      <c r="BF29" s="644">
        <v>60682.976960000044</v>
      </c>
      <c r="BG29" s="644">
        <v>51580530.416000038</v>
      </c>
      <c r="BH29" s="906">
        <v>850</v>
      </c>
      <c r="BI29" s="602">
        <v>0.82004022918918973</v>
      </c>
      <c r="BJ29" s="604">
        <v>5.7402816043243279</v>
      </c>
      <c r="BK29" s="656"/>
      <c r="BL29" s="907"/>
      <c r="BM29" s="701"/>
      <c r="BN29" s="561"/>
      <c r="BO29" s="561"/>
      <c r="BP29" s="561"/>
      <c r="BQ29" s="561"/>
      <c r="BR29" s="561"/>
      <c r="BS29" s="657"/>
      <c r="BT29" s="607"/>
      <c r="BU29" s="676">
        <v>0.4</v>
      </c>
      <c r="BV29" s="602">
        <v>0.49122807017543857</v>
      </c>
      <c r="BW29" s="644">
        <v>28</v>
      </c>
      <c r="BX29" s="906">
        <v>57</v>
      </c>
      <c r="BY29" s="602">
        <v>1</v>
      </c>
      <c r="BZ29" s="604">
        <v>5</v>
      </c>
      <c r="CA29" s="658">
        <v>96</v>
      </c>
      <c r="CB29" s="924">
        <v>107</v>
      </c>
      <c r="CC29" s="661">
        <v>1.1145833333333333</v>
      </c>
      <c r="CD29" s="658">
        <v>45</v>
      </c>
      <c r="CE29" s="924">
        <v>55</v>
      </c>
      <c r="CF29" s="924">
        <v>31</v>
      </c>
      <c r="CG29" s="925">
        <v>24</v>
      </c>
      <c r="CH29" s="661">
        <v>1.2</v>
      </c>
      <c r="CI29" s="661">
        <v>1.1572916666666666</v>
      </c>
      <c r="CJ29" s="659">
        <v>9.2583333333333329</v>
      </c>
      <c r="CK29" s="660"/>
      <c r="CL29" s="926"/>
      <c r="CM29" s="657"/>
      <c r="CN29" s="889"/>
      <c r="CO29" s="685"/>
      <c r="CP29" s="919"/>
      <c r="CQ29" s="657"/>
      <c r="CR29" s="607"/>
      <c r="CS29" s="584"/>
      <c r="CT29" s="585"/>
      <c r="CU29" s="585"/>
      <c r="CV29" s="891"/>
      <c r="CW29" s="600">
        <v>10</v>
      </c>
      <c r="CX29" s="552">
        <v>2</v>
      </c>
      <c r="CY29" s="552">
        <v>0</v>
      </c>
      <c r="CZ29" s="551">
        <v>0</v>
      </c>
      <c r="DA29" s="552">
        <v>0</v>
      </c>
      <c r="DB29" s="552">
        <v>0</v>
      </c>
      <c r="DC29" s="551">
        <v>0</v>
      </c>
      <c r="DD29" s="552">
        <v>0</v>
      </c>
      <c r="DE29" s="552">
        <v>0</v>
      </c>
      <c r="DF29" s="552">
        <v>0</v>
      </c>
      <c r="DG29" s="552">
        <v>0</v>
      </c>
      <c r="DH29" s="551">
        <v>0</v>
      </c>
      <c r="DI29" s="552">
        <v>0</v>
      </c>
      <c r="DJ29" s="552">
        <v>0</v>
      </c>
      <c r="DK29" s="552">
        <v>0</v>
      </c>
      <c r="DL29" s="920">
        <v>0</v>
      </c>
    </row>
    <row r="30" spans="1:116">
      <c r="A30" s="675" t="s">
        <v>1120</v>
      </c>
      <c r="B30" s="621" t="s">
        <v>918</v>
      </c>
      <c r="C30" s="622" t="s">
        <v>114</v>
      </c>
      <c r="D30" s="622" t="s">
        <v>919</v>
      </c>
      <c r="E30" s="622" t="s">
        <v>942</v>
      </c>
      <c r="F30" s="622" t="s">
        <v>943</v>
      </c>
      <c r="G30" s="599">
        <v>89.428477659934956</v>
      </c>
      <c r="H30" s="600">
        <v>631</v>
      </c>
      <c r="I30" s="552">
        <v>24</v>
      </c>
      <c r="J30" s="601">
        <v>907</v>
      </c>
      <c r="K30" s="551">
        <v>908</v>
      </c>
      <c r="L30" s="552">
        <v>29</v>
      </c>
      <c r="M30" s="552">
        <v>12</v>
      </c>
      <c r="N30" s="561"/>
      <c r="O30" s="553">
        <v>25</v>
      </c>
      <c r="P30" s="554">
        <v>1.2</v>
      </c>
      <c r="Q30" s="555">
        <v>24</v>
      </c>
      <c r="R30" s="648"/>
      <c r="S30" s="909"/>
      <c r="T30" s="649"/>
      <c r="U30" s="889"/>
      <c r="V30" s="600">
        <v>282</v>
      </c>
      <c r="W30" s="601">
        <v>419</v>
      </c>
      <c r="X30" s="551">
        <v>444</v>
      </c>
      <c r="Y30" s="561"/>
      <c r="Z30" s="553">
        <v>25</v>
      </c>
      <c r="AA30" s="554">
        <v>1.2</v>
      </c>
      <c r="AB30" s="555">
        <v>12</v>
      </c>
      <c r="AC30" s="600">
        <v>50</v>
      </c>
      <c r="AD30" s="557">
        <v>53</v>
      </c>
      <c r="AE30" s="551">
        <v>53</v>
      </c>
      <c r="AF30" s="552">
        <v>0</v>
      </c>
      <c r="AG30" s="553">
        <v>0</v>
      </c>
      <c r="AH30" s="602">
        <v>1.06</v>
      </c>
      <c r="AI30" s="603">
        <v>56</v>
      </c>
      <c r="AJ30" s="559">
        <v>60</v>
      </c>
      <c r="AK30" s="551">
        <v>53</v>
      </c>
      <c r="AL30" s="552">
        <v>7</v>
      </c>
      <c r="AM30" s="561"/>
      <c r="AN30" s="553">
        <v>0</v>
      </c>
      <c r="AO30" s="602">
        <v>1.0714285714285714</v>
      </c>
      <c r="AP30" s="886"/>
      <c r="AQ30" s="657"/>
      <c r="AR30" s="887"/>
      <c r="AS30" s="887"/>
      <c r="AT30" s="602">
        <v>1.0657142857142858</v>
      </c>
      <c r="AU30" s="604">
        <v>21.314285714285717</v>
      </c>
      <c r="AV30" s="600">
        <v>125</v>
      </c>
      <c r="AW30" s="551">
        <v>199</v>
      </c>
      <c r="AX30" s="551">
        <v>115</v>
      </c>
      <c r="AY30" s="552">
        <v>77</v>
      </c>
      <c r="AZ30" s="552">
        <v>7</v>
      </c>
      <c r="BA30" s="561"/>
      <c r="BB30" s="571">
        <v>0</v>
      </c>
      <c r="BC30" s="602">
        <v>1.2</v>
      </c>
      <c r="BD30" s="604">
        <v>12</v>
      </c>
      <c r="BE30" s="605">
        <v>74000</v>
      </c>
      <c r="BF30" s="644">
        <v>62816.474322444796</v>
      </c>
      <c r="BG30" s="644">
        <v>59612834.132000111</v>
      </c>
      <c r="BH30" s="906">
        <v>949</v>
      </c>
      <c r="BI30" s="602">
        <v>0.84887127462763234</v>
      </c>
      <c r="BJ30" s="604">
        <v>5.9420989223934262</v>
      </c>
      <c r="BK30" s="656"/>
      <c r="BL30" s="907"/>
      <c r="BM30" s="701"/>
      <c r="BN30" s="561"/>
      <c r="BO30" s="561"/>
      <c r="BP30" s="561"/>
      <c r="BQ30" s="561"/>
      <c r="BR30" s="561"/>
      <c r="BS30" s="657"/>
      <c r="BT30" s="607"/>
      <c r="BU30" s="676">
        <v>0.4</v>
      </c>
      <c r="BV30" s="602">
        <v>0.45283018867924529</v>
      </c>
      <c r="BW30" s="644">
        <v>24</v>
      </c>
      <c r="BX30" s="906">
        <v>53</v>
      </c>
      <c r="BY30" s="602">
        <v>1</v>
      </c>
      <c r="BZ30" s="604">
        <v>5</v>
      </c>
      <c r="CA30" s="658">
        <v>86</v>
      </c>
      <c r="CB30" s="924">
        <v>94</v>
      </c>
      <c r="CC30" s="661">
        <v>1.0930232558139534</v>
      </c>
      <c r="CD30" s="658">
        <v>40</v>
      </c>
      <c r="CE30" s="924">
        <v>48</v>
      </c>
      <c r="CF30" s="924">
        <v>21</v>
      </c>
      <c r="CG30" s="925">
        <v>27</v>
      </c>
      <c r="CH30" s="661">
        <v>1.2</v>
      </c>
      <c r="CI30" s="661">
        <v>1.1465116279069767</v>
      </c>
      <c r="CJ30" s="659">
        <v>9.1720930232558135</v>
      </c>
      <c r="CK30" s="660"/>
      <c r="CL30" s="926"/>
      <c r="CM30" s="657"/>
      <c r="CN30" s="889"/>
      <c r="CO30" s="685"/>
      <c r="CP30" s="919"/>
      <c r="CQ30" s="657"/>
      <c r="CR30" s="607"/>
      <c r="CS30" s="584"/>
      <c r="CT30" s="585"/>
      <c r="CU30" s="585"/>
      <c r="CV30" s="891"/>
      <c r="CW30" s="600">
        <v>25</v>
      </c>
      <c r="CX30" s="552">
        <v>5</v>
      </c>
      <c r="CY30" s="552">
        <v>0</v>
      </c>
      <c r="CZ30" s="551">
        <v>25</v>
      </c>
      <c r="DA30" s="552">
        <v>5</v>
      </c>
      <c r="DB30" s="552">
        <v>0</v>
      </c>
      <c r="DC30" s="551">
        <v>0</v>
      </c>
      <c r="DD30" s="552">
        <v>0</v>
      </c>
      <c r="DE30" s="552">
        <v>0</v>
      </c>
      <c r="DF30" s="552">
        <v>0</v>
      </c>
      <c r="DG30" s="552">
        <v>0</v>
      </c>
      <c r="DH30" s="551">
        <v>0</v>
      </c>
      <c r="DI30" s="552">
        <v>0</v>
      </c>
      <c r="DJ30" s="552">
        <v>0</v>
      </c>
      <c r="DK30" s="552">
        <v>0</v>
      </c>
      <c r="DL30" s="920">
        <v>0</v>
      </c>
    </row>
    <row r="31" spans="1:116">
      <c r="A31" s="675" t="s">
        <v>1120</v>
      </c>
      <c r="B31" s="621" t="s">
        <v>918</v>
      </c>
      <c r="C31" s="622" t="s">
        <v>114</v>
      </c>
      <c r="D31" s="622" t="s">
        <v>919</v>
      </c>
      <c r="E31" s="622" t="s">
        <v>944</v>
      </c>
      <c r="F31" s="622" t="s">
        <v>945</v>
      </c>
      <c r="G31" s="599">
        <v>82.988185345941858</v>
      </c>
      <c r="H31" s="600">
        <v>512</v>
      </c>
      <c r="I31" s="552">
        <v>20</v>
      </c>
      <c r="J31" s="601">
        <v>627</v>
      </c>
      <c r="K31" s="551">
        <v>632</v>
      </c>
      <c r="L31" s="552">
        <v>25</v>
      </c>
      <c r="M31" s="552">
        <v>11</v>
      </c>
      <c r="N31" s="561"/>
      <c r="O31" s="553">
        <v>25</v>
      </c>
      <c r="P31" s="554">
        <v>1.2</v>
      </c>
      <c r="Q31" s="555">
        <v>24</v>
      </c>
      <c r="R31" s="648"/>
      <c r="S31" s="909"/>
      <c r="T31" s="649"/>
      <c r="U31" s="889"/>
      <c r="V31" s="600">
        <v>229</v>
      </c>
      <c r="W31" s="601">
        <v>322</v>
      </c>
      <c r="X31" s="551">
        <v>337</v>
      </c>
      <c r="Y31" s="561"/>
      <c r="Z31" s="553">
        <v>15</v>
      </c>
      <c r="AA31" s="554">
        <v>1.2</v>
      </c>
      <c r="AB31" s="555">
        <v>12</v>
      </c>
      <c r="AC31" s="600">
        <v>56</v>
      </c>
      <c r="AD31" s="557">
        <v>43</v>
      </c>
      <c r="AE31" s="551">
        <v>43</v>
      </c>
      <c r="AF31" s="552">
        <v>0</v>
      </c>
      <c r="AG31" s="553">
        <v>0</v>
      </c>
      <c r="AH31" s="602">
        <v>0.7678571428571429</v>
      </c>
      <c r="AI31" s="603">
        <v>63</v>
      </c>
      <c r="AJ31" s="559">
        <v>51</v>
      </c>
      <c r="AK31" s="551">
        <v>42</v>
      </c>
      <c r="AL31" s="552">
        <v>9</v>
      </c>
      <c r="AM31" s="561"/>
      <c r="AN31" s="553">
        <v>0</v>
      </c>
      <c r="AO31" s="602">
        <v>0.80952380952380953</v>
      </c>
      <c r="AP31" s="886"/>
      <c r="AQ31" s="657"/>
      <c r="AR31" s="887"/>
      <c r="AS31" s="887"/>
      <c r="AT31" s="602">
        <v>0.78869047619047628</v>
      </c>
      <c r="AU31" s="604">
        <v>15.773809523809526</v>
      </c>
      <c r="AV31" s="600">
        <v>114</v>
      </c>
      <c r="AW31" s="551">
        <v>152</v>
      </c>
      <c r="AX31" s="551">
        <v>93</v>
      </c>
      <c r="AY31" s="552">
        <v>57</v>
      </c>
      <c r="AZ31" s="552">
        <v>2</v>
      </c>
      <c r="BA31" s="561"/>
      <c r="BB31" s="571">
        <v>0</v>
      </c>
      <c r="BC31" s="602">
        <v>1.2</v>
      </c>
      <c r="BD31" s="604">
        <v>12</v>
      </c>
      <c r="BE31" s="605">
        <v>74000</v>
      </c>
      <c r="BF31" s="644">
        <v>57144.145410179735</v>
      </c>
      <c r="BG31" s="644">
        <v>38172289.134000063</v>
      </c>
      <c r="BH31" s="906">
        <v>668</v>
      </c>
      <c r="BI31" s="602">
        <v>0.77221818121864505</v>
      </c>
      <c r="BJ31" s="604">
        <v>5.4055272685305154</v>
      </c>
      <c r="BK31" s="656"/>
      <c r="BL31" s="907"/>
      <c r="BM31" s="701"/>
      <c r="BN31" s="561"/>
      <c r="BO31" s="561"/>
      <c r="BP31" s="561"/>
      <c r="BQ31" s="561"/>
      <c r="BR31" s="561"/>
      <c r="BS31" s="657"/>
      <c r="BT31" s="607"/>
      <c r="BU31" s="676">
        <v>0.4</v>
      </c>
      <c r="BV31" s="602">
        <v>0.51162790697674421</v>
      </c>
      <c r="BW31" s="644">
        <v>22</v>
      </c>
      <c r="BX31" s="906">
        <v>43</v>
      </c>
      <c r="BY31" s="602">
        <v>1</v>
      </c>
      <c r="BZ31" s="604">
        <v>5</v>
      </c>
      <c r="CA31" s="658">
        <v>86</v>
      </c>
      <c r="CB31" s="924">
        <v>95</v>
      </c>
      <c r="CC31" s="661">
        <v>1.1046511627906976</v>
      </c>
      <c r="CD31" s="658">
        <v>41</v>
      </c>
      <c r="CE31" s="924">
        <v>45</v>
      </c>
      <c r="CF31" s="924">
        <v>19</v>
      </c>
      <c r="CG31" s="925">
        <v>26</v>
      </c>
      <c r="CH31" s="661">
        <v>1.0975609756097562</v>
      </c>
      <c r="CI31" s="661">
        <v>1.101106069200227</v>
      </c>
      <c r="CJ31" s="659">
        <v>8.8088485536018162</v>
      </c>
      <c r="CK31" s="660"/>
      <c r="CL31" s="926"/>
      <c r="CM31" s="657"/>
      <c r="CN31" s="889"/>
      <c r="CO31" s="685"/>
      <c r="CP31" s="919"/>
      <c r="CQ31" s="657"/>
      <c r="CR31" s="607"/>
      <c r="CS31" s="584"/>
      <c r="CT31" s="585"/>
      <c r="CU31" s="585"/>
      <c r="CV31" s="891"/>
      <c r="CW31" s="600">
        <v>25</v>
      </c>
      <c r="CX31" s="552">
        <v>5</v>
      </c>
      <c r="CY31" s="552">
        <v>0</v>
      </c>
      <c r="CZ31" s="551">
        <v>15</v>
      </c>
      <c r="DA31" s="552">
        <v>3</v>
      </c>
      <c r="DB31" s="552">
        <v>0</v>
      </c>
      <c r="DC31" s="551">
        <v>0</v>
      </c>
      <c r="DD31" s="552">
        <v>0</v>
      </c>
      <c r="DE31" s="552">
        <v>0</v>
      </c>
      <c r="DF31" s="552">
        <v>0</v>
      </c>
      <c r="DG31" s="552">
        <v>0</v>
      </c>
      <c r="DH31" s="551">
        <v>0</v>
      </c>
      <c r="DI31" s="552">
        <v>0</v>
      </c>
      <c r="DJ31" s="552">
        <v>0</v>
      </c>
      <c r="DK31" s="552">
        <v>0</v>
      </c>
      <c r="DL31" s="920">
        <v>0</v>
      </c>
    </row>
    <row r="32" spans="1:116">
      <c r="A32" s="675" t="s">
        <v>1120</v>
      </c>
      <c r="B32" s="621" t="s">
        <v>918</v>
      </c>
      <c r="C32" s="622" t="s">
        <v>114</v>
      </c>
      <c r="D32" s="622" t="s">
        <v>919</v>
      </c>
      <c r="E32" s="622" t="s">
        <v>946</v>
      </c>
      <c r="F32" s="622" t="s">
        <v>947</v>
      </c>
      <c r="G32" s="599">
        <v>85.959355350219823</v>
      </c>
      <c r="H32" s="600">
        <v>556</v>
      </c>
      <c r="I32" s="552">
        <v>22</v>
      </c>
      <c r="J32" s="601">
        <v>733</v>
      </c>
      <c r="K32" s="551">
        <v>727</v>
      </c>
      <c r="L32" s="552">
        <v>8</v>
      </c>
      <c r="M32" s="552">
        <v>10</v>
      </c>
      <c r="N32" s="561"/>
      <c r="O32" s="553">
        <v>5</v>
      </c>
      <c r="P32" s="554">
        <v>1.2</v>
      </c>
      <c r="Q32" s="555">
        <v>24</v>
      </c>
      <c r="R32" s="648"/>
      <c r="S32" s="909"/>
      <c r="T32" s="649"/>
      <c r="U32" s="889"/>
      <c r="V32" s="600">
        <v>249</v>
      </c>
      <c r="W32" s="601">
        <v>328</v>
      </c>
      <c r="X32" s="551">
        <v>328</v>
      </c>
      <c r="Y32" s="561"/>
      <c r="Z32" s="553">
        <v>0</v>
      </c>
      <c r="AA32" s="554">
        <v>1.2</v>
      </c>
      <c r="AB32" s="555">
        <v>12</v>
      </c>
      <c r="AC32" s="600">
        <v>41</v>
      </c>
      <c r="AD32" s="557">
        <v>37</v>
      </c>
      <c r="AE32" s="551">
        <v>37</v>
      </c>
      <c r="AF32" s="552">
        <v>0</v>
      </c>
      <c r="AG32" s="553">
        <v>0</v>
      </c>
      <c r="AH32" s="602">
        <v>0.90243902439024393</v>
      </c>
      <c r="AI32" s="603">
        <v>46</v>
      </c>
      <c r="AJ32" s="559">
        <v>43</v>
      </c>
      <c r="AK32" s="551">
        <v>37</v>
      </c>
      <c r="AL32" s="552">
        <v>6</v>
      </c>
      <c r="AM32" s="561"/>
      <c r="AN32" s="553">
        <v>0</v>
      </c>
      <c r="AO32" s="602">
        <v>0.93478260869565222</v>
      </c>
      <c r="AP32" s="886"/>
      <c r="AQ32" s="657"/>
      <c r="AR32" s="887"/>
      <c r="AS32" s="887"/>
      <c r="AT32" s="602">
        <v>0.91861081654294807</v>
      </c>
      <c r="AU32" s="604">
        <v>18.372216330858961</v>
      </c>
      <c r="AV32" s="600">
        <v>129</v>
      </c>
      <c r="AW32" s="551">
        <v>167</v>
      </c>
      <c r="AX32" s="551">
        <v>109</v>
      </c>
      <c r="AY32" s="552">
        <v>55</v>
      </c>
      <c r="AZ32" s="552">
        <v>3</v>
      </c>
      <c r="BA32" s="561"/>
      <c r="BB32" s="571">
        <v>0</v>
      </c>
      <c r="BC32" s="602">
        <v>1.2</v>
      </c>
      <c r="BD32" s="604">
        <v>12</v>
      </c>
      <c r="BE32" s="605">
        <v>74000</v>
      </c>
      <c r="BF32" s="644">
        <v>57927.367361073826</v>
      </c>
      <c r="BG32" s="644">
        <v>43155888.684</v>
      </c>
      <c r="BH32" s="906">
        <v>745</v>
      </c>
      <c r="BI32" s="602">
        <v>0.78280226163613276</v>
      </c>
      <c r="BJ32" s="604">
        <v>5.4796158314529295</v>
      </c>
      <c r="BK32" s="656"/>
      <c r="BL32" s="907"/>
      <c r="BM32" s="701"/>
      <c r="BN32" s="561"/>
      <c r="BO32" s="561"/>
      <c r="BP32" s="561"/>
      <c r="BQ32" s="561"/>
      <c r="BR32" s="561"/>
      <c r="BS32" s="657"/>
      <c r="BT32" s="607"/>
      <c r="BU32" s="676">
        <v>0.4</v>
      </c>
      <c r="BV32" s="602">
        <v>0.51351351351351349</v>
      </c>
      <c r="BW32" s="644">
        <v>19</v>
      </c>
      <c r="BX32" s="906">
        <v>37</v>
      </c>
      <c r="BY32" s="602">
        <v>1</v>
      </c>
      <c r="BZ32" s="604">
        <v>5</v>
      </c>
      <c r="CA32" s="658">
        <v>71</v>
      </c>
      <c r="CB32" s="924">
        <v>82</v>
      </c>
      <c r="CC32" s="661">
        <v>1.1549295774647887</v>
      </c>
      <c r="CD32" s="658">
        <v>41</v>
      </c>
      <c r="CE32" s="924">
        <v>46</v>
      </c>
      <c r="CF32" s="924">
        <v>18</v>
      </c>
      <c r="CG32" s="925">
        <v>28</v>
      </c>
      <c r="CH32" s="661">
        <v>1.1219512195121952</v>
      </c>
      <c r="CI32" s="661">
        <v>1.1384403984884921</v>
      </c>
      <c r="CJ32" s="659">
        <v>9.1075231879079368</v>
      </c>
      <c r="CK32" s="660"/>
      <c r="CL32" s="926"/>
      <c r="CM32" s="657"/>
      <c r="CN32" s="889"/>
      <c r="CO32" s="685"/>
      <c r="CP32" s="919"/>
      <c r="CQ32" s="657"/>
      <c r="CR32" s="607"/>
      <c r="CS32" s="584"/>
      <c r="CT32" s="585"/>
      <c r="CU32" s="585"/>
      <c r="CV32" s="891"/>
      <c r="CW32" s="600">
        <v>5</v>
      </c>
      <c r="CX32" s="552">
        <v>1</v>
      </c>
      <c r="CY32" s="552">
        <v>0</v>
      </c>
      <c r="CZ32" s="551">
        <v>0</v>
      </c>
      <c r="DA32" s="552">
        <v>0</v>
      </c>
      <c r="DB32" s="552">
        <v>0</v>
      </c>
      <c r="DC32" s="551">
        <v>0</v>
      </c>
      <c r="DD32" s="552">
        <v>0</v>
      </c>
      <c r="DE32" s="552">
        <v>0</v>
      </c>
      <c r="DF32" s="552">
        <v>0</v>
      </c>
      <c r="DG32" s="552">
        <v>0</v>
      </c>
      <c r="DH32" s="551">
        <v>0</v>
      </c>
      <c r="DI32" s="552">
        <v>0</v>
      </c>
      <c r="DJ32" s="552">
        <v>0</v>
      </c>
      <c r="DK32" s="552">
        <v>0</v>
      </c>
      <c r="DL32" s="920">
        <v>0</v>
      </c>
    </row>
    <row r="33" spans="1:116">
      <c r="A33" s="675" t="s">
        <v>1120</v>
      </c>
      <c r="B33" s="621" t="s">
        <v>918</v>
      </c>
      <c r="C33" s="622" t="s">
        <v>114</v>
      </c>
      <c r="D33" s="622" t="s">
        <v>919</v>
      </c>
      <c r="E33" s="622" t="s">
        <v>948</v>
      </c>
      <c r="F33" s="622" t="s">
        <v>949</v>
      </c>
      <c r="G33" s="599">
        <v>88.729164676100936</v>
      </c>
      <c r="H33" s="600">
        <v>702</v>
      </c>
      <c r="I33" s="552">
        <v>27</v>
      </c>
      <c r="J33" s="601">
        <v>934.3</v>
      </c>
      <c r="K33" s="551">
        <v>981</v>
      </c>
      <c r="L33" s="552">
        <v>5</v>
      </c>
      <c r="M33" s="552">
        <v>11</v>
      </c>
      <c r="N33" s="561"/>
      <c r="O33" s="553">
        <v>55</v>
      </c>
      <c r="P33" s="554">
        <v>1.2</v>
      </c>
      <c r="Q33" s="555">
        <v>24</v>
      </c>
      <c r="R33" s="648"/>
      <c r="S33" s="909"/>
      <c r="T33" s="649"/>
      <c r="U33" s="889"/>
      <c r="V33" s="600">
        <v>314</v>
      </c>
      <c r="W33" s="601">
        <v>439</v>
      </c>
      <c r="X33" s="551">
        <v>469</v>
      </c>
      <c r="Y33" s="561"/>
      <c r="Z33" s="553">
        <v>30</v>
      </c>
      <c r="AA33" s="554">
        <v>1.2</v>
      </c>
      <c r="AB33" s="555">
        <v>12</v>
      </c>
      <c r="AC33" s="600">
        <v>58</v>
      </c>
      <c r="AD33" s="557">
        <v>62</v>
      </c>
      <c r="AE33" s="551">
        <v>62</v>
      </c>
      <c r="AF33" s="552">
        <v>0</v>
      </c>
      <c r="AG33" s="553">
        <v>0</v>
      </c>
      <c r="AH33" s="602">
        <v>1.0689655172413792</v>
      </c>
      <c r="AI33" s="603">
        <v>66</v>
      </c>
      <c r="AJ33" s="559">
        <v>64</v>
      </c>
      <c r="AK33" s="551">
        <v>60</v>
      </c>
      <c r="AL33" s="552">
        <v>4</v>
      </c>
      <c r="AM33" s="561"/>
      <c r="AN33" s="553">
        <v>0</v>
      </c>
      <c r="AO33" s="602">
        <v>0.96969696969696972</v>
      </c>
      <c r="AP33" s="886"/>
      <c r="AQ33" s="657"/>
      <c r="AR33" s="887"/>
      <c r="AS33" s="887"/>
      <c r="AT33" s="602">
        <v>1.0193312434691744</v>
      </c>
      <c r="AU33" s="604">
        <v>20.386624869383489</v>
      </c>
      <c r="AV33" s="600">
        <v>150</v>
      </c>
      <c r="AW33" s="551">
        <v>198</v>
      </c>
      <c r="AX33" s="551">
        <v>122</v>
      </c>
      <c r="AY33" s="552">
        <v>89</v>
      </c>
      <c r="AZ33" s="552">
        <v>2</v>
      </c>
      <c r="BA33" s="561"/>
      <c r="BB33" s="571">
        <v>15</v>
      </c>
      <c r="BC33" s="602">
        <v>1.2</v>
      </c>
      <c r="BD33" s="604">
        <v>12</v>
      </c>
      <c r="BE33" s="605">
        <v>74000</v>
      </c>
      <c r="BF33" s="644">
        <v>67842.56367101302</v>
      </c>
      <c r="BG33" s="644">
        <v>67639035.979999974</v>
      </c>
      <c r="BH33" s="906">
        <v>997</v>
      </c>
      <c r="BI33" s="602">
        <v>0.91679140095963541</v>
      </c>
      <c r="BJ33" s="604">
        <v>6.4175398067174481</v>
      </c>
      <c r="BK33" s="656"/>
      <c r="BL33" s="907"/>
      <c r="BM33" s="701"/>
      <c r="BN33" s="561"/>
      <c r="BO33" s="561"/>
      <c r="BP33" s="561"/>
      <c r="BQ33" s="561"/>
      <c r="BR33" s="561"/>
      <c r="BS33" s="657"/>
      <c r="BT33" s="607"/>
      <c r="BU33" s="676">
        <v>0.4</v>
      </c>
      <c r="BV33" s="602">
        <v>0.62903225806451613</v>
      </c>
      <c r="BW33" s="644">
        <v>39</v>
      </c>
      <c r="BX33" s="906">
        <v>62</v>
      </c>
      <c r="BY33" s="602">
        <v>1</v>
      </c>
      <c r="BZ33" s="604">
        <v>5</v>
      </c>
      <c r="CA33" s="658">
        <v>128</v>
      </c>
      <c r="CB33" s="924">
        <v>132</v>
      </c>
      <c r="CC33" s="661">
        <v>1.03125</v>
      </c>
      <c r="CD33" s="658">
        <v>44</v>
      </c>
      <c r="CE33" s="924">
        <v>54</v>
      </c>
      <c r="CF33" s="924">
        <v>26</v>
      </c>
      <c r="CG33" s="925">
        <v>28</v>
      </c>
      <c r="CH33" s="661">
        <v>1.2</v>
      </c>
      <c r="CI33" s="661">
        <v>1.1156250000000001</v>
      </c>
      <c r="CJ33" s="659">
        <v>8.9250000000000007</v>
      </c>
      <c r="CK33" s="660"/>
      <c r="CL33" s="926"/>
      <c r="CM33" s="657"/>
      <c r="CN33" s="889"/>
      <c r="CO33" s="685"/>
      <c r="CP33" s="919"/>
      <c r="CQ33" s="657"/>
      <c r="CR33" s="607"/>
      <c r="CS33" s="584"/>
      <c r="CT33" s="585"/>
      <c r="CU33" s="585"/>
      <c r="CV33" s="891"/>
      <c r="CW33" s="600">
        <v>55</v>
      </c>
      <c r="CX33" s="552">
        <v>11</v>
      </c>
      <c r="CY33" s="552">
        <v>0</v>
      </c>
      <c r="CZ33" s="551">
        <v>30</v>
      </c>
      <c r="DA33" s="552">
        <v>6</v>
      </c>
      <c r="DB33" s="552">
        <v>0</v>
      </c>
      <c r="DC33" s="551">
        <v>15</v>
      </c>
      <c r="DD33" s="552">
        <v>3</v>
      </c>
      <c r="DE33" s="552">
        <v>0</v>
      </c>
      <c r="DF33" s="552">
        <v>0</v>
      </c>
      <c r="DG33" s="552">
        <v>0</v>
      </c>
      <c r="DH33" s="551">
        <v>0</v>
      </c>
      <c r="DI33" s="552">
        <v>0</v>
      </c>
      <c r="DJ33" s="552">
        <v>0</v>
      </c>
      <c r="DK33" s="552">
        <v>0</v>
      </c>
      <c r="DL33" s="920">
        <v>0</v>
      </c>
    </row>
    <row r="34" spans="1:116">
      <c r="A34" s="675" t="s">
        <v>1120</v>
      </c>
      <c r="B34" s="621" t="s">
        <v>918</v>
      </c>
      <c r="C34" s="622" t="s">
        <v>496</v>
      </c>
      <c r="D34" s="622" t="s">
        <v>920</v>
      </c>
      <c r="E34" s="622" t="s">
        <v>950</v>
      </c>
      <c r="F34" s="622" t="s">
        <v>496</v>
      </c>
      <c r="G34" s="599">
        <v>89.891526921755343</v>
      </c>
      <c r="H34" s="600">
        <v>409</v>
      </c>
      <c r="I34" s="552">
        <v>15</v>
      </c>
      <c r="J34" s="601">
        <v>726</v>
      </c>
      <c r="K34" s="551">
        <v>726</v>
      </c>
      <c r="L34" s="552">
        <v>20</v>
      </c>
      <c r="M34" s="552">
        <v>18</v>
      </c>
      <c r="N34" s="561"/>
      <c r="O34" s="553">
        <v>15</v>
      </c>
      <c r="P34" s="554">
        <v>1.2</v>
      </c>
      <c r="Q34" s="555">
        <v>24</v>
      </c>
      <c r="R34" s="648"/>
      <c r="S34" s="909"/>
      <c r="T34" s="649"/>
      <c r="U34" s="889"/>
      <c r="V34" s="600">
        <v>183</v>
      </c>
      <c r="W34" s="601">
        <v>351</v>
      </c>
      <c r="X34" s="551">
        <v>361</v>
      </c>
      <c r="Y34" s="561"/>
      <c r="Z34" s="553">
        <v>10</v>
      </c>
      <c r="AA34" s="554">
        <v>1.2</v>
      </c>
      <c r="AB34" s="555">
        <v>12</v>
      </c>
      <c r="AC34" s="600">
        <v>33</v>
      </c>
      <c r="AD34" s="557">
        <v>47</v>
      </c>
      <c r="AE34" s="551">
        <v>47</v>
      </c>
      <c r="AF34" s="552">
        <v>0</v>
      </c>
      <c r="AG34" s="553">
        <v>0</v>
      </c>
      <c r="AH34" s="602">
        <v>1.2</v>
      </c>
      <c r="AI34" s="603">
        <v>37</v>
      </c>
      <c r="AJ34" s="559">
        <v>49</v>
      </c>
      <c r="AK34" s="551">
        <v>45</v>
      </c>
      <c r="AL34" s="552">
        <v>4</v>
      </c>
      <c r="AM34" s="561"/>
      <c r="AN34" s="553">
        <v>0</v>
      </c>
      <c r="AO34" s="602">
        <v>1.2</v>
      </c>
      <c r="AP34" s="886"/>
      <c r="AQ34" s="657"/>
      <c r="AR34" s="887"/>
      <c r="AS34" s="887"/>
      <c r="AT34" s="602">
        <v>1.2</v>
      </c>
      <c r="AU34" s="604">
        <v>24</v>
      </c>
      <c r="AV34" s="600">
        <v>77</v>
      </c>
      <c r="AW34" s="551">
        <v>167</v>
      </c>
      <c r="AX34" s="551">
        <v>101</v>
      </c>
      <c r="AY34" s="552">
        <v>66</v>
      </c>
      <c r="AZ34" s="552">
        <v>0</v>
      </c>
      <c r="BA34" s="561"/>
      <c r="BB34" s="571">
        <v>0</v>
      </c>
      <c r="BC34" s="602">
        <v>1.2</v>
      </c>
      <c r="BD34" s="604">
        <v>12</v>
      </c>
      <c r="BE34" s="605">
        <v>74000</v>
      </c>
      <c r="BF34" s="644">
        <v>58805.560574607356</v>
      </c>
      <c r="BG34" s="644">
        <v>44927448.279000022</v>
      </c>
      <c r="BH34" s="906">
        <v>764</v>
      </c>
      <c r="BI34" s="602">
        <v>0.79466973749469405</v>
      </c>
      <c r="BJ34" s="604">
        <v>5.5626881624628588</v>
      </c>
      <c r="BK34" s="656"/>
      <c r="BL34" s="907"/>
      <c r="BM34" s="701"/>
      <c r="BN34" s="561"/>
      <c r="BO34" s="561"/>
      <c r="BP34" s="561"/>
      <c r="BQ34" s="561"/>
      <c r="BR34" s="561"/>
      <c r="BS34" s="657"/>
      <c r="BT34" s="607"/>
      <c r="BU34" s="676">
        <v>0.4</v>
      </c>
      <c r="BV34" s="602">
        <v>0.25531914893617019</v>
      </c>
      <c r="BW34" s="644">
        <v>12</v>
      </c>
      <c r="BX34" s="906">
        <v>47</v>
      </c>
      <c r="BY34" s="602">
        <v>0.63829787234042545</v>
      </c>
      <c r="BZ34" s="604">
        <v>3.1914893617021272</v>
      </c>
      <c r="CA34" s="658">
        <v>83</v>
      </c>
      <c r="CB34" s="924">
        <v>90</v>
      </c>
      <c r="CC34" s="661">
        <v>1.0843373493975903</v>
      </c>
      <c r="CD34" s="658">
        <v>31</v>
      </c>
      <c r="CE34" s="924">
        <v>46</v>
      </c>
      <c r="CF34" s="924">
        <v>17</v>
      </c>
      <c r="CG34" s="925">
        <v>29</v>
      </c>
      <c r="CH34" s="661">
        <v>1.2</v>
      </c>
      <c r="CI34" s="661">
        <v>1.1421686746987951</v>
      </c>
      <c r="CJ34" s="659">
        <v>9.137349397590361</v>
      </c>
      <c r="CK34" s="660"/>
      <c r="CL34" s="926"/>
      <c r="CM34" s="657"/>
      <c r="CN34" s="889"/>
      <c r="CO34" s="685"/>
      <c r="CP34" s="919"/>
      <c r="CQ34" s="657"/>
      <c r="CR34" s="607"/>
      <c r="CS34" s="584"/>
      <c r="CT34" s="585"/>
      <c r="CU34" s="585"/>
      <c r="CV34" s="891"/>
      <c r="CW34" s="600">
        <v>15</v>
      </c>
      <c r="CX34" s="552">
        <v>3</v>
      </c>
      <c r="CY34" s="552">
        <v>0</v>
      </c>
      <c r="CZ34" s="551">
        <v>10</v>
      </c>
      <c r="DA34" s="552">
        <v>2</v>
      </c>
      <c r="DB34" s="552">
        <v>0</v>
      </c>
      <c r="DC34" s="551">
        <v>0</v>
      </c>
      <c r="DD34" s="552">
        <v>0</v>
      </c>
      <c r="DE34" s="552">
        <v>0</v>
      </c>
      <c r="DF34" s="552">
        <v>0</v>
      </c>
      <c r="DG34" s="552">
        <v>0</v>
      </c>
      <c r="DH34" s="551">
        <v>0</v>
      </c>
      <c r="DI34" s="552">
        <v>0</v>
      </c>
      <c r="DJ34" s="552">
        <v>0</v>
      </c>
      <c r="DK34" s="552">
        <v>0</v>
      </c>
      <c r="DL34" s="920">
        <v>0</v>
      </c>
    </row>
    <row r="35" spans="1:116">
      <c r="A35" s="675" t="s">
        <v>1120</v>
      </c>
      <c r="B35" s="621" t="s">
        <v>918</v>
      </c>
      <c r="C35" s="622" t="s">
        <v>496</v>
      </c>
      <c r="D35" s="622" t="s">
        <v>920</v>
      </c>
      <c r="E35" s="622" t="s">
        <v>951</v>
      </c>
      <c r="F35" s="622" t="s">
        <v>952</v>
      </c>
      <c r="G35" s="599">
        <v>85.228859260907313</v>
      </c>
      <c r="H35" s="600">
        <v>620</v>
      </c>
      <c r="I35" s="552">
        <v>23</v>
      </c>
      <c r="J35" s="601">
        <v>880</v>
      </c>
      <c r="K35" s="551">
        <v>872</v>
      </c>
      <c r="L35" s="552">
        <v>25</v>
      </c>
      <c r="M35" s="552">
        <v>18</v>
      </c>
      <c r="N35" s="561"/>
      <c r="O35" s="553">
        <v>15</v>
      </c>
      <c r="P35" s="554">
        <v>1.2</v>
      </c>
      <c r="Q35" s="555">
        <v>24</v>
      </c>
      <c r="R35" s="648"/>
      <c r="S35" s="909"/>
      <c r="T35" s="649"/>
      <c r="U35" s="889"/>
      <c r="V35" s="600">
        <v>278</v>
      </c>
      <c r="W35" s="601">
        <v>470</v>
      </c>
      <c r="X35" s="551">
        <v>470</v>
      </c>
      <c r="Y35" s="561"/>
      <c r="Z35" s="553">
        <v>0</v>
      </c>
      <c r="AA35" s="554">
        <v>1.2</v>
      </c>
      <c r="AB35" s="555">
        <v>12</v>
      </c>
      <c r="AC35" s="600">
        <v>59</v>
      </c>
      <c r="AD35" s="557">
        <v>61</v>
      </c>
      <c r="AE35" s="551">
        <v>61</v>
      </c>
      <c r="AF35" s="552">
        <v>0</v>
      </c>
      <c r="AG35" s="553">
        <v>0</v>
      </c>
      <c r="AH35" s="602">
        <v>1.0338983050847457</v>
      </c>
      <c r="AI35" s="603">
        <v>66</v>
      </c>
      <c r="AJ35" s="559">
        <v>62</v>
      </c>
      <c r="AK35" s="551">
        <v>58</v>
      </c>
      <c r="AL35" s="552">
        <v>4</v>
      </c>
      <c r="AM35" s="561"/>
      <c r="AN35" s="553">
        <v>0</v>
      </c>
      <c r="AO35" s="602">
        <v>0.93939393939393945</v>
      </c>
      <c r="AP35" s="886"/>
      <c r="AQ35" s="657"/>
      <c r="AR35" s="887"/>
      <c r="AS35" s="887"/>
      <c r="AT35" s="602">
        <v>0.98664612223934256</v>
      </c>
      <c r="AU35" s="604">
        <v>19.732922444786851</v>
      </c>
      <c r="AV35" s="600">
        <v>138</v>
      </c>
      <c r="AW35" s="551">
        <v>219</v>
      </c>
      <c r="AX35" s="551">
        <v>131</v>
      </c>
      <c r="AY35" s="552">
        <v>84</v>
      </c>
      <c r="AZ35" s="552">
        <v>4</v>
      </c>
      <c r="BA35" s="561"/>
      <c r="BB35" s="571">
        <v>0</v>
      </c>
      <c r="BC35" s="602">
        <v>1.2</v>
      </c>
      <c r="BD35" s="604">
        <v>12</v>
      </c>
      <c r="BE35" s="605">
        <v>74000</v>
      </c>
      <c r="BF35" s="644">
        <v>50920.119698360788</v>
      </c>
      <c r="BG35" s="644">
        <v>46591909.524000123</v>
      </c>
      <c r="BH35" s="906">
        <v>915</v>
      </c>
      <c r="BI35" s="602">
        <v>0.68810972565352413</v>
      </c>
      <c r="BJ35" s="604">
        <v>4.8167680795746692</v>
      </c>
      <c r="BK35" s="656"/>
      <c r="BL35" s="907"/>
      <c r="BM35" s="701"/>
      <c r="BN35" s="561"/>
      <c r="BO35" s="561"/>
      <c r="BP35" s="561"/>
      <c r="BQ35" s="561"/>
      <c r="BR35" s="561"/>
      <c r="BS35" s="657"/>
      <c r="BT35" s="607"/>
      <c r="BU35" s="676">
        <v>0.4</v>
      </c>
      <c r="BV35" s="602">
        <v>0.32786885245901637</v>
      </c>
      <c r="BW35" s="644">
        <v>20</v>
      </c>
      <c r="BX35" s="906">
        <v>61</v>
      </c>
      <c r="BY35" s="602">
        <v>0.81967213114754089</v>
      </c>
      <c r="BZ35" s="604">
        <v>4.0983606557377046</v>
      </c>
      <c r="CA35" s="658">
        <v>88</v>
      </c>
      <c r="CB35" s="924">
        <v>91</v>
      </c>
      <c r="CC35" s="661">
        <v>1.0340909090909092</v>
      </c>
      <c r="CD35" s="658">
        <v>36</v>
      </c>
      <c r="CE35" s="924">
        <v>40</v>
      </c>
      <c r="CF35" s="924">
        <v>10</v>
      </c>
      <c r="CG35" s="925">
        <v>30</v>
      </c>
      <c r="CH35" s="661">
        <v>1.1111111111111112</v>
      </c>
      <c r="CI35" s="661">
        <v>1.0726010101010102</v>
      </c>
      <c r="CJ35" s="659">
        <v>8.5808080808080813</v>
      </c>
      <c r="CK35" s="660"/>
      <c r="CL35" s="926"/>
      <c r="CM35" s="657"/>
      <c r="CN35" s="889"/>
      <c r="CO35" s="685"/>
      <c r="CP35" s="919"/>
      <c r="CQ35" s="657"/>
      <c r="CR35" s="607"/>
      <c r="CS35" s="584"/>
      <c r="CT35" s="585"/>
      <c r="CU35" s="585"/>
      <c r="CV35" s="891"/>
      <c r="CW35" s="600">
        <v>15</v>
      </c>
      <c r="CX35" s="552">
        <v>3</v>
      </c>
      <c r="CY35" s="552">
        <v>0</v>
      </c>
      <c r="CZ35" s="551">
        <v>0</v>
      </c>
      <c r="DA35" s="552">
        <v>0</v>
      </c>
      <c r="DB35" s="552">
        <v>0</v>
      </c>
      <c r="DC35" s="551">
        <v>0</v>
      </c>
      <c r="DD35" s="552">
        <v>0</v>
      </c>
      <c r="DE35" s="552">
        <v>0</v>
      </c>
      <c r="DF35" s="552">
        <v>0</v>
      </c>
      <c r="DG35" s="552">
        <v>0</v>
      </c>
      <c r="DH35" s="551">
        <v>0</v>
      </c>
      <c r="DI35" s="552">
        <v>0</v>
      </c>
      <c r="DJ35" s="552">
        <v>0</v>
      </c>
      <c r="DK35" s="552">
        <v>0</v>
      </c>
      <c r="DL35" s="920">
        <v>0</v>
      </c>
    </row>
    <row r="36" spans="1:116">
      <c r="A36" s="675" t="s">
        <v>1120</v>
      </c>
      <c r="B36" s="621" t="s">
        <v>918</v>
      </c>
      <c r="C36" s="622" t="s">
        <v>496</v>
      </c>
      <c r="D36" s="622" t="s">
        <v>920</v>
      </c>
      <c r="E36" s="622" t="s">
        <v>953</v>
      </c>
      <c r="F36" s="622" t="s">
        <v>954</v>
      </c>
      <c r="G36" s="599">
        <v>82.919167506448105</v>
      </c>
      <c r="H36" s="600">
        <v>853</v>
      </c>
      <c r="I36" s="552">
        <v>30</v>
      </c>
      <c r="J36" s="601">
        <v>1252.4000000000001</v>
      </c>
      <c r="K36" s="551">
        <v>1276</v>
      </c>
      <c r="L36" s="552">
        <v>16</v>
      </c>
      <c r="M36" s="552">
        <v>18</v>
      </c>
      <c r="N36" s="561"/>
      <c r="O36" s="553">
        <v>45</v>
      </c>
      <c r="P36" s="554">
        <v>1.2</v>
      </c>
      <c r="Q36" s="555">
        <v>24</v>
      </c>
      <c r="R36" s="648"/>
      <c r="S36" s="909"/>
      <c r="T36" s="649"/>
      <c r="U36" s="889"/>
      <c r="V36" s="600">
        <v>382</v>
      </c>
      <c r="W36" s="601">
        <v>492</v>
      </c>
      <c r="X36" s="551">
        <v>497</v>
      </c>
      <c r="Y36" s="561"/>
      <c r="Z36" s="553">
        <v>5</v>
      </c>
      <c r="AA36" s="554">
        <v>1.2</v>
      </c>
      <c r="AB36" s="555">
        <v>12</v>
      </c>
      <c r="AC36" s="600">
        <v>78</v>
      </c>
      <c r="AD36" s="557">
        <v>65</v>
      </c>
      <c r="AE36" s="551">
        <v>65</v>
      </c>
      <c r="AF36" s="552">
        <v>0</v>
      </c>
      <c r="AG36" s="553">
        <v>0</v>
      </c>
      <c r="AH36" s="602">
        <v>0.83333333333333337</v>
      </c>
      <c r="AI36" s="603">
        <v>87</v>
      </c>
      <c r="AJ36" s="559">
        <v>67</v>
      </c>
      <c r="AK36" s="551">
        <v>64</v>
      </c>
      <c r="AL36" s="552">
        <v>3</v>
      </c>
      <c r="AM36" s="561"/>
      <c r="AN36" s="553">
        <v>0</v>
      </c>
      <c r="AO36" s="602">
        <v>0.77011494252873558</v>
      </c>
      <c r="AP36" s="886"/>
      <c r="AQ36" s="657"/>
      <c r="AR36" s="887"/>
      <c r="AS36" s="887"/>
      <c r="AT36" s="602">
        <v>0.80172413793103448</v>
      </c>
      <c r="AU36" s="604">
        <v>16.03448275862069</v>
      </c>
      <c r="AV36" s="600">
        <v>181</v>
      </c>
      <c r="AW36" s="551">
        <v>203</v>
      </c>
      <c r="AX36" s="551">
        <v>131</v>
      </c>
      <c r="AY36" s="552">
        <v>72</v>
      </c>
      <c r="AZ36" s="552">
        <v>5</v>
      </c>
      <c r="BA36" s="561"/>
      <c r="BB36" s="571">
        <v>5</v>
      </c>
      <c r="BC36" s="602">
        <v>1.1215469613259668</v>
      </c>
      <c r="BD36" s="604">
        <v>11.215469613259668</v>
      </c>
      <c r="BE36" s="605">
        <v>74000</v>
      </c>
      <c r="BF36" s="644">
        <v>59140.863156488456</v>
      </c>
      <c r="BG36" s="644">
        <v>77474530.73499988</v>
      </c>
      <c r="BH36" s="906">
        <v>1310</v>
      </c>
      <c r="BI36" s="602">
        <v>0.79920085346606018</v>
      </c>
      <c r="BJ36" s="604">
        <v>5.594405974262421</v>
      </c>
      <c r="BK36" s="656"/>
      <c r="BL36" s="907"/>
      <c r="BM36" s="701"/>
      <c r="BN36" s="561"/>
      <c r="BO36" s="561"/>
      <c r="BP36" s="561"/>
      <c r="BQ36" s="561"/>
      <c r="BR36" s="561"/>
      <c r="BS36" s="657"/>
      <c r="BT36" s="607"/>
      <c r="BU36" s="676">
        <v>0.4</v>
      </c>
      <c r="BV36" s="602">
        <v>0.55384615384615388</v>
      </c>
      <c r="BW36" s="644">
        <v>36</v>
      </c>
      <c r="BX36" s="906">
        <v>65</v>
      </c>
      <c r="BY36" s="602">
        <v>1</v>
      </c>
      <c r="BZ36" s="604">
        <v>5</v>
      </c>
      <c r="CA36" s="658">
        <v>131</v>
      </c>
      <c r="CB36" s="924">
        <v>140</v>
      </c>
      <c r="CC36" s="661">
        <v>1.0687022900763359</v>
      </c>
      <c r="CD36" s="658">
        <v>62</v>
      </c>
      <c r="CE36" s="924">
        <v>88</v>
      </c>
      <c r="CF36" s="924">
        <v>41</v>
      </c>
      <c r="CG36" s="925">
        <v>47</v>
      </c>
      <c r="CH36" s="661">
        <v>1.2</v>
      </c>
      <c r="CI36" s="661">
        <v>1.1343511450381678</v>
      </c>
      <c r="CJ36" s="659">
        <v>9.0748091603053425</v>
      </c>
      <c r="CK36" s="660"/>
      <c r="CL36" s="926"/>
      <c r="CM36" s="657"/>
      <c r="CN36" s="889"/>
      <c r="CO36" s="685"/>
      <c r="CP36" s="919"/>
      <c r="CQ36" s="657"/>
      <c r="CR36" s="607"/>
      <c r="CS36" s="584"/>
      <c r="CT36" s="585"/>
      <c r="CU36" s="585"/>
      <c r="CV36" s="891"/>
      <c r="CW36" s="600">
        <v>45</v>
      </c>
      <c r="CX36" s="552">
        <v>9</v>
      </c>
      <c r="CY36" s="552">
        <v>0</v>
      </c>
      <c r="CZ36" s="551">
        <v>5</v>
      </c>
      <c r="DA36" s="552">
        <v>1</v>
      </c>
      <c r="DB36" s="552">
        <v>0</v>
      </c>
      <c r="DC36" s="551">
        <v>5</v>
      </c>
      <c r="DD36" s="552">
        <v>1</v>
      </c>
      <c r="DE36" s="552">
        <v>0</v>
      </c>
      <c r="DF36" s="552">
        <v>0</v>
      </c>
      <c r="DG36" s="552">
        <v>0</v>
      </c>
      <c r="DH36" s="551">
        <v>0</v>
      </c>
      <c r="DI36" s="552">
        <v>0</v>
      </c>
      <c r="DJ36" s="552">
        <v>0</v>
      </c>
      <c r="DK36" s="552">
        <v>0</v>
      </c>
      <c r="DL36" s="920">
        <v>0</v>
      </c>
    </row>
    <row r="37" spans="1:116">
      <c r="A37" s="675" t="s">
        <v>1120</v>
      </c>
      <c r="B37" s="621" t="s">
        <v>918</v>
      </c>
      <c r="C37" s="622" t="s">
        <v>496</v>
      </c>
      <c r="D37" s="622" t="s">
        <v>920</v>
      </c>
      <c r="E37" s="622" t="s">
        <v>955</v>
      </c>
      <c r="F37" s="622" t="s">
        <v>956</v>
      </c>
      <c r="G37" s="599">
        <v>84.02539194457772</v>
      </c>
      <c r="H37" s="600">
        <v>586</v>
      </c>
      <c r="I37" s="552">
        <v>21</v>
      </c>
      <c r="J37" s="601">
        <v>674.9</v>
      </c>
      <c r="K37" s="551">
        <v>703</v>
      </c>
      <c r="L37" s="552">
        <v>10</v>
      </c>
      <c r="M37" s="552">
        <v>23</v>
      </c>
      <c r="N37" s="561"/>
      <c r="O37" s="553">
        <v>45</v>
      </c>
      <c r="P37" s="554">
        <v>1.1517064846416383</v>
      </c>
      <c r="Q37" s="555">
        <v>23.034129692832764</v>
      </c>
      <c r="R37" s="648"/>
      <c r="S37" s="909"/>
      <c r="T37" s="649"/>
      <c r="U37" s="889"/>
      <c r="V37" s="600">
        <v>263</v>
      </c>
      <c r="W37" s="601">
        <v>325</v>
      </c>
      <c r="X37" s="551">
        <v>335</v>
      </c>
      <c r="Y37" s="561"/>
      <c r="Z37" s="553">
        <v>10</v>
      </c>
      <c r="AA37" s="554">
        <v>1.2</v>
      </c>
      <c r="AB37" s="555">
        <v>12</v>
      </c>
      <c r="AC37" s="600">
        <v>52</v>
      </c>
      <c r="AD37" s="557">
        <v>40</v>
      </c>
      <c r="AE37" s="551">
        <v>50</v>
      </c>
      <c r="AF37" s="552">
        <v>0</v>
      </c>
      <c r="AG37" s="553">
        <v>10</v>
      </c>
      <c r="AH37" s="602">
        <v>0.76923076923076927</v>
      </c>
      <c r="AI37" s="603">
        <v>58</v>
      </c>
      <c r="AJ37" s="559">
        <v>60</v>
      </c>
      <c r="AK37" s="551">
        <v>49</v>
      </c>
      <c r="AL37" s="552">
        <v>11</v>
      </c>
      <c r="AM37" s="561"/>
      <c r="AN37" s="553">
        <v>0</v>
      </c>
      <c r="AO37" s="602">
        <v>1.0344827586206897</v>
      </c>
      <c r="AP37" s="886"/>
      <c r="AQ37" s="657"/>
      <c r="AR37" s="887"/>
      <c r="AS37" s="887"/>
      <c r="AT37" s="602">
        <v>0.90185676392572955</v>
      </c>
      <c r="AU37" s="604">
        <v>18.03713527851459</v>
      </c>
      <c r="AV37" s="600">
        <v>121</v>
      </c>
      <c r="AW37" s="551">
        <v>164</v>
      </c>
      <c r="AX37" s="551">
        <v>117</v>
      </c>
      <c r="AY37" s="552">
        <v>54</v>
      </c>
      <c r="AZ37" s="552">
        <v>3</v>
      </c>
      <c r="BA37" s="561"/>
      <c r="BB37" s="571">
        <v>10</v>
      </c>
      <c r="BC37" s="602">
        <v>1.2</v>
      </c>
      <c r="BD37" s="604">
        <v>12</v>
      </c>
      <c r="BE37" s="605">
        <v>74000</v>
      </c>
      <c r="BF37" s="644">
        <v>50676.961336054504</v>
      </c>
      <c r="BG37" s="644">
        <v>37247566.582000062</v>
      </c>
      <c r="BH37" s="906">
        <v>735</v>
      </c>
      <c r="BI37" s="602">
        <v>0.68482380183857439</v>
      </c>
      <c r="BJ37" s="604">
        <v>4.7937666128700211</v>
      </c>
      <c r="BK37" s="656"/>
      <c r="BL37" s="907"/>
      <c r="BM37" s="701"/>
      <c r="BN37" s="561"/>
      <c r="BO37" s="561"/>
      <c r="BP37" s="561"/>
      <c r="BQ37" s="561"/>
      <c r="BR37" s="561"/>
      <c r="BS37" s="657"/>
      <c r="BT37" s="607"/>
      <c r="BU37" s="676">
        <v>0.4</v>
      </c>
      <c r="BV37" s="602">
        <v>0.52</v>
      </c>
      <c r="BW37" s="644">
        <v>26</v>
      </c>
      <c r="BX37" s="906">
        <v>50</v>
      </c>
      <c r="BY37" s="602">
        <v>1</v>
      </c>
      <c r="BZ37" s="604">
        <v>5</v>
      </c>
      <c r="CA37" s="658">
        <v>111</v>
      </c>
      <c r="CB37" s="924">
        <v>121</v>
      </c>
      <c r="CC37" s="661">
        <v>1.0900900900900901</v>
      </c>
      <c r="CD37" s="658">
        <v>44</v>
      </c>
      <c r="CE37" s="924">
        <v>56</v>
      </c>
      <c r="CF37" s="924">
        <v>33</v>
      </c>
      <c r="CG37" s="925">
        <v>23</v>
      </c>
      <c r="CH37" s="661">
        <v>1.2</v>
      </c>
      <c r="CI37" s="661">
        <v>1.1450450450450451</v>
      </c>
      <c r="CJ37" s="659">
        <v>9.1603603603603609</v>
      </c>
      <c r="CK37" s="660"/>
      <c r="CL37" s="926"/>
      <c r="CM37" s="657"/>
      <c r="CN37" s="889"/>
      <c r="CO37" s="685"/>
      <c r="CP37" s="919"/>
      <c r="CQ37" s="657"/>
      <c r="CR37" s="607"/>
      <c r="CS37" s="584"/>
      <c r="CT37" s="585"/>
      <c r="CU37" s="585"/>
      <c r="CV37" s="891"/>
      <c r="CW37" s="600">
        <v>45</v>
      </c>
      <c r="CX37" s="552">
        <v>9</v>
      </c>
      <c r="CY37" s="552">
        <v>0</v>
      </c>
      <c r="CZ37" s="551">
        <v>10</v>
      </c>
      <c r="DA37" s="552">
        <v>2</v>
      </c>
      <c r="DB37" s="552">
        <v>0</v>
      </c>
      <c r="DC37" s="551">
        <v>10</v>
      </c>
      <c r="DD37" s="552">
        <v>1</v>
      </c>
      <c r="DE37" s="552">
        <v>0</v>
      </c>
      <c r="DF37" s="552">
        <v>1</v>
      </c>
      <c r="DG37" s="552">
        <v>0</v>
      </c>
      <c r="DH37" s="551">
        <v>10</v>
      </c>
      <c r="DI37" s="552">
        <v>2</v>
      </c>
      <c r="DJ37" s="552">
        <v>0</v>
      </c>
      <c r="DK37" s="552">
        <v>0</v>
      </c>
      <c r="DL37" s="920">
        <v>0</v>
      </c>
    </row>
    <row r="38" spans="1:116">
      <c r="A38" s="675" t="s">
        <v>1120</v>
      </c>
      <c r="B38" s="621" t="s">
        <v>918</v>
      </c>
      <c r="C38" s="622" t="s">
        <v>496</v>
      </c>
      <c r="D38" s="622" t="s">
        <v>920</v>
      </c>
      <c r="E38" s="622" t="s">
        <v>957</v>
      </c>
      <c r="F38" s="622" t="s">
        <v>958</v>
      </c>
      <c r="G38" s="599">
        <v>90.722597186073571</v>
      </c>
      <c r="H38" s="600">
        <v>509</v>
      </c>
      <c r="I38" s="552">
        <v>19</v>
      </c>
      <c r="J38" s="601">
        <v>680</v>
      </c>
      <c r="K38" s="551">
        <v>692</v>
      </c>
      <c r="L38" s="552">
        <v>15</v>
      </c>
      <c r="M38" s="552">
        <v>10</v>
      </c>
      <c r="N38" s="561"/>
      <c r="O38" s="553">
        <v>30</v>
      </c>
      <c r="P38" s="554">
        <v>1.2</v>
      </c>
      <c r="Q38" s="555">
        <v>24</v>
      </c>
      <c r="R38" s="648"/>
      <c r="S38" s="909"/>
      <c r="T38" s="649"/>
      <c r="U38" s="889"/>
      <c r="V38" s="600">
        <v>228</v>
      </c>
      <c r="W38" s="601">
        <v>350</v>
      </c>
      <c r="X38" s="551">
        <v>355</v>
      </c>
      <c r="Y38" s="561"/>
      <c r="Z38" s="553">
        <v>5</v>
      </c>
      <c r="AA38" s="554">
        <v>1.2</v>
      </c>
      <c r="AB38" s="555">
        <v>12</v>
      </c>
      <c r="AC38" s="600">
        <v>42</v>
      </c>
      <c r="AD38" s="557">
        <v>50</v>
      </c>
      <c r="AE38" s="551">
        <v>50</v>
      </c>
      <c r="AF38" s="552">
        <v>0</v>
      </c>
      <c r="AG38" s="553">
        <v>0</v>
      </c>
      <c r="AH38" s="602">
        <v>1.1904761904761905</v>
      </c>
      <c r="AI38" s="603">
        <v>46</v>
      </c>
      <c r="AJ38" s="559">
        <v>53</v>
      </c>
      <c r="AK38" s="551">
        <v>46</v>
      </c>
      <c r="AL38" s="552">
        <v>7</v>
      </c>
      <c r="AM38" s="561"/>
      <c r="AN38" s="553">
        <v>0</v>
      </c>
      <c r="AO38" s="602">
        <v>1.1521739130434783</v>
      </c>
      <c r="AP38" s="886"/>
      <c r="AQ38" s="657"/>
      <c r="AR38" s="887"/>
      <c r="AS38" s="887"/>
      <c r="AT38" s="602">
        <v>1.1713250517598344</v>
      </c>
      <c r="AU38" s="604">
        <v>23.426501035196686</v>
      </c>
      <c r="AV38" s="600">
        <v>97</v>
      </c>
      <c r="AW38" s="551">
        <v>152</v>
      </c>
      <c r="AX38" s="551">
        <v>93</v>
      </c>
      <c r="AY38" s="552">
        <v>57</v>
      </c>
      <c r="AZ38" s="552">
        <v>2</v>
      </c>
      <c r="BA38" s="561"/>
      <c r="BB38" s="571">
        <v>0</v>
      </c>
      <c r="BC38" s="602">
        <v>1.2</v>
      </c>
      <c r="BD38" s="604">
        <v>12</v>
      </c>
      <c r="BE38" s="605">
        <v>74000</v>
      </c>
      <c r="BF38" s="644">
        <v>58849.835859135303</v>
      </c>
      <c r="BG38" s="644">
        <v>42195332.311000012</v>
      </c>
      <c r="BH38" s="906">
        <v>717</v>
      </c>
      <c r="BI38" s="602">
        <v>0.79526805215047702</v>
      </c>
      <c r="BJ38" s="604">
        <v>5.5668763650533393</v>
      </c>
      <c r="BK38" s="656"/>
      <c r="BL38" s="907"/>
      <c r="BM38" s="701"/>
      <c r="BN38" s="561"/>
      <c r="BO38" s="561"/>
      <c r="BP38" s="561"/>
      <c r="BQ38" s="561"/>
      <c r="BR38" s="561"/>
      <c r="BS38" s="657"/>
      <c r="BT38" s="607"/>
      <c r="BU38" s="676">
        <v>0.4</v>
      </c>
      <c r="BV38" s="602">
        <v>0.7</v>
      </c>
      <c r="BW38" s="644">
        <v>35</v>
      </c>
      <c r="BX38" s="906">
        <v>50</v>
      </c>
      <c r="BY38" s="602">
        <v>1</v>
      </c>
      <c r="BZ38" s="604">
        <v>5</v>
      </c>
      <c r="CA38" s="658">
        <v>106</v>
      </c>
      <c r="CB38" s="924">
        <v>111</v>
      </c>
      <c r="CC38" s="661">
        <v>1.0471698113207548</v>
      </c>
      <c r="CD38" s="658">
        <v>37</v>
      </c>
      <c r="CE38" s="924">
        <v>42</v>
      </c>
      <c r="CF38" s="924">
        <v>20</v>
      </c>
      <c r="CG38" s="925">
        <v>22</v>
      </c>
      <c r="CH38" s="661">
        <v>1.1351351351351351</v>
      </c>
      <c r="CI38" s="661">
        <v>1.091152473227945</v>
      </c>
      <c r="CJ38" s="659">
        <v>8.7292197858235596</v>
      </c>
      <c r="CK38" s="660"/>
      <c r="CL38" s="926"/>
      <c r="CM38" s="657"/>
      <c r="CN38" s="889"/>
      <c r="CO38" s="685"/>
      <c r="CP38" s="919"/>
      <c r="CQ38" s="657"/>
      <c r="CR38" s="607"/>
      <c r="CS38" s="584"/>
      <c r="CT38" s="585"/>
      <c r="CU38" s="585"/>
      <c r="CV38" s="891"/>
      <c r="CW38" s="600">
        <v>30</v>
      </c>
      <c r="CX38" s="552">
        <v>6</v>
      </c>
      <c r="CY38" s="552">
        <v>0</v>
      </c>
      <c r="CZ38" s="551">
        <v>5</v>
      </c>
      <c r="DA38" s="552">
        <v>1</v>
      </c>
      <c r="DB38" s="552">
        <v>0</v>
      </c>
      <c r="DC38" s="551">
        <v>0</v>
      </c>
      <c r="DD38" s="552">
        <v>0</v>
      </c>
      <c r="DE38" s="552">
        <v>0</v>
      </c>
      <c r="DF38" s="552">
        <v>0</v>
      </c>
      <c r="DG38" s="552">
        <v>0</v>
      </c>
      <c r="DH38" s="551">
        <v>0</v>
      </c>
      <c r="DI38" s="552">
        <v>0</v>
      </c>
      <c r="DJ38" s="552">
        <v>0</v>
      </c>
      <c r="DK38" s="552">
        <v>0</v>
      </c>
      <c r="DL38" s="920">
        <v>0</v>
      </c>
    </row>
    <row r="39" spans="1:116">
      <c r="A39" s="675" t="s">
        <v>1120</v>
      </c>
      <c r="B39" s="621" t="s">
        <v>918</v>
      </c>
      <c r="C39" s="622" t="s">
        <v>496</v>
      </c>
      <c r="D39" s="622" t="s">
        <v>920</v>
      </c>
      <c r="E39" s="622" t="s">
        <v>959</v>
      </c>
      <c r="F39" s="622" t="s">
        <v>960</v>
      </c>
      <c r="G39" s="599">
        <v>91.326701863518949</v>
      </c>
      <c r="H39" s="600">
        <v>627</v>
      </c>
      <c r="I39" s="552">
        <v>23</v>
      </c>
      <c r="J39" s="601">
        <v>1025.7</v>
      </c>
      <c r="K39" s="551">
        <v>1032</v>
      </c>
      <c r="L39" s="552">
        <v>11</v>
      </c>
      <c r="M39" s="552">
        <v>9</v>
      </c>
      <c r="N39" s="561"/>
      <c r="O39" s="553">
        <v>20</v>
      </c>
      <c r="P39" s="554">
        <v>1.2</v>
      </c>
      <c r="Q39" s="555">
        <v>24</v>
      </c>
      <c r="R39" s="648"/>
      <c r="S39" s="909"/>
      <c r="T39" s="649"/>
      <c r="U39" s="889"/>
      <c r="V39" s="600">
        <v>281</v>
      </c>
      <c r="W39" s="601">
        <v>444</v>
      </c>
      <c r="X39" s="551">
        <v>454</v>
      </c>
      <c r="Y39" s="561"/>
      <c r="Z39" s="553">
        <v>10</v>
      </c>
      <c r="AA39" s="554">
        <v>1.2</v>
      </c>
      <c r="AB39" s="555">
        <v>12</v>
      </c>
      <c r="AC39" s="600">
        <v>52</v>
      </c>
      <c r="AD39" s="557">
        <v>64</v>
      </c>
      <c r="AE39" s="551">
        <v>64</v>
      </c>
      <c r="AF39" s="552">
        <v>0</v>
      </c>
      <c r="AG39" s="553">
        <v>0</v>
      </c>
      <c r="AH39" s="602">
        <v>1.2</v>
      </c>
      <c r="AI39" s="603">
        <v>58</v>
      </c>
      <c r="AJ39" s="559">
        <v>68</v>
      </c>
      <c r="AK39" s="551">
        <v>62</v>
      </c>
      <c r="AL39" s="552">
        <v>6</v>
      </c>
      <c r="AM39" s="561"/>
      <c r="AN39" s="553">
        <v>0</v>
      </c>
      <c r="AO39" s="602">
        <v>1.1724137931034482</v>
      </c>
      <c r="AP39" s="886"/>
      <c r="AQ39" s="657"/>
      <c r="AR39" s="887"/>
      <c r="AS39" s="887"/>
      <c r="AT39" s="602">
        <v>1.1862068965517241</v>
      </c>
      <c r="AU39" s="604">
        <v>23.72413793103448</v>
      </c>
      <c r="AV39" s="600">
        <v>121</v>
      </c>
      <c r="AW39" s="551">
        <v>236</v>
      </c>
      <c r="AX39" s="551">
        <v>140</v>
      </c>
      <c r="AY39" s="552">
        <v>94</v>
      </c>
      <c r="AZ39" s="552">
        <v>2</v>
      </c>
      <c r="BA39" s="561"/>
      <c r="BB39" s="571">
        <v>0</v>
      </c>
      <c r="BC39" s="602">
        <v>1.2</v>
      </c>
      <c r="BD39" s="604">
        <v>12</v>
      </c>
      <c r="BE39" s="605">
        <v>74000</v>
      </c>
      <c r="BF39" s="644">
        <v>61512.241514258603</v>
      </c>
      <c r="BG39" s="644">
        <v>64710878.073000051</v>
      </c>
      <c r="BH39" s="906">
        <v>1052</v>
      </c>
      <c r="BI39" s="602">
        <v>0.83124650694944058</v>
      </c>
      <c r="BJ39" s="604">
        <v>5.8187255486460838</v>
      </c>
      <c r="BK39" s="656"/>
      <c r="BL39" s="907"/>
      <c r="BM39" s="701"/>
      <c r="BN39" s="561"/>
      <c r="BO39" s="561"/>
      <c r="BP39" s="561"/>
      <c r="BQ39" s="561"/>
      <c r="BR39" s="561"/>
      <c r="BS39" s="657"/>
      <c r="BT39" s="607"/>
      <c r="BU39" s="676">
        <v>0.4</v>
      </c>
      <c r="BV39" s="602">
        <v>0.46875</v>
      </c>
      <c r="BW39" s="644">
        <v>30</v>
      </c>
      <c r="BX39" s="906">
        <v>64</v>
      </c>
      <c r="BY39" s="602">
        <v>1</v>
      </c>
      <c r="BZ39" s="604">
        <v>5</v>
      </c>
      <c r="CA39" s="658">
        <v>110</v>
      </c>
      <c r="CB39" s="924">
        <v>112</v>
      </c>
      <c r="CC39" s="661">
        <v>1.0181818181818181</v>
      </c>
      <c r="CD39" s="658">
        <v>45</v>
      </c>
      <c r="CE39" s="924">
        <v>53</v>
      </c>
      <c r="CF39" s="924">
        <v>21</v>
      </c>
      <c r="CG39" s="925">
        <v>32</v>
      </c>
      <c r="CH39" s="661">
        <v>1.1777777777777778</v>
      </c>
      <c r="CI39" s="661">
        <v>1.0979797979797978</v>
      </c>
      <c r="CJ39" s="659">
        <v>8.7838383838383827</v>
      </c>
      <c r="CK39" s="660"/>
      <c r="CL39" s="926"/>
      <c r="CM39" s="657"/>
      <c r="CN39" s="889"/>
      <c r="CO39" s="685"/>
      <c r="CP39" s="919"/>
      <c r="CQ39" s="657"/>
      <c r="CR39" s="607"/>
      <c r="CS39" s="584"/>
      <c r="CT39" s="585"/>
      <c r="CU39" s="585"/>
      <c r="CV39" s="891"/>
      <c r="CW39" s="600">
        <v>20</v>
      </c>
      <c r="CX39" s="552">
        <v>4</v>
      </c>
      <c r="CY39" s="552">
        <v>0</v>
      </c>
      <c r="CZ39" s="551">
        <v>10</v>
      </c>
      <c r="DA39" s="552">
        <v>2</v>
      </c>
      <c r="DB39" s="552">
        <v>0</v>
      </c>
      <c r="DC39" s="551">
        <v>0</v>
      </c>
      <c r="DD39" s="552">
        <v>0</v>
      </c>
      <c r="DE39" s="552">
        <v>0</v>
      </c>
      <c r="DF39" s="552">
        <v>0</v>
      </c>
      <c r="DG39" s="552">
        <v>0</v>
      </c>
      <c r="DH39" s="551">
        <v>0</v>
      </c>
      <c r="DI39" s="552">
        <v>0</v>
      </c>
      <c r="DJ39" s="552">
        <v>0</v>
      </c>
      <c r="DK39" s="552">
        <v>0</v>
      </c>
      <c r="DL39" s="920">
        <v>0</v>
      </c>
    </row>
    <row r="40" spans="1:116">
      <c r="A40" s="675" t="s">
        <v>1120</v>
      </c>
      <c r="B40" s="621" t="s">
        <v>918</v>
      </c>
      <c r="C40" s="622" t="s">
        <v>560</v>
      </c>
      <c r="D40" s="622" t="s">
        <v>36</v>
      </c>
      <c r="E40" s="622" t="s">
        <v>961</v>
      </c>
      <c r="F40" s="622" t="s">
        <v>962</v>
      </c>
      <c r="G40" s="599">
        <v>78.086815157426429</v>
      </c>
      <c r="H40" s="600">
        <v>930</v>
      </c>
      <c r="I40" s="552">
        <v>20</v>
      </c>
      <c r="J40" s="601">
        <v>1062</v>
      </c>
      <c r="K40" s="551">
        <v>1052</v>
      </c>
      <c r="L40" s="552">
        <v>33</v>
      </c>
      <c r="M40" s="552">
        <v>17</v>
      </c>
      <c r="N40" s="561"/>
      <c r="O40" s="553">
        <v>10</v>
      </c>
      <c r="P40" s="554">
        <v>1.1419354838709677</v>
      </c>
      <c r="Q40" s="555">
        <v>22.838709677419352</v>
      </c>
      <c r="R40" s="648"/>
      <c r="S40" s="909"/>
      <c r="T40" s="649"/>
      <c r="U40" s="889"/>
      <c r="V40" s="600">
        <v>395</v>
      </c>
      <c r="W40" s="601">
        <v>430</v>
      </c>
      <c r="X40" s="551">
        <v>440</v>
      </c>
      <c r="Y40" s="561"/>
      <c r="Z40" s="553">
        <v>10</v>
      </c>
      <c r="AA40" s="554">
        <v>1.0886075949367089</v>
      </c>
      <c r="AB40" s="555">
        <v>10.88607594936709</v>
      </c>
      <c r="AC40" s="600">
        <v>87</v>
      </c>
      <c r="AD40" s="557">
        <v>76</v>
      </c>
      <c r="AE40" s="551">
        <v>76</v>
      </c>
      <c r="AF40" s="552">
        <v>0</v>
      </c>
      <c r="AG40" s="553">
        <v>0</v>
      </c>
      <c r="AH40" s="602">
        <v>0.87356321839080464</v>
      </c>
      <c r="AI40" s="603">
        <v>106</v>
      </c>
      <c r="AJ40" s="559">
        <v>72</v>
      </c>
      <c r="AK40" s="551">
        <v>63</v>
      </c>
      <c r="AL40" s="552">
        <v>9</v>
      </c>
      <c r="AM40" s="561"/>
      <c r="AN40" s="553">
        <v>0</v>
      </c>
      <c r="AO40" s="602">
        <v>0.67924528301886788</v>
      </c>
      <c r="AP40" s="886"/>
      <c r="AQ40" s="657"/>
      <c r="AR40" s="887"/>
      <c r="AS40" s="887"/>
      <c r="AT40" s="602">
        <v>0.77640425070483632</v>
      </c>
      <c r="AU40" s="604">
        <v>15.528085014096726</v>
      </c>
      <c r="AV40" s="600">
        <v>217</v>
      </c>
      <c r="AW40" s="551">
        <v>239</v>
      </c>
      <c r="AX40" s="551">
        <v>148</v>
      </c>
      <c r="AY40" s="552">
        <v>87</v>
      </c>
      <c r="AZ40" s="552">
        <v>4</v>
      </c>
      <c r="BA40" s="561"/>
      <c r="BB40" s="571">
        <v>0</v>
      </c>
      <c r="BC40" s="602">
        <v>1.1013824884792627</v>
      </c>
      <c r="BD40" s="604">
        <v>11.013824884792626</v>
      </c>
      <c r="BE40" s="605">
        <v>74000</v>
      </c>
      <c r="BF40" s="644">
        <v>55469.836107078103</v>
      </c>
      <c r="BG40" s="644">
        <v>61127759.390000068</v>
      </c>
      <c r="BH40" s="906">
        <v>1102</v>
      </c>
      <c r="BI40" s="602">
        <v>0.74959237982537974</v>
      </c>
      <c r="BJ40" s="604">
        <v>5.2471466587776581</v>
      </c>
      <c r="BK40" s="656"/>
      <c r="BL40" s="907"/>
      <c r="BM40" s="701"/>
      <c r="BN40" s="561"/>
      <c r="BO40" s="561"/>
      <c r="BP40" s="561"/>
      <c r="BQ40" s="561"/>
      <c r="BR40" s="561"/>
      <c r="BS40" s="657"/>
      <c r="BT40" s="607"/>
      <c r="BU40" s="676">
        <v>0.4</v>
      </c>
      <c r="BV40" s="602">
        <v>0.44736842105263158</v>
      </c>
      <c r="BW40" s="644">
        <v>34</v>
      </c>
      <c r="BX40" s="906">
        <v>76</v>
      </c>
      <c r="BY40" s="602">
        <v>1</v>
      </c>
      <c r="BZ40" s="604">
        <v>5</v>
      </c>
      <c r="CA40" s="658">
        <v>148</v>
      </c>
      <c r="CB40" s="924">
        <v>147</v>
      </c>
      <c r="CC40" s="661">
        <v>0.9932432432432432</v>
      </c>
      <c r="CD40" s="658">
        <v>70</v>
      </c>
      <c r="CE40" s="924">
        <v>63</v>
      </c>
      <c r="CF40" s="924">
        <v>24</v>
      </c>
      <c r="CG40" s="925">
        <v>39</v>
      </c>
      <c r="CH40" s="661">
        <v>0.9</v>
      </c>
      <c r="CI40" s="661">
        <v>0.94662162162162167</v>
      </c>
      <c r="CJ40" s="659">
        <v>7.5729729729729733</v>
      </c>
      <c r="CK40" s="660"/>
      <c r="CL40" s="926"/>
      <c r="CM40" s="657"/>
      <c r="CN40" s="889"/>
      <c r="CO40" s="685"/>
      <c r="CP40" s="919"/>
      <c r="CQ40" s="657"/>
      <c r="CR40" s="607"/>
      <c r="CS40" s="584"/>
      <c r="CT40" s="585"/>
      <c r="CU40" s="585"/>
      <c r="CV40" s="891"/>
      <c r="CW40" s="600">
        <v>10</v>
      </c>
      <c r="CX40" s="552">
        <v>2</v>
      </c>
      <c r="CY40" s="552">
        <v>0</v>
      </c>
      <c r="CZ40" s="551">
        <v>10</v>
      </c>
      <c r="DA40" s="552">
        <v>2</v>
      </c>
      <c r="DB40" s="552">
        <v>0</v>
      </c>
      <c r="DC40" s="551">
        <v>0</v>
      </c>
      <c r="DD40" s="552">
        <v>0</v>
      </c>
      <c r="DE40" s="552">
        <v>0</v>
      </c>
      <c r="DF40" s="552">
        <v>0</v>
      </c>
      <c r="DG40" s="552">
        <v>0</v>
      </c>
      <c r="DH40" s="551">
        <v>0</v>
      </c>
      <c r="DI40" s="552">
        <v>0</v>
      </c>
      <c r="DJ40" s="552">
        <v>0</v>
      </c>
      <c r="DK40" s="552">
        <v>0</v>
      </c>
      <c r="DL40" s="920">
        <v>0</v>
      </c>
    </row>
    <row r="41" spans="1:116">
      <c r="A41" s="675" t="s">
        <v>1120</v>
      </c>
      <c r="B41" s="621" t="s">
        <v>918</v>
      </c>
      <c r="C41" s="622" t="s">
        <v>560</v>
      </c>
      <c r="D41" s="622" t="s">
        <v>36</v>
      </c>
      <c r="E41" s="622" t="s">
        <v>963</v>
      </c>
      <c r="F41" s="622" t="s">
        <v>964</v>
      </c>
      <c r="G41" s="599">
        <v>74.198104701004539</v>
      </c>
      <c r="H41" s="600">
        <v>842</v>
      </c>
      <c r="I41" s="552">
        <v>14</v>
      </c>
      <c r="J41" s="601">
        <v>975</v>
      </c>
      <c r="K41" s="551">
        <v>976</v>
      </c>
      <c r="L41" s="552">
        <v>36</v>
      </c>
      <c r="M41" s="552">
        <v>2</v>
      </c>
      <c r="N41" s="561"/>
      <c r="O41" s="553">
        <v>15</v>
      </c>
      <c r="P41" s="554">
        <v>1.1579572446555819</v>
      </c>
      <c r="Q41" s="555">
        <v>23.159144893111637</v>
      </c>
      <c r="R41" s="648"/>
      <c r="S41" s="909"/>
      <c r="T41" s="649"/>
      <c r="U41" s="889"/>
      <c r="V41" s="600">
        <v>385</v>
      </c>
      <c r="W41" s="601">
        <v>371</v>
      </c>
      <c r="X41" s="551">
        <v>386</v>
      </c>
      <c r="Y41" s="561"/>
      <c r="Z41" s="553">
        <v>15</v>
      </c>
      <c r="AA41" s="554">
        <v>0.96363636363636362</v>
      </c>
      <c r="AB41" s="555">
        <v>9.6363636363636367</v>
      </c>
      <c r="AC41" s="600">
        <v>91</v>
      </c>
      <c r="AD41" s="557">
        <v>51</v>
      </c>
      <c r="AE41" s="551">
        <v>51</v>
      </c>
      <c r="AF41" s="552">
        <v>0</v>
      </c>
      <c r="AG41" s="553">
        <v>0</v>
      </c>
      <c r="AH41" s="602">
        <v>0.56043956043956045</v>
      </c>
      <c r="AI41" s="603">
        <v>110</v>
      </c>
      <c r="AJ41" s="559">
        <v>56</v>
      </c>
      <c r="AK41" s="551">
        <v>51</v>
      </c>
      <c r="AL41" s="552">
        <v>5</v>
      </c>
      <c r="AM41" s="561"/>
      <c r="AN41" s="553">
        <v>0</v>
      </c>
      <c r="AO41" s="602">
        <v>0.50909090909090904</v>
      </c>
      <c r="AP41" s="886"/>
      <c r="AQ41" s="657"/>
      <c r="AR41" s="887"/>
      <c r="AS41" s="887"/>
      <c r="AT41" s="602">
        <v>0.53476523476523474</v>
      </c>
      <c r="AU41" s="604">
        <v>10.695304695304696</v>
      </c>
      <c r="AV41" s="600">
        <v>207</v>
      </c>
      <c r="AW41" s="551">
        <v>246</v>
      </c>
      <c r="AX41" s="551">
        <v>160</v>
      </c>
      <c r="AY41" s="552">
        <v>84</v>
      </c>
      <c r="AZ41" s="552">
        <v>7</v>
      </c>
      <c r="BA41" s="561"/>
      <c r="BB41" s="571">
        <v>5</v>
      </c>
      <c r="BC41" s="602">
        <v>1.1884057971014492</v>
      </c>
      <c r="BD41" s="604">
        <v>11.884057971014492</v>
      </c>
      <c r="BE41" s="605">
        <v>74000</v>
      </c>
      <c r="BF41" s="644">
        <v>58677.500051332696</v>
      </c>
      <c r="BG41" s="644">
        <v>59440307.552000023</v>
      </c>
      <c r="BH41" s="906">
        <v>1013</v>
      </c>
      <c r="BI41" s="602">
        <v>0.79293918988287426</v>
      </c>
      <c r="BJ41" s="604">
        <v>5.5505743291801197</v>
      </c>
      <c r="BK41" s="656"/>
      <c r="BL41" s="907"/>
      <c r="BM41" s="701"/>
      <c r="BN41" s="561"/>
      <c r="BO41" s="561"/>
      <c r="BP41" s="561"/>
      <c r="BQ41" s="561"/>
      <c r="BR41" s="561"/>
      <c r="BS41" s="657"/>
      <c r="BT41" s="607"/>
      <c r="BU41" s="676">
        <v>0.4</v>
      </c>
      <c r="BV41" s="602">
        <v>0.58823529411764708</v>
      </c>
      <c r="BW41" s="644">
        <v>30</v>
      </c>
      <c r="BX41" s="906">
        <v>51</v>
      </c>
      <c r="BY41" s="602">
        <v>1</v>
      </c>
      <c r="BZ41" s="604">
        <v>5</v>
      </c>
      <c r="CA41" s="658">
        <v>89</v>
      </c>
      <c r="CB41" s="924">
        <v>101</v>
      </c>
      <c r="CC41" s="661">
        <v>1.1348314606741574</v>
      </c>
      <c r="CD41" s="658">
        <v>45</v>
      </c>
      <c r="CE41" s="924">
        <v>42</v>
      </c>
      <c r="CF41" s="924">
        <v>12</v>
      </c>
      <c r="CG41" s="925">
        <v>30</v>
      </c>
      <c r="CH41" s="661">
        <v>0.93333333333333335</v>
      </c>
      <c r="CI41" s="661">
        <v>1.0340823970037454</v>
      </c>
      <c r="CJ41" s="659">
        <v>8.272659176029963</v>
      </c>
      <c r="CK41" s="660"/>
      <c r="CL41" s="926"/>
      <c r="CM41" s="657"/>
      <c r="CN41" s="889"/>
      <c r="CO41" s="685"/>
      <c r="CP41" s="919"/>
      <c r="CQ41" s="657"/>
      <c r="CR41" s="607"/>
      <c r="CS41" s="584"/>
      <c r="CT41" s="585"/>
      <c r="CU41" s="585"/>
      <c r="CV41" s="891"/>
      <c r="CW41" s="600">
        <v>15</v>
      </c>
      <c r="CX41" s="552">
        <v>3</v>
      </c>
      <c r="CY41" s="552">
        <v>0</v>
      </c>
      <c r="CZ41" s="551">
        <v>15</v>
      </c>
      <c r="DA41" s="552">
        <v>3</v>
      </c>
      <c r="DB41" s="552">
        <v>0</v>
      </c>
      <c r="DC41" s="551">
        <v>5</v>
      </c>
      <c r="DD41" s="552">
        <v>1</v>
      </c>
      <c r="DE41" s="552">
        <v>0</v>
      </c>
      <c r="DF41" s="552">
        <v>0</v>
      </c>
      <c r="DG41" s="552">
        <v>0</v>
      </c>
      <c r="DH41" s="551">
        <v>0</v>
      </c>
      <c r="DI41" s="552">
        <v>0</v>
      </c>
      <c r="DJ41" s="552">
        <v>0</v>
      </c>
      <c r="DK41" s="552">
        <v>0</v>
      </c>
      <c r="DL41" s="920">
        <v>0</v>
      </c>
    </row>
    <row r="42" spans="1:116">
      <c r="A42" s="675" t="s">
        <v>1120</v>
      </c>
      <c r="B42" s="621" t="s">
        <v>918</v>
      </c>
      <c r="C42" s="622" t="s">
        <v>560</v>
      </c>
      <c r="D42" s="622" t="s">
        <v>36</v>
      </c>
      <c r="E42" s="622" t="s">
        <v>965</v>
      </c>
      <c r="F42" s="622" t="s">
        <v>966</v>
      </c>
      <c r="G42" s="599">
        <v>90.15114474442062</v>
      </c>
      <c r="H42" s="600">
        <v>815</v>
      </c>
      <c r="I42" s="552">
        <v>28</v>
      </c>
      <c r="J42" s="601">
        <v>1219</v>
      </c>
      <c r="K42" s="551">
        <v>1211</v>
      </c>
      <c r="L42" s="552">
        <v>47</v>
      </c>
      <c r="M42" s="552">
        <v>8</v>
      </c>
      <c r="N42" s="561"/>
      <c r="O42" s="553">
        <v>20</v>
      </c>
      <c r="P42" s="554">
        <v>1.2</v>
      </c>
      <c r="Q42" s="555">
        <v>24</v>
      </c>
      <c r="R42" s="648"/>
      <c r="S42" s="909"/>
      <c r="T42" s="649"/>
      <c r="U42" s="889"/>
      <c r="V42" s="600">
        <v>384</v>
      </c>
      <c r="W42" s="601">
        <v>529</v>
      </c>
      <c r="X42" s="551">
        <v>544</v>
      </c>
      <c r="Y42" s="561"/>
      <c r="Z42" s="553">
        <v>15</v>
      </c>
      <c r="AA42" s="554">
        <v>1.2</v>
      </c>
      <c r="AB42" s="555">
        <v>12</v>
      </c>
      <c r="AC42" s="600">
        <v>68</v>
      </c>
      <c r="AD42" s="557">
        <v>82</v>
      </c>
      <c r="AE42" s="551">
        <v>82</v>
      </c>
      <c r="AF42" s="552">
        <v>0</v>
      </c>
      <c r="AG42" s="553">
        <v>0</v>
      </c>
      <c r="AH42" s="602">
        <v>1.2</v>
      </c>
      <c r="AI42" s="603">
        <v>83</v>
      </c>
      <c r="AJ42" s="559">
        <v>91</v>
      </c>
      <c r="AK42" s="551">
        <v>81</v>
      </c>
      <c r="AL42" s="552">
        <v>10</v>
      </c>
      <c r="AM42" s="561"/>
      <c r="AN42" s="553">
        <v>0</v>
      </c>
      <c r="AO42" s="602">
        <v>1.0963855421686748</v>
      </c>
      <c r="AP42" s="886"/>
      <c r="AQ42" s="657"/>
      <c r="AR42" s="887"/>
      <c r="AS42" s="887"/>
      <c r="AT42" s="602">
        <v>1.1481927710843374</v>
      </c>
      <c r="AU42" s="604">
        <v>22.963855421686748</v>
      </c>
      <c r="AV42" s="600">
        <v>170</v>
      </c>
      <c r="AW42" s="551">
        <v>270</v>
      </c>
      <c r="AX42" s="551">
        <v>159</v>
      </c>
      <c r="AY42" s="552">
        <v>100</v>
      </c>
      <c r="AZ42" s="552">
        <v>11</v>
      </c>
      <c r="BA42" s="561"/>
      <c r="BB42" s="571">
        <v>0</v>
      </c>
      <c r="BC42" s="602">
        <v>1.2</v>
      </c>
      <c r="BD42" s="604">
        <v>12</v>
      </c>
      <c r="BE42" s="605">
        <v>74000</v>
      </c>
      <c r="BF42" s="644">
        <v>51004.915697472446</v>
      </c>
      <c r="BG42" s="644">
        <v>64572223.273000114</v>
      </c>
      <c r="BH42" s="906">
        <v>1266</v>
      </c>
      <c r="BI42" s="602">
        <v>0.68925561753341147</v>
      </c>
      <c r="BJ42" s="604">
        <v>4.8247893227338805</v>
      </c>
      <c r="BK42" s="656"/>
      <c r="BL42" s="907"/>
      <c r="BM42" s="701"/>
      <c r="BN42" s="561"/>
      <c r="BO42" s="561"/>
      <c r="BP42" s="561"/>
      <c r="BQ42" s="561"/>
      <c r="BR42" s="561"/>
      <c r="BS42" s="657"/>
      <c r="BT42" s="607"/>
      <c r="BU42" s="676">
        <v>0.4</v>
      </c>
      <c r="BV42" s="602">
        <v>0.53658536585365857</v>
      </c>
      <c r="BW42" s="644">
        <v>44</v>
      </c>
      <c r="BX42" s="906">
        <v>82</v>
      </c>
      <c r="BY42" s="602">
        <v>1</v>
      </c>
      <c r="BZ42" s="604">
        <v>5</v>
      </c>
      <c r="CA42" s="658">
        <v>128</v>
      </c>
      <c r="CB42" s="924">
        <v>146</v>
      </c>
      <c r="CC42" s="661">
        <v>1.140625</v>
      </c>
      <c r="CD42" s="658">
        <v>53</v>
      </c>
      <c r="CE42" s="924">
        <v>69</v>
      </c>
      <c r="CF42" s="924">
        <v>29</v>
      </c>
      <c r="CG42" s="925">
        <v>40</v>
      </c>
      <c r="CH42" s="661">
        <v>1.2</v>
      </c>
      <c r="CI42" s="661">
        <v>1.1703125000000001</v>
      </c>
      <c r="CJ42" s="659">
        <v>9.3625000000000007</v>
      </c>
      <c r="CK42" s="660"/>
      <c r="CL42" s="926"/>
      <c r="CM42" s="657"/>
      <c r="CN42" s="889"/>
      <c r="CO42" s="685"/>
      <c r="CP42" s="919"/>
      <c r="CQ42" s="657"/>
      <c r="CR42" s="607"/>
      <c r="CS42" s="584"/>
      <c r="CT42" s="585"/>
      <c r="CU42" s="585"/>
      <c r="CV42" s="891"/>
      <c r="CW42" s="600">
        <v>20</v>
      </c>
      <c r="CX42" s="552">
        <v>4</v>
      </c>
      <c r="CY42" s="552">
        <v>0</v>
      </c>
      <c r="CZ42" s="551">
        <v>15</v>
      </c>
      <c r="DA42" s="552">
        <v>3</v>
      </c>
      <c r="DB42" s="552">
        <v>0</v>
      </c>
      <c r="DC42" s="551">
        <v>0</v>
      </c>
      <c r="DD42" s="552">
        <v>0</v>
      </c>
      <c r="DE42" s="552">
        <v>0</v>
      </c>
      <c r="DF42" s="552">
        <v>0</v>
      </c>
      <c r="DG42" s="552">
        <v>0</v>
      </c>
      <c r="DH42" s="551">
        <v>0</v>
      </c>
      <c r="DI42" s="552">
        <v>0</v>
      </c>
      <c r="DJ42" s="552">
        <v>0</v>
      </c>
      <c r="DK42" s="552">
        <v>0</v>
      </c>
      <c r="DL42" s="920">
        <v>0</v>
      </c>
    </row>
    <row r="43" spans="1:116">
      <c r="A43" s="675" t="s">
        <v>1120</v>
      </c>
      <c r="B43" s="621" t="s">
        <v>918</v>
      </c>
      <c r="C43" s="622" t="s">
        <v>560</v>
      </c>
      <c r="D43" s="622" t="s">
        <v>36</v>
      </c>
      <c r="E43" s="622" t="s">
        <v>967</v>
      </c>
      <c r="F43" s="622" t="s">
        <v>968</v>
      </c>
      <c r="G43" s="599">
        <v>76.883648556838708</v>
      </c>
      <c r="H43" s="600">
        <v>706</v>
      </c>
      <c r="I43" s="552">
        <v>31</v>
      </c>
      <c r="J43" s="601">
        <v>1010</v>
      </c>
      <c r="K43" s="551">
        <v>1009</v>
      </c>
      <c r="L43" s="552">
        <v>38</v>
      </c>
      <c r="M43" s="552">
        <v>11</v>
      </c>
      <c r="N43" s="561"/>
      <c r="O43" s="553">
        <v>30</v>
      </c>
      <c r="P43" s="554">
        <v>1.2</v>
      </c>
      <c r="Q43" s="555">
        <v>24</v>
      </c>
      <c r="R43" s="648"/>
      <c r="S43" s="909"/>
      <c r="T43" s="649"/>
      <c r="U43" s="889"/>
      <c r="V43" s="600">
        <v>351</v>
      </c>
      <c r="W43" s="601">
        <v>350</v>
      </c>
      <c r="X43" s="551">
        <v>375</v>
      </c>
      <c r="Y43" s="561"/>
      <c r="Z43" s="553">
        <v>25</v>
      </c>
      <c r="AA43" s="554">
        <v>0.9971509971509972</v>
      </c>
      <c r="AB43" s="555">
        <v>9.9715099715099722</v>
      </c>
      <c r="AC43" s="600">
        <v>68</v>
      </c>
      <c r="AD43" s="557">
        <v>44</v>
      </c>
      <c r="AE43" s="551">
        <v>44</v>
      </c>
      <c r="AF43" s="552">
        <v>0</v>
      </c>
      <c r="AG43" s="553">
        <v>0</v>
      </c>
      <c r="AH43" s="602">
        <v>0.6470588235294118</v>
      </c>
      <c r="AI43" s="603">
        <v>83</v>
      </c>
      <c r="AJ43" s="559">
        <v>51</v>
      </c>
      <c r="AK43" s="551">
        <v>43</v>
      </c>
      <c r="AL43" s="552">
        <v>8</v>
      </c>
      <c r="AM43" s="561"/>
      <c r="AN43" s="553">
        <v>0</v>
      </c>
      <c r="AO43" s="602">
        <v>0.61445783132530118</v>
      </c>
      <c r="AP43" s="886"/>
      <c r="AQ43" s="657"/>
      <c r="AR43" s="887"/>
      <c r="AS43" s="887"/>
      <c r="AT43" s="602">
        <v>0.63075832742735649</v>
      </c>
      <c r="AU43" s="604">
        <v>12.61516654854713</v>
      </c>
      <c r="AV43" s="600">
        <v>166</v>
      </c>
      <c r="AW43" s="551">
        <v>193</v>
      </c>
      <c r="AX43" s="551">
        <v>134</v>
      </c>
      <c r="AY43" s="552">
        <v>64</v>
      </c>
      <c r="AZ43" s="552">
        <v>0</v>
      </c>
      <c r="BA43" s="561"/>
      <c r="BB43" s="571">
        <v>5</v>
      </c>
      <c r="BC43" s="602">
        <v>1.1626506024096386</v>
      </c>
      <c r="BD43" s="604">
        <v>11.626506024096386</v>
      </c>
      <c r="BE43" s="605">
        <v>74000</v>
      </c>
      <c r="BF43" s="644">
        <v>55517.495820245975</v>
      </c>
      <c r="BG43" s="644">
        <v>58681993.081999995</v>
      </c>
      <c r="BH43" s="906">
        <v>1057</v>
      </c>
      <c r="BI43" s="602">
        <v>0.75023643000332396</v>
      </c>
      <c r="BJ43" s="604">
        <v>5.251655010023268</v>
      </c>
      <c r="BK43" s="656"/>
      <c r="BL43" s="907"/>
      <c r="BM43" s="701"/>
      <c r="BN43" s="561"/>
      <c r="BO43" s="561"/>
      <c r="BP43" s="561"/>
      <c r="BQ43" s="561"/>
      <c r="BR43" s="561"/>
      <c r="BS43" s="657"/>
      <c r="BT43" s="607"/>
      <c r="BU43" s="676">
        <v>0.4</v>
      </c>
      <c r="BV43" s="602">
        <v>0.5</v>
      </c>
      <c r="BW43" s="644">
        <v>22</v>
      </c>
      <c r="BX43" s="906">
        <v>44</v>
      </c>
      <c r="BY43" s="602">
        <v>1</v>
      </c>
      <c r="BZ43" s="604">
        <v>5</v>
      </c>
      <c r="CA43" s="658">
        <v>92</v>
      </c>
      <c r="CB43" s="924">
        <v>96</v>
      </c>
      <c r="CC43" s="661">
        <v>1.0434782608695652</v>
      </c>
      <c r="CD43" s="658">
        <v>49</v>
      </c>
      <c r="CE43" s="924">
        <v>52</v>
      </c>
      <c r="CF43" s="924">
        <v>17</v>
      </c>
      <c r="CG43" s="925">
        <v>35</v>
      </c>
      <c r="CH43" s="661">
        <v>1.0612244897959184</v>
      </c>
      <c r="CI43" s="661">
        <v>1.0523513753327418</v>
      </c>
      <c r="CJ43" s="659">
        <v>8.4188110026619345</v>
      </c>
      <c r="CK43" s="660"/>
      <c r="CL43" s="926"/>
      <c r="CM43" s="657"/>
      <c r="CN43" s="889"/>
      <c r="CO43" s="685"/>
      <c r="CP43" s="919"/>
      <c r="CQ43" s="657"/>
      <c r="CR43" s="607"/>
      <c r="CS43" s="584"/>
      <c r="CT43" s="585"/>
      <c r="CU43" s="585"/>
      <c r="CV43" s="891"/>
      <c r="CW43" s="600">
        <v>30</v>
      </c>
      <c r="CX43" s="552">
        <v>6</v>
      </c>
      <c r="CY43" s="552">
        <v>0</v>
      </c>
      <c r="CZ43" s="551">
        <v>25</v>
      </c>
      <c r="DA43" s="552">
        <v>5</v>
      </c>
      <c r="DB43" s="552">
        <v>0</v>
      </c>
      <c r="DC43" s="551">
        <v>5</v>
      </c>
      <c r="DD43" s="552">
        <v>1</v>
      </c>
      <c r="DE43" s="552">
        <v>0</v>
      </c>
      <c r="DF43" s="552">
        <v>0</v>
      </c>
      <c r="DG43" s="552">
        <v>0</v>
      </c>
      <c r="DH43" s="551">
        <v>0</v>
      </c>
      <c r="DI43" s="552">
        <v>0</v>
      </c>
      <c r="DJ43" s="552">
        <v>0</v>
      </c>
      <c r="DK43" s="552">
        <v>0</v>
      </c>
      <c r="DL43" s="920">
        <v>0</v>
      </c>
    </row>
    <row r="44" spans="1:116">
      <c r="A44" s="675" t="s">
        <v>1120</v>
      </c>
      <c r="B44" s="621" t="s">
        <v>918</v>
      </c>
      <c r="C44" s="622" t="s">
        <v>560</v>
      </c>
      <c r="D44" s="622" t="s">
        <v>36</v>
      </c>
      <c r="E44" s="622" t="s">
        <v>969</v>
      </c>
      <c r="F44" s="622" t="s">
        <v>970</v>
      </c>
      <c r="G44" s="599">
        <v>88.126078055897466</v>
      </c>
      <c r="H44" s="600">
        <v>847</v>
      </c>
      <c r="I44" s="552">
        <v>17</v>
      </c>
      <c r="J44" s="601">
        <v>1227</v>
      </c>
      <c r="K44" s="551">
        <v>1220</v>
      </c>
      <c r="L44" s="552">
        <v>45</v>
      </c>
      <c r="M44" s="552">
        <v>11</v>
      </c>
      <c r="N44" s="561"/>
      <c r="O44" s="553">
        <v>10</v>
      </c>
      <c r="P44" s="554">
        <v>1.2</v>
      </c>
      <c r="Q44" s="555">
        <v>24</v>
      </c>
      <c r="R44" s="648"/>
      <c r="S44" s="909"/>
      <c r="T44" s="649"/>
      <c r="U44" s="889"/>
      <c r="V44" s="600">
        <v>389</v>
      </c>
      <c r="W44" s="601">
        <v>504</v>
      </c>
      <c r="X44" s="551">
        <v>509</v>
      </c>
      <c r="Y44" s="561"/>
      <c r="Z44" s="553">
        <v>5</v>
      </c>
      <c r="AA44" s="554">
        <v>1.2</v>
      </c>
      <c r="AB44" s="555">
        <v>12</v>
      </c>
      <c r="AC44" s="600">
        <v>47</v>
      </c>
      <c r="AD44" s="557">
        <v>56</v>
      </c>
      <c r="AE44" s="551">
        <v>56</v>
      </c>
      <c r="AF44" s="552">
        <v>0</v>
      </c>
      <c r="AG44" s="553">
        <v>0</v>
      </c>
      <c r="AH44" s="602">
        <v>1.1914893617021276</v>
      </c>
      <c r="AI44" s="603">
        <v>56</v>
      </c>
      <c r="AJ44" s="559">
        <v>63</v>
      </c>
      <c r="AK44" s="551">
        <v>54</v>
      </c>
      <c r="AL44" s="552">
        <v>9</v>
      </c>
      <c r="AM44" s="561"/>
      <c r="AN44" s="553">
        <v>0</v>
      </c>
      <c r="AO44" s="602">
        <v>1.125</v>
      </c>
      <c r="AP44" s="886"/>
      <c r="AQ44" s="657"/>
      <c r="AR44" s="887"/>
      <c r="AS44" s="887"/>
      <c r="AT44" s="602">
        <v>1.1582446808510638</v>
      </c>
      <c r="AU44" s="604">
        <v>23.164893617021278</v>
      </c>
      <c r="AV44" s="600">
        <v>158</v>
      </c>
      <c r="AW44" s="551">
        <v>230</v>
      </c>
      <c r="AX44" s="551">
        <v>163</v>
      </c>
      <c r="AY44" s="552">
        <v>62</v>
      </c>
      <c r="AZ44" s="552">
        <v>5</v>
      </c>
      <c r="BA44" s="561"/>
      <c r="BB44" s="571">
        <v>0</v>
      </c>
      <c r="BC44" s="602">
        <v>1.2</v>
      </c>
      <c r="BD44" s="604">
        <v>12</v>
      </c>
      <c r="BE44" s="605">
        <v>74000</v>
      </c>
      <c r="BF44" s="644">
        <v>49657.124385580086</v>
      </c>
      <c r="BG44" s="644">
        <v>63362490.716000192</v>
      </c>
      <c r="BH44" s="906">
        <v>1276</v>
      </c>
      <c r="BI44" s="602">
        <v>0.67104222142675796</v>
      </c>
      <c r="BJ44" s="604">
        <v>4.6972955499873059</v>
      </c>
      <c r="BK44" s="656"/>
      <c r="BL44" s="907"/>
      <c r="BM44" s="701"/>
      <c r="BN44" s="561"/>
      <c r="BO44" s="561"/>
      <c r="BP44" s="561"/>
      <c r="BQ44" s="561"/>
      <c r="BR44" s="561"/>
      <c r="BS44" s="657"/>
      <c r="BT44" s="607"/>
      <c r="BU44" s="676">
        <v>0.4</v>
      </c>
      <c r="BV44" s="602">
        <v>0.32142857142857145</v>
      </c>
      <c r="BW44" s="644">
        <v>18</v>
      </c>
      <c r="BX44" s="906">
        <v>56</v>
      </c>
      <c r="BY44" s="602">
        <v>0.8035714285714286</v>
      </c>
      <c r="BZ44" s="604">
        <v>4.0178571428571432</v>
      </c>
      <c r="CA44" s="658">
        <v>147</v>
      </c>
      <c r="CB44" s="924">
        <v>154</v>
      </c>
      <c r="CC44" s="661">
        <v>1.0476190476190477</v>
      </c>
      <c r="CD44" s="658">
        <v>72</v>
      </c>
      <c r="CE44" s="924">
        <v>73</v>
      </c>
      <c r="CF44" s="924">
        <v>30</v>
      </c>
      <c r="CG44" s="925">
        <v>43</v>
      </c>
      <c r="CH44" s="661">
        <v>1.0138888888888888</v>
      </c>
      <c r="CI44" s="661">
        <v>1.0307539682539684</v>
      </c>
      <c r="CJ44" s="659">
        <v>8.2460317460317469</v>
      </c>
      <c r="CK44" s="660"/>
      <c r="CL44" s="926"/>
      <c r="CM44" s="657"/>
      <c r="CN44" s="889"/>
      <c r="CO44" s="685"/>
      <c r="CP44" s="919"/>
      <c r="CQ44" s="657"/>
      <c r="CR44" s="607"/>
      <c r="CS44" s="584"/>
      <c r="CT44" s="585"/>
      <c r="CU44" s="585"/>
      <c r="CV44" s="891"/>
      <c r="CW44" s="600">
        <v>10</v>
      </c>
      <c r="CX44" s="552">
        <v>2</v>
      </c>
      <c r="CY44" s="552">
        <v>0</v>
      </c>
      <c r="CZ44" s="551">
        <v>5</v>
      </c>
      <c r="DA44" s="552">
        <v>1</v>
      </c>
      <c r="DB44" s="552">
        <v>0</v>
      </c>
      <c r="DC44" s="551">
        <v>0</v>
      </c>
      <c r="DD44" s="552">
        <v>0</v>
      </c>
      <c r="DE44" s="552">
        <v>0</v>
      </c>
      <c r="DF44" s="552">
        <v>0</v>
      </c>
      <c r="DG44" s="552">
        <v>0</v>
      </c>
      <c r="DH44" s="551">
        <v>0</v>
      </c>
      <c r="DI44" s="552">
        <v>0</v>
      </c>
      <c r="DJ44" s="552">
        <v>0</v>
      </c>
      <c r="DK44" s="552">
        <v>0</v>
      </c>
      <c r="DL44" s="920">
        <v>0</v>
      </c>
    </row>
    <row r="45" spans="1:116">
      <c r="A45" s="675" t="s">
        <v>1120</v>
      </c>
      <c r="B45" s="621" t="s">
        <v>918</v>
      </c>
      <c r="C45" s="622" t="s">
        <v>560</v>
      </c>
      <c r="D45" s="622" t="s">
        <v>36</v>
      </c>
      <c r="E45" s="622" t="s">
        <v>971</v>
      </c>
      <c r="F45" s="622" t="s">
        <v>972</v>
      </c>
      <c r="G45" s="599">
        <v>70.692018552947914</v>
      </c>
      <c r="H45" s="600">
        <v>977</v>
      </c>
      <c r="I45" s="552">
        <v>40</v>
      </c>
      <c r="J45" s="601">
        <v>1097.5999999999999</v>
      </c>
      <c r="K45" s="551">
        <v>1092</v>
      </c>
      <c r="L45" s="552">
        <v>32</v>
      </c>
      <c r="M45" s="552">
        <v>12</v>
      </c>
      <c r="N45" s="561"/>
      <c r="O45" s="553">
        <v>30</v>
      </c>
      <c r="P45" s="554">
        <v>1.1234390992835208</v>
      </c>
      <c r="Q45" s="555">
        <v>22.468781985670418</v>
      </c>
      <c r="R45" s="648"/>
      <c r="S45" s="909"/>
      <c r="T45" s="649"/>
      <c r="U45" s="889"/>
      <c r="V45" s="600">
        <v>512</v>
      </c>
      <c r="W45" s="601">
        <v>458</v>
      </c>
      <c r="X45" s="551">
        <v>483</v>
      </c>
      <c r="Y45" s="561"/>
      <c r="Z45" s="553">
        <v>25</v>
      </c>
      <c r="AA45" s="554">
        <v>0.89453125</v>
      </c>
      <c r="AB45" s="555">
        <v>8.9453125</v>
      </c>
      <c r="AC45" s="600">
        <v>94</v>
      </c>
      <c r="AD45" s="557">
        <v>58</v>
      </c>
      <c r="AE45" s="551">
        <v>58</v>
      </c>
      <c r="AF45" s="552">
        <v>0</v>
      </c>
      <c r="AG45" s="553">
        <v>0</v>
      </c>
      <c r="AH45" s="602">
        <v>0.61702127659574468</v>
      </c>
      <c r="AI45" s="603">
        <v>113</v>
      </c>
      <c r="AJ45" s="559">
        <v>69</v>
      </c>
      <c r="AK45" s="551">
        <v>59</v>
      </c>
      <c r="AL45" s="552">
        <v>10</v>
      </c>
      <c r="AM45" s="561"/>
      <c r="AN45" s="553">
        <v>0</v>
      </c>
      <c r="AO45" s="602">
        <v>0.61061946902654862</v>
      </c>
      <c r="AP45" s="886"/>
      <c r="AQ45" s="657"/>
      <c r="AR45" s="887"/>
      <c r="AS45" s="887"/>
      <c r="AT45" s="602">
        <v>0.61382037281114665</v>
      </c>
      <c r="AU45" s="604">
        <v>12.276407456222934</v>
      </c>
      <c r="AV45" s="600">
        <v>233</v>
      </c>
      <c r="AW45" s="551">
        <v>224</v>
      </c>
      <c r="AX45" s="551">
        <v>158</v>
      </c>
      <c r="AY45" s="552">
        <v>67</v>
      </c>
      <c r="AZ45" s="552">
        <v>9</v>
      </c>
      <c r="BA45" s="561"/>
      <c r="BB45" s="571">
        <v>10</v>
      </c>
      <c r="BC45" s="602">
        <v>0.96137339055793991</v>
      </c>
      <c r="BD45" s="604">
        <v>9.6137339055793998</v>
      </c>
      <c r="BE45" s="605">
        <v>74000</v>
      </c>
      <c r="BF45" s="644">
        <v>49895.693577464925</v>
      </c>
      <c r="BG45" s="644">
        <v>56681507.904000156</v>
      </c>
      <c r="BH45" s="906">
        <v>1136</v>
      </c>
      <c r="BI45" s="602">
        <v>0.6742661294252017</v>
      </c>
      <c r="BJ45" s="604">
        <v>4.7198629059764121</v>
      </c>
      <c r="BK45" s="656"/>
      <c r="BL45" s="907"/>
      <c r="BM45" s="701"/>
      <c r="BN45" s="561"/>
      <c r="BO45" s="561"/>
      <c r="BP45" s="561"/>
      <c r="BQ45" s="561"/>
      <c r="BR45" s="561"/>
      <c r="BS45" s="657"/>
      <c r="BT45" s="607"/>
      <c r="BU45" s="676">
        <v>0.4</v>
      </c>
      <c r="BV45" s="602">
        <v>0.55172413793103448</v>
      </c>
      <c r="BW45" s="644">
        <v>32</v>
      </c>
      <c r="BX45" s="906">
        <v>58</v>
      </c>
      <c r="BY45" s="602">
        <v>1</v>
      </c>
      <c r="BZ45" s="604">
        <v>5</v>
      </c>
      <c r="CA45" s="658">
        <v>152</v>
      </c>
      <c r="CB45" s="924">
        <v>143</v>
      </c>
      <c r="CC45" s="661">
        <v>0.94078947368421051</v>
      </c>
      <c r="CD45" s="658">
        <v>84</v>
      </c>
      <c r="CE45" s="924">
        <v>82</v>
      </c>
      <c r="CF45" s="924">
        <v>47</v>
      </c>
      <c r="CG45" s="925">
        <v>35</v>
      </c>
      <c r="CH45" s="661">
        <v>0.97619047619047616</v>
      </c>
      <c r="CI45" s="661">
        <v>0.95848997493734334</v>
      </c>
      <c r="CJ45" s="659">
        <v>7.6679197994987467</v>
      </c>
      <c r="CK45" s="660"/>
      <c r="CL45" s="926"/>
      <c r="CM45" s="657"/>
      <c r="CN45" s="889"/>
      <c r="CO45" s="685"/>
      <c r="CP45" s="919"/>
      <c r="CQ45" s="657"/>
      <c r="CR45" s="607"/>
      <c r="CS45" s="584"/>
      <c r="CT45" s="585"/>
      <c r="CU45" s="585"/>
      <c r="CV45" s="891"/>
      <c r="CW45" s="600">
        <v>30</v>
      </c>
      <c r="CX45" s="552">
        <v>6</v>
      </c>
      <c r="CY45" s="552">
        <v>0</v>
      </c>
      <c r="CZ45" s="551">
        <v>25</v>
      </c>
      <c r="DA45" s="552">
        <v>5</v>
      </c>
      <c r="DB45" s="552">
        <v>0</v>
      </c>
      <c r="DC45" s="551">
        <v>10</v>
      </c>
      <c r="DD45" s="552">
        <v>2</v>
      </c>
      <c r="DE45" s="552">
        <v>0</v>
      </c>
      <c r="DF45" s="552">
        <v>0</v>
      </c>
      <c r="DG45" s="552">
        <v>0</v>
      </c>
      <c r="DH45" s="551">
        <v>0</v>
      </c>
      <c r="DI45" s="552">
        <v>0</v>
      </c>
      <c r="DJ45" s="552">
        <v>0</v>
      </c>
      <c r="DK45" s="552">
        <v>0</v>
      </c>
      <c r="DL45" s="920">
        <v>0</v>
      </c>
    </row>
    <row r="46" spans="1:116">
      <c r="A46" s="675" t="s">
        <v>1120</v>
      </c>
      <c r="B46" s="621" t="s">
        <v>918</v>
      </c>
      <c r="C46" s="622" t="s">
        <v>560</v>
      </c>
      <c r="D46" s="622" t="s">
        <v>37</v>
      </c>
      <c r="E46" s="622" t="s">
        <v>973</v>
      </c>
      <c r="F46" s="622" t="s">
        <v>974</v>
      </c>
      <c r="G46" s="599">
        <v>88.185068113794429</v>
      </c>
      <c r="H46" s="600">
        <v>531</v>
      </c>
      <c r="I46" s="552">
        <v>19</v>
      </c>
      <c r="J46" s="601">
        <v>724</v>
      </c>
      <c r="K46" s="551">
        <v>715</v>
      </c>
      <c r="L46" s="552">
        <v>19</v>
      </c>
      <c r="M46" s="552">
        <v>7</v>
      </c>
      <c r="N46" s="561"/>
      <c r="O46" s="553">
        <v>10</v>
      </c>
      <c r="P46" s="554">
        <v>1.2</v>
      </c>
      <c r="Q46" s="555">
        <v>24</v>
      </c>
      <c r="R46" s="648"/>
      <c r="S46" s="909"/>
      <c r="T46" s="649"/>
      <c r="U46" s="889"/>
      <c r="V46" s="600">
        <v>251</v>
      </c>
      <c r="W46" s="601">
        <v>389</v>
      </c>
      <c r="X46" s="551">
        <v>399</v>
      </c>
      <c r="Y46" s="561"/>
      <c r="Z46" s="553">
        <v>10</v>
      </c>
      <c r="AA46" s="554">
        <v>1.2</v>
      </c>
      <c r="AB46" s="555">
        <v>12</v>
      </c>
      <c r="AC46" s="600">
        <v>35</v>
      </c>
      <c r="AD46" s="557">
        <v>38</v>
      </c>
      <c r="AE46" s="551">
        <v>38</v>
      </c>
      <c r="AF46" s="552">
        <v>0</v>
      </c>
      <c r="AG46" s="553">
        <v>0</v>
      </c>
      <c r="AH46" s="602">
        <v>1.0857142857142856</v>
      </c>
      <c r="AI46" s="603">
        <v>43</v>
      </c>
      <c r="AJ46" s="559">
        <v>40</v>
      </c>
      <c r="AK46" s="551">
        <v>37</v>
      </c>
      <c r="AL46" s="552">
        <v>3</v>
      </c>
      <c r="AM46" s="561"/>
      <c r="AN46" s="553">
        <v>0</v>
      </c>
      <c r="AO46" s="602">
        <v>0.93023255813953487</v>
      </c>
      <c r="AP46" s="886"/>
      <c r="AQ46" s="657"/>
      <c r="AR46" s="887"/>
      <c r="AS46" s="887"/>
      <c r="AT46" s="602">
        <v>1.0079734219269103</v>
      </c>
      <c r="AU46" s="604">
        <v>20.159468438538205</v>
      </c>
      <c r="AV46" s="600">
        <v>93</v>
      </c>
      <c r="AW46" s="551">
        <v>140</v>
      </c>
      <c r="AX46" s="551">
        <v>85</v>
      </c>
      <c r="AY46" s="552">
        <v>54</v>
      </c>
      <c r="AZ46" s="552">
        <v>6</v>
      </c>
      <c r="BA46" s="561"/>
      <c r="BB46" s="571">
        <v>5</v>
      </c>
      <c r="BC46" s="602">
        <v>1.2</v>
      </c>
      <c r="BD46" s="604">
        <v>12</v>
      </c>
      <c r="BE46" s="605">
        <v>74000</v>
      </c>
      <c r="BF46" s="644">
        <v>65644.685288798937</v>
      </c>
      <c r="BG46" s="644">
        <v>48642711.799000017</v>
      </c>
      <c r="BH46" s="906">
        <v>741</v>
      </c>
      <c r="BI46" s="602">
        <v>0.88709034174052614</v>
      </c>
      <c r="BJ46" s="604">
        <v>6.2096323921836829</v>
      </c>
      <c r="BK46" s="656"/>
      <c r="BL46" s="907"/>
      <c r="BM46" s="701"/>
      <c r="BN46" s="561"/>
      <c r="BO46" s="561"/>
      <c r="BP46" s="561"/>
      <c r="BQ46" s="561"/>
      <c r="BR46" s="561"/>
      <c r="BS46" s="657"/>
      <c r="BT46" s="607"/>
      <c r="BU46" s="676">
        <v>0.4</v>
      </c>
      <c r="BV46" s="602">
        <v>0.39473684210526316</v>
      </c>
      <c r="BW46" s="644">
        <v>15</v>
      </c>
      <c r="BX46" s="906">
        <v>38</v>
      </c>
      <c r="BY46" s="602">
        <v>0.98684210526315785</v>
      </c>
      <c r="BZ46" s="604">
        <v>4.9342105263157894</v>
      </c>
      <c r="CA46" s="658">
        <v>96</v>
      </c>
      <c r="CB46" s="924">
        <v>99</v>
      </c>
      <c r="CC46" s="661">
        <v>1.03125</v>
      </c>
      <c r="CD46" s="658">
        <v>37</v>
      </c>
      <c r="CE46" s="924">
        <v>44</v>
      </c>
      <c r="CF46" s="924">
        <v>22</v>
      </c>
      <c r="CG46" s="925">
        <v>22</v>
      </c>
      <c r="CH46" s="661">
        <v>1.1891891891891893</v>
      </c>
      <c r="CI46" s="661">
        <v>1.1102195945945947</v>
      </c>
      <c r="CJ46" s="659">
        <v>8.8817567567567579</v>
      </c>
      <c r="CK46" s="660"/>
      <c r="CL46" s="926"/>
      <c r="CM46" s="657"/>
      <c r="CN46" s="889"/>
      <c r="CO46" s="685"/>
      <c r="CP46" s="919"/>
      <c r="CQ46" s="657"/>
      <c r="CR46" s="607"/>
      <c r="CS46" s="584"/>
      <c r="CT46" s="585"/>
      <c r="CU46" s="585"/>
      <c r="CV46" s="891"/>
      <c r="CW46" s="600">
        <v>10</v>
      </c>
      <c r="CX46" s="552">
        <v>2</v>
      </c>
      <c r="CY46" s="552">
        <v>0</v>
      </c>
      <c r="CZ46" s="551">
        <v>10</v>
      </c>
      <c r="DA46" s="552">
        <v>2</v>
      </c>
      <c r="DB46" s="552">
        <v>0</v>
      </c>
      <c r="DC46" s="551">
        <v>5</v>
      </c>
      <c r="DD46" s="552">
        <v>1</v>
      </c>
      <c r="DE46" s="552">
        <v>0</v>
      </c>
      <c r="DF46" s="552">
        <v>0</v>
      </c>
      <c r="DG46" s="552">
        <v>0</v>
      </c>
      <c r="DH46" s="551">
        <v>0</v>
      </c>
      <c r="DI46" s="552">
        <v>0</v>
      </c>
      <c r="DJ46" s="552">
        <v>0</v>
      </c>
      <c r="DK46" s="552">
        <v>0</v>
      </c>
      <c r="DL46" s="920">
        <v>0</v>
      </c>
    </row>
    <row r="47" spans="1:116">
      <c r="A47" s="675" t="s">
        <v>1120</v>
      </c>
      <c r="B47" s="621" t="s">
        <v>918</v>
      </c>
      <c r="C47" s="622" t="s">
        <v>560</v>
      </c>
      <c r="D47" s="622" t="s">
        <v>37</v>
      </c>
      <c r="E47" s="622" t="s">
        <v>975</v>
      </c>
      <c r="F47" s="622" t="s">
        <v>976</v>
      </c>
      <c r="G47" s="599">
        <v>91.892062354521997</v>
      </c>
      <c r="H47" s="600">
        <v>765</v>
      </c>
      <c r="I47" s="552">
        <v>27</v>
      </c>
      <c r="J47" s="601">
        <v>1210</v>
      </c>
      <c r="K47" s="551">
        <v>1198</v>
      </c>
      <c r="L47" s="552">
        <v>27</v>
      </c>
      <c r="M47" s="552">
        <v>11</v>
      </c>
      <c r="N47" s="561"/>
      <c r="O47" s="553">
        <v>15</v>
      </c>
      <c r="P47" s="554">
        <v>1.2</v>
      </c>
      <c r="Q47" s="555">
        <v>24</v>
      </c>
      <c r="R47" s="648"/>
      <c r="S47" s="909"/>
      <c r="T47" s="649"/>
      <c r="U47" s="889"/>
      <c r="V47" s="600">
        <v>361</v>
      </c>
      <c r="W47" s="601">
        <v>704</v>
      </c>
      <c r="X47" s="551">
        <v>714</v>
      </c>
      <c r="Y47" s="561"/>
      <c r="Z47" s="553">
        <v>10</v>
      </c>
      <c r="AA47" s="554">
        <v>1.2</v>
      </c>
      <c r="AB47" s="555">
        <v>12</v>
      </c>
      <c r="AC47" s="600">
        <v>48</v>
      </c>
      <c r="AD47" s="557">
        <v>71</v>
      </c>
      <c r="AE47" s="551">
        <v>71</v>
      </c>
      <c r="AF47" s="552">
        <v>0</v>
      </c>
      <c r="AG47" s="553">
        <v>0</v>
      </c>
      <c r="AH47" s="602">
        <v>1.2</v>
      </c>
      <c r="AI47" s="603">
        <v>60</v>
      </c>
      <c r="AJ47" s="559">
        <v>73</v>
      </c>
      <c r="AK47" s="551">
        <v>68</v>
      </c>
      <c r="AL47" s="552">
        <v>5</v>
      </c>
      <c r="AM47" s="561"/>
      <c r="AN47" s="553">
        <v>0</v>
      </c>
      <c r="AO47" s="602">
        <v>1.2</v>
      </c>
      <c r="AP47" s="886"/>
      <c r="AQ47" s="657"/>
      <c r="AR47" s="887"/>
      <c r="AS47" s="887"/>
      <c r="AT47" s="602">
        <v>1.2</v>
      </c>
      <c r="AU47" s="604">
        <v>24</v>
      </c>
      <c r="AV47" s="600">
        <v>146</v>
      </c>
      <c r="AW47" s="551">
        <v>269</v>
      </c>
      <c r="AX47" s="551">
        <v>164</v>
      </c>
      <c r="AY47" s="552">
        <v>107</v>
      </c>
      <c r="AZ47" s="552">
        <v>3</v>
      </c>
      <c r="BA47" s="561"/>
      <c r="BB47" s="571">
        <v>5</v>
      </c>
      <c r="BC47" s="602">
        <v>1.2</v>
      </c>
      <c r="BD47" s="604">
        <v>12</v>
      </c>
      <c r="BE47" s="605">
        <v>74000</v>
      </c>
      <c r="BF47" s="644">
        <v>55944.659176375462</v>
      </c>
      <c r="BG47" s="644">
        <v>69147598.742000073</v>
      </c>
      <c r="BH47" s="906">
        <v>1236</v>
      </c>
      <c r="BI47" s="602">
        <v>0.75600890778885765</v>
      </c>
      <c r="BJ47" s="604">
        <v>5.2920623545220034</v>
      </c>
      <c r="BK47" s="656"/>
      <c r="BL47" s="907"/>
      <c r="BM47" s="701"/>
      <c r="BN47" s="561"/>
      <c r="BO47" s="561"/>
      <c r="BP47" s="561"/>
      <c r="BQ47" s="561"/>
      <c r="BR47" s="561"/>
      <c r="BS47" s="657"/>
      <c r="BT47" s="607"/>
      <c r="BU47" s="676">
        <v>0.4</v>
      </c>
      <c r="BV47" s="602">
        <v>0.43661971830985913</v>
      </c>
      <c r="BW47" s="644">
        <v>31</v>
      </c>
      <c r="BX47" s="906">
        <v>71</v>
      </c>
      <c r="BY47" s="602">
        <v>1</v>
      </c>
      <c r="BZ47" s="604">
        <v>5</v>
      </c>
      <c r="CA47" s="658">
        <v>133</v>
      </c>
      <c r="CB47" s="924">
        <v>161</v>
      </c>
      <c r="CC47" s="661">
        <v>1.2</v>
      </c>
      <c r="CD47" s="658">
        <v>52</v>
      </c>
      <c r="CE47" s="924">
        <v>72</v>
      </c>
      <c r="CF47" s="924">
        <v>33</v>
      </c>
      <c r="CG47" s="925">
        <v>39</v>
      </c>
      <c r="CH47" s="661">
        <v>1.2</v>
      </c>
      <c r="CI47" s="661">
        <v>1.2</v>
      </c>
      <c r="CJ47" s="659">
        <v>9.6</v>
      </c>
      <c r="CK47" s="660"/>
      <c r="CL47" s="926"/>
      <c r="CM47" s="657"/>
      <c r="CN47" s="889"/>
      <c r="CO47" s="685"/>
      <c r="CP47" s="919"/>
      <c r="CQ47" s="657"/>
      <c r="CR47" s="607"/>
      <c r="CS47" s="584"/>
      <c r="CT47" s="585"/>
      <c r="CU47" s="585"/>
      <c r="CV47" s="891"/>
      <c r="CW47" s="600">
        <v>15</v>
      </c>
      <c r="CX47" s="552">
        <v>3</v>
      </c>
      <c r="CY47" s="552">
        <v>0</v>
      </c>
      <c r="CZ47" s="551">
        <v>10</v>
      </c>
      <c r="DA47" s="552">
        <v>2</v>
      </c>
      <c r="DB47" s="552">
        <v>0</v>
      </c>
      <c r="DC47" s="551">
        <v>5</v>
      </c>
      <c r="DD47" s="552">
        <v>1</v>
      </c>
      <c r="DE47" s="552">
        <v>0</v>
      </c>
      <c r="DF47" s="552">
        <v>0</v>
      </c>
      <c r="DG47" s="552">
        <v>0</v>
      </c>
      <c r="DH47" s="551">
        <v>0</v>
      </c>
      <c r="DI47" s="552">
        <v>0</v>
      </c>
      <c r="DJ47" s="552">
        <v>0</v>
      </c>
      <c r="DK47" s="552">
        <v>0</v>
      </c>
      <c r="DL47" s="920">
        <v>0</v>
      </c>
    </row>
    <row r="48" spans="1:116">
      <c r="A48" s="675" t="s">
        <v>1120</v>
      </c>
      <c r="B48" s="621" t="s">
        <v>918</v>
      </c>
      <c r="C48" s="622" t="s">
        <v>560</v>
      </c>
      <c r="D48" s="622" t="s">
        <v>37</v>
      </c>
      <c r="E48" s="622" t="s">
        <v>977</v>
      </c>
      <c r="F48" s="622" t="s">
        <v>978</v>
      </c>
      <c r="G48" s="599">
        <v>89.903446648313022</v>
      </c>
      <c r="H48" s="600">
        <v>716</v>
      </c>
      <c r="I48" s="552">
        <v>25</v>
      </c>
      <c r="J48" s="601">
        <v>965</v>
      </c>
      <c r="K48" s="551">
        <v>960</v>
      </c>
      <c r="L48" s="552">
        <v>51</v>
      </c>
      <c r="M48" s="552">
        <v>13</v>
      </c>
      <c r="N48" s="561"/>
      <c r="O48" s="553">
        <v>20</v>
      </c>
      <c r="P48" s="554">
        <v>1.2</v>
      </c>
      <c r="Q48" s="555">
        <v>24</v>
      </c>
      <c r="R48" s="648"/>
      <c r="S48" s="909"/>
      <c r="T48" s="649"/>
      <c r="U48" s="889"/>
      <c r="V48" s="600">
        <v>338</v>
      </c>
      <c r="W48" s="601">
        <v>550</v>
      </c>
      <c r="X48" s="551">
        <v>560</v>
      </c>
      <c r="Y48" s="561"/>
      <c r="Z48" s="553">
        <v>10</v>
      </c>
      <c r="AA48" s="554">
        <v>1.2</v>
      </c>
      <c r="AB48" s="555">
        <v>12</v>
      </c>
      <c r="AC48" s="600">
        <v>55</v>
      </c>
      <c r="AD48" s="557">
        <v>79</v>
      </c>
      <c r="AE48" s="551">
        <v>79</v>
      </c>
      <c r="AF48" s="552">
        <v>0</v>
      </c>
      <c r="AG48" s="553">
        <v>0</v>
      </c>
      <c r="AH48" s="602">
        <v>1.2</v>
      </c>
      <c r="AI48" s="603">
        <v>68</v>
      </c>
      <c r="AJ48" s="559">
        <v>84</v>
      </c>
      <c r="AK48" s="551">
        <v>77</v>
      </c>
      <c r="AL48" s="552">
        <v>7</v>
      </c>
      <c r="AM48" s="561"/>
      <c r="AN48" s="553">
        <v>0</v>
      </c>
      <c r="AO48" s="602">
        <v>1.2</v>
      </c>
      <c r="AP48" s="886"/>
      <c r="AQ48" s="657"/>
      <c r="AR48" s="887"/>
      <c r="AS48" s="887"/>
      <c r="AT48" s="602">
        <v>1.2</v>
      </c>
      <c r="AU48" s="604">
        <v>24</v>
      </c>
      <c r="AV48" s="600">
        <v>148</v>
      </c>
      <c r="AW48" s="551">
        <v>275</v>
      </c>
      <c r="AX48" s="551">
        <v>151</v>
      </c>
      <c r="AY48" s="552">
        <v>112</v>
      </c>
      <c r="AZ48" s="552">
        <v>12</v>
      </c>
      <c r="BA48" s="561"/>
      <c r="BB48" s="571">
        <v>0</v>
      </c>
      <c r="BC48" s="602">
        <v>1.2</v>
      </c>
      <c r="BD48" s="604">
        <v>12</v>
      </c>
      <c r="BE48" s="605">
        <v>74000</v>
      </c>
      <c r="BF48" s="644">
        <v>60200.838416992206</v>
      </c>
      <c r="BG48" s="644">
        <v>61645658.539000019</v>
      </c>
      <c r="BH48" s="906">
        <v>1024</v>
      </c>
      <c r="BI48" s="602">
        <v>0.81352484347286769</v>
      </c>
      <c r="BJ48" s="604">
        <v>5.6946739043100738</v>
      </c>
      <c r="BK48" s="656"/>
      <c r="BL48" s="907"/>
      <c r="BM48" s="701"/>
      <c r="BN48" s="561"/>
      <c r="BO48" s="561"/>
      <c r="BP48" s="561"/>
      <c r="BQ48" s="561"/>
      <c r="BR48" s="561"/>
      <c r="BS48" s="657"/>
      <c r="BT48" s="607"/>
      <c r="BU48" s="676">
        <v>0.4</v>
      </c>
      <c r="BV48" s="602">
        <v>0.29113924050632911</v>
      </c>
      <c r="BW48" s="644">
        <v>23</v>
      </c>
      <c r="BX48" s="906">
        <v>79</v>
      </c>
      <c r="BY48" s="602">
        <v>0.72784810126582278</v>
      </c>
      <c r="BZ48" s="604">
        <v>3.6392405063291138</v>
      </c>
      <c r="CA48" s="658">
        <v>113</v>
      </c>
      <c r="CB48" s="924">
        <v>119</v>
      </c>
      <c r="CC48" s="661">
        <v>1.0530973451327434</v>
      </c>
      <c r="CD48" s="658">
        <v>56</v>
      </c>
      <c r="CE48" s="924">
        <v>61</v>
      </c>
      <c r="CF48" s="924">
        <v>31</v>
      </c>
      <c r="CG48" s="925">
        <v>30</v>
      </c>
      <c r="CH48" s="661">
        <v>1.0892857142857142</v>
      </c>
      <c r="CI48" s="661">
        <v>1.0711915297092287</v>
      </c>
      <c r="CJ48" s="659">
        <v>8.5695322376738297</v>
      </c>
      <c r="CK48" s="660"/>
      <c r="CL48" s="926"/>
      <c r="CM48" s="657"/>
      <c r="CN48" s="889"/>
      <c r="CO48" s="685"/>
      <c r="CP48" s="919"/>
      <c r="CQ48" s="657"/>
      <c r="CR48" s="607"/>
      <c r="CS48" s="584"/>
      <c r="CT48" s="585"/>
      <c r="CU48" s="585"/>
      <c r="CV48" s="891"/>
      <c r="CW48" s="600">
        <v>20</v>
      </c>
      <c r="CX48" s="552">
        <v>4</v>
      </c>
      <c r="CY48" s="552">
        <v>0</v>
      </c>
      <c r="CZ48" s="551">
        <v>10</v>
      </c>
      <c r="DA48" s="552">
        <v>2</v>
      </c>
      <c r="DB48" s="552">
        <v>0</v>
      </c>
      <c r="DC48" s="551">
        <v>0</v>
      </c>
      <c r="DD48" s="552">
        <v>0</v>
      </c>
      <c r="DE48" s="552">
        <v>0</v>
      </c>
      <c r="DF48" s="552">
        <v>0</v>
      </c>
      <c r="DG48" s="552">
        <v>0</v>
      </c>
      <c r="DH48" s="551">
        <v>0</v>
      </c>
      <c r="DI48" s="552">
        <v>0</v>
      </c>
      <c r="DJ48" s="552">
        <v>0</v>
      </c>
      <c r="DK48" s="552">
        <v>0</v>
      </c>
      <c r="DL48" s="920">
        <v>0</v>
      </c>
    </row>
    <row r="49" spans="1:116">
      <c r="A49" s="675" t="s">
        <v>1120</v>
      </c>
      <c r="B49" s="621" t="s">
        <v>918</v>
      </c>
      <c r="C49" s="622" t="s">
        <v>560</v>
      </c>
      <c r="D49" s="622" t="s">
        <v>37</v>
      </c>
      <c r="E49" s="622" t="s">
        <v>979</v>
      </c>
      <c r="F49" s="622" t="s">
        <v>861</v>
      </c>
      <c r="G49" s="599">
        <v>80.863398927455506</v>
      </c>
      <c r="H49" s="600">
        <v>470</v>
      </c>
      <c r="I49" s="552">
        <v>17</v>
      </c>
      <c r="J49" s="601">
        <v>712.4</v>
      </c>
      <c r="K49" s="551">
        <v>702</v>
      </c>
      <c r="L49" s="552">
        <v>13</v>
      </c>
      <c r="M49" s="552">
        <v>8</v>
      </c>
      <c r="N49" s="561"/>
      <c r="O49" s="553">
        <v>5</v>
      </c>
      <c r="P49" s="554">
        <v>1.2</v>
      </c>
      <c r="Q49" s="555">
        <v>24</v>
      </c>
      <c r="R49" s="648"/>
      <c r="S49" s="909"/>
      <c r="T49" s="649"/>
      <c r="U49" s="889"/>
      <c r="V49" s="600">
        <v>222</v>
      </c>
      <c r="W49" s="601">
        <v>258</v>
      </c>
      <c r="X49" s="551">
        <v>258</v>
      </c>
      <c r="Y49" s="561"/>
      <c r="Z49" s="553">
        <v>0</v>
      </c>
      <c r="AA49" s="554">
        <v>1.1621621621621621</v>
      </c>
      <c r="AB49" s="555">
        <v>11.621621621621621</v>
      </c>
      <c r="AC49" s="600">
        <v>24</v>
      </c>
      <c r="AD49" s="557">
        <v>17</v>
      </c>
      <c r="AE49" s="551">
        <v>17</v>
      </c>
      <c r="AF49" s="552">
        <v>0</v>
      </c>
      <c r="AG49" s="553">
        <v>0</v>
      </c>
      <c r="AH49" s="602">
        <v>0.70833333333333337</v>
      </c>
      <c r="AI49" s="603">
        <v>30</v>
      </c>
      <c r="AJ49" s="559">
        <v>21</v>
      </c>
      <c r="AK49" s="551">
        <v>17</v>
      </c>
      <c r="AL49" s="552">
        <v>4</v>
      </c>
      <c r="AM49" s="561"/>
      <c r="AN49" s="553">
        <v>0</v>
      </c>
      <c r="AO49" s="602">
        <v>0.7</v>
      </c>
      <c r="AP49" s="886"/>
      <c r="AQ49" s="657"/>
      <c r="AR49" s="887"/>
      <c r="AS49" s="887"/>
      <c r="AT49" s="602">
        <v>0.70416666666666661</v>
      </c>
      <c r="AU49" s="604">
        <v>14.083333333333332</v>
      </c>
      <c r="AV49" s="600">
        <v>98</v>
      </c>
      <c r="AW49" s="551">
        <v>120</v>
      </c>
      <c r="AX49" s="551">
        <v>93</v>
      </c>
      <c r="AY49" s="552">
        <v>22</v>
      </c>
      <c r="AZ49" s="552">
        <v>5</v>
      </c>
      <c r="BA49" s="561"/>
      <c r="BB49" s="571">
        <v>0</v>
      </c>
      <c r="BC49" s="602">
        <v>1.2</v>
      </c>
      <c r="BD49" s="604">
        <v>12</v>
      </c>
      <c r="BE49" s="605">
        <v>74000</v>
      </c>
      <c r="BF49" s="644">
        <v>55929.494737206165</v>
      </c>
      <c r="BG49" s="644">
        <v>40437024.69500006</v>
      </c>
      <c r="BH49" s="906">
        <v>723</v>
      </c>
      <c r="BI49" s="602">
        <v>0.75580398293521844</v>
      </c>
      <c r="BJ49" s="604">
        <v>5.2906278805465288</v>
      </c>
      <c r="BK49" s="656"/>
      <c r="BL49" s="907"/>
      <c r="BM49" s="701"/>
      <c r="BN49" s="561"/>
      <c r="BO49" s="561"/>
      <c r="BP49" s="561"/>
      <c r="BQ49" s="561"/>
      <c r="BR49" s="561"/>
      <c r="BS49" s="657"/>
      <c r="BT49" s="607"/>
      <c r="BU49" s="676">
        <v>0.4</v>
      </c>
      <c r="BV49" s="602">
        <v>0.82352941176470584</v>
      </c>
      <c r="BW49" s="644">
        <v>14</v>
      </c>
      <c r="BX49" s="906">
        <v>17</v>
      </c>
      <c r="BY49" s="602">
        <v>1</v>
      </c>
      <c r="BZ49" s="604">
        <v>5</v>
      </c>
      <c r="CA49" s="658">
        <v>87</v>
      </c>
      <c r="CB49" s="924">
        <v>95</v>
      </c>
      <c r="CC49" s="661">
        <v>1.0919540229885059</v>
      </c>
      <c r="CD49" s="658">
        <v>40</v>
      </c>
      <c r="CE49" s="924">
        <v>45</v>
      </c>
      <c r="CF49" s="924">
        <v>21</v>
      </c>
      <c r="CG49" s="925">
        <v>24</v>
      </c>
      <c r="CH49" s="661">
        <v>1.125</v>
      </c>
      <c r="CI49" s="661">
        <v>1.1084770114942528</v>
      </c>
      <c r="CJ49" s="659">
        <v>8.8678160919540225</v>
      </c>
      <c r="CK49" s="660"/>
      <c r="CL49" s="926"/>
      <c r="CM49" s="657"/>
      <c r="CN49" s="889"/>
      <c r="CO49" s="685"/>
      <c r="CP49" s="919"/>
      <c r="CQ49" s="657"/>
      <c r="CR49" s="607"/>
      <c r="CS49" s="584"/>
      <c r="CT49" s="585"/>
      <c r="CU49" s="585"/>
      <c r="CV49" s="891"/>
      <c r="CW49" s="600">
        <v>5</v>
      </c>
      <c r="CX49" s="552">
        <v>1</v>
      </c>
      <c r="CY49" s="552">
        <v>0</v>
      </c>
      <c r="CZ49" s="551">
        <v>0</v>
      </c>
      <c r="DA49" s="552">
        <v>0</v>
      </c>
      <c r="DB49" s="552">
        <v>0</v>
      </c>
      <c r="DC49" s="551">
        <v>0</v>
      </c>
      <c r="DD49" s="552">
        <v>0</v>
      </c>
      <c r="DE49" s="552">
        <v>0</v>
      </c>
      <c r="DF49" s="552">
        <v>0</v>
      </c>
      <c r="DG49" s="552">
        <v>0</v>
      </c>
      <c r="DH49" s="551">
        <v>0</v>
      </c>
      <c r="DI49" s="552">
        <v>0</v>
      </c>
      <c r="DJ49" s="552">
        <v>0</v>
      </c>
      <c r="DK49" s="552">
        <v>0</v>
      </c>
      <c r="DL49" s="920">
        <v>0</v>
      </c>
    </row>
    <row r="50" spans="1:116">
      <c r="A50" s="675" t="s">
        <v>1120</v>
      </c>
      <c r="B50" s="621" t="s">
        <v>918</v>
      </c>
      <c r="C50" s="622" t="s">
        <v>560</v>
      </c>
      <c r="D50" s="622" t="s">
        <v>37</v>
      </c>
      <c r="E50" s="622" t="s">
        <v>980</v>
      </c>
      <c r="F50" s="622" t="s">
        <v>981</v>
      </c>
      <c r="G50" s="599">
        <v>90.434257241387286</v>
      </c>
      <c r="H50" s="600">
        <v>529</v>
      </c>
      <c r="I50" s="552">
        <v>18</v>
      </c>
      <c r="J50" s="601">
        <v>1124</v>
      </c>
      <c r="K50" s="551">
        <v>1116</v>
      </c>
      <c r="L50" s="552">
        <v>62</v>
      </c>
      <c r="M50" s="552">
        <v>13</v>
      </c>
      <c r="N50" s="561"/>
      <c r="O50" s="553">
        <v>10</v>
      </c>
      <c r="P50" s="554">
        <v>1.2</v>
      </c>
      <c r="Q50" s="555">
        <v>24</v>
      </c>
      <c r="R50" s="648"/>
      <c r="S50" s="909"/>
      <c r="T50" s="649"/>
      <c r="U50" s="889"/>
      <c r="V50" s="600">
        <v>249</v>
      </c>
      <c r="W50" s="601">
        <v>636</v>
      </c>
      <c r="X50" s="551">
        <v>646</v>
      </c>
      <c r="Y50" s="561"/>
      <c r="Z50" s="553">
        <v>10</v>
      </c>
      <c r="AA50" s="554">
        <v>1.2</v>
      </c>
      <c r="AB50" s="555">
        <v>12</v>
      </c>
      <c r="AC50" s="600">
        <v>22</v>
      </c>
      <c r="AD50" s="557">
        <v>42</v>
      </c>
      <c r="AE50" s="551">
        <v>42</v>
      </c>
      <c r="AF50" s="552">
        <v>0</v>
      </c>
      <c r="AG50" s="553">
        <v>0</v>
      </c>
      <c r="AH50" s="602">
        <v>1.2</v>
      </c>
      <c r="AI50" s="603">
        <v>27</v>
      </c>
      <c r="AJ50" s="559">
        <v>43</v>
      </c>
      <c r="AK50" s="551">
        <v>40</v>
      </c>
      <c r="AL50" s="552">
        <v>3</v>
      </c>
      <c r="AM50" s="561"/>
      <c r="AN50" s="553">
        <v>0</v>
      </c>
      <c r="AO50" s="602">
        <v>1.2</v>
      </c>
      <c r="AP50" s="886"/>
      <c r="AQ50" s="657"/>
      <c r="AR50" s="887"/>
      <c r="AS50" s="887"/>
      <c r="AT50" s="602">
        <v>1.2</v>
      </c>
      <c r="AU50" s="604">
        <v>24</v>
      </c>
      <c r="AV50" s="600">
        <v>81</v>
      </c>
      <c r="AW50" s="551">
        <v>182</v>
      </c>
      <c r="AX50" s="551">
        <v>109</v>
      </c>
      <c r="AY50" s="552">
        <v>70</v>
      </c>
      <c r="AZ50" s="552">
        <v>3</v>
      </c>
      <c r="BA50" s="561"/>
      <c r="BB50" s="571">
        <v>0</v>
      </c>
      <c r="BC50" s="602">
        <v>1.2</v>
      </c>
      <c r="BD50" s="604">
        <v>12</v>
      </c>
      <c r="BE50" s="605">
        <v>74000</v>
      </c>
      <c r="BF50" s="644">
        <v>58781.875871536475</v>
      </c>
      <c r="BG50" s="644">
        <v>70009214.162999943</v>
      </c>
      <c r="BH50" s="906">
        <v>1191</v>
      </c>
      <c r="BI50" s="602">
        <v>0.79434967393968214</v>
      </c>
      <c r="BJ50" s="604">
        <v>5.5604477175777749</v>
      </c>
      <c r="BK50" s="656"/>
      <c r="BL50" s="907"/>
      <c r="BM50" s="701"/>
      <c r="BN50" s="561"/>
      <c r="BO50" s="561"/>
      <c r="BP50" s="561"/>
      <c r="BQ50" s="561"/>
      <c r="BR50" s="561"/>
      <c r="BS50" s="657"/>
      <c r="BT50" s="607"/>
      <c r="BU50" s="676">
        <v>0.4</v>
      </c>
      <c r="BV50" s="602">
        <v>0.26190476190476192</v>
      </c>
      <c r="BW50" s="644">
        <v>11</v>
      </c>
      <c r="BX50" s="906">
        <v>42</v>
      </c>
      <c r="BY50" s="602">
        <v>0.65476190476190477</v>
      </c>
      <c r="BZ50" s="604">
        <v>3.2738095238095237</v>
      </c>
      <c r="CA50" s="658">
        <v>82</v>
      </c>
      <c r="CB50" s="924">
        <v>108</v>
      </c>
      <c r="CC50" s="661">
        <v>1.2</v>
      </c>
      <c r="CD50" s="658">
        <v>35</v>
      </c>
      <c r="CE50" s="924">
        <v>51</v>
      </c>
      <c r="CF50" s="924">
        <v>22</v>
      </c>
      <c r="CG50" s="925">
        <v>29</v>
      </c>
      <c r="CH50" s="661">
        <v>1.2</v>
      </c>
      <c r="CI50" s="661">
        <v>1.2</v>
      </c>
      <c r="CJ50" s="659">
        <v>9.6</v>
      </c>
      <c r="CK50" s="660"/>
      <c r="CL50" s="926"/>
      <c r="CM50" s="657"/>
      <c r="CN50" s="889"/>
      <c r="CO50" s="685"/>
      <c r="CP50" s="919"/>
      <c r="CQ50" s="657"/>
      <c r="CR50" s="607"/>
      <c r="CS50" s="584"/>
      <c r="CT50" s="585"/>
      <c r="CU50" s="585"/>
      <c r="CV50" s="891"/>
      <c r="CW50" s="600">
        <v>10</v>
      </c>
      <c r="CX50" s="552">
        <v>2</v>
      </c>
      <c r="CY50" s="552">
        <v>0</v>
      </c>
      <c r="CZ50" s="551">
        <v>10</v>
      </c>
      <c r="DA50" s="552">
        <v>2</v>
      </c>
      <c r="DB50" s="552">
        <v>0</v>
      </c>
      <c r="DC50" s="551">
        <v>0</v>
      </c>
      <c r="DD50" s="552">
        <v>0</v>
      </c>
      <c r="DE50" s="552">
        <v>0</v>
      </c>
      <c r="DF50" s="552">
        <v>0</v>
      </c>
      <c r="DG50" s="552">
        <v>0</v>
      </c>
      <c r="DH50" s="551">
        <v>0</v>
      </c>
      <c r="DI50" s="552">
        <v>0</v>
      </c>
      <c r="DJ50" s="552">
        <v>0</v>
      </c>
      <c r="DK50" s="552">
        <v>0</v>
      </c>
      <c r="DL50" s="920">
        <v>0</v>
      </c>
    </row>
    <row r="51" spans="1:116">
      <c r="A51" s="675" t="s">
        <v>1120</v>
      </c>
      <c r="B51" s="621" t="s">
        <v>918</v>
      </c>
      <c r="C51" s="622" t="s">
        <v>379</v>
      </c>
      <c r="D51" s="622" t="s">
        <v>38</v>
      </c>
      <c r="E51" s="622" t="s">
        <v>982</v>
      </c>
      <c r="F51" s="622" t="s">
        <v>983</v>
      </c>
      <c r="G51" s="599">
        <v>63.916445494018809</v>
      </c>
      <c r="H51" s="600">
        <v>547</v>
      </c>
      <c r="I51" s="552">
        <v>21</v>
      </c>
      <c r="J51" s="601">
        <v>475.8</v>
      </c>
      <c r="K51" s="551">
        <v>490</v>
      </c>
      <c r="L51" s="552">
        <v>16</v>
      </c>
      <c r="M51" s="552">
        <v>16</v>
      </c>
      <c r="N51" s="561"/>
      <c r="O51" s="553">
        <v>35</v>
      </c>
      <c r="P51" s="554">
        <v>0.86983546617915908</v>
      </c>
      <c r="Q51" s="555">
        <v>17.396709323583181</v>
      </c>
      <c r="R51" s="648"/>
      <c r="S51" s="909"/>
      <c r="T51" s="649"/>
      <c r="U51" s="889"/>
      <c r="V51" s="600">
        <v>243</v>
      </c>
      <c r="W51" s="601">
        <v>187</v>
      </c>
      <c r="X51" s="551">
        <v>207</v>
      </c>
      <c r="Y51" s="561"/>
      <c r="Z51" s="553">
        <v>20</v>
      </c>
      <c r="AA51" s="554">
        <v>0.76954732510288071</v>
      </c>
      <c r="AB51" s="555">
        <v>7.6954732510288073</v>
      </c>
      <c r="AC51" s="600">
        <v>44</v>
      </c>
      <c r="AD51" s="557">
        <v>30</v>
      </c>
      <c r="AE51" s="551">
        <v>30</v>
      </c>
      <c r="AF51" s="552">
        <v>0</v>
      </c>
      <c r="AG51" s="553">
        <v>0</v>
      </c>
      <c r="AH51" s="602">
        <v>0.68181818181818177</v>
      </c>
      <c r="AI51" s="603">
        <v>47</v>
      </c>
      <c r="AJ51" s="559">
        <v>31</v>
      </c>
      <c r="AK51" s="551">
        <v>28</v>
      </c>
      <c r="AL51" s="552">
        <v>3</v>
      </c>
      <c r="AM51" s="561"/>
      <c r="AN51" s="553">
        <v>0</v>
      </c>
      <c r="AO51" s="602">
        <v>0.65957446808510634</v>
      </c>
      <c r="AP51" s="886"/>
      <c r="AQ51" s="657"/>
      <c r="AR51" s="887"/>
      <c r="AS51" s="887"/>
      <c r="AT51" s="602">
        <v>0.670696324951644</v>
      </c>
      <c r="AU51" s="604">
        <v>13.413926499032879</v>
      </c>
      <c r="AV51" s="600">
        <v>118</v>
      </c>
      <c r="AW51" s="551">
        <v>90</v>
      </c>
      <c r="AX51" s="551">
        <v>71</v>
      </c>
      <c r="AY51" s="552">
        <v>34</v>
      </c>
      <c r="AZ51" s="552">
        <v>0</v>
      </c>
      <c r="BA51" s="561"/>
      <c r="BB51" s="571">
        <v>15</v>
      </c>
      <c r="BC51" s="602">
        <v>0.76271186440677963</v>
      </c>
      <c r="BD51" s="604">
        <v>7.6271186440677958</v>
      </c>
      <c r="BE51" s="605">
        <v>74000</v>
      </c>
      <c r="BF51" s="644">
        <v>55878.265576628386</v>
      </c>
      <c r="BG51" s="644">
        <v>29168454.631000016</v>
      </c>
      <c r="BH51" s="906">
        <v>522</v>
      </c>
      <c r="BI51" s="602">
        <v>0.75511169698146463</v>
      </c>
      <c r="BJ51" s="604">
        <v>5.2857818788702522</v>
      </c>
      <c r="BK51" s="656"/>
      <c r="BL51" s="907"/>
      <c r="BM51" s="701"/>
      <c r="BN51" s="561"/>
      <c r="BO51" s="561"/>
      <c r="BP51" s="561"/>
      <c r="BQ51" s="561"/>
      <c r="BR51" s="561"/>
      <c r="BS51" s="657"/>
      <c r="BT51" s="607"/>
      <c r="BU51" s="676">
        <v>0.4</v>
      </c>
      <c r="BV51" s="602">
        <v>0.7</v>
      </c>
      <c r="BW51" s="644">
        <v>21</v>
      </c>
      <c r="BX51" s="906">
        <v>30</v>
      </c>
      <c r="BY51" s="602">
        <v>1</v>
      </c>
      <c r="BZ51" s="604">
        <v>5</v>
      </c>
      <c r="CA51" s="658">
        <v>100</v>
      </c>
      <c r="CB51" s="924">
        <v>90</v>
      </c>
      <c r="CC51" s="661">
        <v>0.9</v>
      </c>
      <c r="CD51" s="658">
        <v>39</v>
      </c>
      <c r="CE51" s="924">
        <v>38</v>
      </c>
      <c r="CF51" s="924">
        <v>23</v>
      </c>
      <c r="CG51" s="925">
        <v>15</v>
      </c>
      <c r="CH51" s="661">
        <v>0.97435897435897434</v>
      </c>
      <c r="CI51" s="661">
        <v>0.93717948717948718</v>
      </c>
      <c r="CJ51" s="659">
        <v>7.4974358974358974</v>
      </c>
      <c r="CK51" s="660"/>
      <c r="CL51" s="926"/>
      <c r="CM51" s="657"/>
      <c r="CN51" s="889"/>
      <c r="CO51" s="685"/>
      <c r="CP51" s="919"/>
      <c r="CQ51" s="657"/>
      <c r="CR51" s="607"/>
      <c r="CS51" s="584"/>
      <c r="CT51" s="585"/>
      <c r="CU51" s="585"/>
      <c r="CV51" s="891"/>
      <c r="CW51" s="600">
        <v>35</v>
      </c>
      <c r="CX51" s="552">
        <v>7</v>
      </c>
      <c r="CY51" s="552">
        <v>0</v>
      </c>
      <c r="CZ51" s="551">
        <v>20</v>
      </c>
      <c r="DA51" s="552">
        <v>4</v>
      </c>
      <c r="DB51" s="552">
        <v>0</v>
      </c>
      <c r="DC51" s="551">
        <v>15</v>
      </c>
      <c r="DD51" s="552">
        <v>3</v>
      </c>
      <c r="DE51" s="552">
        <v>0</v>
      </c>
      <c r="DF51" s="552">
        <v>0</v>
      </c>
      <c r="DG51" s="552">
        <v>0</v>
      </c>
      <c r="DH51" s="551">
        <v>0</v>
      </c>
      <c r="DI51" s="552">
        <v>0</v>
      </c>
      <c r="DJ51" s="552">
        <v>0</v>
      </c>
      <c r="DK51" s="552">
        <v>0</v>
      </c>
      <c r="DL51" s="920">
        <v>0</v>
      </c>
    </row>
    <row r="52" spans="1:116">
      <c r="A52" s="675" t="s">
        <v>1120</v>
      </c>
      <c r="B52" s="621" t="s">
        <v>918</v>
      </c>
      <c r="C52" s="622" t="s">
        <v>379</v>
      </c>
      <c r="D52" s="622" t="s">
        <v>38</v>
      </c>
      <c r="E52" s="622" t="s">
        <v>984</v>
      </c>
      <c r="F52" s="622" t="s">
        <v>985</v>
      </c>
      <c r="G52" s="599">
        <v>85.627900505182467</v>
      </c>
      <c r="H52" s="600">
        <v>885</v>
      </c>
      <c r="I52" s="552">
        <v>35</v>
      </c>
      <c r="J52" s="601">
        <v>1080</v>
      </c>
      <c r="K52" s="551">
        <v>1070</v>
      </c>
      <c r="L52" s="552">
        <v>31</v>
      </c>
      <c r="M52" s="552">
        <v>26</v>
      </c>
      <c r="N52" s="561"/>
      <c r="O52" s="553">
        <v>25</v>
      </c>
      <c r="P52" s="554">
        <v>1.2</v>
      </c>
      <c r="Q52" s="555">
        <v>24</v>
      </c>
      <c r="R52" s="648"/>
      <c r="S52" s="909"/>
      <c r="T52" s="649"/>
      <c r="U52" s="889"/>
      <c r="V52" s="600">
        <v>392</v>
      </c>
      <c r="W52" s="601">
        <v>423</v>
      </c>
      <c r="X52" s="551">
        <v>433</v>
      </c>
      <c r="Y52" s="561"/>
      <c r="Z52" s="553">
        <v>10</v>
      </c>
      <c r="AA52" s="554">
        <v>1.0790816326530612</v>
      </c>
      <c r="AB52" s="555">
        <v>10.790816326530612</v>
      </c>
      <c r="AC52" s="600">
        <v>61</v>
      </c>
      <c r="AD52" s="557">
        <v>62</v>
      </c>
      <c r="AE52" s="551">
        <v>62</v>
      </c>
      <c r="AF52" s="552">
        <v>0</v>
      </c>
      <c r="AG52" s="553">
        <v>0</v>
      </c>
      <c r="AH52" s="602">
        <v>1.0163934426229508</v>
      </c>
      <c r="AI52" s="603">
        <v>66</v>
      </c>
      <c r="AJ52" s="559">
        <v>60</v>
      </c>
      <c r="AK52" s="551">
        <v>55</v>
      </c>
      <c r="AL52" s="552">
        <v>5</v>
      </c>
      <c r="AM52" s="561"/>
      <c r="AN52" s="553">
        <v>0</v>
      </c>
      <c r="AO52" s="602">
        <v>0.90909090909090906</v>
      </c>
      <c r="AP52" s="886"/>
      <c r="AQ52" s="657"/>
      <c r="AR52" s="887"/>
      <c r="AS52" s="887"/>
      <c r="AT52" s="602">
        <v>0.96274217585692989</v>
      </c>
      <c r="AU52" s="604">
        <v>19.254843517138596</v>
      </c>
      <c r="AV52" s="600">
        <v>162</v>
      </c>
      <c r="AW52" s="551">
        <v>210</v>
      </c>
      <c r="AX52" s="551">
        <v>143</v>
      </c>
      <c r="AY52" s="552">
        <v>62</v>
      </c>
      <c r="AZ52" s="552">
        <v>5</v>
      </c>
      <c r="BA52" s="561"/>
      <c r="BB52" s="571">
        <v>0</v>
      </c>
      <c r="BC52" s="602">
        <v>1.2</v>
      </c>
      <c r="BD52" s="604">
        <v>12</v>
      </c>
      <c r="BE52" s="605">
        <v>74000</v>
      </c>
      <c r="BF52" s="644">
        <v>57731.676013309727</v>
      </c>
      <c r="BG52" s="644">
        <v>65063598.867000058</v>
      </c>
      <c r="BH52" s="906">
        <v>1127</v>
      </c>
      <c r="BI52" s="602">
        <v>0.78015778396364499</v>
      </c>
      <c r="BJ52" s="604">
        <v>5.4611044877455148</v>
      </c>
      <c r="BK52" s="656"/>
      <c r="BL52" s="907"/>
      <c r="BM52" s="701"/>
      <c r="BN52" s="561"/>
      <c r="BO52" s="561"/>
      <c r="BP52" s="561"/>
      <c r="BQ52" s="561"/>
      <c r="BR52" s="561"/>
      <c r="BS52" s="657"/>
      <c r="BT52" s="607"/>
      <c r="BU52" s="676">
        <v>0.4</v>
      </c>
      <c r="BV52" s="602">
        <v>0.41935483870967744</v>
      </c>
      <c r="BW52" s="644">
        <v>26</v>
      </c>
      <c r="BX52" s="906">
        <v>62</v>
      </c>
      <c r="BY52" s="602">
        <v>1</v>
      </c>
      <c r="BZ52" s="604">
        <v>5</v>
      </c>
      <c r="CA52" s="658">
        <v>126</v>
      </c>
      <c r="CB52" s="924">
        <v>137</v>
      </c>
      <c r="CC52" s="661">
        <v>1.0873015873015872</v>
      </c>
      <c r="CD52" s="658">
        <v>57</v>
      </c>
      <c r="CE52" s="924">
        <v>68</v>
      </c>
      <c r="CF52" s="924">
        <v>35</v>
      </c>
      <c r="CG52" s="925">
        <v>33</v>
      </c>
      <c r="CH52" s="661">
        <v>1.1929824561403508</v>
      </c>
      <c r="CI52" s="661">
        <v>1.140142021720969</v>
      </c>
      <c r="CJ52" s="659">
        <v>9.1211361737677521</v>
      </c>
      <c r="CK52" s="660"/>
      <c r="CL52" s="926"/>
      <c r="CM52" s="657"/>
      <c r="CN52" s="889"/>
      <c r="CO52" s="685"/>
      <c r="CP52" s="919"/>
      <c r="CQ52" s="657"/>
      <c r="CR52" s="607"/>
      <c r="CS52" s="584"/>
      <c r="CT52" s="585"/>
      <c r="CU52" s="585"/>
      <c r="CV52" s="891"/>
      <c r="CW52" s="600">
        <v>25</v>
      </c>
      <c r="CX52" s="552">
        <v>5</v>
      </c>
      <c r="CY52" s="552">
        <v>0</v>
      </c>
      <c r="CZ52" s="551">
        <v>10</v>
      </c>
      <c r="DA52" s="552">
        <v>2</v>
      </c>
      <c r="DB52" s="552">
        <v>0</v>
      </c>
      <c r="DC52" s="551">
        <v>0</v>
      </c>
      <c r="DD52" s="552">
        <v>0</v>
      </c>
      <c r="DE52" s="552">
        <v>0</v>
      </c>
      <c r="DF52" s="552">
        <v>0</v>
      </c>
      <c r="DG52" s="552">
        <v>0</v>
      </c>
      <c r="DH52" s="551">
        <v>0</v>
      </c>
      <c r="DI52" s="552">
        <v>0</v>
      </c>
      <c r="DJ52" s="552">
        <v>0</v>
      </c>
      <c r="DK52" s="552">
        <v>0</v>
      </c>
      <c r="DL52" s="920">
        <v>0</v>
      </c>
    </row>
    <row r="53" spans="1:116">
      <c r="A53" s="675" t="s">
        <v>1120</v>
      </c>
      <c r="B53" s="621" t="s">
        <v>918</v>
      </c>
      <c r="C53" s="622" t="s">
        <v>379</v>
      </c>
      <c r="D53" s="622" t="s">
        <v>38</v>
      </c>
      <c r="E53" s="622" t="s">
        <v>986</v>
      </c>
      <c r="F53" s="622" t="s">
        <v>987</v>
      </c>
      <c r="G53" s="599">
        <v>71.383987015277853</v>
      </c>
      <c r="H53" s="600">
        <v>919</v>
      </c>
      <c r="I53" s="552">
        <v>36</v>
      </c>
      <c r="J53" s="601">
        <v>924</v>
      </c>
      <c r="K53" s="551">
        <v>897</v>
      </c>
      <c r="L53" s="552">
        <v>26</v>
      </c>
      <c r="M53" s="552">
        <v>20</v>
      </c>
      <c r="N53" s="561"/>
      <c r="O53" s="553">
        <v>5</v>
      </c>
      <c r="P53" s="554">
        <v>1.0054406964091405</v>
      </c>
      <c r="Q53" s="555">
        <v>20.108813928182808</v>
      </c>
      <c r="R53" s="648"/>
      <c r="S53" s="909"/>
      <c r="T53" s="649"/>
      <c r="U53" s="889"/>
      <c r="V53" s="600">
        <v>407</v>
      </c>
      <c r="W53" s="601">
        <v>384</v>
      </c>
      <c r="X53" s="551">
        <v>389</v>
      </c>
      <c r="Y53" s="561"/>
      <c r="Z53" s="553">
        <v>5</v>
      </c>
      <c r="AA53" s="554">
        <v>0.94348894348894352</v>
      </c>
      <c r="AB53" s="555">
        <v>9.4348894348894348</v>
      </c>
      <c r="AC53" s="600">
        <v>45</v>
      </c>
      <c r="AD53" s="557">
        <v>25</v>
      </c>
      <c r="AE53" s="551">
        <v>25</v>
      </c>
      <c r="AF53" s="552">
        <v>0</v>
      </c>
      <c r="AG53" s="553">
        <v>0</v>
      </c>
      <c r="AH53" s="602">
        <v>0.55555555555555558</v>
      </c>
      <c r="AI53" s="603">
        <v>49</v>
      </c>
      <c r="AJ53" s="559">
        <v>28</v>
      </c>
      <c r="AK53" s="551">
        <v>25</v>
      </c>
      <c r="AL53" s="552">
        <v>3</v>
      </c>
      <c r="AM53" s="561"/>
      <c r="AN53" s="553">
        <v>0</v>
      </c>
      <c r="AO53" s="602">
        <v>0.5714285714285714</v>
      </c>
      <c r="AP53" s="886"/>
      <c r="AQ53" s="657"/>
      <c r="AR53" s="887"/>
      <c r="AS53" s="887"/>
      <c r="AT53" s="602">
        <v>0.56349206349206349</v>
      </c>
      <c r="AU53" s="604">
        <v>11.269841269841269</v>
      </c>
      <c r="AV53" s="600">
        <v>134</v>
      </c>
      <c r="AW53" s="551">
        <v>160</v>
      </c>
      <c r="AX53" s="551">
        <v>127</v>
      </c>
      <c r="AY53" s="552">
        <v>31</v>
      </c>
      <c r="AZ53" s="552">
        <v>2</v>
      </c>
      <c r="BA53" s="561"/>
      <c r="BB53" s="571">
        <v>0</v>
      </c>
      <c r="BC53" s="602">
        <v>1.1940298507462686</v>
      </c>
      <c r="BD53" s="604">
        <v>11.940298507462686</v>
      </c>
      <c r="BE53" s="605">
        <v>74000</v>
      </c>
      <c r="BF53" s="644">
        <v>55396.695032873904</v>
      </c>
      <c r="BG53" s="644">
        <v>52239083.416000091</v>
      </c>
      <c r="BH53" s="906">
        <v>943</v>
      </c>
      <c r="BI53" s="602">
        <v>0.74860398693072838</v>
      </c>
      <c r="BJ53" s="604">
        <v>5.2402279085150987</v>
      </c>
      <c r="BK53" s="656"/>
      <c r="BL53" s="907"/>
      <c r="BM53" s="701"/>
      <c r="BN53" s="561"/>
      <c r="BO53" s="561"/>
      <c r="BP53" s="561"/>
      <c r="BQ53" s="561"/>
      <c r="BR53" s="561"/>
      <c r="BS53" s="657"/>
      <c r="BT53" s="607"/>
      <c r="BU53" s="676">
        <v>0.4</v>
      </c>
      <c r="BV53" s="602">
        <v>0.84</v>
      </c>
      <c r="BW53" s="644">
        <v>21</v>
      </c>
      <c r="BX53" s="906">
        <v>25</v>
      </c>
      <c r="BY53" s="602">
        <v>1</v>
      </c>
      <c r="BZ53" s="604">
        <v>5</v>
      </c>
      <c r="CA53" s="658">
        <v>105</v>
      </c>
      <c r="CB53" s="924">
        <v>107</v>
      </c>
      <c r="CC53" s="661">
        <v>1.019047619047619</v>
      </c>
      <c r="CD53" s="658">
        <v>51</v>
      </c>
      <c r="CE53" s="924">
        <v>55</v>
      </c>
      <c r="CF53" s="924">
        <v>28</v>
      </c>
      <c r="CG53" s="925">
        <v>27</v>
      </c>
      <c r="CH53" s="661">
        <v>1.0784313725490196</v>
      </c>
      <c r="CI53" s="661">
        <v>1.0487394957983192</v>
      </c>
      <c r="CJ53" s="659">
        <v>8.3899159663865532</v>
      </c>
      <c r="CK53" s="660"/>
      <c r="CL53" s="926"/>
      <c r="CM53" s="657"/>
      <c r="CN53" s="889"/>
      <c r="CO53" s="685"/>
      <c r="CP53" s="919"/>
      <c r="CQ53" s="657"/>
      <c r="CR53" s="607"/>
      <c r="CS53" s="584"/>
      <c r="CT53" s="585"/>
      <c r="CU53" s="585"/>
      <c r="CV53" s="891"/>
      <c r="CW53" s="600">
        <v>5</v>
      </c>
      <c r="CX53" s="552">
        <v>1</v>
      </c>
      <c r="CY53" s="552">
        <v>0</v>
      </c>
      <c r="CZ53" s="551">
        <v>5</v>
      </c>
      <c r="DA53" s="552">
        <v>1</v>
      </c>
      <c r="DB53" s="552">
        <v>0</v>
      </c>
      <c r="DC53" s="551">
        <v>0</v>
      </c>
      <c r="DD53" s="552">
        <v>0</v>
      </c>
      <c r="DE53" s="552">
        <v>0</v>
      </c>
      <c r="DF53" s="552">
        <v>0</v>
      </c>
      <c r="DG53" s="552">
        <v>0</v>
      </c>
      <c r="DH53" s="551">
        <v>0</v>
      </c>
      <c r="DI53" s="552">
        <v>0</v>
      </c>
      <c r="DJ53" s="552">
        <v>0</v>
      </c>
      <c r="DK53" s="552">
        <v>0</v>
      </c>
      <c r="DL53" s="920">
        <v>0</v>
      </c>
    </row>
    <row r="54" spans="1:116">
      <c r="A54" s="675" t="s">
        <v>1120</v>
      </c>
      <c r="B54" s="621" t="s">
        <v>918</v>
      </c>
      <c r="C54" s="622" t="s">
        <v>379</v>
      </c>
      <c r="D54" s="622" t="s">
        <v>38</v>
      </c>
      <c r="E54" s="622" t="s">
        <v>988</v>
      </c>
      <c r="F54" s="622" t="s">
        <v>989</v>
      </c>
      <c r="G54" s="599">
        <v>74.006761661696672</v>
      </c>
      <c r="H54" s="600">
        <v>905</v>
      </c>
      <c r="I54" s="552">
        <v>36</v>
      </c>
      <c r="J54" s="601">
        <v>903.8</v>
      </c>
      <c r="K54" s="551">
        <v>957</v>
      </c>
      <c r="L54" s="552">
        <v>14</v>
      </c>
      <c r="M54" s="552">
        <v>26</v>
      </c>
      <c r="N54" s="561"/>
      <c r="O54" s="553">
        <v>75</v>
      </c>
      <c r="P54" s="554">
        <v>0.99867403314917125</v>
      </c>
      <c r="Q54" s="555">
        <v>19.973480662983427</v>
      </c>
      <c r="R54" s="648"/>
      <c r="S54" s="909"/>
      <c r="T54" s="649"/>
      <c r="U54" s="889"/>
      <c r="V54" s="600">
        <v>401</v>
      </c>
      <c r="W54" s="601">
        <v>357</v>
      </c>
      <c r="X54" s="551">
        <v>402</v>
      </c>
      <c r="Y54" s="561"/>
      <c r="Z54" s="553">
        <v>45</v>
      </c>
      <c r="AA54" s="554">
        <v>0.89027431421446379</v>
      </c>
      <c r="AB54" s="555">
        <v>8.9027431421446384</v>
      </c>
      <c r="AC54" s="600">
        <v>69</v>
      </c>
      <c r="AD54" s="557">
        <v>52</v>
      </c>
      <c r="AE54" s="551">
        <v>52</v>
      </c>
      <c r="AF54" s="552">
        <v>0</v>
      </c>
      <c r="AG54" s="553">
        <v>0</v>
      </c>
      <c r="AH54" s="602">
        <v>0.75362318840579712</v>
      </c>
      <c r="AI54" s="603">
        <v>74</v>
      </c>
      <c r="AJ54" s="559">
        <v>54</v>
      </c>
      <c r="AK54" s="551">
        <v>52</v>
      </c>
      <c r="AL54" s="552">
        <v>2</v>
      </c>
      <c r="AM54" s="561"/>
      <c r="AN54" s="553">
        <v>0</v>
      </c>
      <c r="AO54" s="602">
        <v>0.72972972972972971</v>
      </c>
      <c r="AP54" s="886"/>
      <c r="AQ54" s="657"/>
      <c r="AR54" s="887"/>
      <c r="AS54" s="887"/>
      <c r="AT54" s="602">
        <v>0.74167645906776336</v>
      </c>
      <c r="AU54" s="604">
        <v>14.833529181355267</v>
      </c>
      <c r="AV54" s="600">
        <v>166</v>
      </c>
      <c r="AW54" s="551">
        <v>182</v>
      </c>
      <c r="AX54" s="551">
        <v>141</v>
      </c>
      <c r="AY54" s="552">
        <v>61</v>
      </c>
      <c r="AZ54" s="552">
        <v>0</v>
      </c>
      <c r="BA54" s="561"/>
      <c r="BB54" s="571">
        <v>20</v>
      </c>
      <c r="BC54" s="602">
        <v>1.0963855421686748</v>
      </c>
      <c r="BD54" s="604">
        <v>10.963855421686748</v>
      </c>
      <c r="BE54" s="605">
        <v>74000</v>
      </c>
      <c r="BF54" s="644">
        <v>64178.785175526806</v>
      </c>
      <c r="BG54" s="644">
        <v>63986248.820000224</v>
      </c>
      <c r="BH54" s="906">
        <v>997</v>
      </c>
      <c r="BI54" s="602">
        <v>0.86728088075036225</v>
      </c>
      <c r="BJ54" s="604">
        <v>6.0709661652525355</v>
      </c>
      <c r="BK54" s="656"/>
      <c r="BL54" s="907"/>
      <c r="BM54" s="701"/>
      <c r="BN54" s="561"/>
      <c r="BO54" s="561"/>
      <c r="BP54" s="561"/>
      <c r="BQ54" s="561"/>
      <c r="BR54" s="561"/>
      <c r="BS54" s="657"/>
      <c r="BT54" s="607"/>
      <c r="BU54" s="676">
        <v>0.4</v>
      </c>
      <c r="BV54" s="602">
        <v>0.51923076923076927</v>
      </c>
      <c r="BW54" s="644">
        <v>27</v>
      </c>
      <c r="BX54" s="906">
        <v>52</v>
      </c>
      <c r="BY54" s="602">
        <v>1</v>
      </c>
      <c r="BZ54" s="604">
        <v>5</v>
      </c>
      <c r="CA54" s="658">
        <v>132</v>
      </c>
      <c r="CB54" s="924">
        <v>133</v>
      </c>
      <c r="CC54" s="661">
        <v>1.0075757575757576</v>
      </c>
      <c r="CD54" s="658">
        <v>69</v>
      </c>
      <c r="CE54" s="924">
        <v>73</v>
      </c>
      <c r="CF54" s="924">
        <v>44</v>
      </c>
      <c r="CG54" s="925">
        <v>29</v>
      </c>
      <c r="CH54" s="661">
        <v>1.0579710144927537</v>
      </c>
      <c r="CI54" s="661">
        <v>1.0327733860342556</v>
      </c>
      <c r="CJ54" s="659">
        <v>8.2621870882740449</v>
      </c>
      <c r="CK54" s="660"/>
      <c r="CL54" s="926"/>
      <c r="CM54" s="657"/>
      <c r="CN54" s="889"/>
      <c r="CO54" s="685"/>
      <c r="CP54" s="919"/>
      <c r="CQ54" s="657"/>
      <c r="CR54" s="607"/>
      <c r="CS54" s="584"/>
      <c r="CT54" s="585"/>
      <c r="CU54" s="585"/>
      <c r="CV54" s="891"/>
      <c r="CW54" s="600">
        <v>75</v>
      </c>
      <c r="CX54" s="552">
        <v>15</v>
      </c>
      <c r="CY54" s="552">
        <v>0</v>
      </c>
      <c r="CZ54" s="551">
        <v>45</v>
      </c>
      <c r="DA54" s="552">
        <v>9</v>
      </c>
      <c r="DB54" s="552">
        <v>0</v>
      </c>
      <c r="DC54" s="551">
        <v>20</v>
      </c>
      <c r="DD54" s="552">
        <v>4</v>
      </c>
      <c r="DE54" s="552">
        <v>0</v>
      </c>
      <c r="DF54" s="552">
        <v>0</v>
      </c>
      <c r="DG54" s="552">
        <v>0</v>
      </c>
      <c r="DH54" s="551">
        <v>0</v>
      </c>
      <c r="DI54" s="552">
        <v>0</v>
      </c>
      <c r="DJ54" s="552">
        <v>0</v>
      </c>
      <c r="DK54" s="552">
        <v>0</v>
      </c>
      <c r="DL54" s="920">
        <v>0</v>
      </c>
    </row>
    <row r="55" spans="1:116">
      <c r="A55" s="675" t="s">
        <v>1120</v>
      </c>
      <c r="B55" s="621" t="s">
        <v>918</v>
      </c>
      <c r="C55" s="622" t="s">
        <v>379</v>
      </c>
      <c r="D55" s="622" t="s">
        <v>38</v>
      </c>
      <c r="E55" s="622" t="s">
        <v>990</v>
      </c>
      <c r="F55" s="622" t="s">
        <v>991</v>
      </c>
      <c r="G55" s="599">
        <v>77.521504275152409</v>
      </c>
      <c r="H55" s="600">
        <v>919</v>
      </c>
      <c r="I55" s="552">
        <v>36</v>
      </c>
      <c r="J55" s="601">
        <v>1356</v>
      </c>
      <c r="K55" s="551">
        <v>1364</v>
      </c>
      <c r="L55" s="552">
        <v>9</v>
      </c>
      <c r="M55" s="552">
        <v>10</v>
      </c>
      <c r="N55" s="561"/>
      <c r="O55" s="553">
        <v>20</v>
      </c>
      <c r="P55" s="554">
        <v>1.2</v>
      </c>
      <c r="Q55" s="555">
        <v>24</v>
      </c>
      <c r="R55" s="648"/>
      <c r="S55" s="909"/>
      <c r="T55" s="649"/>
      <c r="U55" s="889"/>
      <c r="V55" s="600">
        <v>407</v>
      </c>
      <c r="W55" s="601">
        <v>394</v>
      </c>
      <c r="X55" s="551">
        <v>414</v>
      </c>
      <c r="Y55" s="561"/>
      <c r="Z55" s="553">
        <v>20</v>
      </c>
      <c r="AA55" s="554">
        <v>0.96805896805896807</v>
      </c>
      <c r="AB55" s="555">
        <v>9.6805896805896801</v>
      </c>
      <c r="AC55" s="600">
        <v>61</v>
      </c>
      <c r="AD55" s="557">
        <v>50</v>
      </c>
      <c r="AE55" s="551">
        <v>50</v>
      </c>
      <c r="AF55" s="552">
        <v>0</v>
      </c>
      <c r="AG55" s="553">
        <v>0</v>
      </c>
      <c r="AH55" s="602">
        <v>0.81967213114754101</v>
      </c>
      <c r="AI55" s="603">
        <v>66</v>
      </c>
      <c r="AJ55" s="559">
        <v>44</v>
      </c>
      <c r="AK55" s="551">
        <v>42</v>
      </c>
      <c r="AL55" s="552">
        <v>2</v>
      </c>
      <c r="AM55" s="561"/>
      <c r="AN55" s="553">
        <v>0</v>
      </c>
      <c r="AO55" s="602">
        <v>0.66666666666666663</v>
      </c>
      <c r="AP55" s="886"/>
      <c r="AQ55" s="657"/>
      <c r="AR55" s="887"/>
      <c r="AS55" s="887"/>
      <c r="AT55" s="602">
        <v>0.74316939890710376</v>
      </c>
      <c r="AU55" s="604">
        <v>14.863387978142075</v>
      </c>
      <c r="AV55" s="600">
        <v>158</v>
      </c>
      <c r="AW55" s="551">
        <v>175</v>
      </c>
      <c r="AX55" s="551">
        <v>120</v>
      </c>
      <c r="AY55" s="552">
        <v>59</v>
      </c>
      <c r="AZ55" s="552">
        <v>1</v>
      </c>
      <c r="BA55" s="561"/>
      <c r="BB55" s="571">
        <v>5</v>
      </c>
      <c r="BC55" s="602">
        <v>1.1075949367088607</v>
      </c>
      <c r="BD55" s="604">
        <v>11.075949367088606</v>
      </c>
      <c r="BE55" s="605">
        <v>74000</v>
      </c>
      <c r="BF55" s="644">
        <v>59871.09554736063</v>
      </c>
      <c r="BG55" s="644">
        <v>82801725.141999751</v>
      </c>
      <c r="BH55" s="906">
        <v>1383</v>
      </c>
      <c r="BI55" s="602">
        <v>0.80906885874811663</v>
      </c>
      <c r="BJ55" s="604">
        <v>5.663482011236816</v>
      </c>
      <c r="BK55" s="656"/>
      <c r="BL55" s="907"/>
      <c r="BM55" s="701"/>
      <c r="BN55" s="561"/>
      <c r="BO55" s="561"/>
      <c r="BP55" s="561"/>
      <c r="BQ55" s="561"/>
      <c r="BR55" s="561"/>
      <c r="BS55" s="657"/>
      <c r="BT55" s="607"/>
      <c r="BU55" s="676">
        <v>0.4</v>
      </c>
      <c r="BV55" s="602">
        <v>0.44</v>
      </c>
      <c r="BW55" s="644">
        <v>22</v>
      </c>
      <c r="BX55" s="906">
        <v>50</v>
      </c>
      <c r="BY55" s="602">
        <v>1</v>
      </c>
      <c r="BZ55" s="604">
        <v>5</v>
      </c>
      <c r="CA55" s="658">
        <v>121</v>
      </c>
      <c r="CB55" s="924">
        <v>121</v>
      </c>
      <c r="CC55" s="661">
        <v>1</v>
      </c>
      <c r="CD55" s="658">
        <v>63</v>
      </c>
      <c r="CE55" s="924">
        <v>51</v>
      </c>
      <c r="CF55" s="924">
        <v>25</v>
      </c>
      <c r="CG55" s="925">
        <v>26</v>
      </c>
      <c r="CH55" s="661">
        <v>0.80952380952380953</v>
      </c>
      <c r="CI55" s="661">
        <v>0.90476190476190477</v>
      </c>
      <c r="CJ55" s="659">
        <v>7.2380952380952381</v>
      </c>
      <c r="CK55" s="660"/>
      <c r="CL55" s="926"/>
      <c r="CM55" s="657"/>
      <c r="CN55" s="889"/>
      <c r="CO55" s="685"/>
      <c r="CP55" s="919"/>
      <c r="CQ55" s="657"/>
      <c r="CR55" s="607"/>
      <c r="CS55" s="584"/>
      <c r="CT55" s="585"/>
      <c r="CU55" s="585"/>
      <c r="CV55" s="891"/>
      <c r="CW55" s="600">
        <v>20</v>
      </c>
      <c r="CX55" s="552">
        <v>4</v>
      </c>
      <c r="CY55" s="552">
        <v>0</v>
      </c>
      <c r="CZ55" s="551">
        <v>20</v>
      </c>
      <c r="DA55" s="552">
        <v>4</v>
      </c>
      <c r="DB55" s="552">
        <v>0</v>
      </c>
      <c r="DC55" s="551">
        <v>5</v>
      </c>
      <c r="DD55" s="552">
        <v>1</v>
      </c>
      <c r="DE55" s="552">
        <v>0</v>
      </c>
      <c r="DF55" s="552">
        <v>0</v>
      </c>
      <c r="DG55" s="552">
        <v>0</v>
      </c>
      <c r="DH55" s="551">
        <v>0</v>
      </c>
      <c r="DI55" s="552">
        <v>0</v>
      </c>
      <c r="DJ55" s="552">
        <v>0</v>
      </c>
      <c r="DK55" s="552">
        <v>0</v>
      </c>
      <c r="DL55" s="920">
        <v>0</v>
      </c>
    </row>
    <row r="56" spans="1:116">
      <c r="A56" s="675" t="s">
        <v>1120</v>
      </c>
      <c r="B56" s="621" t="s">
        <v>918</v>
      </c>
      <c r="C56" s="622" t="s">
        <v>379</v>
      </c>
      <c r="D56" s="622" t="s">
        <v>39</v>
      </c>
      <c r="E56" s="622" t="s">
        <v>992</v>
      </c>
      <c r="F56" s="622" t="s">
        <v>993</v>
      </c>
      <c r="G56" s="599">
        <v>58.129283508052183</v>
      </c>
      <c r="H56" s="600">
        <v>416</v>
      </c>
      <c r="I56" s="552">
        <v>18</v>
      </c>
      <c r="J56" s="601">
        <v>407.6</v>
      </c>
      <c r="K56" s="551">
        <v>420</v>
      </c>
      <c r="L56" s="552">
        <v>2</v>
      </c>
      <c r="M56" s="552">
        <v>2</v>
      </c>
      <c r="N56" s="561"/>
      <c r="O56" s="553">
        <v>15</v>
      </c>
      <c r="P56" s="554">
        <v>0.97980769230769238</v>
      </c>
      <c r="Q56" s="555">
        <v>19.596153846153847</v>
      </c>
      <c r="R56" s="648"/>
      <c r="S56" s="909"/>
      <c r="T56" s="649"/>
      <c r="U56" s="889"/>
      <c r="V56" s="600">
        <v>204</v>
      </c>
      <c r="W56" s="601">
        <v>157</v>
      </c>
      <c r="X56" s="551">
        <v>167</v>
      </c>
      <c r="Y56" s="561"/>
      <c r="Z56" s="553">
        <v>10</v>
      </c>
      <c r="AA56" s="554">
        <v>0.76960784313725494</v>
      </c>
      <c r="AB56" s="555">
        <v>7.6960784313725492</v>
      </c>
      <c r="AC56" s="600">
        <v>22</v>
      </c>
      <c r="AD56" s="557">
        <v>-10</v>
      </c>
      <c r="AE56" s="551">
        <v>20</v>
      </c>
      <c r="AF56" s="552">
        <v>0</v>
      </c>
      <c r="AG56" s="553">
        <v>30</v>
      </c>
      <c r="AH56" s="602">
        <v>-0.45454545454545453</v>
      </c>
      <c r="AI56" s="603">
        <v>26</v>
      </c>
      <c r="AJ56" s="559">
        <v>20</v>
      </c>
      <c r="AK56" s="551">
        <v>18</v>
      </c>
      <c r="AL56" s="552">
        <v>2</v>
      </c>
      <c r="AM56" s="561"/>
      <c r="AN56" s="553">
        <v>0</v>
      </c>
      <c r="AO56" s="602">
        <v>0.76923076923076927</v>
      </c>
      <c r="AP56" s="886"/>
      <c r="AQ56" s="657"/>
      <c r="AR56" s="887"/>
      <c r="AS56" s="887"/>
      <c r="AT56" s="602">
        <v>0.15734265734265737</v>
      </c>
      <c r="AU56" s="604">
        <v>3.1468531468531475</v>
      </c>
      <c r="AV56" s="600">
        <v>66</v>
      </c>
      <c r="AW56" s="551">
        <v>68</v>
      </c>
      <c r="AX56" s="551">
        <v>71</v>
      </c>
      <c r="AY56" s="552">
        <v>11</v>
      </c>
      <c r="AZ56" s="552">
        <v>1</v>
      </c>
      <c r="BA56" s="561"/>
      <c r="BB56" s="571">
        <v>15</v>
      </c>
      <c r="BC56" s="602">
        <v>1.0303030303030303</v>
      </c>
      <c r="BD56" s="604">
        <v>10.303030303030303</v>
      </c>
      <c r="BE56" s="605">
        <v>74000</v>
      </c>
      <c r="BF56" s="644">
        <v>54656.786530660385</v>
      </c>
      <c r="BG56" s="644">
        <v>23174477.489000004</v>
      </c>
      <c r="BH56" s="906">
        <v>424</v>
      </c>
      <c r="BI56" s="602">
        <v>0.7386052233873025</v>
      </c>
      <c r="BJ56" s="604">
        <v>5.1702365637111178</v>
      </c>
      <c r="BK56" s="656"/>
      <c r="BL56" s="907"/>
      <c r="BM56" s="701"/>
      <c r="BN56" s="561"/>
      <c r="BO56" s="561"/>
      <c r="BP56" s="561"/>
      <c r="BQ56" s="561"/>
      <c r="BR56" s="561"/>
      <c r="BS56" s="657"/>
      <c r="BT56" s="607"/>
      <c r="BU56" s="676">
        <v>0.4</v>
      </c>
      <c r="BV56" s="602">
        <v>0.8</v>
      </c>
      <c r="BW56" s="644">
        <v>16</v>
      </c>
      <c r="BX56" s="906">
        <v>20</v>
      </c>
      <c r="BY56" s="602">
        <v>1</v>
      </c>
      <c r="BZ56" s="604">
        <v>5</v>
      </c>
      <c r="CA56" s="658">
        <v>63</v>
      </c>
      <c r="CB56" s="924">
        <v>60</v>
      </c>
      <c r="CC56" s="661">
        <v>0.95238095238095233</v>
      </c>
      <c r="CD56" s="658">
        <v>27</v>
      </c>
      <c r="CE56" s="924">
        <v>23</v>
      </c>
      <c r="CF56" s="924">
        <v>9</v>
      </c>
      <c r="CG56" s="925">
        <v>14</v>
      </c>
      <c r="CH56" s="661">
        <v>0.85185185185185186</v>
      </c>
      <c r="CI56" s="661">
        <v>0.90211640211640209</v>
      </c>
      <c r="CJ56" s="659">
        <v>7.2169312169312168</v>
      </c>
      <c r="CK56" s="660"/>
      <c r="CL56" s="926"/>
      <c r="CM56" s="657"/>
      <c r="CN56" s="889"/>
      <c r="CO56" s="685"/>
      <c r="CP56" s="919"/>
      <c r="CQ56" s="657"/>
      <c r="CR56" s="607"/>
      <c r="CS56" s="584"/>
      <c r="CT56" s="585"/>
      <c r="CU56" s="585"/>
      <c r="CV56" s="891"/>
      <c r="CW56" s="600">
        <v>15</v>
      </c>
      <c r="CX56" s="552">
        <v>3</v>
      </c>
      <c r="CY56" s="552">
        <v>0</v>
      </c>
      <c r="CZ56" s="551">
        <v>10</v>
      </c>
      <c r="DA56" s="552">
        <v>2</v>
      </c>
      <c r="DB56" s="552">
        <v>0</v>
      </c>
      <c r="DC56" s="551">
        <v>15</v>
      </c>
      <c r="DD56" s="552">
        <v>0</v>
      </c>
      <c r="DE56" s="552">
        <v>0</v>
      </c>
      <c r="DF56" s="552">
        <v>3</v>
      </c>
      <c r="DG56" s="552">
        <v>0</v>
      </c>
      <c r="DH56" s="551">
        <v>30</v>
      </c>
      <c r="DI56" s="552">
        <v>6</v>
      </c>
      <c r="DJ56" s="552">
        <v>0</v>
      </c>
      <c r="DK56" s="552">
        <v>0</v>
      </c>
      <c r="DL56" s="920">
        <v>0</v>
      </c>
    </row>
    <row r="57" spans="1:116">
      <c r="A57" s="675" t="s">
        <v>1120</v>
      </c>
      <c r="B57" s="621" t="s">
        <v>918</v>
      </c>
      <c r="C57" s="622" t="s">
        <v>379</v>
      </c>
      <c r="D57" s="622" t="s">
        <v>39</v>
      </c>
      <c r="E57" s="622" t="s">
        <v>994</v>
      </c>
      <c r="F57" s="622" t="s">
        <v>995</v>
      </c>
      <c r="G57" s="599">
        <v>74.224948689331967</v>
      </c>
      <c r="H57" s="600">
        <v>866</v>
      </c>
      <c r="I57" s="552">
        <v>37</v>
      </c>
      <c r="J57" s="601">
        <v>1113.8</v>
      </c>
      <c r="K57" s="551">
        <v>1108</v>
      </c>
      <c r="L57" s="552">
        <v>11</v>
      </c>
      <c r="M57" s="552">
        <v>16</v>
      </c>
      <c r="N57" s="561"/>
      <c r="O57" s="553">
        <v>10</v>
      </c>
      <c r="P57" s="554">
        <v>1.2</v>
      </c>
      <c r="Q57" s="555">
        <v>24</v>
      </c>
      <c r="R57" s="648"/>
      <c r="S57" s="909"/>
      <c r="T57" s="649"/>
      <c r="U57" s="889"/>
      <c r="V57" s="600">
        <v>424</v>
      </c>
      <c r="W57" s="601">
        <v>417</v>
      </c>
      <c r="X57" s="551">
        <v>427</v>
      </c>
      <c r="Y57" s="561"/>
      <c r="Z57" s="553">
        <v>10</v>
      </c>
      <c r="AA57" s="554">
        <v>0.98349056603773588</v>
      </c>
      <c r="AB57" s="555">
        <v>9.834905660377359</v>
      </c>
      <c r="AC57" s="600">
        <v>60</v>
      </c>
      <c r="AD57" s="557">
        <v>33</v>
      </c>
      <c r="AE57" s="551">
        <v>33</v>
      </c>
      <c r="AF57" s="552">
        <v>0</v>
      </c>
      <c r="AG57" s="553">
        <v>0</v>
      </c>
      <c r="AH57" s="602">
        <v>0.55000000000000004</v>
      </c>
      <c r="AI57" s="603">
        <v>68</v>
      </c>
      <c r="AJ57" s="559">
        <v>37</v>
      </c>
      <c r="AK57" s="551">
        <v>33</v>
      </c>
      <c r="AL57" s="552">
        <v>4</v>
      </c>
      <c r="AM57" s="561"/>
      <c r="AN57" s="553">
        <v>0</v>
      </c>
      <c r="AO57" s="602">
        <v>0.54411764705882348</v>
      </c>
      <c r="AP57" s="886"/>
      <c r="AQ57" s="657"/>
      <c r="AR57" s="887"/>
      <c r="AS57" s="887"/>
      <c r="AT57" s="602">
        <v>0.54705882352941182</v>
      </c>
      <c r="AU57" s="604">
        <v>10.941176470588236</v>
      </c>
      <c r="AV57" s="600">
        <v>153</v>
      </c>
      <c r="AW57" s="551">
        <v>190</v>
      </c>
      <c r="AX57" s="551">
        <v>129</v>
      </c>
      <c r="AY57" s="552">
        <v>57</v>
      </c>
      <c r="AZ57" s="552">
        <v>4</v>
      </c>
      <c r="BA57" s="561"/>
      <c r="BB57" s="571">
        <v>0</v>
      </c>
      <c r="BC57" s="602">
        <v>1.2</v>
      </c>
      <c r="BD57" s="604">
        <v>12</v>
      </c>
      <c r="BE57" s="605">
        <v>74000</v>
      </c>
      <c r="BF57" s="644">
        <v>50403.664161233573</v>
      </c>
      <c r="BG57" s="644">
        <v>57208158.823000103</v>
      </c>
      <c r="BH57" s="906">
        <v>1135</v>
      </c>
      <c r="BI57" s="602">
        <v>0.68113059677342669</v>
      </c>
      <c r="BJ57" s="604">
        <v>4.7679141774139868</v>
      </c>
      <c r="BK57" s="656"/>
      <c r="BL57" s="907"/>
      <c r="BM57" s="701"/>
      <c r="BN57" s="561"/>
      <c r="BO57" s="561"/>
      <c r="BP57" s="561"/>
      <c r="BQ57" s="561"/>
      <c r="BR57" s="561"/>
      <c r="BS57" s="657"/>
      <c r="BT57" s="607"/>
      <c r="BU57" s="676">
        <v>0.4</v>
      </c>
      <c r="BV57" s="602">
        <v>0.33333333333333331</v>
      </c>
      <c r="BW57" s="644">
        <v>11</v>
      </c>
      <c r="BX57" s="906">
        <v>33</v>
      </c>
      <c r="BY57" s="602">
        <v>0.83333333333333326</v>
      </c>
      <c r="BZ57" s="604">
        <v>4.1666666666666661</v>
      </c>
      <c r="CA57" s="658">
        <v>140</v>
      </c>
      <c r="CB57" s="924">
        <v>130</v>
      </c>
      <c r="CC57" s="661">
        <v>0.9285714285714286</v>
      </c>
      <c r="CD57" s="658">
        <v>54</v>
      </c>
      <c r="CE57" s="924">
        <v>71</v>
      </c>
      <c r="CF57" s="924">
        <v>34</v>
      </c>
      <c r="CG57" s="925">
        <v>37</v>
      </c>
      <c r="CH57" s="661">
        <v>1.2</v>
      </c>
      <c r="CI57" s="661">
        <v>1.0642857142857143</v>
      </c>
      <c r="CJ57" s="659">
        <v>8.5142857142857142</v>
      </c>
      <c r="CK57" s="660"/>
      <c r="CL57" s="926"/>
      <c r="CM57" s="657"/>
      <c r="CN57" s="889"/>
      <c r="CO57" s="685"/>
      <c r="CP57" s="919"/>
      <c r="CQ57" s="657"/>
      <c r="CR57" s="607"/>
      <c r="CS57" s="584"/>
      <c r="CT57" s="585"/>
      <c r="CU57" s="585"/>
      <c r="CV57" s="891"/>
      <c r="CW57" s="600">
        <v>10</v>
      </c>
      <c r="CX57" s="552">
        <v>2</v>
      </c>
      <c r="CY57" s="552">
        <v>0</v>
      </c>
      <c r="CZ57" s="551">
        <v>10</v>
      </c>
      <c r="DA57" s="552">
        <v>2</v>
      </c>
      <c r="DB57" s="552">
        <v>0</v>
      </c>
      <c r="DC57" s="551">
        <v>0</v>
      </c>
      <c r="DD57" s="552">
        <v>0</v>
      </c>
      <c r="DE57" s="552">
        <v>0</v>
      </c>
      <c r="DF57" s="552">
        <v>0</v>
      </c>
      <c r="DG57" s="552">
        <v>0</v>
      </c>
      <c r="DH57" s="551">
        <v>0</v>
      </c>
      <c r="DI57" s="552">
        <v>0</v>
      </c>
      <c r="DJ57" s="552">
        <v>0</v>
      </c>
      <c r="DK57" s="552">
        <v>0</v>
      </c>
      <c r="DL57" s="920">
        <v>0</v>
      </c>
    </row>
    <row r="58" spans="1:116">
      <c r="A58" s="675" t="s">
        <v>1120</v>
      </c>
      <c r="B58" s="621" t="s">
        <v>918</v>
      </c>
      <c r="C58" s="622" t="s">
        <v>379</v>
      </c>
      <c r="D58" s="622" t="s">
        <v>39</v>
      </c>
      <c r="E58" s="622" t="s">
        <v>996</v>
      </c>
      <c r="F58" s="622" t="s">
        <v>997</v>
      </c>
      <c r="G58" s="599">
        <v>76.432221844163905</v>
      </c>
      <c r="H58" s="600">
        <v>383</v>
      </c>
      <c r="I58" s="552">
        <v>17</v>
      </c>
      <c r="J58" s="601">
        <v>363</v>
      </c>
      <c r="K58" s="551">
        <v>346</v>
      </c>
      <c r="L58" s="552">
        <v>22</v>
      </c>
      <c r="M58" s="552">
        <v>6</v>
      </c>
      <c r="N58" s="561"/>
      <c r="O58" s="553">
        <v>0</v>
      </c>
      <c r="P58" s="554">
        <v>0.9477806788511749</v>
      </c>
      <c r="Q58" s="555">
        <v>18.955613577023499</v>
      </c>
      <c r="R58" s="648"/>
      <c r="S58" s="909"/>
      <c r="T58" s="649"/>
      <c r="U58" s="889"/>
      <c r="V58" s="600">
        <v>188</v>
      </c>
      <c r="W58" s="601">
        <v>167</v>
      </c>
      <c r="X58" s="551">
        <v>167</v>
      </c>
      <c r="Y58" s="561"/>
      <c r="Z58" s="553">
        <v>0</v>
      </c>
      <c r="AA58" s="554">
        <v>0.88829787234042556</v>
      </c>
      <c r="AB58" s="555">
        <v>8.8829787234042552</v>
      </c>
      <c r="AC58" s="600">
        <v>24</v>
      </c>
      <c r="AD58" s="557">
        <v>24</v>
      </c>
      <c r="AE58" s="551">
        <v>24</v>
      </c>
      <c r="AF58" s="552">
        <v>0</v>
      </c>
      <c r="AG58" s="553">
        <v>0</v>
      </c>
      <c r="AH58" s="602">
        <v>1</v>
      </c>
      <c r="AI58" s="603">
        <v>28</v>
      </c>
      <c r="AJ58" s="559">
        <v>28</v>
      </c>
      <c r="AK58" s="551">
        <v>24</v>
      </c>
      <c r="AL58" s="552">
        <v>4</v>
      </c>
      <c r="AM58" s="561"/>
      <c r="AN58" s="553">
        <v>0</v>
      </c>
      <c r="AO58" s="602">
        <v>1</v>
      </c>
      <c r="AP58" s="886"/>
      <c r="AQ58" s="657"/>
      <c r="AR58" s="887"/>
      <c r="AS58" s="887"/>
      <c r="AT58" s="602">
        <v>1</v>
      </c>
      <c r="AU58" s="604">
        <v>20</v>
      </c>
      <c r="AV58" s="600">
        <v>69</v>
      </c>
      <c r="AW58" s="551">
        <v>91</v>
      </c>
      <c r="AX58" s="551">
        <v>60</v>
      </c>
      <c r="AY58" s="552">
        <v>29</v>
      </c>
      <c r="AZ58" s="552">
        <v>2</v>
      </c>
      <c r="BA58" s="561"/>
      <c r="BB58" s="571">
        <v>0</v>
      </c>
      <c r="BC58" s="602">
        <v>1.2</v>
      </c>
      <c r="BD58" s="604">
        <v>12</v>
      </c>
      <c r="BE58" s="605">
        <v>74000</v>
      </c>
      <c r="BF58" s="644">
        <v>57027.051542780719</v>
      </c>
      <c r="BG58" s="644">
        <v>21328117.276999988</v>
      </c>
      <c r="BH58" s="906">
        <v>374</v>
      </c>
      <c r="BI58" s="602">
        <v>0.77063583165919891</v>
      </c>
      <c r="BJ58" s="604">
        <v>5.3944508216143925</v>
      </c>
      <c r="BK58" s="656"/>
      <c r="BL58" s="907"/>
      <c r="BM58" s="701"/>
      <c r="BN58" s="561"/>
      <c r="BO58" s="561"/>
      <c r="BP58" s="561"/>
      <c r="BQ58" s="561"/>
      <c r="BR58" s="561"/>
      <c r="BS58" s="657"/>
      <c r="BT58" s="607"/>
      <c r="BU58" s="676">
        <v>0.4</v>
      </c>
      <c r="BV58" s="602">
        <v>0.29166666666666669</v>
      </c>
      <c r="BW58" s="644">
        <v>7</v>
      </c>
      <c r="BX58" s="906">
        <v>24</v>
      </c>
      <c r="BY58" s="602">
        <v>0.72916666666666663</v>
      </c>
      <c r="BZ58" s="604">
        <v>3.645833333333333</v>
      </c>
      <c r="CA58" s="658">
        <v>79</v>
      </c>
      <c r="CB58" s="924">
        <v>73</v>
      </c>
      <c r="CC58" s="661">
        <v>0.92405063291139244</v>
      </c>
      <c r="CD58" s="658">
        <v>28</v>
      </c>
      <c r="CE58" s="924">
        <v>27</v>
      </c>
      <c r="CF58" s="924">
        <v>21</v>
      </c>
      <c r="CG58" s="925">
        <v>6</v>
      </c>
      <c r="CH58" s="661">
        <v>0.9642857142857143</v>
      </c>
      <c r="CI58" s="661">
        <v>0.94416817359855343</v>
      </c>
      <c r="CJ58" s="659">
        <v>7.5533453887884274</v>
      </c>
      <c r="CK58" s="660"/>
      <c r="CL58" s="926"/>
      <c r="CM58" s="657"/>
      <c r="CN58" s="889"/>
      <c r="CO58" s="685"/>
      <c r="CP58" s="919"/>
      <c r="CQ58" s="657"/>
      <c r="CR58" s="607"/>
      <c r="CS58" s="584"/>
      <c r="CT58" s="585"/>
      <c r="CU58" s="585"/>
      <c r="CV58" s="891"/>
      <c r="CW58" s="600">
        <v>0</v>
      </c>
      <c r="CX58" s="552">
        <v>0</v>
      </c>
      <c r="CY58" s="552">
        <v>0</v>
      </c>
      <c r="CZ58" s="551">
        <v>0</v>
      </c>
      <c r="DA58" s="552">
        <v>0</v>
      </c>
      <c r="DB58" s="552">
        <v>0</v>
      </c>
      <c r="DC58" s="551">
        <v>0</v>
      </c>
      <c r="DD58" s="552">
        <v>0</v>
      </c>
      <c r="DE58" s="552">
        <v>0</v>
      </c>
      <c r="DF58" s="552">
        <v>0</v>
      </c>
      <c r="DG58" s="552">
        <v>0</v>
      </c>
      <c r="DH58" s="551">
        <v>0</v>
      </c>
      <c r="DI58" s="552">
        <v>0</v>
      </c>
      <c r="DJ58" s="552">
        <v>0</v>
      </c>
      <c r="DK58" s="552">
        <v>0</v>
      </c>
      <c r="DL58" s="920">
        <v>0</v>
      </c>
    </row>
    <row r="59" spans="1:116">
      <c r="A59" s="675" t="s">
        <v>1120</v>
      </c>
      <c r="B59" s="621" t="s">
        <v>918</v>
      </c>
      <c r="C59" s="622" t="s">
        <v>379</v>
      </c>
      <c r="D59" s="622" t="s">
        <v>39</v>
      </c>
      <c r="E59" s="622" t="s">
        <v>998</v>
      </c>
      <c r="F59" s="622" t="s">
        <v>999</v>
      </c>
      <c r="G59" s="599">
        <v>88.210912379848637</v>
      </c>
      <c r="H59" s="600">
        <v>503</v>
      </c>
      <c r="I59" s="552">
        <v>22</v>
      </c>
      <c r="J59" s="601">
        <v>702</v>
      </c>
      <c r="K59" s="551">
        <v>685</v>
      </c>
      <c r="L59" s="552">
        <v>19</v>
      </c>
      <c r="M59" s="552">
        <v>14</v>
      </c>
      <c r="N59" s="561"/>
      <c r="O59" s="553">
        <v>5</v>
      </c>
      <c r="P59" s="554">
        <v>1.2</v>
      </c>
      <c r="Q59" s="555">
        <v>24</v>
      </c>
      <c r="R59" s="648"/>
      <c r="S59" s="909"/>
      <c r="T59" s="649"/>
      <c r="U59" s="889"/>
      <c r="V59" s="600">
        <v>247</v>
      </c>
      <c r="W59" s="601">
        <v>368</v>
      </c>
      <c r="X59" s="551">
        <v>368</v>
      </c>
      <c r="Y59" s="561"/>
      <c r="Z59" s="553">
        <v>0</v>
      </c>
      <c r="AA59" s="554">
        <v>1.2</v>
      </c>
      <c r="AB59" s="555">
        <v>12</v>
      </c>
      <c r="AC59" s="600">
        <v>32</v>
      </c>
      <c r="AD59" s="557">
        <v>35</v>
      </c>
      <c r="AE59" s="551">
        <v>35</v>
      </c>
      <c r="AF59" s="552">
        <v>0</v>
      </c>
      <c r="AG59" s="553">
        <v>0</v>
      </c>
      <c r="AH59" s="602">
        <v>1.09375</v>
      </c>
      <c r="AI59" s="603">
        <v>34</v>
      </c>
      <c r="AJ59" s="559">
        <v>38</v>
      </c>
      <c r="AK59" s="551">
        <v>34</v>
      </c>
      <c r="AL59" s="552">
        <v>4</v>
      </c>
      <c r="AM59" s="561"/>
      <c r="AN59" s="553">
        <v>0</v>
      </c>
      <c r="AO59" s="602">
        <v>1.1176470588235294</v>
      </c>
      <c r="AP59" s="886"/>
      <c r="AQ59" s="657"/>
      <c r="AR59" s="887"/>
      <c r="AS59" s="887"/>
      <c r="AT59" s="602">
        <v>1.1056985294117647</v>
      </c>
      <c r="AU59" s="604">
        <v>22.113970588235293</v>
      </c>
      <c r="AV59" s="600">
        <v>90</v>
      </c>
      <c r="AW59" s="551">
        <v>144</v>
      </c>
      <c r="AX59" s="551">
        <v>100</v>
      </c>
      <c r="AY59" s="552">
        <v>41</v>
      </c>
      <c r="AZ59" s="552">
        <v>3</v>
      </c>
      <c r="BA59" s="561"/>
      <c r="BB59" s="571">
        <v>0</v>
      </c>
      <c r="BC59" s="602">
        <v>1.2</v>
      </c>
      <c r="BD59" s="604">
        <v>12</v>
      </c>
      <c r="BE59" s="605">
        <v>74000</v>
      </c>
      <c r="BF59" s="644">
        <v>45424.813225626771</v>
      </c>
      <c r="BG59" s="644">
        <v>32615015.896000024</v>
      </c>
      <c r="BH59" s="906">
        <v>718</v>
      </c>
      <c r="BI59" s="602">
        <v>0.61384882737333479</v>
      </c>
      <c r="BJ59" s="604">
        <v>4.2969417916133432</v>
      </c>
      <c r="BK59" s="656"/>
      <c r="BL59" s="907"/>
      <c r="BM59" s="701"/>
      <c r="BN59" s="561"/>
      <c r="BO59" s="561"/>
      <c r="BP59" s="561"/>
      <c r="BQ59" s="561"/>
      <c r="BR59" s="561"/>
      <c r="BS59" s="657"/>
      <c r="BT59" s="607"/>
      <c r="BU59" s="676">
        <v>0.4</v>
      </c>
      <c r="BV59" s="602">
        <v>0.5714285714285714</v>
      </c>
      <c r="BW59" s="644">
        <v>20</v>
      </c>
      <c r="BX59" s="906">
        <v>35</v>
      </c>
      <c r="BY59" s="602">
        <v>1</v>
      </c>
      <c r="BZ59" s="604">
        <v>5</v>
      </c>
      <c r="CA59" s="658">
        <v>110</v>
      </c>
      <c r="CB59" s="924">
        <v>110</v>
      </c>
      <c r="CC59" s="661">
        <v>1</v>
      </c>
      <c r="CD59" s="658">
        <v>37</v>
      </c>
      <c r="CE59" s="924">
        <v>45</v>
      </c>
      <c r="CF59" s="924">
        <v>25</v>
      </c>
      <c r="CG59" s="925">
        <v>20</v>
      </c>
      <c r="CH59" s="661">
        <v>1.2</v>
      </c>
      <c r="CI59" s="661">
        <v>1.1000000000000001</v>
      </c>
      <c r="CJ59" s="659">
        <v>8.8000000000000007</v>
      </c>
      <c r="CK59" s="660"/>
      <c r="CL59" s="926"/>
      <c r="CM59" s="657"/>
      <c r="CN59" s="889"/>
      <c r="CO59" s="685"/>
      <c r="CP59" s="919"/>
      <c r="CQ59" s="657"/>
      <c r="CR59" s="607"/>
      <c r="CS59" s="584"/>
      <c r="CT59" s="585"/>
      <c r="CU59" s="585"/>
      <c r="CV59" s="891"/>
      <c r="CW59" s="600">
        <v>5</v>
      </c>
      <c r="CX59" s="552">
        <v>1</v>
      </c>
      <c r="CY59" s="552">
        <v>0</v>
      </c>
      <c r="CZ59" s="551">
        <v>0</v>
      </c>
      <c r="DA59" s="552">
        <v>0</v>
      </c>
      <c r="DB59" s="552">
        <v>0</v>
      </c>
      <c r="DC59" s="551">
        <v>0</v>
      </c>
      <c r="DD59" s="552">
        <v>0</v>
      </c>
      <c r="DE59" s="552">
        <v>0</v>
      </c>
      <c r="DF59" s="552">
        <v>0</v>
      </c>
      <c r="DG59" s="552">
        <v>0</v>
      </c>
      <c r="DH59" s="551">
        <v>0</v>
      </c>
      <c r="DI59" s="552">
        <v>0</v>
      </c>
      <c r="DJ59" s="552">
        <v>0</v>
      </c>
      <c r="DK59" s="552">
        <v>0</v>
      </c>
      <c r="DL59" s="920">
        <v>0</v>
      </c>
    </row>
    <row r="60" spans="1:116">
      <c r="A60" s="770" t="s">
        <v>1120</v>
      </c>
      <c r="B60" s="771" t="s">
        <v>918</v>
      </c>
      <c r="C60" s="772" t="s">
        <v>379</v>
      </c>
      <c r="D60" s="772" t="s">
        <v>39</v>
      </c>
      <c r="E60" s="772" t="s">
        <v>1000</v>
      </c>
      <c r="F60" s="772" t="s">
        <v>1001</v>
      </c>
      <c r="G60" s="599">
        <v>73.042511878965811</v>
      </c>
      <c r="H60" s="600">
        <v>529</v>
      </c>
      <c r="I60" s="552">
        <v>23</v>
      </c>
      <c r="J60" s="601">
        <v>543.9</v>
      </c>
      <c r="K60" s="551">
        <v>539</v>
      </c>
      <c r="L60" s="552">
        <v>6</v>
      </c>
      <c r="M60" s="552">
        <v>13</v>
      </c>
      <c r="N60" s="561"/>
      <c r="O60" s="553">
        <v>5</v>
      </c>
      <c r="P60" s="554">
        <v>1.0281663516068051</v>
      </c>
      <c r="Q60" s="555">
        <v>20.563327032136101</v>
      </c>
      <c r="R60" s="648"/>
      <c r="S60" s="909"/>
      <c r="T60" s="649"/>
      <c r="U60" s="889"/>
      <c r="V60" s="600">
        <v>259</v>
      </c>
      <c r="W60" s="601">
        <v>236</v>
      </c>
      <c r="X60" s="551">
        <v>241</v>
      </c>
      <c r="Y60" s="561"/>
      <c r="Z60" s="553">
        <v>5</v>
      </c>
      <c r="AA60" s="554">
        <v>0.91119691119691115</v>
      </c>
      <c r="AB60" s="555">
        <v>9.1119691119691115</v>
      </c>
      <c r="AC60" s="600">
        <v>38</v>
      </c>
      <c r="AD60" s="557">
        <v>31</v>
      </c>
      <c r="AE60" s="551">
        <v>31</v>
      </c>
      <c r="AF60" s="552">
        <v>0</v>
      </c>
      <c r="AG60" s="553">
        <v>0</v>
      </c>
      <c r="AH60" s="602">
        <v>0.81578947368421051</v>
      </c>
      <c r="AI60" s="603">
        <v>44</v>
      </c>
      <c r="AJ60" s="559">
        <v>40</v>
      </c>
      <c r="AK60" s="551">
        <v>30</v>
      </c>
      <c r="AL60" s="552">
        <v>10</v>
      </c>
      <c r="AM60" s="561"/>
      <c r="AN60" s="553">
        <v>0</v>
      </c>
      <c r="AO60" s="602">
        <v>0.90909090909090906</v>
      </c>
      <c r="AP60" s="886"/>
      <c r="AQ60" s="657"/>
      <c r="AR60" s="887"/>
      <c r="AS60" s="887"/>
      <c r="AT60" s="602">
        <v>0.86244019138755978</v>
      </c>
      <c r="AU60" s="604">
        <v>17.248803827751196</v>
      </c>
      <c r="AV60" s="600">
        <v>126</v>
      </c>
      <c r="AW60" s="551">
        <v>96</v>
      </c>
      <c r="AX60" s="551">
        <v>71</v>
      </c>
      <c r="AY60" s="552">
        <v>25</v>
      </c>
      <c r="AZ60" s="552">
        <v>0</v>
      </c>
      <c r="BA60" s="561"/>
      <c r="BB60" s="571">
        <v>0</v>
      </c>
      <c r="BC60" s="602">
        <v>0.76190476190476186</v>
      </c>
      <c r="BD60" s="604">
        <v>7.6190476190476186</v>
      </c>
      <c r="BE60" s="605">
        <v>74000</v>
      </c>
      <c r="BF60" s="644">
        <v>48912.047123655961</v>
      </c>
      <c r="BG60" s="644">
        <v>27292922.295000024</v>
      </c>
      <c r="BH60" s="906">
        <v>558</v>
      </c>
      <c r="BI60" s="602">
        <v>0.66097360977913455</v>
      </c>
      <c r="BJ60" s="604">
        <v>4.6268152684539423</v>
      </c>
      <c r="BK60" s="656"/>
      <c r="BL60" s="907"/>
      <c r="BM60" s="701"/>
      <c r="BN60" s="561"/>
      <c r="BO60" s="561"/>
      <c r="BP60" s="561"/>
      <c r="BQ60" s="561"/>
      <c r="BR60" s="561"/>
      <c r="BS60" s="657"/>
      <c r="BT60" s="607"/>
      <c r="BU60" s="676">
        <v>0.4</v>
      </c>
      <c r="BV60" s="602">
        <v>0.87096774193548387</v>
      </c>
      <c r="BW60" s="644">
        <v>27</v>
      </c>
      <c r="BX60" s="906">
        <v>31</v>
      </c>
      <c r="BY60" s="602">
        <v>1</v>
      </c>
      <c r="BZ60" s="604">
        <v>5</v>
      </c>
      <c r="CA60" s="658">
        <v>72</v>
      </c>
      <c r="CB60" s="924">
        <v>75</v>
      </c>
      <c r="CC60" s="661">
        <v>1.0416666666666667</v>
      </c>
      <c r="CD60" s="658">
        <v>34</v>
      </c>
      <c r="CE60" s="924">
        <v>40</v>
      </c>
      <c r="CF60" s="924">
        <v>18</v>
      </c>
      <c r="CG60" s="925">
        <v>22</v>
      </c>
      <c r="CH60" s="661">
        <v>1.1764705882352942</v>
      </c>
      <c r="CI60" s="661">
        <v>1.1090686274509804</v>
      </c>
      <c r="CJ60" s="659">
        <v>8.8725490196078436</v>
      </c>
      <c r="CK60" s="660"/>
      <c r="CL60" s="926"/>
      <c r="CM60" s="657"/>
      <c r="CN60" s="889"/>
      <c r="CO60" s="685"/>
      <c r="CP60" s="919"/>
      <c r="CQ60" s="657"/>
      <c r="CR60" s="607"/>
      <c r="CS60" s="584"/>
      <c r="CT60" s="585"/>
      <c r="CU60" s="585"/>
      <c r="CV60" s="891"/>
      <c r="CW60" s="600">
        <v>5</v>
      </c>
      <c r="CX60" s="552">
        <v>1</v>
      </c>
      <c r="CY60" s="552">
        <v>0</v>
      </c>
      <c r="CZ60" s="551">
        <v>5</v>
      </c>
      <c r="DA60" s="552">
        <v>1</v>
      </c>
      <c r="DB60" s="552">
        <v>0</v>
      </c>
      <c r="DC60" s="551">
        <v>0</v>
      </c>
      <c r="DD60" s="552">
        <v>0</v>
      </c>
      <c r="DE60" s="552">
        <v>0</v>
      </c>
      <c r="DF60" s="552">
        <v>0</v>
      </c>
      <c r="DG60" s="552">
        <v>0</v>
      </c>
      <c r="DH60" s="551">
        <v>0</v>
      </c>
      <c r="DI60" s="552">
        <v>0</v>
      </c>
      <c r="DJ60" s="552">
        <v>0</v>
      </c>
      <c r="DK60" s="552">
        <v>0</v>
      </c>
      <c r="DL60" s="920">
        <v>0</v>
      </c>
    </row>
  </sheetData>
  <phoneticPr fontId="1" type="noConversion"/>
  <conditionalFormatting sqref="E6">
    <cfRule type="duplicateValues" dxfId="5" priority="10"/>
  </conditionalFormatting>
  <conditionalFormatting sqref="E6:E60">
    <cfRule type="duplicateValues" dxfId="4" priority="2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DL11"/>
  <sheetViews>
    <sheetView showGridLines="0" topLeftCell="AU1" zoomScale="70" zoomScaleNormal="70" workbookViewId="0">
      <selection activeCell="DQ1" sqref="DQ1"/>
    </sheetView>
  </sheetViews>
  <sheetFormatPr defaultColWidth="8.6640625" defaultRowHeight="17"/>
  <cols>
    <col min="1" max="16384" width="8.6640625" style="224"/>
  </cols>
  <sheetData>
    <row r="1" spans="1:116">
      <c r="F1" s="896">
        <v>1</v>
      </c>
      <c r="G1" s="896">
        <v>2</v>
      </c>
      <c r="H1" s="896">
        <v>3</v>
      </c>
      <c r="I1" s="896">
        <v>4</v>
      </c>
      <c r="J1" s="896">
        <v>5</v>
      </c>
      <c r="K1" s="896">
        <v>6</v>
      </c>
      <c r="L1" s="896">
        <v>7</v>
      </c>
      <c r="M1" s="896">
        <v>8</v>
      </c>
      <c r="N1" s="896">
        <v>9</v>
      </c>
      <c r="O1" s="896">
        <v>10</v>
      </c>
      <c r="P1" s="896">
        <v>11</v>
      </c>
      <c r="Q1" s="686">
        <v>12</v>
      </c>
      <c r="R1" s="896">
        <v>13</v>
      </c>
      <c r="S1" s="896">
        <v>14</v>
      </c>
      <c r="T1" s="896">
        <v>15</v>
      </c>
      <c r="U1" s="896">
        <v>16</v>
      </c>
      <c r="V1" s="896">
        <v>17</v>
      </c>
      <c r="W1" s="896">
        <v>18</v>
      </c>
      <c r="X1" s="896">
        <v>19</v>
      </c>
      <c r="Y1" s="896">
        <v>20</v>
      </c>
      <c r="Z1" s="896">
        <v>21</v>
      </c>
      <c r="AA1" s="896">
        <v>22</v>
      </c>
      <c r="AB1" s="896">
        <v>23</v>
      </c>
      <c r="AC1" s="896">
        <v>24</v>
      </c>
      <c r="AD1" s="896">
        <v>25</v>
      </c>
      <c r="AE1" s="896">
        <v>26</v>
      </c>
      <c r="AF1" s="896">
        <v>27</v>
      </c>
      <c r="AG1" s="896">
        <v>28</v>
      </c>
      <c r="AH1" s="896">
        <v>29</v>
      </c>
      <c r="AI1" s="896">
        <v>30</v>
      </c>
      <c r="AJ1" s="896">
        <v>31</v>
      </c>
      <c r="AK1" s="896">
        <v>32</v>
      </c>
      <c r="AL1" s="896">
        <v>33</v>
      </c>
      <c r="AM1" s="896">
        <v>34</v>
      </c>
      <c r="AN1" s="896">
        <v>35</v>
      </c>
      <c r="AO1" s="896">
        <v>36</v>
      </c>
      <c r="AP1" s="896">
        <v>37</v>
      </c>
      <c r="AQ1" s="896">
        <v>38</v>
      </c>
      <c r="AR1" s="896">
        <v>39</v>
      </c>
      <c r="AS1" s="896">
        <v>40</v>
      </c>
      <c r="AT1" s="896">
        <v>41</v>
      </c>
      <c r="AU1" s="686">
        <v>42</v>
      </c>
      <c r="AV1" s="896">
        <v>43</v>
      </c>
      <c r="AW1" s="896">
        <v>44</v>
      </c>
      <c r="AX1" s="896">
        <v>45</v>
      </c>
      <c r="AY1" s="896">
        <v>46</v>
      </c>
      <c r="AZ1" s="896">
        <v>47</v>
      </c>
      <c r="BA1" s="896">
        <v>48</v>
      </c>
      <c r="BB1" s="896">
        <v>49</v>
      </c>
      <c r="BC1" s="896">
        <v>50</v>
      </c>
      <c r="BD1" s="686">
        <v>51</v>
      </c>
      <c r="BE1" s="896">
        <v>52</v>
      </c>
      <c r="BF1" s="896">
        <v>53</v>
      </c>
      <c r="BG1" s="896">
        <v>54</v>
      </c>
      <c r="BH1" s="896">
        <v>55</v>
      </c>
      <c r="BI1" s="896">
        <v>56</v>
      </c>
      <c r="BJ1" s="896">
        <v>57</v>
      </c>
      <c r="BK1" s="896">
        <v>58</v>
      </c>
      <c r="BL1" s="896">
        <v>59</v>
      </c>
      <c r="BM1" s="896">
        <v>60</v>
      </c>
      <c r="BN1" s="896">
        <v>61</v>
      </c>
      <c r="BO1" s="896">
        <v>62</v>
      </c>
      <c r="BP1" s="896">
        <v>63</v>
      </c>
      <c r="BQ1" s="896">
        <v>64</v>
      </c>
      <c r="BR1" s="896">
        <v>65</v>
      </c>
      <c r="BS1" s="896">
        <v>66</v>
      </c>
      <c r="BT1" s="686">
        <v>67</v>
      </c>
      <c r="BU1" s="896">
        <v>68</v>
      </c>
      <c r="BV1" s="896">
        <v>69</v>
      </c>
      <c r="BW1" s="896">
        <v>70</v>
      </c>
      <c r="BX1" s="896">
        <v>71</v>
      </c>
      <c r="BY1" s="896">
        <v>72</v>
      </c>
      <c r="BZ1" s="896">
        <v>73</v>
      </c>
      <c r="CA1" s="896">
        <v>74</v>
      </c>
      <c r="CB1" s="896">
        <v>75</v>
      </c>
      <c r="CC1" s="896">
        <v>76</v>
      </c>
      <c r="CD1" s="896">
        <v>77</v>
      </c>
      <c r="CE1" s="896">
        <v>78</v>
      </c>
      <c r="CF1" s="896">
        <v>79</v>
      </c>
      <c r="CG1" s="896">
        <v>80</v>
      </c>
      <c r="CH1" s="896">
        <v>81</v>
      </c>
      <c r="CI1" s="896">
        <v>82</v>
      </c>
      <c r="CJ1" s="896">
        <v>83</v>
      </c>
      <c r="CK1" s="896">
        <v>84</v>
      </c>
      <c r="CL1" s="896">
        <v>85</v>
      </c>
      <c r="CM1" s="896">
        <v>86</v>
      </c>
      <c r="CN1" s="896">
        <v>87</v>
      </c>
      <c r="CO1" s="896">
        <v>88</v>
      </c>
      <c r="CP1" s="896">
        <v>89</v>
      </c>
      <c r="CQ1" s="896">
        <v>90</v>
      </c>
      <c r="CR1" s="896">
        <v>91</v>
      </c>
      <c r="CS1" s="896">
        <v>92</v>
      </c>
      <c r="CT1" s="896">
        <v>93</v>
      </c>
      <c r="CU1" s="896">
        <v>94</v>
      </c>
      <c r="CV1" s="686">
        <v>95</v>
      </c>
      <c r="CW1" s="896">
        <v>96</v>
      </c>
      <c r="CX1" s="896">
        <v>97</v>
      </c>
      <c r="CY1" s="896">
        <v>98</v>
      </c>
      <c r="CZ1" s="896">
        <v>99</v>
      </c>
    </row>
    <row r="2" spans="1:116">
      <c r="A2" s="420"/>
      <c r="B2" s="420"/>
      <c r="C2" s="420"/>
      <c r="D2" s="420"/>
      <c r="E2" s="420"/>
      <c r="F2" s="421"/>
      <c r="G2" s="422"/>
      <c r="H2" s="431"/>
      <c r="I2" s="423"/>
      <c r="J2" s="623" t="s">
        <v>1046</v>
      </c>
      <c r="K2" s="624">
        <v>1</v>
      </c>
      <c r="L2" s="624">
        <v>1</v>
      </c>
      <c r="M2" s="625">
        <v>1</v>
      </c>
      <c r="N2" s="625"/>
      <c r="O2" s="425"/>
      <c r="P2" s="426"/>
      <c r="Q2" s="427"/>
      <c r="R2" s="435"/>
      <c r="S2" s="435"/>
      <c r="T2" s="436"/>
      <c r="U2" s="437"/>
      <c r="V2" s="423"/>
      <c r="W2" s="423"/>
      <c r="X2" s="424" t="s">
        <v>1047</v>
      </c>
      <c r="Y2" s="428"/>
      <c r="Z2" s="428"/>
      <c r="AA2" s="426"/>
      <c r="AB2" s="429"/>
      <c r="AC2" s="424" t="s">
        <v>1123</v>
      </c>
      <c r="AD2" s="430"/>
      <c r="AE2" s="430"/>
      <c r="AF2" s="430"/>
      <c r="AG2" s="431"/>
      <c r="AH2" s="430"/>
      <c r="AI2" s="430"/>
      <c r="AJ2" s="430"/>
      <c r="AK2" s="430"/>
      <c r="AL2" s="430"/>
      <c r="AM2" s="430"/>
      <c r="AN2" s="430"/>
      <c r="AO2" s="430"/>
      <c r="AP2" s="430"/>
      <c r="AQ2" s="430"/>
      <c r="AR2" s="430"/>
      <c r="AS2" s="430"/>
      <c r="AT2" s="430"/>
      <c r="AU2" s="430"/>
      <c r="AV2" s="432"/>
      <c r="AW2" s="430"/>
      <c r="AX2" s="424" t="s">
        <v>1018</v>
      </c>
      <c r="AY2" s="424"/>
      <c r="AZ2" s="433"/>
      <c r="BA2" s="434"/>
      <c r="BB2" s="434"/>
      <c r="BC2" s="430"/>
      <c r="BD2" s="430"/>
      <c r="BE2" s="435"/>
      <c r="BF2" s="435"/>
      <c r="BG2" s="435"/>
      <c r="BH2" s="435"/>
      <c r="BI2" s="436"/>
      <c r="BJ2" s="437"/>
      <c r="BK2" s="431"/>
      <c r="BL2" s="430"/>
      <c r="BM2" s="625">
        <v>1.2</v>
      </c>
      <c r="BN2" s="625">
        <v>15</v>
      </c>
      <c r="BO2" s="625">
        <v>1</v>
      </c>
      <c r="BP2" s="625">
        <v>0.3</v>
      </c>
      <c r="BQ2" s="625">
        <v>1</v>
      </c>
      <c r="BR2" s="625">
        <v>1</v>
      </c>
      <c r="BS2" s="626" t="s">
        <v>1048</v>
      </c>
      <c r="BT2" s="438"/>
      <c r="BU2" s="439"/>
      <c r="BV2" s="439"/>
      <c r="BW2" s="439"/>
      <c r="BX2" s="439"/>
      <c r="BY2" s="435"/>
      <c r="BZ2" s="437"/>
      <c r="CA2" s="435"/>
      <c r="CB2" s="435"/>
      <c r="CC2" s="435"/>
      <c r="CD2" s="435"/>
      <c r="CE2" s="435"/>
      <c r="CF2" s="435"/>
      <c r="CG2" s="435"/>
      <c r="CH2" s="435"/>
      <c r="CI2" s="436"/>
      <c r="CJ2" s="437"/>
      <c r="CK2" s="435"/>
      <c r="CL2" s="435"/>
      <c r="CM2" s="436"/>
      <c r="CN2" s="437"/>
      <c r="CO2" s="663"/>
      <c r="CP2" s="850" t="s">
        <v>1049</v>
      </c>
      <c r="CQ2" s="436"/>
      <c r="CR2" s="437"/>
      <c r="CS2" s="435"/>
      <c r="CT2" s="435"/>
      <c r="CU2" s="436"/>
      <c r="CV2" s="437"/>
      <c r="CW2" s="440" t="s">
        <v>1050</v>
      </c>
      <c r="CX2" s="440"/>
      <c r="CY2" s="440"/>
      <c r="CZ2" s="440"/>
      <c r="DA2" s="440"/>
      <c r="DB2" s="440"/>
      <c r="DC2" s="440"/>
      <c r="DD2" s="440"/>
      <c r="DE2" s="440"/>
      <c r="DF2" s="440"/>
      <c r="DG2" s="440"/>
      <c r="DH2" s="440"/>
      <c r="DI2" s="440"/>
      <c r="DJ2" s="440"/>
      <c r="DK2" s="440"/>
      <c r="DL2" s="440"/>
    </row>
    <row r="3" spans="1:116">
      <c r="A3" s="441" t="s">
        <v>1051</v>
      </c>
      <c r="B3" s="441" t="s">
        <v>1052</v>
      </c>
      <c r="C3" s="441" t="s">
        <v>42</v>
      </c>
      <c r="D3" s="441" t="s">
        <v>43</v>
      </c>
      <c r="E3" s="441" t="s">
        <v>44</v>
      </c>
      <c r="F3" s="442" t="s">
        <v>5</v>
      </c>
      <c r="G3" s="443" t="s">
        <v>45</v>
      </c>
      <c r="H3" s="444" t="s">
        <v>1063</v>
      </c>
      <c r="I3" s="445"/>
      <c r="J3" s="446"/>
      <c r="K3" s="447">
        <v>1</v>
      </c>
      <c r="L3" s="447">
        <v>1</v>
      </c>
      <c r="M3" s="447">
        <v>0.3</v>
      </c>
      <c r="N3" s="447">
        <v>0.2</v>
      </c>
      <c r="O3" s="448"/>
      <c r="P3" s="449"/>
      <c r="Q3" s="450"/>
      <c r="R3" s="445" t="s">
        <v>1124</v>
      </c>
      <c r="S3" s="445"/>
      <c r="T3" s="454"/>
      <c r="U3" s="449">
        <v>10</v>
      </c>
      <c r="V3" s="444" t="s">
        <v>1053</v>
      </c>
      <c r="W3" s="446"/>
      <c r="X3" s="725">
        <v>1</v>
      </c>
      <c r="Y3" s="725">
        <v>1</v>
      </c>
      <c r="Z3" s="447"/>
      <c r="AA3" s="449"/>
      <c r="AB3" s="450"/>
      <c r="AC3" s="444" t="s">
        <v>1125</v>
      </c>
      <c r="AD3" s="451"/>
      <c r="AE3" s="447">
        <v>1</v>
      </c>
      <c r="AF3" s="447">
        <v>0.5</v>
      </c>
      <c r="AG3" s="447"/>
      <c r="AH3" s="451"/>
      <c r="AI3" s="451"/>
      <c r="AJ3" s="445"/>
      <c r="AK3" s="447">
        <v>1</v>
      </c>
      <c r="AL3" s="447">
        <v>1</v>
      </c>
      <c r="AM3" s="447">
        <v>0.2</v>
      </c>
      <c r="AN3" s="447"/>
      <c r="AO3" s="445"/>
      <c r="AP3" s="445"/>
      <c r="AQ3" s="447">
        <v>1</v>
      </c>
      <c r="AR3" s="447">
        <v>1</v>
      </c>
      <c r="AS3" s="447">
        <v>0.2</v>
      </c>
      <c r="AT3" s="445"/>
      <c r="AU3" s="450"/>
      <c r="AV3" s="444" t="s">
        <v>19</v>
      </c>
      <c r="AW3" s="445"/>
      <c r="AX3" s="451">
        <v>1</v>
      </c>
      <c r="AY3" s="452">
        <v>1</v>
      </c>
      <c r="AZ3" s="453">
        <v>1</v>
      </c>
      <c r="BA3" s="447">
        <v>0.3</v>
      </c>
      <c r="BB3" s="447"/>
      <c r="BC3" s="445"/>
      <c r="BD3" s="450"/>
      <c r="BE3" s="445" t="s">
        <v>1126</v>
      </c>
      <c r="BF3" s="445"/>
      <c r="BG3" s="445"/>
      <c r="BH3" s="445"/>
      <c r="BI3" s="454"/>
      <c r="BJ3" s="450"/>
      <c r="BK3" s="445" t="s">
        <v>1054</v>
      </c>
      <c r="BL3" s="445"/>
      <c r="BM3" s="453">
        <v>1.2</v>
      </c>
      <c r="BN3" s="447">
        <v>5</v>
      </c>
      <c r="BO3" s="447">
        <v>0.5</v>
      </c>
      <c r="BP3" s="447">
        <v>0.3</v>
      </c>
      <c r="BQ3" s="447">
        <v>0.2</v>
      </c>
      <c r="BR3" s="447">
        <v>0.2</v>
      </c>
      <c r="BS3" s="455"/>
      <c r="BT3" s="456"/>
      <c r="BU3" s="444" t="s">
        <v>1016</v>
      </c>
      <c r="BV3" s="445"/>
      <c r="BW3" s="445"/>
      <c r="BX3" s="445"/>
      <c r="BY3" s="457"/>
      <c r="BZ3" s="450"/>
      <c r="CA3" s="445" t="s">
        <v>1127</v>
      </c>
      <c r="CB3" s="445"/>
      <c r="CC3" s="445"/>
      <c r="CD3" s="445"/>
      <c r="CE3" s="445"/>
      <c r="CF3" s="445"/>
      <c r="CG3" s="445"/>
      <c r="CH3" s="445"/>
      <c r="CI3" s="454"/>
      <c r="CJ3" s="449">
        <v>8</v>
      </c>
      <c r="CK3" s="444" t="s">
        <v>1062</v>
      </c>
      <c r="CL3" s="445"/>
      <c r="CM3" s="454"/>
      <c r="CN3" s="449">
        <v>10</v>
      </c>
      <c r="CO3" s="444"/>
      <c r="CP3" s="444" t="s">
        <v>1007</v>
      </c>
      <c r="CQ3" s="454"/>
      <c r="CR3" s="450">
        <v>3</v>
      </c>
      <c r="CS3" s="444" t="s">
        <v>1045</v>
      </c>
      <c r="CT3" s="445"/>
      <c r="CU3" s="454"/>
      <c r="CV3" s="450"/>
      <c r="CW3" s="458"/>
      <c r="CX3" s="575">
        <v>5</v>
      </c>
      <c r="CY3" s="575">
        <v>3</v>
      </c>
      <c r="CZ3" s="576"/>
      <c r="DA3" s="575">
        <v>5</v>
      </c>
      <c r="DB3" s="575">
        <v>3</v>
      </c>
      <c r="DC3" s="576"/>
      <c r="DD3" s="575">
        <v>5</v>
      </c>
      <c r="DE3" s="575">
        <v>3</v>
      </c>
      <c r="DF3" s="575">
        <v>5</v>
      </c>
      <c r="DG3" s="575">
        <v>10</v>
      </c>
      <c r="DH3" s="576"/>
      <c r="DI3" s="575">
        <v>5</v>
      </c>
      <c r="DJ3" s="575"/>
      <c r="DK3" s="664">
        <v>10</v>
      </c>
      <c r="DL3" s="576">
        <v>2.5</v>
      </c>
    </row>
    <row r="4" spans="1:116" ht="51">
      <c r="A4" s="459"/>
      <c r="B4" s="459"/>
      <c r="C4" s="459"/>
      <c r="D4" s="459"/>
      <c r="E4" s="459"/>
      <c r="F4" s="459"/>
      <c r="G4" s="460"/>
      <c r="H4" s="461" t="s">
        <v>46</v>
      </c>
      <c r="I4" s="462" t="s">
        <v>646</v>
      </c>
      <c r="J4" s="463" t="s">
        <v>647</v>
      </c>
      <c r="K4" s="464" t="s">
        <v>1128</v>
      </c>
      <c r="L4" s="465" t="s">
        <v>648</v>
      </c>
      <c r="M4" s="465" t="s">
        <v>649</v>
      </c>
      <c r="N4" s="465" t="s">
        <v>1022</v>
      </c>
      <c r="O4" s="466" t="s">
        <v>650</v>
      </c>
      <c r="P4" s="480" t="s">
        <v>1129</v>
      </c>
      <c r="Q4" s="468" t="s">
        <v>49</v>
      </c>
      <c r="R4" s="489" t="s">
        <v>46</v>
      </c>
      <c r="S4" s="472" t="s">
        <v>47</v>
      </c>
      <c r="T4" s="480" t="s">
        <v>1129</v>
      </c>
      <c r="U4" s="468" t="s">
        <v>49</v>
      </c>
      <c r="V4" s="469" t="s">
        <v>46</v>
      </c>
      <c r="W4" s="470" t="s">
        <v>647</v>
      </c>
      <c r="X4" s="464" t="s">
        <v>645</v>
      </c>
      <c r="Y4" s="465" t="s">
        <v>1130</v>
      </c>
      <c r="Z4" s="466" t="s">
        <v>650</v>
      </c>
      <c r="AA4" s="480" t="s">
        <v>1129</v>
      </c>
      <c r="AB4" s="468" t="s">
        <v>49</v>
      </c>
      <c r="AC4" s="471" t="s">
        <v>652</v>
      </c>
      <c r="AD4" s="472" t="s">
        <v>653</v>
      </c>
      <c r="AE4" s="482" t="s">
        <v>654</v>
      </c>
      <c r="AF4" s="484" t="s">
        <v>655</v>
      </c>
      <c r="AG4" s="475" t="s">
        <v>656</v>
      </c>
      <c r="AH4" s="476" t="s">
        <v>657</v>
      </c>
      <c r="AI4" s="477" t="s">
        <v>658</v>
      </c>
      <c r="AJ4" s="478" t="s">
        <v>659</v>
      </c>
      <c r="AK4" s="482" t="s">
        <v>660</v>
      </c>
      <c r="AL4" s="851" t="s">
        <v>1131</v>
      </c>
      <c r="AM4" s="485" t="s">
        <v>1023</v>
      </c>
      <c r="AN4" s="475" t="s">
        <v>661</v>
      </c>
      <c r="AO4" s="478" t="s">
        <v>662</v>
      </c>
      <c r="AP4" s="489" t="s">
        <v>1132</v>
      </c>
      <c r="AQ4" s="852" t="s">
        <v>1133</v>
      </c>
      <c r="AR4" s="485" t="s">
        <v>1131</v>
      </c>
      <c r="AS4" s="462" t="s">
        <v>1134</v>
      </c>
      <c r="AT4" s="480" t="s">
        <v>1129</v>
      </c>
      <c r="AU4" s="468" t="s">
        <v>49</v>
      </c>
      <c r="AV4" s="481" t="s">
        <v>46</v>
      </c>
      <c r="AW4" s="469" t="s">
        <v>647</v>
      </c>
      <c r="AX4" s="482" t="s">
        <v>1019</v>
      </c>
      <c r="AY4" s="483" t="s">
        <v>1020</v>
      </c>
      <c r="AZ4" s="484" t="s">
        <v>663</v>
      </c>
      <c r="BA4" s="485" t="s">
        <v>1024</v>
      </c>
      <c r="BB4" s="475" t="s">
        <v>650</v>
      </c>
      <c r="BC4" s="480" t="s">
        <v>1129</v>
      </c>
      <c r="BD4" s="468" t="s">
        <v>49</v>
      </c>
      <c r="BE4" s="472" t="s">
        <v>46</v>
      </c>
      <c r="BF4" s="486" t="s">
        <v>664</v>
      </c>
      <c r="BG4" s="479" t="s">
        <v>498</v>
      </c>
      <c r="BH4" s="479" t="s">
        <v>665</v>
      </c>
      <c r="BI4" s="480" t="s">
        <v>1129</v>
      </c>
      <c r="BJ4" s="468" t="s">
        <v>49</v>
      </c>
      <c r="BK4" s="477" t="s">
        <v>46</v>
      </c>
      <c r="BL4" s="478" t="s">
        <v>647</v>
      </c>
      <c r="BM4" s="473" t="s">
        <v>668</v>
      </c>
      <c r="BN4" s="474" t="s">
        <v>669</v>
      </c>
      <c r="BO4" s="474" t="s">
        <v>670</v>
      </c>
      <c r="BP4" s="479" t="s">
        <v>1025</v>
      </c>
      <c r="BQ4" s="474" t="s">
        <v>671</v>
      </c>
      <c r="BR4" s="487" t="s">
        <v>672</v>
      </c>
      <c r="BS4" s="480" t="s">
        <v>1129</v>
      </c>
      <c r="BT4" s="468" t="s">
        <v>49</v>
      </c>
      <c r="BU4" s="472" t="s">
        <v>46</v>
      </c>
      <c r="BV4" s="486" t="s">
        <v>1026</v>
      </c>
      <c r="BW4" s="479" t="s">
        <v>1135</v>
      </c>
      <c r="BX4" s="479" t="s">
        <v>654</v>
      </c>
      <c r="BY4" s="480" t="s">
        <v>1136</v>
      </c>
      <c r="BZ4" s="488" t="s">
        <v>49</v>
      </c>
      <c r="CA4" s="489" t="s">
        <v>1137</v>
      </c>
      <c r="CB4" s="478" t="s">
        <v>1138</v>
      </c>
      <c r="CC4" s="476" t="s">
        <v>1139</v>
      </c>
      <c r="CD4" s="477" t="s">
        <v>1140</v>
      </c>
      <c r="CE4" s="478" t="s">
        <v>1141</v>
      </c>
      <c r="CF4" s="852" t="s">
        <v>1142</v>
      </c>
      <c r="CG4" s="485" t="s">
        <v>1143</v>
      </c>
      <c r="CH4" s="478" t="s">
        <v>1144</v>
      </c>
      <c r="CI4" s="480" t="s">
        <v>1129</v>
      </c>
      <c r="CJ4" s="468" t="s">
        <v>49</v>
      </c>
      <c r="CK4" s="489" t="s">
        <v>46</v>
      </c>
      <c r="CL4" s="472" t="s">
        <v>47</v>
      </c>
      <c r="CM4" s="480" t="s">
        <v>1129</v>
      </c>
      <c r="CN4" s="488" t="s">
        <v>49</v>
      </c>
      <c r="CO4" s="478" t="s">
        <v>46</v>
      </c>
      <c r="CP4" s="471" t="s">
        <v>47</v>
      </c>
      <c r="CQ4" s="467" t="s">
        <v>48</v>
      </c>
      <c r="CR4" s="468" t="s">
        <v>49</v>
      </c>
      <c r="CS4" s="489" t="s">
        <v>1145</v>
      </c>
      <c r="CT4" s="477" t="s">
        <v>1029</v>
      </c>
      <c r="CU4" s="486" t="s">
        <v>673</v>
      </c>
      <c r="CV4" s="468" t="s">
        <v>49</v>
      </c>
      <c r="CW4" s="853" t="s">
        <v>1035</v>
      </c>
      <c r="CX4" s="479" t="s">
        <v>1008</v>
      </c>
      <c r="CY4" s="479" t="s">
        <v>1009</v>
      </c>
      <c r="CZ4" s="854" t="s">
        <v>1036</v>
      </c>
      <c r="DA4" s="479" t="s">
        <v>1008</v>
      </c>
      <c r="DB4" s="479" t="s">
        <v>1009</v>
      </c>
      <c r="DC4" s="478" t="s">
        <v>1021</v>
      </c>
      <c r="DD4" s="479" t="s">
        <v>1010</v>
      </c>
      <c r="DE4" s="479" t="s">
        <v>1011</v>
      </c>
      <c r="DF4" s="479" t="s">
        <v>1012</v>
      </c>
      <c r="DG4" s="479" t="s">
        <v>1039</v>
      </c>
      <c r="DH4" s="478" t="s">
        <v>1055</v>
      </c>
      <c r="DI4" s="479" t="s">
        <v>1012</v>
      </c>
      <c r="DJ4" s="479" t="s">
        <v>1146</v>
      </c>
      <c r="DK4" s="479" t="s">
        <v>1039</v>
      </c>
      <c r="DL4" s="478" t="s">
        <v>674</v>
      </c>
    </row>
    <row r="5" spans="1:116" ht="51.5" thickBot="1">
      <c r="A5" s="726" t="s">
        <v>1051</v>
      </c>
      <c r="B5" s="490" t="s">
        <v>1052</v>
      </c>
      <c r="C5" s="491" t="s">
        <v>42</v>
      </c>
      <c r="D5" s="492" t="s">
        <v>43</v>
      </c>
      <c r="E5" s="492" t="s">
        <v>44</v>
      </c>
      <c r="F5" s="492" t="s">
        <v>5</v>
      </c>
      <c r="G5" s="493" t="s">
        <v>45</v>
      </c>
      <c r="H5" s="577" t="s">
        <v>46</v>
      </c>
      <c r="I5" s="577" t="s">
        <v>1147</v>
      </c>
      <c r="J5" s="728" t="s">
        <v>647</v>
      </c>
      <c r="K5" s="731" t="s">
        <v>1148</v>
      </c>
      <c r="L5" s="730" t="s">
        <v>1149</v>
      </c>
      <c r="M5" s="730" t="s">
        <v>1150</v>
      </c>
      <c r="N5" s="730" t="s">
        <v>1151</v>
      </c>
      <c r="O5" s="730" t="s">
        <v>650</v>
      </c>
      <c r="P5" s="496" t="s">
        <v>1152</v>
      </c>
      <c r="Q5" s="495" t="s">
        <v>49</v>
      </c>
      <c r="R5" s="494" t="s">
        <v>651</v>
      </c>
      <c r="S5" s="735" t="s">
        <v>47</v>
      </c>
      <c r="T5" s="496" t="s">
        <v>1153</v>
      </c>
      <c r="U5" s="495" t="s">
        <v>1154</v>
      </c>
      <c r="V5" s="494" t="s">
        <v>1155</v>
      </c>
      <c r="W5" s="728" t="s">
        <v>1156</v>
      </c>
      <c r="X5" s="731" t="s">
        <v>645</v>
      </c>
      <c r="Y5" s="729" t="s">
        <v>1157</v>
      </c>
      <c r="Z5" s="730" t="s">
        <v>1158</v>
      </c>
      <c r="AA5" s="496" t="s">
        <v>1159</v>
      </c>
      <c r="AB5" s="495" t="s">
        <v>1160</v>
      </c>
      <c r="AC5" s="732" t="s">
        <v>1161</v>
      </c>
      <c r="AD5" s="733" t="s">
        <v>1162</v>
      </c>
      <c r="AE5" s="731" t="s">
        <v>654</v>
      </c>
      <c r="AF5" s="730" t="s">
        <v>655</v>
      </c>
      <c r="AG5" s="730" t="s">
        <v>1163</v>
      </c>
      <c r="AH5" s="733" t="s">
        <v>1164</v>
      </c>
      <c r="AI5" s="732" t="s">
        <v>1165</v>
      </c>
      <c r="AJ5" s="733" t="s">
        <v>1166</v>
      </c>
      <c r="AK5" s="731" t="s">
        <v>660</v>
      </c>
      <c r="AL5" s="730" t="s">
        <v>1131</v>
      </c>
      <c r="AM5" s="730" t="s">
        <v>1167</v>
      </c>
      <c r="AN5" s="730" t="s">
        <v>1168</v>
      </c>
      <c r="AO5" s="733" t="s">
        <v>1169</v>
      </c>
      <c r="AP5" s="732" t="s">
        <v>1170</v>
      </c>
      <c r="AQ5" s="733" t="s">
        <v>1133</v>
      </c>
      <c r="AR5" s="727" t="s">
        <v>1171</v>
      </c>
      <c r="AS5" s="727" t="s">
        <v>1172</v>
      </c>
      <c r="AT5" s="734" t="s">
        <v>1173</v>
      </c>
      <c r="AU5" s="495" t="s">
        <v>1174</v>
      </c>
      <c r="AV5" s="494" t="s">
        <v>1175</v>
      </c>
      <c r="AW5" s="735" t="s">
        <v>1176</v>
      </c>
      <c r="AX5" s="731" t="s">
        <v>1019</v>
      </c>
      <c r="AY5" s="730" t="s">
        <v>1020</v>
      </c>
      <c r="AZ5" s="730" t="s">
        <v>663</v>
      </c>
      <c r="BA5" s="729" t="s">
        <v>1177</v>
      </c>
      <c r="BB5" s="730" t="s">
        <v>1178</v>
      </c>
      <c r="BC5" s="496" t="s">
        <v>1179</v>
      </c>
      <c r="BD5" s="495" t="s">
        <v>666</v>
      </c>
      <c r="BE5" s="494" t="s">
        <v>667</v>
      </c>
      <c r="BF5" s="735" t="s">
        <v>664</v>
      </c>
      <c r="BG5" s="735" t="s">
        <v>498</v>
      </c>
      <c r="BH5" s="736" t="s">
        <v>665</v>
      </c>
      <c r="BI5" s="496" t="s">
        <v>1180</v>
      </c>
      <c r="BJ5" s="495" t="s">
        <v>1181</v>
      </c>
      <c r="BK5" s="732" t="s">
        <v>1182</v>
      </c>
      <c r="BL5" s="733" t="s">
        <v>1183</v>
      </c>
      <c r="BM5" s="731" t="s">
        <v>668</v>
      </c>
      <c r="BN5" s="730" t="s">
        <v>669</v>
      </c>
      <c r="BO5" s="730" t="s">
        <v>670</v>
      </c>
      <c r="BP5" s="730" t="s">
        <v>1184</v>
      </c>
      <c r="BQ5" s="730" t="s">
        <v>671</v>
      </c>
      <c r="BR5" s="730" t="s">
        <v>672</v>
      </c>
      <c r="BS5" s="734" t="s">
        <v>1185</v>
      </c>
      <c r="BT5" s="495" t="s">
        <v>1027</v>
      </c>
      <c r="BU5" s="494" t="s">
        <v>1028</v>
      </c>
      <c r="BV5" s="735" t="s">
        <v>1026</v>
      </c>
      <c r="BW5" s="735" t="s">
        <v>1135</v>
      </c>
      <c r="BX5" s="736" t="s">
        <v>1186</v>
      </c>
      <c r="BY5" s="496" t="s">
        <v>1187</v>
      </c>
      <c r="BZ5" s="495" t="s">
        <v>1188</v>
      </c>
      <c r="CA5" s="494" t="s">
        <v>1189</v>
      </c>
      <c r="CB5" s="735" t="s">
        <v>1138</v>
      </c>
      <c r="CC5" s="735" t="s">
        <v>1190</v>
      </c>
      <c r="CD5" s="494" t="s">
        <v>1191</v>
      </c>
      <c r="CE5" s="735" t="s">
        <v>1141</v>
      </c>
      <c r="CF5" s="735" t="s">
        <v>1192</v>
      </c>
      <c r="CG5" s="577" t="s">
        <v>1193</v>
      </c>
      <c r="CH5" s="735" t="s">
        <v>1194</v>
      </c>
      <c r="CI5" s="496" t="s">
        <v>1195</v>
      </c>
      <c r="CJ5" s="495" t="s">
        <v>1196</v>
      </c>
      <c r="CK5" s="494" t="s">
        <v>1197</v>
      </c>
      <c r="CL5" s="855" t="s">
        <v>1198</v>
      </c>
      <c r="CM5" s="496" t="s">
        <v>1199</v>
      </c>
      <c r="CN5" s="737" t="s">
        <v>1200</v>
      </c>
      <c r="CO5" s="494" t="s">
        <v>1031</v>
      </c>
      <c r="CP5" s="492" t="s">
        <v>1032</v>
      </c>
      <c r="CQ5" s="496" t="s">
        <v>1033</v>
      </c>
      <c r="CR5" s="495" t="s">
        <v>1034</v>
      </c>
      <c r="CS5" s="494" t="s">
        <v>1201</v>
      </c>
      <c r="CT5" s="577" t="s">
        <v>1202</v>
      </c>
      <c r="CU5" s="577" t="s">
        <v>1203</v>
      </c>
      <c r="CV5" s="496" t="s">
        <v>1030</v>
      </c>
      <c r="CW5" s="497" t="s">
        <v>1204</v>
      </c>
      <c r="CX5" s="578" t="s">
        <v>1008</v>
      </c>
      <c r="CY5" s="578" t="s">
        <v>1009</v>
      </c>
      <c r="CZ5" s="579" t="s">
        <v>1205</v>
      </c>
      <c r="DA5" s="578" t="s">
        <v>1037</v>
      </c>
      <c r="DB5" s="578" t="s">
        <v>1038</v>
      </c>
      <c r="DC5" s="579" t="s">
        <v>1206</v>
      </c>
      <c r="DD5" s="578" t="s">
        <v>1010</v>
      </c>
      <c r="DE5" s="578" t="s">
        <v>1011</v>
      </c>
      <c r="DF5" s="578" t="s">
        <v>1012</v>
      </c>
      <c r="DG5" s="578" t="s">
        <v>1039</v>
      </c>
      <c r="DH5" s="579" t="s">
        <v>1207</v>
      </c>
      <c r="DI5" s="578" t="s">
        <v>1208</v>
      </c>
      <c r="DJ5" s="578" t="s">
        <v>1146</v>
      </c>
      <c r="DK5" s="578" t="s">
        <v>1209</v>
      </c>
      <c r="DL5" s="738" t="s">
        <v>1210</v>
      </c>
    </row>
    <row r="6" spans="1:116" ht="17.5" thickTop="1">
      <c r="A6" s="498" t="s">
        <v>1121</v>
      </c>
      <c r="B6" s="499" t="s">
        <v>1015</v>
      </c>
      <c r="C6" s="500"/>
      <c r="D6" s="500"/>
      <c r="E6" s="500" t="s">
        <v>1015</v>
      </c>
      <c r="F6" s="500" t="s">
        <v>1015</v>
      </c>
      <c r="G6" s="501">
        <v>39.535518518518515</v>
      </c>
      <c r="H6" s="502">
        <v>500</v>
      </c>
      <c r="I6" s="503"/>
      <c r="J6" s="504">
        <v>267</v>
      </c>
      <c r="K6" s="505">
        <v>267</v>
      </c>
      <c r="L6" s="506">
        <v>0</v>
      </c>
      <c r="M6" s="506">
        <v>0</v>
      </c>
      <c r="N6" s="515"/>
      <c r="O6" s="507">
        <v>0</v>
      </c>
      <c r="P6" s="508">
        <v>0.53400000000000003</v>
      </c>
      <c r="Q6" s="509">
        <v>10.68</v>
      </c>
      <c r="R6" s="518"/>
      <c r="S6" s="580"/>
      <c r="T6" s="580"/>
      <c r="U6" s="519"/>
      <c r="V6" s="711"/>
      <c r="W6" s="692"/>
      <c r="X6" s="693"/>
      <c r="Y6" s="515"/>
      <c r="Z6" s="515"/>
      <c r="AA6" s="572"/>
      <c r="AB6" s="694"/>
      <c r="AC6" s="510">
        <v>900</v>
      </c>
      <c r="AD6" s="511">
        <v>408</v>
      </c>
      <c r="AE6" s="505">
        <v>408</v>
      </c>
      <c r="AF6" s="506">
        <v>0</v>
      </c>
      <c r="AG6" s="507">
        <v>0</v>
      </c>
      <c r="AH6" s="508">
        <v>0.45333333333333331</v>
      </c>
      <c r="AI6" s="512">
        <v>400</v>
      </c>
      <c r="AJ6" s="513">
        <v>260.2</v>
      </c>
      <c r="AK6" s="505">
        <v>124</v>
      </c>
      <c r="AL6" s="506">
        <v>9</v>
      </c>
      <c r="AM6" s="506">
        <v>636</v>
      </c>
      <c r="AN6" s="507">
        <v>0</v>
      </c>
      <c r="AO6" s="508">
        <v>0.65049999999999997</v>
      </c>
      <c r="AP6" s="856"/>
      <c r="AQ6" s="572"/>
      <c r="AR6" s="857"/>
      <c r="AS6" s="857"/>
      <c r="AT6" s="508">
        <v>0.55191666666666661</v>
      </c>
      <c r="AU6" s="514">
        <v>11.038333333333332</v>
      </c>
      <c r="AV6" s="510">
        <v>135</v>
      </c>
      <c r="AW6" s="687">
        <v>67.599999999999994</v>
      </c>
      <c r="AX6" s="505">
        <v>35</v>
      </c>
      <c r="AY6" s="506">
        <v>8</v>
      </c>
      <c r="AZ6" s="506">
        <v>24</v>
      </c>
      <c r="BA6" s="506">
        <v>2</v>
      </c>
      <c r="BB6" s="507">
        <v>0</v>
      </c>
      <c r="BC6" s="508">
        <v>0.50074074074074071</v>
      </c>
      <c r="BD6" s="514">
        <v>3.505185185185185</v>
      </c>
      <c r="BE6" s="688"/>
      <c r="BF6" s="689"/>
      <c r="BG6" s="689"/>
      <c r="BH6" s="927"/>
      <c r="BI6" s="633"/>
      <c r="BJ6" s="634"/>
      <c r="BK6" s="512">
        <v>1500</v>
      </c>
      <c r="BL6" s="513">
        <v>1073.4000000000001</v>
      </c>
      <c r="BM6" s="505">
        <v>482</v>
      </c>
      <c r="BN6" s="506">
        <v>2</v>
      </c>
      <c r="BO6" s="506">
        <v>50</v>
      </c>
      <c r="BP6" s="506">
        <v>1360</v>
      </c>
      <c r="BQ6" s="506">
        <v>7</v>
      </c>
      <c r="BR6" s="506">
        <v>0</v>
      </c>
      <c r="BS6" s="508">
        <v>0.71560000000000001</v>
      </c>
      <c r="BT6" s="514">
        <v>14.312000000000001</v>
      </c>
      <c r="BU6" s="928"/>
      <c r="BV6" s="572"/>
      <c r="BW6" s="696"/>
      <c r="BX6" s="912"/>
      <c r="BY6" s="572"/>
      <c r="BZ6" s="519"/>
      <c r="CA6" s="518"/>
      <c r="CB6" s="580"/>
      <c r="CC6" s="580"/>
      <c r="CD6" s="518"/>
      <c r="CE6" s="580"/>
      <c r="CF6" s="580"/>
      <c r="CG6" s="519"/>
      <c r="CH6" s="580"/>
      <c r="CI6" s="580"/>
      <c r="CJ6" s="519"/>
      <c r="CK6" s="697"/>
      <c r="CL6" s="698"/>
      <c r="CM6" s="698"/>
      <c r="CN6" s="860"/>
      <c r="CO6" s="683"/>
      <c r="CP6" s="912"/>
      <c r="CQ6" s="572"/>
      <c r="CR6" s="519"/>
      <c r="CS6" s="521"/>
      <c r="CT6" s="581"/>
      <c r="CU6" s="581"/>
      <c r="CV6" s="862"/>
      <c r="CW6" s="510">
        <v>0</v>
      </c>
      <c r="CX6" s="506">
        <v>0</v>
      </c>
      <c r="CY6" s="506">
        <v>0</v>
      </c>
      <c r="CZ6" s="690"/>
      <c r="DA6" s="515"/>
      <c r="DB6" s="515"/>
      <c r="DC6" s="511">
        <v>0</v>
      </c>
      <c r="DD6" s="506">
        <v>0</v>
      </c>
      <c r="DE6" s="506">
        <v>0</v>
      </c>
      <c r="DF6" s="506">
        <v>0</v>
      </c>
      <c r="DG6" s="506">
        <v>0</v>
      </c>
      <c r="DH6" s="510">
        <v>0</v>
      </c>
      <c r="DI6" s="506">
        <v>0</v>
      </c>
      <c r="DJ6" s="506">
        <v>0</v>
      </c>
      <c r="DK6" s="506">
        <v>0</v>
      </c>
      <c r="DL6" s="863">
        <v>0</v>
      </c>
    </row>
    <row r="7" spans="1:116">
      <c r="A7" s="523" t="s">
        <v>1120</v>
      </c>
      <c r="B7" s="524" t="s">
        <v>1015</v>
      </c>
      <c r="C7" s="525" t="s">
        <v>12</v>
      </c>
      <c r="D7" s="525"/>
      <c r="E7" s="525" t="s">
        <v>12</v>
      </c>
      <c r="F7" s="525" t="s">
        <v>12</v>
      </c>
      <c r="G7" s="526">
        <v>40.225496080126369</v>
      </c>
      <c r="H7" s="527">
        <v>104</v>
      </c>
      <c r="I7" s="691"/>
      <c r="J7" s="529">
        <v>76</v>
      </c>
      <c r="K7" s="530">
        <v>76</v>
      </c>
      <c r="L7" s="531">
        <v>0</v>
      </c>
      <c r="M7" s="531">
        <v>0</v>
      </c>
      <c r="N7" s="515"/>
      <c r="O7" s="532">
        <v>0</v>
      </c>
      <c r="P7" s="533">
        <v>0.73076923076923073</v>
      </c>
      <c r="Q7" s="534">
        <v>14.615384615384615</v>
      </c>
      <c r="R7" s="518"/>
      <c r="S7" s="580"/>
      <c r="T7" s="580"/>
      <c r="U7" s="519"/>
      <c r="V7" s="711"/>
      <c r="W7" s="692"/>
      <c r="X7" s="693"/>
      <c r="Y7" s="515"/>
      <c r="Z7" s="515"/>
      <c r="AA7" s="572"/>
      <c r="AB7" s="694"/>
      <c r="AC7" s="535">
        <v>177</v>
      </c>
      <c r="AD7" s="536">
        <v>86</v>
      </c>
      <c r="AE7" s="530">
        <v>86</v>
      </c>
      <c r="AF7" s="531">
        <v>0</v>
      </c>
      <c r="AG7" s="532">
        <v>0</v>
      </c>
      <c r="AH7" s="533">
        <v>0.48587570621468928</v>
      </c>
      <c r="AI7" s="537">
        <v>78.599999999999994</v>
      </c>
      <c r="AJ7" s="538">
        <v>31.6</v>
      </c>
      <c r="AK7" s="530">
        <v>20</v>
      </c>
      <c r="AL7" s="531">
        <v>2</v>
      </c>
      <c r="AM7" s="531">
        <v>48</v>
      </c>
      <c r="AN7" s="532">
        <v>0</v>
      </c>
      <c r="AO7" s="533">
        <v>0.40203562340966925</v>
      </c>
      <c r="AP7" s="856"/>
      <c r="AQ7" s="572"/>
      <c r="AR7" s="857"/>
      <c r="AS7" s="857"/>
      <c r="AT7" s="533">
        <v>0.4439556648121793</v>
      </c>
      <c r="AU7" s="539">
        <v>8.8791132962435864</v>
      </c>
      <c r="AV7" s="535">
        <v>24</v>
      </c>
      <c r="AW7" s="695">
        <v>11.3</v>
      </c>
      <c r="AX7" s="530">
        <v>10</v>
      </c>
      <c r="AY7" s="531">
        <v>1</v>
      </c>
      <c r="AZ7" s="531">
        <v>0</v>
      </c>
      <c r="BA7" s="531">
        <v>1</v>
      </c>
      <c r="BB7" s="532">
        <v>0</v>
      </c>
      <c r="BC7" s="533">
        <v>0.47083333333333338</v>
      </c>
      <c r="BD7" s="539">
        <v>3.2958333333333338</v>
      </c>
      <c r="BE7" s="683"/>
      <c r="BF7" s="696"/>
      <c r="BG7" s="696"/>
      <c r="BH7" s="912"/>
      <c r="BI7" s="572"/>
      <c r="BJ7" s="519"/>
      <c r="BK7" s="537">
        <v>364</v>
      </c>
      <c r="BL7" s="538">
        <v>179</v>
      </c>
      <c r="BM7" s="530">
        <v>33</v>
      </c>
      <c r="BN7" s="531">
        <v>1</v>
      </c>
      <c r="BO7" s="531">
        <v>17</v>
      </c>
      <c r="BP7" s="531">
        <v>358</v>
      </c>
      <c r="BQ7" s="531">
        <v>0</v>
      </c>
      <c r="BR7" s="531">
        <v>0</v>
      </c>
      <c r="BS7" s="533">
        <v>0.49175824175824173</v>
      </c>
      <c r="BT7" s="539">
        <v>9.835164835164834</v>
      </c>
      <c r="BU7" s="928"/>
      <c r="BV7" s="572"/>
      <c r="BW7" s="696"/>
      <c r="BX7" s="912"/>
      <c r="BY7" s="572"/>
      <c r="BZ7" s="519"/>
      <c r="CA7" s="518"/>
      <c r="CB7" s="580"/>
      <c r="CC7" s="580"/>
      <c r="CD7" s="518"/>
      <c r="CE7" s="580"/>
      <c r="CF7" s="580"/>
      <c r="CG7" s="519"/>
      <c r="CH7" s="580"/>
      <c r="CI7" s="580"/>
      <c r="CJ7" s="519"/>
      <c r="CK7" s="697"/>
      <c r="CL7" s="698"/>
      <c r="CM7" s="698"/>
      <c r="CN7" s="860"/>
      <c r="CO7" s="683"/>
      <c r="CP7" s="912"/>
      <c r="CQ7" s="572"/>
      <c r="CR7" s="519"/>
      <c r="CS7" s="588">
        <v>2.4</v>
      </c>
      <c r="CT7" s="582">
        <v>1.2</v>
      </c>
      <c r="CU7" s="582">
        <v>0</v>
      </c>
      <c r="CV7" s="868">
        <v>3.5999999999999996</v>
      </c>
      <c r="CW7" s="535">
        <v>0</v>
      </c>
      <c r="CX7" s="531">
        <v>0</v>
      </c>
      <c r="CY7" s="531">
        <v>0</v>
      </c>
      <c r="CZ7" s="690"/>
      <c r="DA7" s="515"/>
      <c r="DB7" s="515"/>
      <c r="DC7" s="536">
        <v>0</v>
      </c>
      <c r="DD7" s="531">
        <v>0</v>
      </c>
      <c r="DE7" s="531">
        <v>0</v>
      </c>
      <c r="DF7" s="531">
        <v>0</v>
      </c>
      <c r="DG7" s="531">
        <v>0</v>
      </c>
      <c r="DH7" s="535">
        <v>0</v>
      </c>
      <c r="DI7" s="531">
        <v>0</v>
      </c>
      <c r="DJ7" s="531">
        <v>0</v>
      </c>
      <c r="DK7" s="531">
        <v>0</v>
      </c>
      <c r="DL7" s="869">
        <v>0</v>
      </c>
    </row>
    <row r="8" spans="1:116">
      <c r="A8" s="544" t="s">
        <v>1120</v>
      </c>
      <c r="B8" s="545" t="s">
        <v>1015</v>
      </c>
      <c r="C8" s="546" t="s">
        <v>13</v>
      </c>
      <c r="D8" s="546"/>
      <c r="E8" s="546" t="s">
        <v>13</v>
      </c>
      <c r="F8" s="546" t="s">
        <v>13</v>
      </c>
      <c r="G8" s="547">
        <v>29.577320711966884</v>
      </c>
      <c r="H8" s="548">
        <v>58</v>
      </c>
      <c r="I8" s="699"/>
      <c r="J8" s="550">
        <v>17</v>
      </c>
      <c r="K8" s="551">
        <v>17</v>
      </c>
      <c r="L8" s="552">
        <v>0</v>
      </c>
      <c r="M8" s="552">
        <v>0</v>
      </c>
      <c r="N8" s="561"/>
      <c r="O8" s="553">
        <v>0</v>
      </c>
      <c r="P8" s="554">
        <v>0.29310344827586204</v>
      </c>
      <c r="Q8" s="555">
        <v>5.8620689655172411</v>
      </c>
      <c r="R8" s="566"/>
      <c r="S8" s="583"/>
      <c r="T8" s="583"/>
      <c r="U8" s="567"/>
      <c r="V8" s="713"/>
      <c r="W8" s="700"/>
      <c r="X8" s="701"/>
      <c r="Y8" s="561"/>
      <c r="Z8" s="561"/>
      <c r="AA8" s="573"/>
      <c r="AB8" s="702"/>
      <c r="AC8" s="556">
        <v>126</v>
      </c>
      <c r="AD8" s="557">
        <v>46</v>
      </c>
      <c r="AE8" s="551">
        <v>46</v>
      </c>
      <c r="AF8" s="552">
        <v>0</v>
      </c>
      <c r="AG8" s="553">
        <v>0</v>
      </c>
      <c r="AH8" s="554">
        <v>0.36507936507936506</v>
      </c>
      <c r="AI8" s="558">
        <v>42.4</v>
      </c>
      <c r="AJ8" s="559">
        <v>21</v>
      </c>
      <c r="AK8" s="551">
        <v>5</v>
      </c>
      <c r="AL8" s="552">
        <v>0</v>
      </c>
      <c r="AM8" s="552">
        <v>80</v>
      </c>
      <c r="AN8" s="553">
        <v>0</v>
      </c>
      <c r="AO8" s="554">
        <v>0.49528301886792453</v>
      </c>
      <c r="AP8" s="870"/>
      <c r="AQ8" s="573"/>
      <c r="AR8" s="871"/>
      <c r="AS8" s="871"/>
      <c r="AT8" s="554">
        <v>0.43018119197364479</v>
      </c>
      <c r="AU8" s="560">
        <v>8.6036238394728954</v>
      </c>
      <c r="AV8" s="556">
        <v>15</v>
      </c>
      <c r="AW8" s="703">
        <v>3</v>
      </c>
      <c r="AX8" s="551">
        <v>1</v>
      </c>
      <c r="AY8" s="552">
        <v>0</v>
      </c>
      <c r="AZ8" s="552">
        <v>2</v>
      </c>
      <c r="BA8" s="552">
        <v>0</v>
      </c>
      <c r="BB8" s="553">
        <v>0</v>
      </c>
      <c r="BC8" s="554">
        <v>0.2</v>
      </c>
      <c r="BD8" s="560">
        <v>1.4000000000000001</v>
      </c>
      <c r="BE8" s="704"/>
      <c r="BF8" s="705"/>
      <c r="BG8" s="705"/>
      <c r="BH8" s="929"/>
      <c r="BI8" s="573"/>
      <c r="BJ8" s="567"/>
      <c r="BK8" s="558">
        <v>215</v>
      </c>
      <c r="BL8" s="559">
        <v>108.69999999999999</v>
      </c>
      <c r="BM8" s="551">
        <v>50</v>
      </c>
      <c r="BN8" s="552">
        <v>0</v>
      </c>
      <c r="BO8" s="552">
        <v>5</v>
      </c>
      <c r="BP8" s="552">
        <v>139</v>
      </c>
      <c r="BQ8" s="552">
        <v>2</v>
      </c>
      <c r="BR8" s="552">
        <v>0</v>
      </c>
      <c r="BS8" s="554">
        <v>0.50558139534883717</v>
      </c>
      <c r="BT8" s="560">
        <v>10.111627906976743</v>
      </c>
      <c r="BU8" s="930"/>
      <c r="BV8" s="573"/>
      <c r="BW8" s="705"/>
      <c r="BX8" s="929"/>
      <c r="BY8" s="573"/>
      <c r="BZ8" s="567"/>
      <c r="CA8" s="566"/>
      <c r="CB8" s="583"/>
      <c r="CC8" s="583"/>
      <c r="CD8" s="566"/>
      <c r="CE8" s="583"/>
      <c r="CF8" s="583"/>
      <c r="CG8" s="567"/>
      <c r="CH8" s="583"/>
      <c r="CI8" s="583"/>
      <c r="CJ8" s="567"/>
      <c r="CK8" s="706"/>
      <c r="CL8" s="707"/>
      <c r="CM8" s="707"/>
      <c r="CN8" s="875"/>
      <c r="CO8" s="704"/>
      <c r="CP8" s="929"/>
      <c r="CQ8" s="573"/>
      <c r="CR8" s="567"/>
      <c r="CS8" s="584">
        <v>2.4</v>
      </c>
      <c r="CT8" s="585">
        <v>1.2</v>
      </c>
      <c r="CU8" s="585">
        <v>0</v>
      </c>
      <c r="CV8" s="877">
        <v>3.5999999999999996</v>
      </c>
      <c r="CW8" s="556">
        <v>0</v>
      </c>
      <c r="CX8" s="552">
        <v>0</v>
      </c>
      <c r="CY8" s="552">
        <v>0</v>
      </c>
      <c r="CZ8" s="708"/>
      <c r="DA8" s="561"/>
      <c r="DB8" s="561"/>
      <c r="DC8" s="557">
        <v>0</v>
      </c>
      <c r="DD8" s="552">
        <v>0</v>
      </c>
      <c r="DE8" s="552">
        <v>0</v>
      </c>
      <c r="DF8" s="552">
        <v>0</v>
      </c>
      <c r="DG8" s="552">
        <v>0</v>
      </c>
      <c r="DH8" s="556">
        <v>0</v>
      </c>
      <c r="DI8" s="552">
        <v>0</v>
      </c>
      <c r="DJ8" s="552">
        <v>0</v>
      </c>
      <c r="DK8" s="552">
        <v>0</v>
      </c>
      <c r="DL8" s="931">
        <v>0</v>
      </c>
    </row>
    <row r="9" spans="1:116">
      <c r="A9" s="544" t="s">
        <v>1120</v>
      </c>
      <c r="B9" s="545" t="s">
        <v>1015</v>
      </c>
      <c r="C9" s="546" t="s">
        <v>1004</v>
      </c>
      <c r="D9" s="546"/>
      <c r="E9" s="546" t="s">
        <v>1004</v>
      </c>
      <c r="F9" s="546" t="s">
        <v>1004</v>
      </c>
      <c r="G9" s="547">
        <v>52.454038647132649</v>
      </c>
      <c r="H9" s="548">
        <v>74</v>
      </c>
      <c r="I9" s="699"/>
      <c r="J9" s="550">
        <v>41</v>
      </c>
      <c r="K9" s="551">
        <v>41</v>
      </c>
      <c r="L9" s="552">
        <v>0</v>
      </c>
      <c r="M9" s="552">
        <v>0</v>
      </c>
      <c r="N9" s="561"/>
      <c r="O9" s="553">
        <v>0</v>
      </c>
      <c r="P9" s="554">
        <v>0.55405405405405406</v>
      </c>
      <c r="Q9" s="555">
        <v>11.081081081081081</v>
      </c>
      <c r="R9" s="566"/>
      <c r="S9" s="583"/>
      <c r="T9" s="583"/>
      <c r="U9" s="567"/>
      <c r="V9" s="713"/>
      <c r="W9" s="700"/>
      <c r="X9" s="701"/>
      <c r="Y9" s="561"/>
      <c r="Z9" s="561"/>
      <c r="AA9" s="573"/>
      <c r="AB9" s="702"/>
      <c r="AC9" s="556">
        <v>139</v>
      </c>
      <c r="AD9" s="557">
        <v>66</v>
      </c>
      <c r="AE9" s="551">
        <v>66</v>
      </c>
      <c r="AF9" s="552">
        <v>0</v>
      </c>
      <c r="AG9" s="553">
        <v>0</v>
      </c>
      <c r="AH9" s="554">
        <v>0.47482014388489208</v>
      </c>
      <c r="AI9" s="558">
        <v>55.8</v>
      </c>
      <c r="AJ9" s="559">
        <v>38</v>
      </c>
      <c r="AK9" s="551">
        <v>15</v>
      </c>
      <c r="AL9" s="552">
        <v>0</v>
      </c>
      <c r="AM9" s="552">
        <v>115</v>
      </c>
      <c r="AN9" s="553">
        <v>0</v>
      </c>
      <c r="AO9" s="554">
        <v>0.68100358422939067</v>
      </c>
      <c r="AP9" s="870"/>
      <c r="AQ9" s="573"/>
      <c r="AR9" s="871"/>
      <c r="AS9" s="871"/>
      <c r="AT9" s="554">
        <v>0.57791186405714134</v>
      </c>
      <c r="AU9" s="560">
        <v>11.558237281142826</v>
      </c>
      <c r="AV9" s="556">
        <v>23</v>
      </c>
      <c r="AW9" s="703">
        <v>11</v>
      </c>
      <c r="AX9" s="551">
        <v>5</v>
      </c>
      <c r="AY9" s="552">
        <v>1</v>
      </c>
      <c r="AZ9" s="552">
        <v>5</v>
      </c>
      <c r="BA9" s="552">
        <v>0</v>
      </c>
      <c r="BB9" s="553">
        <v>0</v>
      </c>
      <c r="BC9" s="554">
        <v>0.47826086956521741</v>
      </c>
      <c r="BD9" s="560">
        <v>3.347826086956522</v>
      </c>
      <c r="BE9" s="704"/>
      <c r="BF9" s="705"/>
      <c r="BG9" s="705"/>
      <c r="BH9" s="929"/>
      <c r="BI9" s="573"/>
      <c r="BJ9" s="567"/>
      <c r="BK9" s="558">
        <v>293</v>
      </c>
      <c r="BL9" s="559">
        <v>335</v>
      </c>
      <c r="BM9" s="551">
        <v>141</v>
      </c>
      <c r="BN9" s="552">
        <v>0</v>
      </c>
      <c r="BO9" s="552">
        <v>0</v>
      </c>
      <c r="BP9" s="552">
        <v>546</v>
      </c>
      <c r="BQ9" s="552">
        <v>2</v>
      </c>
      <c r="BR9" s="552">
        <v>0</v>
      </c>
      <c r="BS9" s="554">
        <v>1.1433447098976108</v>
      </c>
      <c r="BT9" s="560">
        <v>22.866894197952217</v>
      </c>
      <c r="BU9" s="930"/>
      <c r="BV9" s="573"/>
      <c r="BW9" s="705"/>
      <c r="BX9" s="929"/>
      <c r="BY9" s="573"/>
      <c r="BZ9" s="567"/>
      <c r="CA9" s="566"/>
      <c r="CB9" s="583"/>
      <c r="CC9" s="583"/>
      <c r="CD9" s="566"/>
      <c r="CE9" s="583"/>
      <c r="CF9" s="583"/>
      <c r="CG9" s="567"/>
      <c r="CH9" s="583"/>
      <c r="CI9" s="583"/>
      <c r="CJ9" s="567"/>
      <c r="CK9" s="706"/>
      <c r="CL9" s="707"/>
      <c r="CM9" s="707"/>
      <c r="CN9" s="875"/>
      <c r="CO9" s="704"/>
      <c r="CP9" s="929"/>
      <c r="CQ9" s="573"/>
      <c r="CR9" s="567"/>
      <c r="CS9" s="584">
        <v>2.4</v>
      </c>
      <c r="CT9" s="585">
        <v>1.2</v>
      </c>
      <c r="CU9" s="585">
        <v>0</v>
      </c>
      <c r="CV9" s="877">
        <v>3.5999999999999996</v>
      </c>
      <c r="CW9" s="556">
        <v>0</v>
      </c>
      <c r="CX9" s="552">
        <v>0</v>
      </c>
      <c r="CY9" s="552">
        <v>0</v>
      </c>
      <c r="CZ9" s="708"/>
      <c r="DA9" s="561"/>
      <c r="DB9" s="561"/>
      <c r="DC9" s="557">
        <v>0</v>
      </c>
      <c r="DD9" s="552">
        <v>0</v>
      </c>
      <c r="DE9" s="552">
        <v>0</v>
      </c>
      <c r="DF9" s="552">
        <v>0</v>
      </c>
      <c r="DG9" s="552">
        <v>0</v>
      </c>
      <c r="DH9" s="556">
        <v>0</v>
      </c>
      <c r="DI9" s="552">
        <v>0</v>
      </c>
      <c r="DJ9" s="552">
        <v>0</v>
      </c>
      <c r="DK9" s="552">
        <v>0</v>
      </c>
      <c r="DL9" s="931">
        <v>0</v>
      </c>
    </row>
    <row r="10" spans="1:116">
      <c r="A10" s="544" t="s">
        <v>1120</v>
      </c>
      <c r="B10" s="545" t="s">
        <v>1015</v>
      </c>
      <c r="C10" s="546" t="s">
        <v>14</v>
      </c>
      <c r="D10" s="546"/>
      <c r="E10" s="546" t="s">
        <v>14</v>
      </c>
      <c r="F10" s="546" t="s">
        <v>14</v>
      </c>
      <c r="G10" s="547">
        <v>40.551190013690011</v>
      </c>
      <c r="H10" s="548">
        <v>132</v>
      </c>
      <c r="I10" s="699"/>
      <c r="J10" s="550">
        <v>50</v>
      </c>
      <c r="K10" s="551">
        <v>50</v>
      </c>
      <c r="L10" s="552">
        <v>0</v>
      </c>
      <c r="M10" s="552">
        <v>0</v>
      </c>
      <c r="N10" s="561"/>
      <c r="O10" s="553">
        <v>0</v>
      </c>
      <c r="P10" s="554">
        <v>0.37878787878787878</v>
      </c>
      <c r="Q10" s="555">
        <v>7.5757575757575761</v>
      </c>
      <c r="R10" s="566"/>
      <c r="S10" s="583"/>
      <c r="T10" s="583"/>
      <c r="U10" s="567"/>
      <c r="V10" s="713"/>
      <c r="W10" s="700"/>
      <c r="X10" s="701"/>
      <c r="Y10" s="561"/>
      <c r="Z10" s="561"/>
      <c r="AA10" s="573"/>
      <c r="AB10" s="702"/>
      <c r="AC10" s="556">
        <v>224</v>
      </c>
      <c r="AD10" s="557">
        <v>89</v>
      </c>
      <c r="AE10" s="551">
        <v>89</v>
      </c>
      <c r="AF10" s="552">
        <v>0</v>
      </c>
      <c r="AG10" s="553">
        <v>0</v>
      </c>
      <c r="AH10" s="554">
        <v>0.39732142857142855</v>
      </c>
      <c r="AI10" s="558">
        <v>108</v>
      </c>
      <c r="AJ10" s="559">
        <v>69.2</v>
      </c>
      <c r="AK10" s="551">
        <v>57</v>
      </c>
      <c r="AL10" s="552">
        <v>2</v>
      </c>
      <c r="AM10" s="552">
        <v>51</v>
      </c>
      <c r="AN10" s="553">
        <v>0</v>
      </c>
      <c r="AO10" s="554">
        <v>0.64074074074074072</v>
      </c>
      <c r="AP10" s="870"/>
      <c r="AQ10" s="573"/>
      <c r="AR10" s="871"/>
      <c r="AS10" s="871"/>
      <c r="AT10" s="554">
        <v>0.51903108465608461</v>
      </c>
      <c r="AU10" s="560">
        <v>10.380621693121693</v>
      </c>
      <c r="AV10" s="556">
        <v>36</v>
      </c>
      <c r="AW10" s="703">
        <v>13</v>
      </c>
      <c r="AX10" s="551">
        <v>6</v>
      </c>
      <c r="AY10" s="552">
        <v>3</v>
      </c>
      <c r="AZ10" s="552">
        <v>4</v>
      </c>
      <c r="BA10" s="552">
        <v>0</v>
      </c>
      <c r="BB10" s="553">
        <v>0</v>
      </c>
      <c r="BC10" s="554">
        <v>0.3611111111111111</v>
      </c>
      <c r="BD10" s="560">
        <v>2.5277777777777777</v>
      </c>
      <c r="BE10" s="704"/>
      <c r="BF10" s="705"/>
      <c r="BG10" s="705"/>
      <c r="BH10" s="929"/>
      <c r="BI10" s="573"/>
      <c r="BJ10" s="567"/>
      <c r="BK10" s="558">
        <v>364</v>
      </c>
      <c r="BL10" s="559">
        <v>299.7</v>
      </c>
      <c r="BM10" s="551">
        <v>187</v>
      </c>
      <c r="BN10" s="552">
        <v>0</v>
      </c>
      <c r="BO10" s="552">
        <v>10</v>
      </c>
      <c r="BP10" s="552">
        <v>211</v>
      </c>
      <c r="BQ10" s="552">
        <v>2</v>
      </c>
      <c r="BR10" s="552">
        <v>0</v>
      </c>
      <c r="BS10" s="554">
        <v>0.82335164835164831</v>
      </c>
      <c r="BT10" s="560">
        <v>16.467032967032967</v>
      </c>
      <c r="BU10" s="930"/>
      <c r="BV10" s="573"/>
      <c r="BW10" s="705"/>
      <c r="BX10" s="929"/>
      <c r="BY10" s="573"/>
      <c r="BZ10" s="567"/>
      <c r="CA10" s="566"/>
      <c r="CB10" s="583"/>
      <c r="CC10" s="583"/>
      <c r="CD10" s="566"/>
      <c r="CE10" s="583"/>
      <c r="CF10" s="583"/>
      <c r="CG10" s="567"/>
      <c r="CH10" s="583"/>
      <c r="CI10" s="583"/>
      <c r="CJ10" s="567"/>
      <c r="CK10" s="706"/>
      <c r="CL10" s="707"/>
      <c r="CM10" s="707"/>
      <c r="CN10" s="875"/>
      <c r="CO10" s="704"/>
      <c r="CP10" s="929"/>
      <c r="CQ10" s="573"/>
      <c r="CR10" s="567"/>
      <c r="CS10" s="584">
        <v>2.4</v>
      </c>
      <c r="CT10" s="585">
        <v>1.2</v>
      </c>
      <c r="CU10" s="585">
        <v>0</v>
      </c>
      <c r="CV10" s="877">
        <v>3.5999999999999996</v>
      </c>
      <c r="CW10" s="556">
        <v>0</v>
      </c>
      <c r="CX10" s="552">
        <v>0</v>
      </c>
      <c r="CY10" s="552">
        <v>0</v>
      </c>
      <c r="CZ10" s="708"/>
      <c r="DA10" s="561"/>
      <c r="DB10" s="561"/>
      <c r="DC10" s="557">
        <v>0</v>
      </c>
      <c r="DD10" s="552">
        <v>0</v>
      </c>
      <c r="DE10" s="552">
        <v>0</v>
      </c>
      <c r="DF10" s="552">
        <v>0</v>
      </c>
      <c r="DG10" s="552">
        <v>0</v>
      </c>
      <c r="DH10" s="556">
        <v>0</v>
      </c>
      <c r="DI10" s="552">
        <v>0</v>
      </c>
      <c r="DJ10" s="552">
        <v>0</v>
      </c>
      <c r="DK10" s="552">
        <v>0</v>
      </c>
      <c r="DL10" s="931">
        <v>0</v>
      </c>
    </row>
    <row r="11" spans="1:116">
      <c r="A11" s="544" t="s">
        <v>1120</v>
      </c>
      <c r="B11" s="545" t="s">
        <v>1015</v>
      </c>
      <c r="C11" s="546" t="s">
        <v>15</v>
      </c>
      <c r="D11" s="546"/>
      <c r="E11" s="546" t="s">
        <v>15</v>
      </c>
      <c r="F11" s="546" t="s">
        <v>15</v>
      </c>
      <c r="G11" s="547">
        <v>45.853512707112714</v>
      </c>
      <c r="H11" s="548">
        <v>132</v>
      </c>
      <c r="I11" s="699"/>
      <c r="J11" s="550">
        <v>83</v>
      </c>
      <c r="K11" s="551">
        <v>83</v>
      </c>
      <c r="L11" s="552">
        <v>0</v>
      </c>
      <c r="M11" s="552">
        <v>0</v>
      </c>
      <c r="N11" s="561"/>
      <c r="O11" s="553">
        <v>0</v>
      </c>
      <c r="P11" s="554">
        <v>0.62878787878787878</v>
      </c>
      <c r="Q11" s="555">
        <v>12.575757575757576</v>
      </c>
      <c r="R11" s="566"/>
      <c r="S11" s="583"/>
      <c r="T11" s="583"/>
      <c r="U11" s="567"/>
      <c r="V11" s="713"/>
      <c r="W11" s="700"/>
      <c r="X11" s="701"/>
      <c r="Y11" s="561"/>
      <c r="Z11" s="561"/>
      <c r="AA11" s="573"/>
      <c r="AB11" s="702"/>
      <c r="AC11" s="556">
        <v>234</v>
      </c>
      <c r="AD11" s="557">
        <v>121</v>
      </c>
      <c r="AE11" s="551">
        <v>121</v>
      </c>
      <c r="AF11" s="552">
        <v>0</v>
      </c>
      <c r="AG11" s="553">
        <v>0</v>
      </c>
      <c r="AH11" s="554">
        <v>0.51709401709401714</v>
      </c>
      <c r="AI11" s="558">
        <v>115.2</v>
      </c>
      <c r="AJ11" s="559">
        <v>100.4</v>
      </c>
      <c r="AK11" s="551">
        <v>27</v>
      </c>
      <c r="AL11" s="552">
        <v>5</v>
      </c>
      <c r="AM11" s="552">
        <v>342</v>
      </c>
      <c r="AN11" s="553">
        <v>0</v>
      </c>
      <c r="AO11" s="554">
        <v>0.87152777777777779</v>
      </c>
      <c r="AP11" s="870"/>
      <c r="AQ11" s="573"/>
      <c r="AR11" s="871"/>
      <c r="AS11" s="871"/>
      <c r="AT11" s="554">
        <v>0.69431089743589747</v>
      </c>
      <c r="AU11" s="560">
        <v>13.886217948717949</v>
      </c>
      <c r="AV11" s="556">
        <v>37</v>
      </c>
      <c r="AW11" s="703">
        <v>29.3</v>
      </c>
      <c r="AX11" s="551">
        <v>13</v>
      </c>
      <c r="AY11" s="552">
        <v>3</v>
      </c>
      <c r="AZ11" s="552">
        <v>13</v>
      </c>
      <c r="BA11" s="552">
        <v>1</v>
      </c>
      <c r="BB11" s="553">
        <v>0</v>
      </c>
      <c r="BC11" s="554">
        <v>0.79189189189189191</v>
      </c>
      <c r="BD11" s="560">
        <v>5.5432432432432437</v>
      </c>
      <c r="BE11" s="704"/>
      <c r="BF11" s="705"/>
      <c r="BG11" s="705"/>
      <c r="BH11" s="929"/>
      <c r="BI11" s="573"/>
      <c r="BJ11" s="567"/>
      <c r="BK11" s="558">
        <v>264</v>
      </c>
      <c r="BL11" s="559">
        <v>151</v>
      </c>
      <c r="BM11" s="551">
        <v>71</v>
      </c>
      <c r="BN11" s="552">
        <v>1</v>
      </c>
      <c r="BO11" s="552">
        <v>18</v>
      </c>
      <c r="BP11" s="552">
        <v>106</v>
      </c>
      <c r="BQ11" s="552">
        <v>1</v>
      </c>
      <c r="BR11" s="552">
        <v>0</v>
      </c>
      <c r="BS11" s="554">
        <v>0.57196969696969702</v>
      </c>
      <c r="BT11" s="560">
        <v>11.439393939393941</v>
      </c>
      <c r="BU11" s="930"/>
      <c r="BV11" s="573"/>
      <c r="BW11" s="705"/>
      <c r="BX11" s="929"/>
      <c r="BY11" s="573"/>
      <c r="BZ11" s="567"/>
      <c r="CA11" s="566"/>
      <c r="CB11" s="583"/>
      <c r="CC11" s="583"/>
      <c r="CD11" s="566"/>
      <c r="CE11" s="583"/>
      <c r="CF11" s="583"/>
      <c r="CG11" s="567"/>
      <c r="CH11" s="583"/>
      <c r="CI11" s="583"/>
      <c r="CJ11" s="567"/>
      <c r="CK11" s="706"/>
      <c r="CL11" s="707"/>
      <c r="CM11" s="707"/>
      <c r="CN11" s="875"/>
      <c r="CO11" s="704"/>
      <c r="CP11" s="929"/>
      <c r="CQ11" s="573"/>
      <c r="CR11" s="567"/>
      <c r="CS11" s="584">
        <v>1.7003999999999999</v>
      </c>
      <c r="CT11" s="585">
        <v>0.70850000000000002</v>
      </c>
      <c r="CU11" s="585">
        <v>0</v>
      </c>
      <c r="CV11" s="877">
        <v>2.4089</v>
      </c>
      <c r="CW11" s="556">
        <v>0</v>
      </c>
      <c r="CX11" s="552">
        <v>0</v>
      </c>
      <c r="CY11" s="552">
        <v>0</v>
      </c>
      <c r="CZ11" s="708"/>
      <c r="DA11" s="561"/>
      <c r="DB11" s="561"/>
      <c r="DC11" s="557">
        <v>0</v>
      </c>
      <c r="DD11" s="552">
        <v>0</v>
      </c>
      <c r="DE11" s="552">
        <v>0</v>
      </c>
      <c r="DF11" s="552">
        <v>0</v>
      </c>
      <c r="DG11" s="552">
        <v>0</v>
      </c>
      <c r="DH11" s="556">
        <v>0</v>
      </c>
      <c r="DI11" s="552">
        <v>0</v>
      </c>
      <c r="DJ11" s="552">
        <v>0</v>
      </c>
      <c r="DK11" s="552">
        <v>0</v>
      </c>
      <c r="DL11" s="93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DO13"/>
  <sheetViews>
    <sheetView showGridLines="0" workbookViewId="0">
      <selection activeCell="BE19" sqref="BE19:CE21"/>
    </sheetView>
  </sheetViews>
  <sheetFormatPr defaultColWidth="8.83203125" defaultRowHeight="17"/>
  <cols>
    <col min="1" max="6" width="8.83203125" style="224"/>
    <col min="7" max="7" width="8.83203125" style="225"/>
    <col min="8" max="16384" width="8.83203125" style="224"/>
  </cols>
  <sheetData>
    <row r="1" spans="1:119" s="714" customFormat="1" ht="17.25" customHeight="1">
      <c r="J1" s="715"/>
      <c r="AA1" s="715"/>
      <c r="CW1" s="714" t="b">
        <v>1</v>
      </c>
      <c r="CX1" s="714" t="b">
        <v>1</v>
      </c>
      <c r="CY1" s="714" t="b">
        <v>1</v>
      </c>
      <c r="CZ1" s="714" t="b">
        <v>1</v>
      </c>
      <c r="DA1" s="714" t="b">
        <v>1</v>
      </c>
      <c r="DB1" s="714" t="b">
        <v>1</v>
      </c>
      <c r="DC1" s="714" t="b">
        <v>1</v>
      </c>
      <c r="DD1" s="714" t="b">
        <v>1</v>
      </c>
      <c r="DE1" s="714" t="b">
        <v>1</v>
      </c>
      <c r="DF1" s="714" t="b">
        <v>1</v>
      </c>
      <c r="DG1" s="714" t="b">
        <v>1</v>
      </c>
      <c r="DH1" s="714" t="b">
        <v>1</v>
      </c>
      <c r="DI1" s="714" t="b">
        <v>1</v>
      </c>
      <c r="DJ1" s="714" t="b">
        <v>1</v>
      </c>
      <c r="DK1" s="714" t="b">
        <v>1</v>
      </c>
      <c r="DM1" s="716">
        <v>10</v>
      </c>
      <c r="DN1" s="717">
        <v>0.6</v>
      </c>
      <c r="DO1" s="718"/>
    </row>
    <row r="2" spans="1:119" s="714" customFormat="1" ht="14.5">
      <c r="H2" s="714" t="b">
        <v>1</v>
      </c>
      <c r="J2" s="715"/>
      <c r="K2" s="714" t="b">
        <v>1</v>
      </c>
      <c r="Q2" s="714" t="b">
        <v>1</v>
      </c>
      <c r="R2" s="714" t="s">
        <v>675</v>
      </c>
      <c r="S2" s="714">
        <v>17</v>
      </c>
      <c r="Z2" s="714" t="b">
        <v>1</v>
      </c>
      <c r="AA2" s="714" t="b">
        <v>1</v>
      </c>
      <c r="AE2" s="714" t="b">
        <v>1</v>
      </c>
      <c r="AF2" s="714" t="s">
        <v>675</v>
      </c>
      <c r="AG2" s="714">
        <v>11</v>
      </c>
      <c r="AH2" s="714" t="b">
        <v>1</v>
      </c>
      <c r="AI2" s="714" t="b">
        <v>1</v>
      </c>
      <c r="AJ2" s="714" t="b">
        <v>1</v>
      </c>
      <c r="AK2" s="714" t="b">
        <v>1</v>
      </c>
      <c r="AL2" s="714" t="b">
        <v>1</v>
      </c>
      <c r="AN2" s="714" t="b">
        <v>1</v>
      </c>
      <c r="AO2" s="714" t="b">
        <v>1</v>
      </c>
      <c r="AV2" s="714" t="s">
        <v>675</v>
      </c>
      <c r="AW2" s="714">
        <v>13</v>
      </c>
      <c r="AX2" s="714" t="b">
        <v>1</v>
      </c>
      <c r="AY2" s="714" t="b">
        <v>1</v>
      </c>
      <c r="BE2" s="714" t="s">
        <v>675</v>
      </c>
      <c r="BF2" s="714">
        <v>10</v>
      </c>
      <c r="BG2" s="714" t="s">
        <v>675</v>
      </c>
      <c r="BH2" s="719">
        <v>60000</v>
      </c>
      <c r="BI2" s="719"/>
      <c r="BJ2" s="719"/>
      <c r="BK2" s="714" t="s">
        <v>675</v>
      </c>
      <c r="BL2" s="714">
        <v>5</v>
      </c>
      <c r="BO2" s="714" t="b">
        <v>1</v>
      </c>
      <c r="BP2" s="714" t="b">
        <v>1</v>
      </c>
      <c r="BQ2" s="714" t="b">
        <v>1</v>
      </c>
      <c r="BU2" s="714" t="s">
        <v>675</v>
      </c>
      <c r="BV2" s="714">
        <v>5</v>
      </c>
      <c r="BW2" s="714" t="s">
        <v>675</v>
      </c>
      <c r="BX2" s="720">
        <v>0.56999999999999995</v>
      </c>
      <c r="CA2" s="714" t="s">
        <v>675</v>
      </c>
      <c r="CB2" s="714">
        <v>5</v>
      </c>
      <c r="CC2" s="719"/>
      <c r="CD2" s="719"/>
      <c r="CE2" s="719"/>
      <c r="CF2" s="719"/>
      <c r="CG2" s="719"/>
      <c r="CH2" s="719" t="b">
        <v>1</v>
      </c>
      <c r="CI2" s="719"/>
      <c r="CJ2" s="719"/>
      <c r="CK2" s="719"/>
      <c r="CL2" s="719"/>
      <c r="CM2" s="719"/>
      <c r="CN2" s="719"/>
      <c r="CO2" s="721"/>
      <c r="CP2" s="721"/>
      <c r="CQ2" s="721"/>
      <c r="CR2" s="722"/>
      <c r="CS2" s="721"/>
      <c r="CT2" s="721"/>
      <c r="CU2" s="721"/>
      <c r="CV2" s="721"/>
      <c r="CW2" s="714" t="b">
        <v>1</v>
      </c>
      <c r="CX2" s="714" t="b">
        <v>1</v>
      </c>
      <c r="CY2" s="714" t="b">
        <v>1</v>
      </c>
      <c r="CZ2" s="714" t="b">
        <v>1</v>
      </c>
      <c r="DA2" s="714" t="b">
        <v>1</v>
      </c>
      <c r="DB2" s="714" t="b">
        <v>1</v>
      </c>
      <c r="DC2" s="714" t="b">
        <v>1</v>
      </c>
      <c r="DD2" s="714" t="b">
        <v>1</v>
      </c>
      <c r="DE2" s="714" t="b">
        <v>1</v>
      </c>
      <c r="DF2" s="714" t="b">
        <v>1</v>
      </c>
      <c r="DG2" s="714" t="b">
        <v>1</v>
      </c>
      <c r="DH2" s="714" t="b">
        <v>1</v>
      </c>
      <c r="DI2" s="714" t="b">
        <v>1</v>
      </c>
      <c r="DJ2" s="714" t="b">
        <v>1</v>
      </c>
      <c r="DK2" s="714" t="b">
        <v>1</v>
      </c>
      <c r="DM2" s="716">
        <v>90</v>
      </c>
      <c r="DN2" s="717">
        <v>0.7</v>
      </c>
      <c r="DO2" s="718"/>
    </row>
    <row r="3" spans="1:119" s="714" customFormat="1" ht="14.5">
      <c r="J3" s="715"/>
      <c r="BH3" s="719"/>
      <c r="BI3" s="719"/>
      <c r="BJ3" s="719"/>
      <c r="BX3" s="720"/>
      <c r="CC3" s="719"/>
      <c r="CD3" s="719"/>
      <c r="CE3" s="719"/>
      <c r="CF3" s="719"/>
      <c r="CG3" s="719"/>
      <c r="CH3" s="719"/>
      <c r="CI3" s="719"/>
      <c r="CJ3" s="719"/>
      <c r="CK3" s="719"/>
      <c r="CL3" s="719"/>
      <c r="CM3" s="719"/>
      <c r="CN3" s="719"/>
      <c r="CR3" s="719"/>
      <c r="DM3" s="716">
        <v>97</v>
      </c>
      <c r="DN3" s="717">
        <v>0.75</v>
      </c>
      <c r="DO3" s="718"/>
    </row>
    <row r="4" spans="1:119" s="714" customFormat="1" ht="14.5">
      <c r="H4" s="714" t="b">
        <v>1</v>
      </c>
      <c r="J4" s="715"/>
      <c r="K4" s="714" t="b">
        <v>1</v>
      </c>
      <c r="Q4" s="714" t="b">
        <v>0</v>
      </c>
      <c r="R4" s="714" t="s">
        <v>1015</v>
      </c>
      <c r="S4" s="714">
        <v>13</v>
      </c>
      <c r="Z4" s="714" t="b">
        <v>1</v>
      </c>
      <c r="AA4" s="714" t="b">
        <v>0</v>
      </c>
      <c r="AE4" s="714" t="b">
        <v>0</v>
      </c>
      <c r="AF4" s="714" t="s">
        <v>1015</v>
      </c>
      <c r="AG4" s="714">
        <v>0</v>
      </c>
      <c r="AH4" s="714" t="b">
        <v>1</v>
      </c>
      <c r="AI4" s="714" t="b">
        <v>0</v>
      </c>
      <c r="AJ4" s="714" t="b">
        <v>1</v>
      </c>
      <c r="AK4" s="714" t="b">
        <v>1</v>
      </c>
      <c r="AL4" s="714" t="b">
        <v>0</v>
      </c>
      <c r="AN4" s="714" t="b">
        <v>1</v>
      </c>
      <c r="AO4" s="714" t="b">
        <v>0</v>
      </c>
      <c r="AV4" s="714" t="s">
        <v>1015</v>
      </c>
      <c r="AW4" s="714">
        <v>40</v>
      </c>
      <c r="AX4" s="714" t="b">
        <v>1</v>
      </c>
      <c r="AY4" s="714" t="b">
        <v>0</v>
      </c>
      <c r="BE4" s="714" t="s">
        <v>1015</v>
      </c>
      <c r="BF4" s="714">
        <v>5</v>
      </c>
      <c r="BG4" s="714" t="s">
        <v>1015</v>
      </c>
      <c r="BH4" s="719">
        <v>0</v>
      </c>
      <c r="BI4" s="719"/>
      <c r="BJ4" s="719"/>
      <c r="BK4" s="714" t="s">
        <v>1015</v>
      </c>
      <c r="BL4" s="714">
        <v>0</v>
      </c>
      <c r="BP4" s="714" t="b">
        <v>1</v>
      </c>
      <c r="BU4" s="714" t="s">
        <v>1015</v>
      </c>
      <c r="BV4" s="714">
        <v>20</v>
      </c>
      <c r="BW4" s="714" t="s">
        <v>1015</v>
      </c>
      <c r="BX4" s="720">
        <v>0.3</v>
      </c>
      <c r="CA4" s="714" t="s">
        <v>1015</v>
      </c>
      <c r="CB4" s="714">
        <v>5</v>
      </c>
      <c r="CC4" s="719"/>
      <c r="CD4" s="719"/>
      <c r="CE4" s="719"/>
      <c r="CF4" s="719"/>
      <c r="CG4" s="719"/>
      <c r="CH4" s="719" t="b">
        <v>1</v>
      </c>
      <c r="CI4" s="719"/>
      <c r="CJ4" s="719"/>
      <c r="CK4" s="719"/>
      <c r="CL4" s="719"/>
      <c r="CM4" s="719"/>
      <c r="CN4" s="719"/>
      <c r="CR4" s="719"/>
      <c r="CW4" s="714" t="b">
        <v>1</v>
      </c>
      <c r="CX4" s="714" t="b">
        <v>1</v>
      </c>
      <c r="CY4" s="714" t="b">
        <v>1</v>
      </c>
      <c r="CZ4" s="714" t="b">
        <v>1</v>
      </c>
      <c r="DA4" s="714" t="b">
        <v>1</v>
      </c>
      <c r="DB4" s="714" t="b">
        <v>1</v>
      </c>
      <c r="DC4" s="714" t="b">
        <v>1</v>
      </c>
      <c r="DD4" s="714" t="b">
        <v>1</v>
      </c>
      <c r="DE4" s="714" t="b">
        <v>1</v>
      </c>
      <c r="DF4" s="714" t="b">
        <v>1</v>
      </c>
      <c r="DG4" s="714" t="b">
        <v>1</v>
      </c>
      <c r="DH4" s="714" t="b">
        <v>1</v>
      </c>
      <c r="DI4" s="714" t="b">
        <v>1</v>
      </c>
      <c r="DJ4" s="714" t="b">
        <v>1</v>
      </c>
      <c r="DK4" s="714" t="b">
        <v>1</v>
      </c>
      <c r="DM4" s="716">
        <v>97.4</v>
      </c>
      <c r="DN4" s="717">
        <v>0.8</v>
      </c>
      <c r="DO4" s="718"/>
    </row>
    <row r="5" spans="1:119" s="714" customFormat="1" ht="14.5">
      <c r="H5" s="714">
        <v>3</v>
      </c>
      <c r="J5" s="715"/>
      <c r="K5" s="714" t="b">
        <v>1</v>
      </c>
      <c r="Q5" s="714" t="b">
        <v>1</v>
      </c>
      <c r="R5" s="714" t="s">
        <v>1060</v>
      </c>
      <c r="S5" s="714">
        <v>65</v>
      </c>
      <c r="Z5" s="714" t="b">
        <v>1</v>
      </c>
      <c r="AA5" s="714" t="b">
        <v>1</v>
      </c>
      <c r="AE5" s="714" t="b">
        <v>1</v>
      </c>
      <c r="AF5" s="714" t="s">
        <v>1060</v>
      </c>
      <c r="AG5" s="714">
        <v>10</v>
      </c>
      <c r="AH5" s="714" t="b">
        <v>1</v>
      </c>
      <c r="AI5" s="714" t="b">
        <v>1</v>
      </c>
      <c r="AJ5" s="714" t="b">
        <v>1</v>
      </c>
      <c r="AK5" s="714" t="b">
        <v>1</v>
      </c>
      <c r="AL5" s="714" t="b">
        <v>1</v>
      </c>
      <c r="AN5" s="714" t="b">
        <v>1</v>
      </c>
      <c r="AO5" s="714" t="b">
        <v>1</v>
      </c>
      <c r="AV5" s="714" t="s">
        <v>1060</v>
      </c>
      <c r="AW5" s="714">
        <v>3</v>
      </c>
      <c r="AX5" s="714" t="b">
        <v>1</v>
      </c>
      <c r="AY5" s="714" t="b">
        <v>1</v>
      </c>
      <c r="BE5" s="714" t="s">
        <v>1060</v>
      </c>
      <c r="BF5" s="714">
        <v>5</v>
      </c>
      <c r="BG5" s="714" t="s">
        <v>1060</v>
      </c>
      <c r="BH5" s="719">
        <v>49000</v>
      </c>
      <c r="BI5" s="719"/>
      <c r="BJ5" s="719"/>
      <c r="BK5" s="714" t="s">
        <v>1060</v>
      </c>
      <c r="BL5" s="714">
        <v>2</v>
      </c>
      <c r="BO5" s="714" t="b">
        <v>1</v>
      </c>
      <c r="BP5" s="714" t="b">
        <v>1</v>
      </c>
      <c r="BQ5" s="714" t="b">
        <v>1</v>
      </c>
      <c r="BS5" s="714" t="b">
        <v>1</v>
      </c>
      <c r="BT5" s="714" t="b">
        <v>1</v>
      </c>
      <c r="BU5" s="714" t="s">
        <v>1060</v>
      </c>
      <c r="BV5" s="714">
        <v>0</v>
      </c>
      <c r="BW5" s="714" t="s">
        <v>1060</v>
      </c>
      <c r="BX5" s="720">
        <v>0</v>
      </c>
      <c r="CA5" s="714" t="s">
        <v>1060</v>
      </c>
      <c r="CB5" s="714">
        <v>0</v>
      </c>
      <c r="CC5" s="719"/>
      <c r="CD5" s="719"/>
      <c r="CE5" s="719"/>
      <c r="CF5" s="719"/>
      <c r="CG5" s="719"/>
      <c r="CH5" s="719"/>
      <c r="CI5" s="719"/>
      <c r="CJ5" s="719"/>
      <c r="CK5" s="719"/>
      <c r="CL5" s="719"/>
      <c r="CM5" s="719"/>
      <c r="CN5" s="719"/>
      <c r="CR5" s="719"/>
      <c r="CW5" s="714" t="b">
        <v>1</v>
      </c>
      <c r="CX5" s="714" t="b">
        <v>1</v>
      </c>
      <c r="CY5" s="714" t="b">
        <v>1</v>
      </c>
      <c r="CZ5" s="714" t="b">
        <v>1</v>
      </c>
      <c r="DA5" s="714" t="b">
        <v>1</v>
      </c>
      <c r="DB5" s="714" t="b">
        <v>1</v>
      </c>
      <c r="DC5" s="714" t="b">
        <v>1</v>
      </c>
      <c r="DD5" s="714" t="b">
        <v>1</v>
      </c>
      <c r="DE5" s="714" t="b">
        <v>1</v>
      </c>
      <c r="DF5" s="714" t="b">
        <v>1</v>
      </c>
      <c r="DG5" s="714" t="b">
        <v>1</v>
      </c>
      <c r="DH5" s="714" t="b">
        <v>1</v>
      </c>
      <c r="DI5" s="714" t="b">
        <v>1</v>
      </c>
      <c r="DJ5" s="714" t="b">
        <v>1</v>
      </c>
      <c r="DK5" s="714" t="b">
        <v>1</v>
      </c>
      <c r="DM5" s="723">
        <v>97.8</v>
      </c>
      <c r="DN5" s="717">
        <v>0.85</v>
      </c>
      <c r="DO5" s="718"/>
    </row>
    <row r="6" spans="1:119" s="714" customFormat="1" ht="14.5">
      <c r="F6" s="955">
        <v>1</v>
      </c>
      <c r="G6" s="955">
        <v>2</v>
      </c>
      <c r="H6" s="955">
        <v>3</v>
      </c>
      <c r="I6" s="955">
        <v>4</v>
      </c>
      <c r="J6" s="955">
        <v>5</v>
      </c>
      <c r="K6" s="955">
        <v>6</v>
      </c>
      <c r="L6" s="955">
        <v>7</v>
      </c>
      <c r="M6" s="955">
        <v>8</v>
      </c>
      <c r="N6" s="955">
        <v>9</v>
      </c>
      <c r="O6" s="955">
        <v>10</v>
      </c>
      <c r="P6" s="955">
        <v>11</v>
      </c>
      <c r="Q6" s="956">
        <v>12</v>
      </c>
      <c r="R6" s="955">
        <v>13</v>
      </c>
      <c r="S6" s="955">
        <v>14</v>
      </c>
      <c r="T6" s="955">
        <v>15</v>
      </c>
      <c r="U6" s="955">
        <v>16</v>
      </c>
      <c r="V6" s="955">
        <v>17</v>
      </c>
      <c r="W6" s="955">
        <v>18</v>
      </c>
      <c r="X6" s="955">
        <v>19</v>
      </c>
      <c r="Y6" s="955">
        <v>20</v>
      </c>
      <c r="Z6" s="955">
        <v>21</v>
      </c>
      <c r="AA6" s="955">
        <v>22</v>
      </c>
      <c r="AB6" s="956">
        <v>23</v>
      </c>
      <c r="AC6" s="955">
        <v>24</v>
      </c>
      <c r="AD6" s="955">
        <v>25</v>
      </c>
      <c r="AE6" s="955">
        <v>26</v>
      </c>
      <c r="AF6" s="955">
        <v>27</v>
      </c>
      <c r="AG6" s="955">
        <v>28</v>
      </c>
      <c r="AH6" s="955">
        <v>29</v>
      </c>
      <c r="AI6" s="955">
        <v>30</v>
      </c>
      <c r="AJ6" s="955">
        <v>31</v>
      </c>
      <c r="AK6" s="955">
        <v>32</v>
      </c>
      <c r="AL6" s="955">
        <v>33</v>
      </c>
      <c r="AM6" s="955">
        <v>34</v>
      </c>
      <c r="AN6" s="955">
        <v>35</v>
      </c>
      <c r="AO6" s="955">
        <v>36</v>
      </c>
      <c r="AP6" s="955">
        <v>37</v>
      </c>
      <c r="AQ6" s="955">
        <v>38</v>
      </c>
      <c r="AR6" s="955">
        <v>39</v>
      </c>
      <c r="AS6" s="955">
        <v>40</v>
      </c>
      <c r="AT6" s="955">
        <v>41</v>
      </c>
      <c r="AU6" s="956">
        <v>42</v>
      </c>
      <c r="AV6" s="955">
        <v>43</v>
      </c>
      <c r="AW6" s="955">
        <v>44</v>
      </c>
      <c r="AX6" s="955">
        <v>45</v>
      </c>
      <c r="AY6" s="955">
        <v>46</v>
      </c>
      <c r="AZ6" s="955">
        <v>47</v>
      </c>
      <c r="BA6" s="955">
        <v>48</v>
      </c>
      <c r="BB6" s="955">
        <v>49</v>
      </c>
      <c r="BC6" s="955">
        <v>50</v>
      </c>
      <c r="BD6" s="956">
        <v>51</v>
      </c>
      <c r="BE6" s="955">
        <v>52</v>
      </c>
      <c r="BF6" s="955">
        <v>53</v>
      </c>
      <c r="BG6" s="955">
        <v>54</v>
      </c>
      <c r="BH6" s="955">
        <v>55</v>
      </c>
      <c r="BI6" s="955">
        <v>56</v>
      </c>
      <c r="BJ6" s="955">
        <v>57</v>
      </c>
      <c r="BK6" s="955">
        <v>58</v>
      </c>
      <c r="BL6" s="955">
        <v>59</v>
      </c>
      <c r="BM6" s="955">
        <v>60</v>
      </c>
      <c r="BN6" s="955">
        <v>61</v>
      </c>
      <c r="BO6" s="955">
        <v>62</v>
      </c>
      <c r="BP6" s="955">
        <v>63</v>
      </c>
      <c r="BQ6" s="955">
        <v>64</v>
      </c>
      <c r="BR6" s="955">
        <v>65</v>
      </c>
      <c r="BS6" s="955">
        <v>66</v>
      </c>
      <c r="BT6" s="955">
        <v>67</v>
      </c>
      <c r="BU6" s="955">
        <v>68</v>
      </c>
      <c r="BV6" s="955">
        <v>69</v>
      </c>
      <c r="BW6" s="955">
        <v>70</v>
      </c>
      <c r="BX6" s="955">
        <v>71</v>
      </c>
      <c r="BY6" s="955">
        <v>72</v>
      </c>
      <c r="BZ6" s="955">
        <v>73</v>
      </c>
      <c r="CA6" s="955">
        <v>74</v>
      </c>
      <c r="CB6" s="955">
        <v>75</v>
      </c>
      <c r="CC6" s="955">
        <v>76</v>
      </c>
      <c r="CD6" s="955">
        <v>77</v>
      </c>
      <c r="CE6" s="955">
        <v>78</v>
      </c>
      <c r="CF6" s="955">
        <v>79</v>
      </c>
      <c r="CG6" s="955">
        <v>80</v>
      </c>
      <c r="CH6" s="955">
        <v>81</v>
      </c>
      <c r="CI6" s="955">
        <v>82</v>
      </c>
      <c r="CJ6" s="955">
        <v>83</v>
      </c>
      <c r="CK6" s="955">
        <v>84</v>
      </c>
      <c r="CL6" s="955">
        <v>85</v>
      </c>
      <c r="CM6" s="955">
        <v>86</v>
      </c>
      <c r="CN6" s="955">
        <v>87</v>
      </c>
      <c r="CO6" s="955">
        <v>88</v>
      </c>
      <c r="CP6" s="955">
        <v>89</v>
      </c>
      <c r="CQ6" s="955">
        <v>90</v>
      </c>
      <c r="CR6" s="955">
        <v>91</v>
      </c>
      <c r="CS6" s="955">
        <v>92</v>
      </c>
      <c r="CT6" s="955">
        <v>93</v>
      </c>
      <c r="CU6" s="955">
        <v>94</v>
      </c>
      <c r="CV6" s="955">
        <v>95</v>
      </c>
      <c r="CW6" s="955">
        <v>96</v>
      </c>
      <c r="CX6" s="955">
        <v>97</v>
      </c>
      <c r="CY6" s="955">
        <v>98</v>
      </c>
      <c r="CZ6" s="955">
        <v>99</v>
      </c>
      <c r="DA6" s="955">
        <v>100</v>
      </c>
      <c r="DB6" s="955">
        <v>101</v>
      </c>
      <c r="DC6" s="955">
        <v>102</v>
      </c>
      <c r="DD6" s="955">
        <v>103</v>
      </c>
      <c r="DE6" s="955">
        <v>104</v>
      </c>
      <c r="DF6" s="955">
        <v>105</v>
      </c>
      <c r="DG6" s="955">
        <v>106</v>
      </c>
      <c r="DH6" s="955">
        <v>107</v>
      </c>
      <c r="DI6" s="955">
        <v>108</v>
      </c>
      <c r="DJ6" s="955">
        <v>109</v>
      </c>
      <c r="DK6" s="955">
        <v>110</v>
      </c>
      <c r="DL6" s="955">
        <v>111</v>
      </c>
      <c r="DM6" s="716">
        <v>98</v>
      </c>
      <c r="DN6" s="717">
        <v>0.9</v>
      </c>
      <c r="DO6" s="718"/>
    </row>
    <row r="7" spans="1:119">
      <c r="A7" s="420"/>
      <c r="B7" s="420"/>
      <c r="C7" s="420"/>
      <c r="D7" s="420"/>
      <c r="E7" s="420"/>
      <c r="F7" s="421"/>
      <c r="G7" s="422"/>
      <c r="H7" s="431"/>
      <c r="I7" s="423"/>
      <c r="J7" s="623" t="s">
        <v>1046</v>
      </c>
      <c r="K7" s="624">
        <v>1</v>
      </c>
      <c r="L7" s="624">
        <v>1</v>
      </c>
      <c r="M7" s="625">
        <v>1</v>
      </c>
      <c r="N7" s="625"/>
      <c r="O7" s="425"/>
      <c r="P7" s="426"/>
      <c r="Q7" s="427"/>
      <c r="R7" s="435"/>
      <c r="S7" s="435"/>
      <c r="T7" s="436"/>
      <c r="U7" s="437"/>
      <c r="V7" s="423"/>
      <c r="W7" s="423"/>
      <c r="X7" s="424" t="s">
        <v>1047</v>
      </c>
      <c r="Y7" s="428"/>
      <c r="Z7" s="428"/>
      <c r="AA7" s="426"/>
      <c r="AB7" s="429"/>
      <c r="AC7" s="424" t="s">
        <v>1123</v>
      </c>
      <c r="AD7" s="430"/>
      <c r="AE7" s="430"/>
      <c r="AF7" s="430"/>
      <c r="AG7" s="431"/>
      <c r="AH7" s="430"/>
      <c r="AI7" s="430"/>
      <c r="AJ7" s="430"/>
      <c r="AK7" s="430"/>
      <c r="AL7" s="430"/>
      <c r="AM7" s="430"/>
      <c r="AN7" s="430"/>
      <c r="AO7" s="430"/>
      <c r="AP7" s="430"/>
      <c r="AQ7" s="430"/>
      <c r="AR7" s="430"/>
      <c r="AS7" s="430"/>
      <c r="AT7" s="430"/>
      <c r="AU7" s="430"/>
      <c r="AV7" s="432"/>
      <c r="AW7" s="430"/>
      <c r="AX7" s="424" t="s">
        <v>1018</v>
      </c>
      <c r="AY7" s="424"/>
      <c r="AZ7" s="433"/>
      <c r="BA7" s="434"/>
      <c r="BB7" s="434"/>
      <c r="BC7" s="430"/>
      <c r="BD7" s="430"/>
      <c r="BE7" s="435"/>
      <c r="BF7" s="435"/>
      <c r="BG7" s="435"/>
      <c r="BH7" s="435"/>
      <c r="BI7" s="436"/>
      <c r="BJ7" s="437"/>
      <c r="BK7" s="431"/>
      <c r="BL7" s="430"/>
      <c r="BM7" s="625">
        <v>1.2</v>
      </c>
      <c r="BN7" s="625">
        <v>15</v>
      </c>
      <c r="BO7" s="625">
        <v>1</v>
      </c>
      <c r="BP7" s="625">
        <v>0.3</v>
      </c>
      <c r="BQ7" s="625">
        <v>1</v>
      </c>
      <c r="BR7" s="625">
        <v>1</v>
      </c>
      <c r="BS7" s="626" t="s">
        <v>1048</v>
      </c>
      <c r="BT7" s="438"/>
      <c r="BU7" s="439"/>
      <c r="BV7" s="439"/>
      <c r="BW7" s="439"/>
      <c r="BX7" s="439"/>
      <c r="BY7" s="435"/>
      <c r="BZ7" s="437"/>
      <c r="CA7" s="435"/>
      <c r="CB7" s="435"/>
      <c r="CC7" s="435"/>
      <c r="CD7" s="435"/>
      <c r="CE7" s="435"/>
      <c r="CF7" s="435"/>
      <c r="CG7" s="435"/>
      <c r="CH7" s="435"/>
      <c r="CI7" s="436"/>
      <c r="CJ7" s="437"/>
      <c r="CK7" s="435"/>
      <c r="CL7" s="435"/>
      <c r="CM7" s="436"/>
      <c r="CN7" s="437"/>
      <c r="CO7" s="663"/>
      <c r="CP7" s="850" t="s">
        <v>1049</v>
      </c>
      <c r="CQ7" s="436"/>
      <c r="CR7" s="437"/>
      <c r="CS7" s="435"/>
      <c r="CT7" s="435"/>
      <c r="CU7" s="436"/>
      <c r="CV7" s="437"/>
      <c r="CW7" s="440" t="s">
        <v>1050</v>
      </c>
      <c r="CX7" s="440"/>
      <c r="CY7" s="440"/>
      <c r="CZ7" s="440"/>
      <c r="DA7" s="440"/>
      <c r="DB7" s="440"/>
      <c r="DC7" s="440"/>
      <c r="DD7" s="440"/>
      <c r="DE7" s="440"/>
      <c r="DF7" s="440"/>
      <c r="DG7" s="440"/>
      <c r="DH7" s="440"/>
      <c r="DI7" s="440"/>
      <c r="DJ7" s="440"/>
      <c r="DK7" s="440"/>
      <c r="DL7" s="440"/>
    </row>
    <row r="8" spans="1:119">
      <c r="A8" s="441" t="s">
        <v>1051</v>
      </c>
      <c r="B8" s="441" t="s">
        <v>1052</v>
      </c>
      <c r="C8" s="441" t="s">
        <v>42</v>
      </c>
      <c r="D8" s="441" t="s">
        <v>43</v>
      </c>
      <c r="E8" s="441" t="s">
        <v>44</v>
      </c>
      <c r="F8" s="442" t="s">
        <v>5</v>
      </c>
      <c r="G8" s="443" t="s">
        <v>45</v>
      </c>
      <c r="H8" s="444" t="s">
        <v>1063</v>
      </c>
      <c r="I8" s="445"/>
      <c r="J8" s="446"/>
      <c r="K8" s="447">
        <v>1</v>
      </c>
      <c r="L8" s="447">
        <v>1</v>
      </c>
      <c r="M8" s="447">
        <v>0.3</v>
      </c>
      <c r="N8" s="447">
        <v>0.2</v>
      </c>
      <c r="O8" s="448"/>
      <c r="P8" s="449"/>
      <c r="Q8" s="450"/>
      <c r="R8" s="445" t="s">
        <v>1124</v>
      </c>
      <c r="S8" s="445"/>
      <c r="T8" s="454"/>
      <c r="U8" s="449">
        <v>10</v>
      </c>
      <c r="V8" s="444" t="s">
        <v>1053</v>
      </c>
      <c r="W8" s="446"/>
      <c r="X8" s="725">
        <v>1</v>
      </c>
      <c r="Y8" s="725">
        <v>1</v>
      </c>
      <c r="Z8" s="447"/>
      <c r="AA8" s="449"/>
      <c r="AB8" s="450"/>
      <c r="AC8" s="444" t="s">
        <v>1125</v>
      </c>
      <c r="AD8" s="451"/>
      <c r="AE8" s="447">
        <v>1</v>
      </c>
      <c r="AF8" s="447">
        <v>0.5</v>
      </c>
      <c r="AG8" s="447"/>
      <c r="AH8" s="451"/>
      <c r="AI8" s="451"/>
      <c r="AJ8" s="445"/>
      <c r="AK8" s="447">
        <v>1</v>
      </c>
      <c r="AL8" s="447">
        <v>1</v>
      </c>
      <c r="AM8" s="447">
        <v>0.2</v>
      </c>
      <c r="AN8" s="447"/>
      <c r="AO8" s="445"/>
      <c r="AP8" s="445"/>
      <c r="AQ8" s="447">
        <v>1</v>
      </c>
      <c r="AR8" s="447">
        <v>1</v>
      </c>
      <c r="AS8" s="447">
        <v>0.2</v>
      </c>
      <c r="AT8" s="445"/>
      <c r="AU8" s="450"/>
      <c r="AV8" s="444" t="s">
        <v>19</v>
      </c>
      <c r="AW8" s="445"/>
      <c r="AX8" s="451">
        <v>1</v>
      </c>
      <c r="AY8" s="452">
        <v>1</v>
      </c>
      <c r="AZ8" s="453">
        <v>1</v>
      </c>
      <c r="BA8" s="447">
        <v>0.3</v>
      </c>
      <c r="BB8" s="447"/>
      <c r="BC8" s="445"/>
      <c r="BD8" s="450"/>
      <c r="BE8" s="445" t="s">
        <v>1126</v>
      </c>
      <c r="BF8" s="445"/>
      <c r="BG8" s="445"/>
      <c r="BH8" s="445"/>
      <c r="BI8" s="454"/>
      <c r="BJ8" s="450"/>
      <c r="BK8" s="445" t="s">
        <v>1054</v>
      </c>
      <c r="BL8" s="445"/>
      <c r="BM8" s="453">
        <v>1.2</v>
      </c>
      <c r="BN8" s="447">
        <v>5</v>
      </c>
      <c r="BO8" s="447">
        <v>0.5</v>
      </c>
      <c r="BP8" s="447">
        <v>0.3</v>
      </c>
      <c r="BQ8" s="447">
        <v>0.2</v>
      </c>
      <c r="BR8" s="447">
        <v>0.2</v>
      </c>
      <c r="BS8" s="455"/>
      <c r="BT8" s="456"/>
      <c r="BU8" s="444" t="s">
        <v>1016</v>
      </c>
      <c r="BV8" s="445"/>
      <c r="BW8" s="445"/>
      <c r="BX8" s="445"/>
      <c r="BY8" s="457"/>
      <c r="BZ8" s="450"/>
      <c r="CA8" s="445" t="s">
        <v>1127</v>
      </c>
      <c r="CB8" s="445"/>
      <c r="CC8" s="445"/>
      <c r="CD8" s="445"/>
      <c r="CE8" s="445"/>
      <c r="CF8" s="445"/>
      <c r="CG8" s="445"/>
      <c r="CH8" s="445"/>
      <c r="CI8" s="454"/>
      <c r="CJ8" s="449">
        <v>8</v>
      </c>
      <c r="CK8" s="444" t="s">
        <v>1062</v>
      </c>
      <c r="CL8" s="445"/>
      <c r="CM8" s="454"/>
      <c r="CN8" s="449">
        <v>10</v>
      </c>
      <c r="CO8" s="444"/>
      <c r="CP8" s="444" t="s">
        <v>1007</v>
      </c>
      <c r="CQ8" s="454"/>
      <c r="CR8" s="450">
        <v>3</v>
      </c>
      <c r="CS8" s="444" t="s">
        <v>1045</v>
      </c>
      <c r="CT8" s="445"/>
      <c r="CU8" s="454"/>
      <c r="CV8" s="450"/>
      <c r="CW8" s="458"/>
      <c r="CX8" s="575">
        <v>5</v>
      </c>
      <c r="CY8" s="575">
        <v>3</v>
      </c>
      <c r="CZ8" s="576"/>
      <c r="DA8" s="575">
        <v>5</v>
      </c>
      <c r="DB8" s="575">
        <v>3</v>
      </c>
      <c r="DC8" s="576"/>
      <c r="DD8" s="575">
        <v>5</v>
      </c>
      <c r="DE8" s="575">
        <v>3</v>
      </c>
      <c r="DF8" s="575">
        <v>5</v>
      </c>
      <c r="DG8" s="575">
        <v>10</v>
      </c>
      <c r="DH8" s="576"/>
      <c r="DI8" s="575">
        <v>5</v>
      </c>
      <c r="DJ8" s="575"/>
      <c r="DK8" s="664">
        <v>10</v>
      </c>
      <c r="DL8" s="576">
        <v>2.5</v>
      </c>
    </row>
    <row r="9" spans="1:119" ht="51">
      <c r="A9" s="459"/>
      <c r="B9" s="459"/>
      <c r="C9" s="459"/>
      <c r="D9" s="459"/>
      <c r="E9" s="459"/>
      <c r="F9" s="459"/>
      <c r="G9" s="460"/>
      <c r="H9" s="461" t="s">
        <v>46</v>
      </c>
      <c r="I9" s="462" t="s">
        <v>646</v>
      </c>
      <c r="J9" s="463" t="s">
        <v>647</v>
      </c>
      <c r="K9" s="464" t="s">
        <v>1128</v>
      </c>
      <c r="L9" s="465" t="s">
        <v>648</v>
      </c>
      <c r="M9" s="465" t="s">
        <v>649</v>
      </c>
      <c r="N9" s="465" t="s">
        <v>1022</v>
      </c>
      <c r="O9" s="466" t="s">
        <v>650</v>
      </c>
      <c r="P9" s="480" t="s">
        <v>1129</v>
      </c>
      <c r="Q9" s="468" t="s">
        <v>49</v>
      </c>
      <c r="R9" s="489" t="s">
        <v>46</v>
      </c>
      <c r="S9" s="472" t="s">
        <v>47</v>
      </c>
      <c r="T9" s="480" t="s">
        <v>1129</v>
      </c>
      <c r="U9" s="468" t="s">
        <v>49</v>
      </c>
      <c r="V9" s="469" t="s">
        <v>46</v>
      </c>
      <c r="W9" s="470" t="s">
        <v>647</v>
      </c>
      <c r="X9" s="464" t="s">
        <v>645</v>
      </c>
      <c r="Y9" s="465" t="s">
        <v>1130</v>
      </c>
      <c r="Z9" s="466" t="s">
        <v>650</v>
      </c>
      <c r="AA9" s="480" t="s">
        <v>1129</v>
      </c>
      <c r="AB9" s="468" t="s">
        <v>49</v>
      </c>
      <c r="AC9" s="471" t="s">
        <v>652</v>
      </c>
      <c r="AD9" s="472" t="s">
        <v>653</v>
      </c>
      <c r="AE9" s="482" t="s">
        <v>654</v>
      </c>
      <c r="AF9" s="484" t="s">
        <v>655</v>
      </c>
      <c r="AG9" s="475" t="s">
        <v>656</v>
      </c>
      <c r="AH9" s="476" t="s">
        <v>657</v>
      </c>
      <c r="AI9" s="477" t="s">
        <v>658</v>
      </c>
      <c r="AJ9" s="478" t="s">
        <v>659</v>
      </c>
      <c r="AK9" s="482" t="s">
        <v>660</v>
      </c>
      <c r="AL9" s="851" t="s">
        <v>1131</v>
      </c>
      <c r="AM9" s="485" t="s">
        <v>1023</v>
      </c>
      <c r="AN9" s="475" t="s">
        <v>661</v>
      </c>
      <c r="AO9" s="478" t="s">
        <v>662</v>
      </c>
      <c r="AP9" s="489" t="s">
        <v>1132</v>
      </c>
      <c r="AQ9" s="852" t="s">
        <v>1133</v>
      </c>
      <c r="AR9" s="485" t="s">
        <v>1131</v>
      </c>
      <c r="AS9" s="462" t="s">
        <v>1134</v>
      </c>
      <c r="AT9" s="480" t="s">
        <v>1129</v>
      </c>
      <c r="AU9" s="468" t="s">
        <v>49</v>
      </c>
      <c r="AV9" s="481" t="s">
        <v>46</v>
      </c>
      <c r="AW9" s="469" t="s">
        <v>647</v>
      </c>
      <c r="AX9" s="482" t="s">
        <v>1019</v>
      </c>
      <c r="AY9" s="483" t="s">
        <v>1020</v>
      </c>
      <c r="AZ9" s="484" t="s">
        <v>663</v>
      </c>
      <c r="BA9" s="485" t="s">
        <v>1024</v>
      </c>
      <c r="BB9" s="475" t="s">
        <v>650</v>
      </c>
      <c r="BC9" s="480" t="s">
        <v>1129</v>
      </c>
      <c r="BD9" s="468" t="s">
        <v>49</v>
      </c>
      <c r="BE9" s="472" t="s">
        <v>46</v>
      </c>
      <c r="BF9" s="486" t="s">
        <v>664</v>
      </c>
      <c r="BG9" s="479" t="s">
        <v>498</v>
      </c>
      <c r="BH9" s="479" t="s">
        <v>665</v>
      </c>
      <c r="BI9" s="480" t="s">
        <v>1129</v>
      </c>
      <c r="BJ9" s="468" t="s">
        <v>49</v>
      </c>
      <c r="BK9" s="477" t="s">
        <v>46</v>
      </c>
      <c r="BL9" s="478" t="s">
        <v>647</v>
      </c>
      <c r="BM9" s="473" t="s">
        <v>668</v>
      </c>
      <c r="BN9" s="474" t="s">
        <v>669</v>
      </c>
      <c r="BO9" s="474" t="s">
        <v>670</v>
      </c>
      <c r="BP9" s="479" t="s">
        <v>1025</v>
      </c>
      <c r="BQ9" s="474" t="s">
        <v>671</v>
      </c>
      <c r="BR9" s="487" t="s">
        <v>672</v>
      </c>
      <c r="BS9" s="480" t="s">
        <v>1129</v>
      </c>
      <c r="BT9" s="468" t="s">
        <v>49</v>
      </c>
      <c r="BU9" s="472" t="s">
        <v>46</v>
      </c>
      <c r="BV9" s="486" t="s">
        <v>1026</v>
      </c>
      <c r="BW9" s="479" t="s">
        <v>1135</v>
      </c>
      <c r="BX9" s="479" t="s">
        <v>654</v>
      </c>
      <c r="BY9" s="480" t="s">
        <v>1136</v>
      </c>
      <c r="BZ9" s="488" t="s">
        <v>49</v>
      </c>
      <c r="CA9" s="489" t="s">
        <v>1137</v>
      </c>
      <c r="CB9" s="478" t="s">
        <v>1138</v>
      </c>
      <c r="CC9" s="476" t="s">
        <v>1139</v>
      </c>
      <c r="CD9" s="477" t="s">
        <v>1140</v>
      </c>
      <c r="CE9" s="478" t="s">
        <v>1141</v>
      </c>
      <c r="CF9" s="852" t="s">
        <v>1142</v>
      </c>
      <c r="CG9" s="485" t="s">
        <v>1143</v>
      </c>
      <c r="CH9" s="478" t="s">
        <v>1144</v>
      </c>
      <c r="CI9" s="480" t="s">
        <v>1129</v>
      </c>
      <c r="CJ9" s="468" t="s">
        <v>49</v>
      </c>
      <c r="CK9" s="489" t="s">
        <v>46</v>
      </c>
      <c r="CL9" s="472" t="s">
        <v>47</v>
      </c>
      <c r="CM9" s="480" t="s">
        <v>1129</v>
      </c>
      <c r="CN9" s="488" t="s">
        <v>49</v>
      </c>
      <c r="CO9" s="478" t="s">
        <v>46</v>
      </c>
      <c r="CP9" s="471" t="s">
        <v>47</v>
      </c>
      <c r="CQ9" s="467" t="s">
        <v>48</v>
      </c>
      <c r="CR9" s="468" t="s">
        <v>49</v>
      </c>
      <c r="CS9" s="489" t="s">
        <v>1145</v>
      </c>
      <c r="CT9" s="477" t="s">
        <v>1029</v>
      </c>
      <c r="CU9" s="486" t="s">
        <v>673</v>
      </c>
      <c r="CV9" s="468" t="s">
        <v>49</v>
      </c>
      <c r="CW9" s="853" t="s">
        <v>1035</v>
      </c>
      <c r="CX9" s="479" t="s">
        <v>1008</v>
      </c>
      <c r="CY9" s="479" t="s">
        <v>1009</v>
      </c>
      <c r="CZ9" s="854" t="s">
        <v>1036</v>
      </c>
      <c r="DA9" s="479" t="s">
        <v>1008</v>
      </c>
      <c r="DB9" s="479" t="s">
        <v>1009</v>
      </c>
      <c r="DC9" s="478" t="s">
        <v>1021</v>
      </c>
      <c r="DD9" s="479" t="s">
        <v>1010</v>
      </c>
      <c r="DE9" s="479" t="s">
        <v>1011</v>
      </c>
      <c r="DF9" s="479" t="s">
        <v>1012</v>
      </c>
      <c r="DG9" s="479" t="s">
        <v>1039</v>
      </c>
      <c r="DH9" s="478" t="s">
        <v>1055</v>
      </c>
      <c r="DI9" s="479" t="s">
        <v>1012</v>
      </c>
      <c r="DJ9" s="479" t="s">
        <v>1146</v>
      </c>
      <c r="DK9" s="479" t="s">
        <v>1039</v>
      </c>
      <c r="DL9" s="478" t="s">
        <v>674</v>
      </c>
    </row>
    <row r="10" spans="1:119" ht="51.5" thickBot="1">
      <c r="A10" s="726" t="s">
        <v>1051</v>
      </c>
      <c r="B10" s="490" t="s">
        <v>1052</v>
      </c>
      <c r="C10" s="491" t="s">
        <v>42</v>
      </c>
      <c r="D10" s="492" t="s">
        <v>43</v>
      </c>
      <c r="E10" s="492" t="s">
        <v>44</v>
      </c>
      <c r="F10" s="492" t="s">
        <v>5</v>
      </c>
      <c r="G10" s="493" t="s">
        <v>45</v>
      </c>
      <c r="H10" s="577" t="s">
        <v>46</v>
      </c>
      <c r="I10" s="577" t="s">
        <v>1147</v>
      </c>
      <c r="J10" s="728" t="s">
        <v>647</v>
      </c>
      <c r="K10" s="731" t="s">
        <v>1148</v>
      </c>
      <c r="L10" s="730" t="s">
        <v>1149</v>
      </c>
      <c r="M10" s="730" t="s">
        <v>1150</v>
      </c>
      <c r="N10" s="730" t="s">
        <v>1151</v>
      </c>
      <c r="O10" s="730" t="s">
        <v>650</v>
      </c>
      <c r="P10" s="496" t="s">
        <v>1152</v>
      </c>
      <c r="Q10" s="495" t="s">
        <v>49</v>
      </c>
      <c r="R10" s="494" t="s">
        <v>651</v>
      </c>
      <c r="S10" s="735" t="s">
        <v>47</v>
      </c>
      <c r="T10" s="496" t="s">
        <v>1153</v>
      </c>
      <c r="U10" s="495" t="s">
        <v>1154</v>
      </c>
      <c r="V10" s="494" t="s">
        <v>1155</v>
      </c>
      <c r="W10" s="728" t="s">
        <v>1156</v>
      </c>
      <c r="X10" s="731" t="s">
        <v>645</v>
      </c>
      <c r="Y10" s="729" t="s">
        <v>1157</v>
      </c>
      <c r="Z10" s="730" t="s">
        <v>1158</v>
      </c>
      <c r="AA10" s="496" t="s">
        <v>1159</v>
      </c>
      <c r="AB10" s="495" t="s">
        <v>1160</v>
      </c>
      <c r="AC10" s="732" t="s">
        <v>1161</v>
      </c>
      <c r="AD10" s="733" t="s">
        <v>1162</v>
      </c>
      <c r="AE10" s="731" t="s">
        <v>654</v>
      </c>
      <c r="AF10" s="730" t="s">
        <v>655</v>
      </c>
      <c r="AG10" s="730" t="s">
        <v>1163</v>
      </c>
      <c r="AH10" s="733" t="s">
        <v>1164</v>
      </c>
      <c r="AI10" s="732" t="s">
        <v>1165</v>
      </c>
      <c r="AJ10" s="733" t="s">
        <v>1166</v>
      </c>
      <c r="AK10" s="731" t="s">
        <v>660</v>
      </c>
      <c r="AL10" s="730" t="s">
        <v>1131</v>
      </c>
      <c r="AM10" s="730" t="s">
        <v>1167</v>
      </c>
      <c r="AN10" s="730" t="s">
        <v>1168</v>
      </c>
      <c r="AO10" s="733" t="s">
        <v>1169</v>
      </c>
      <c r="AP10" s="732" t="s">
        <v>1170</v>
      </c>
      <c r="AQ10" s="733" t="s">
        <v>1133</v>
      </c>
      <c r="AR10" s="727" t="s">
        <v>1171</v>
      </c>
      <c r="AS10" s="727" t="s">
        <v>1172</v>
      </c>
      <c r="AT10" s="734" t="s">
        <v>1173</v>
      </c>
      <c r="AU10" s="495" t="s">
        <v>1174</v>
      </c>
      <c r="AV10" s="494" t="s">
        <v>1175</v>
      </c>
      <c r="AW10" s="735" t="s">
        <v>1176</v>
      </c>
      <c r="AX10" s="731" t="s">
        <v>1019</v>
      </c>
      <c r="AY10" s="730" t="s">
        <v>1020</v>
      </c>
      <c r="AZ10" s="730" t="s">
        <v>663</v>
      </c>
      <c r="BA10" s="729" t="s">
        <v>1177</v>
      </c>
      <c r="BB10" s="730" t="s">
        <v>1178</v>
      </c>
      <c r="BC10" s="496" t="s">
        <v>1179</v>
      </c>
      <c r="BD10" s="495" t="s">
        <v>666</v>
      </c>
      <c r="BE10" s="494" t="s">
        <v>667</v>
      </c>
      <c r="BF10" s="735" t="s">
        <v>664</v>
      </c>
      <c r="BG10" s="735" t="s">
        <v>498</v>
      </c>
      <c r="BH10" s="736" t="s">
        <v>665</v>
      </c>
      <c r="BI10" s="496" t="s">
        <v>1180</v>
      </c>
      <c r="BJ10" s="495" t="s">
        <v>1181</v>
      </c>
      <c r="BK10" s="732" t="s">
        <v>1182</v>
      </c>
      <c r="BL10" s="733" t="s">
        <v>1183</v>
      </c>
      <c r="BM10" s="731" t="s">
        <v>668</v>
      </c>
      <c r="BN10" s="730" t="s">
        <v>669</v>
      </c>
      <c r="BO10" s="730" t="s">
        <v>670</v>
      </c>
      <c r="BP10" s="730" t="s">
        <v>1184</v>
      </c>
      <c r="BQ10" s="730" t="s">
        <v>671</v>
      </c>
      <c r="BR10" s="730" t="s">
        <v>672</v>
      </c>
      <c r="BS10" s="734" t="s">
        <v>1185</v>
      </c>
      <c r="BT10" s="495" t="s">
        <v>1027</v>
      </c>
      <c r="BU10" s="494" t="s">
        <v>1028</v>
      </c>
      <c r="BV10" s="735" t="s">
        <v>1026</v>
      </c>
      <c r="BW10" s="735" t="s">
        <v>1135</v>
      </c>
      <c r="BX10" s="736" t="s">
        <v>1186</v>
      </c>
      <c r="BY10" s="496" t="s">
        <v>1187</v>
      </c>
      <c r="BZ10" s="495" t="s">
        <v>1188</v>
      </c>
      <c r="CA10" s="494" t="s">
        <v>1189</v>
      </c>
      <c r="CB10" s="735" t="s">
        <v>1138</v>
      </c>
      <c r="CC10" s="735" t="s">
        <v>1190</v>
      </c>
      <c r="CD10" s="494" t="s">
        <v>1191</v>
      </c>
      <c r="CE10" s="735" t="s">
        <v>1141</v>
      </c>
      <c r="CF10" s="735" t="s">
        <v>1192</v>
      </c>
      <c r="CG10" s="577" t="s">
        <v>1193</v>
      </c>
      <c r="CH10" s="735" t="s">
        <v>1194</v>
      </c>
      <c r="CI10" s="496" t="s">
        <v>1195</v>
      </c>
      <c r="CJ10" s="495" t="s">
        <v>1196</v>
      </c>
      <c r="CK10" s="494" t="s">
        <v>1197</v>
      </c>
      <c r="CL10" s="855" t="s">
        <v>1198</v>
      </c>
      <c r="CM10" s="496" t="s">
        <v>1199</v>
      </c>
      <c r="CN10" s="737" t="s">
        <v>1200</v>
      </c>
      <c r="CO10" s="494" t="s">
        <v>1031</v>
      </c>
      <c r="CP10" s="492" t="s">
        <v>1032</v>
      </c>
      <c r="CQ10" s="496" t="s">
        <v>1033</v>
      </c>
      <c r="CR10" s="495" t="s">
        <v>1034</v>
      </c>
      <c r="CS10" s="494" t="s">
        <v>1201</v>
      </c>
      <c r="CT10" s="577" t="s">
        <v>1202</v>
      </c>
      <c r="CU10" s="577" t="s">
        <v>1203</v>
      </c>
      <c r="CV10" s="496" t="s">
        <v>1030</v>
      </c>
      <c r="CW10" s="497" t="s">
        <v>1204</v>
      </c>
      <c r="CX10" s="578" t="s">
        <v>1008</v>
      </c>
      <c r="CY10" s="578" t="s">
        <v>1009</v>
      </c>
      <c r="CZ10" s="579" t="s">
        <v>1205</v>
      </c>
      <c r="DA10" s="578" t="s">
        <v>1037</v>
      </c>
      <c r="DB10" s="578" t="s">
        <v>1038</v>
      </c>
      <c r="DC10" s="579" t="s">
        <v>1206</v>
      </c>
      <c r="DD10" s="578" t="s">
        <v>1010</v>
      </c>
      <c r="DE10" s="578" t="s">
        <v>1011</v>
      </c>
      <c r="DF10" s="578" t="s">
        <v>1012</v>
      </c>
      <c r="DG10" s="578" t="s">
        <v>1039</v>
      </c>
      <c r="DH10" s="579" t="s">
        <v>1207</v>
      </c>
      <c r="DI10" s="578" t="s">
        <v>1208</v>
      </c>
      <c r="DJ10" s="578" t="s">
        <v>1146</v>
      </c>
      <c r="DK10" s="578" t="s">
        <v>1209</v>
      </c>
      <c r="DL10" s="738" t="s">
        <v>1210</v>
      </c>
    </row>
    <row r="11" spans="1:119" s="724" customFormat="1" ht="17.5" thickTop="1">
      <c r="A11" s="739" t="s">
        <v>1121</v>
      </c>
      <c r="B11" s="740" t="s">
        <v>1060</v>
      </c>
      <c r="C11" s="741"/>
      <c r="D11" s="741"/>
      <c r="E11" s="741" t="s">
        <v>1060</v>
      </c>
      <c r="F11" s="741" t="s">
        <v>1064</v>
      </c>
      <c r="G11" s="932">
        <v>54.192999999999998</v>
      </c>
      <c r="H11" s="502">
        <v>20000</v>
      </c>
      <c r="I11" s="503"/>
      <c r="J11" s="504">
        <v>17312</v>
      </c>
      <c r="K11" s="505">
        <v>11824</v>
      </c>
      <c r="L11" s="506">
        <v>4270</v>
      </c>
      <c r="M11" s="506">
        <v>1218</v>
      </c>
      <c r="N11" s="515"/>
      <c r="O11" s="507">
        <v>0</v>
      </c>
      <c r="P11" s="508">
        <v>0.86560000000000004</v>
      </c>
      <c r="Q11" s="509">
        <v>38.951999999999998</v>
      </c>
      <c r="R11" s="518"/>
      <c r="S11" s="580"/>
      <c r="T11" s="580"/>
      <c r="U11" s="519"/>
      <c r="V11" s="510">
        <v>4000</v>
      </c>
      <c r="W11" s="504">
        <v>5248</v>
      </c>
      <c r="X11" s="505">
        <v>5247</v>
      </c>
      <c r="Y11" s="506">
        <v>1823</v>
      </c>
      <c r="Z11" s="507">
        <v>0</v>
      </c>
      <c r="AA11" s="508">
        <v>1.2</v>
      </c>
      <c r="AB11" s="509">
        <v>12</v>
      </c>
      <c r="AC11" s="510">
        <v>1000</v>
      </c>
      <c r="AD11" s="511">
        <v>149</v>
      </c>
      <c r="AE11" s="505">
        <v>149</v>
      </c>
      <c r="AF11" s="506">
        <v>0</v>
      </c>
      <c r="AG11" s="507">
        <v>0</v>
      </c>
      <c r="AH11" s="508">
        <v>0.14899999999999999</v>
      </c>
      <c r="AI11" s="512">
        <v>600</v>
      </c>
      <c r="AJ11" s="513">
        <v>101</v>
      </c>
      <c r="AK11" s="505">
        <v>88</v>
      </c>
      <c r="AL11" s="506">
        <v>13</v>
      </c>
      <c r="AM11" s="506"/>
      <c r="AN11" s="507">
        <v>0</v>
      </c>
      <c r="AO11" s="508">
        <v>0.16833333333333333</v>
      </c>
      <c r="AP11" s="856"/>
      <c r="AQ11" s="572"/>
      <c r="AR11" s="857"/>
      <c r="AS11" s="857"/>
      <c r="AT11" s="508">
        <v>0.15866666666666668</v>
      </c>
      <c r="AU11" s="514">
        <v>2.8560000000000003</v>
      </c>
      <c r="AV11" s="510">
        <v>1000</v>
      </c>
      <c r="AW11" s="511">
        <v>77</v>
      </c>
      <c r="AX11" s="933">
        <v>27</v>
      </c>
      <c r="AY11" s="507">
        <v>7</v>
      </c>
      <c r="AZ11" s="506">
        <v>43</v>
      </c>
      <c r="BA11" s="506">
        <v>0</v>
      </c>
      <c r="BB11" s="507">
        <v>0</v>
      </c>
      <c r="BC11" s="508">
        <v>7.6999999999999999E-2</v>
      </c>
      <c r="BD11" s="514">
        <v>0.38500000000000001</v>
      </c>
      <c r="BE11" s="683"/>
      <c r="BF11" s="696"/>
      <c r="BG11" s="696"/>
      <c r="BH11" s="912"/>
      <c r="BI11" s="572"/>
      <c r="BJ11" s="519"/>
      <c r="BK11" s="638"/>
      <c r="BL11" s="901"/>
      <c r="BM11" s="693"/>
      <c r="BN11" s="515"/>
      <c r="BO11" s="515"/>
      <c r="BP11" s="515"/>
      <c r="BQ11" s="515"/>
      <c r="BR11" s="515"/>
      <c r="BS11" s="572"/>
      <c r="BT11" s="519"/>
      <c r="BU11" s="518"/>
      <c r="BV11" s="519"/>
      <c r="BW11" s="519"/>
      <c r="BX11" s="580"/>
      <c r="BY11" s="580"/>
      <c r="BZ11" s="519"/>
      <c r="CA11" s="518"/>
      <c r="CB11" s="580"/>
      <c r="CC11" s="580"/>
      <c r="CD11" s="518"/>
      <c r="CE11" s="580"/>
      <c r="CF11" s="580"/>
      <c r="CG11" s="519"/>
      <c r="CH11" s="580"/>
      <c r="CI11" s="580"/>
      <c r="CJ11" s="519"/>
      <c r="CK11" s="697"/>
      <c r="CL11" s="698"/>
      <c r="CM11" s="698"/>
      <c r="CN11" s="860"/>
      <c r="CO11" s="683"/>
      <c r="CP11" s="912"/>
      <c r="CQ11" s="572"/>
      <c r="CR11" s="519"/>
      <c r="CS11" s="709"/>
      <c r="CT11" s="710"/>
      <c r="CU11" s="710"/>
      <c r="CV11" s="934"/>
      <c r="CW11" s="510">
        <v>0</v>
      </c>
      <c r="CX11" s="506">
        <v>0</v>
      </c>
      <c r="CY11" s="506">
        <v>0</v>
      </c>
      <c r="CZ11" s="511">
        <v>0</v>
      </c>
      <c r="DA11" s="506">
        <v>0</v>
      </c>
      <c r="DB11" s="506">
        <v>0</v>
      </c>
      <c r="DC11" s="511">
        <v>0</v>
      </c>
      <c r="DD11" s="506">
        <v>0</v>
      </c>
      <c r="DE11" s="506">
        <v>0</v>
      </c>
      <c r="DF11" s="506">
        <v>0</v>
      </c>
      <c r="DG11" s="506"/>
      <c r="DH11" s="511">
        <v>0</v>
      </c>
      <c r="DI11" s="506">
        <v>0</v>
      </c>
      <c r="DJ11" s="506">
        <v>0</v>
      </c>
      <c r="DK11" s="506">
        <v>0</v>
      </c>
      <c r="DM11" s="742"/>
      <c r="DN11" s="742"/>
    </row>
    <row r="12" spans="1:119" s="724" customFormat="1" ht="17.5" thickBot="1">
      <c r="A12" s="743" t="s">
        <v>1121</v>
      </c>
      <c r="B12" s="744" t="s">
        <v>1061</v>
      </c>
      <c r="C12" s="745"/>
      <c r="D12" s="745"/>
      <c r="E12" s="745" t="s">
        <v>1061</v>
      </c>
      <c r="F12" s="745" t="s">
        <v>1214</v>
      </c>
      <c r="G12" s="935">
        <v>33.987409836065574</v>
      </c>
      <c r="H12" s="746">
        <v>5000</v>
      </c>
      <c r="I12" s="747"/>
      <c r="J12" s="754">
        <v>3919</v>
      </c>
      <c r="K12" s="748">
        <v>3556</v>
      </c>
      <c r="L12" s="749">
        <v>37</v>
      </c>
      <c r="M12" s="749">
        <v>326</v>
      </c>
      <c r="N12" s="936"/>
      <c r="O12" s="751">
        <v>0</v>
      </c>
      <c r="P12" s="752">
        <v>0.78380000000000005</v>
      </c>
      <c r="Q12" s="753">
        <v>15.676000000000002</v>
      </c>
      <c r="R12" s="937">
        <v>6100</v>
      </c>
      <c r="S12" s="938">
        <v>6695</v>
      </c>
      <c r="T12" s="752">
        <v>1.0975409836065573</v>
      </c>
      <c r="U12" s="753">
        <v>10.975409836065573</v>
      </c>
      <c r="V12" s="939"/>
      <c r="W12" s="940"/>
      <c r="X12" s="941"/>
      <c r="Y12" s="936"/>
      <c r="Z12" s="936"/>
      <c r="AA12" s="942"/>
      <c r="AB12" s="943"/>
      <c r="AC12" s="755">
        <v>1000</v>
      </c>
      <c r="AD12" s="756">
        <v>14</v>
      </c>
      <c r="AE12" s="748">
        <v>14</v>
      </c>
      <c r="AF12" s="749">
        <v>0</v>
      </c>
      <c r="AG12" s="751">
        <v>0</v>
      </c>
      <c r="AH12" s="752"/>
      <c r="AI12" s="944"/>
      <c r="AJ12" s="762">
        <v>11.2</v>
      </c>
      <c r="AK12" s="748">
        <v>9</v>
      </c>
      <c r="AL12" s="749">
        <v>2</v>
      </c>
      <c r="AM12" s="749">
        <v>1</v>
      </c>
      <c r="AN12" s="751"/>
      <c r="AO12" s="752"/>
      <c r="AP12" s="759">
        <v>282</v>
      </c>
      <c r="AQ12" s="945">
        <v>93</v>
      </c>
      <c r="AR12" s="946">
        <v>183</v>
      </c>
      <c r="AS12" s="946">
        <v>30</v>
      </c>
      <c r="AT12" s="757">
        <v>0.30719999999999997</v>
      </c>
      <c r="AU12" s="758">
        <v>1.5359999999999998</v>
      </c>
      <c r="AV12" s="939"/>
      <c r="AW12" s="947"/>
      <c r="AX12" s="941"/>
      <c r="AY12" s="936"/>
      <c r="AZ12" s="936"/>
      <c r="BA12" s="936"/>
      <c r="BB12" s="936"/>
      <c r="BC12" s="942"/>
      <c r="BD12" s="948"/>
      <c r="BE12" s="759">
        <v>33000</v>
      </c>
      <c r="BF12" s="760">
        <v>50359.987680194034</v>
      </c>
      <c r="BG12" s="760">
        <v>197310431.73100021</v>
      </c>
      <c r="BH12" s="761">
        <v>3918</v>
      </c>
      <c r="BI12" s="752">
        <v>1.2</v>
      </c>
      <c r="BJ12" s="758">
        <v>0</v>
      </c>
      <c r="BK12" s="949">
        <v>0</v>
      </c>
      <c r="BL12" s="762">
        <v>0</v>
      </c>
      <c r="BM12" s="748">
        <v>0</v>
      </c>
      <c r="BN12" s="749">
        <v>0</v>
      </c>
      <c r="BO12" s="749">
        <v>0</v>
      </c>
      <c r="BP12" s="750"/>
      <c r="BQ12" s="749">
        <v>0</v>
      </c>
      <c r="BR12" s="749">
        <v>0</v>
      </c>
      <c r="BS12" s="752">
        <v>0</v>
      </c>
      <c r="BT12" s="758">
        <v>0</v>
      </c>
      <c r="BU12" s="950"/>
      <c r="BV12" s="948"/>
      <c r="BW12" s="948"/>
      <c r="BX12" s="951"/>
      <c r="BY12" s="951"/>
      <c r="BZ12" s="948"/>
      <c r="CA12" s="950"/>
      <c r="CB12" s="951"/>
      <c r="CC12" s="951"/>
      <c r="CD12" s="950"/>
      <c r="CE12" s="951"/>
      <c r="CF12" s="951"/>
      <c r="CG12" s="948"/>
      <c r="CH12" s="951"/>
      <c r="CI12" s="951"/>
      <c r="CJ12" s="948"/>
      <c r="CK12" s="937">
        <v>500</v>
      </c>
      <c r="CL12" s="938">
        <v>290</v>
      </c>
      <c r="CM12" s="752">
        <v>0.57999999999999996</v>
      </c>
      <c r="CN12" s="753">
        <v>5.8</v>
      </c>
      <c r="CO12" s="763"/>
      <c r="CP12" s="763"/>
      <c r="CQ12" s="942"/>
      <c r="CR12" s="948"/>
      <c r="CS12" s="952"/>
      <c r="CT12" s="953"/>
      <c r="CU12" s="953"/>
      <c r="CV12" s="954"/>
      <c r="CW12" s="755">
        <v>0</v>
      </c>
      <c r="CX12" s="749">
        <v>0</v>
      </c>
      <c r="CY12" s="749">
        <v>0</v>
      </c>
      <c r="CZ12" s="764"/>
      <c r="DA12" s="749"/>
      <c r="DB12" s="749"/>
      <c r="DC12" s="764">
        <v>0</v>
      </c>
      <c r="DD12" s="749">
        <v>0</v>
      </c>
      <c r="DE12" s="749">
        <v>0</v>
      </c>
      <c r="DF12" s="749">
        <v>0</v>
      </c>
      <c r="DG12" s="749"/>
      <c r="DH12" s="764">
        <v>0</v>
      </c>
      <c r="DI12" s="749">
        <v>0</v>
      </c>
      <c r="DJ12" s="749">
        <v>0</v>
      </c>
      <c r="DK12" s="749">
        <v>0</v>
      </c>
      <c r="DM12" s="742"/>
      <c r="DN12" s="742"/>
    </row>
    <row r="13" spans="1:119" ht="17.5" thickTop="1"/>
  </sheetData>
  <phoneticPr fontId="1" type="noConversion"/>
  <conditionalFormatting sqref="A1:XFD6">
    <cfRule type="containsText" dxfId="3" priority="1" operator="containsText" text="f">
      <formula>NOT(ISERROR(SEARCH("f",A1)))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B1:Y273"/>
  <sheetViews>
    <sheetView showGridLines="0" zoomScale="85" zoomScaleNormal="85" workbookViewId="0">
      <selection activeCell="G3" sqref="G3"/>
    </sheetView>
  </sheetViews>
  <sheetFormatPr defaultRowHeight="17" outlineLevelCol="1"/>
  <cols>
    <col min="1" max="1" width="6.1640625" customWidth="1"/>
    <col min="3" max="3" width="11.6640625" bestFit="1" customWidth="1"/>
    <col min="4" max="4" width="8.1640625" bestFit="1" customWidth="1"/>
    <col min="5" max="5" width="25.58203125" bestFit="1" customWidth="1"/>
    <col min="8" max="9" width="15.9140625" bestFit="1" customWidth="1"/>
    <col min="11" max="11" width="12.4140625" bestFit="1" customWidth="1"/>
    <col min="12" max="12" width="17.6640625" bestFit="1" customWidth="1"/>
    <col min="14" max="14" width="12.4140625" bestFit="1" customWidth="1"/>
    <col min="16" max="17" width="15.9140625" bestFit="1" customWidth="1"/>
    <col min="22" max="24" width="0" hidden="1" customWidth="1" outlineLevel="1"/>
    <col min="25" max="25" width="8.6640625" collapsed="1"/>
  </cols>
  <sheetData>
    <row r="1" spans="2:24"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</row>
    <row r="2" spans="2:24">
      <c r="H2" t="b">
        <f ca="1">H6=SUM(H22:H273)</f>
        <v>1</v>
      </c>
      <c r="I2" t="b">
        <f ca="1">I6=SUM(I22:I273)</f>
        <v>1</v>
      </c>
      <c r="K2" t="b">
        <f ca="1">K6=SUM(K22:K273)</f>
        <v>1</v>
      </c>
      <c r="P2" t="b">
        <f ca="1">P6=SUM(P22:P273)</f>
        <v>0</v>
      </c>
      <c r="Q2" t="b">
        <f ca="1">Q6=SUM(Q22:Q273)</f>
        <v>1</v>
      </c>
    </row>
    <row r="3" spans="2:24">
      <c r="B3" s="149"/>
      <c r="C3" s="150"/>
      <c r="D3" s="149"/>
      <c r="E3" s="149"/>
      <c r="F3" s="151"/>
      <c r="G3" s="152" t="s">
        <v>477</v>
      </c>
      <c r="H3" s="153" t="s">
        <v>478</v>
      </c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V3" s="381" t="s">
        <v>616</v>
      </c>
      <c r="W3" s="382" t="s">
        <v>617</v>
      </c>
      <c r="X3" s="383" t="s">
        <v>618</v>
      </c>
    </row>
    <row r="4" spans="2:24" ht="42.65" customHeight="1">
      <c r="B4" s="155" t="s">
        <v>44</v>
      </c>
      <c r="C4" s="156" t="s">
        <v>42</v>
      </c>
      <c r="D4" s="155" t="s">
        <v>43</v>
      </c>
      <c r="E4" s="155" t="s">
        <v>479</v>
      </c>
      <c r="F4" s="157" t="s">
        <v>5</v>
      </c>
      <c r="G4" s="158" t="s">
        <v>45</v>
      </c>
      <c r="H4" s="159" t="s">
        <v>480</v>
      </c>
      <c r="I4" s="160"/>
      <c r="J4" s="160"/>
      <c r="K4" s="160"/>
      <c r="L4" s="160"/>
      <c r="M4" s="160"/>
      <c r="N4" s="160"/>
      <c r="O4" s="161">
        <v>10</v>
      </c>
      <c r="P4" s="999" t="s">
        <v>4</v>
      </c>
      <c r="Q4" s="1000"/>
      <c r="R4" s="162"/>
      <c r="S4" s="161">
        <v>5</v>
      </c>
      <c r="V4" s="384" t="s">
        <v>575</v>
      </c>
      <c r="W4" s="379" t="b">
        <f ca="1">H6='1-1.(소매)정책매출'!Z9</f>
        <v>1</v>
      </c>
      <c r="X4" s="380" t="b">
        <f ca="1">P6='1-2.(소매)매장이익'!H8</f>
        <v>1</v>
      </c>
    </row>
    <row r="5" spans="2:24" ht="17.5" thickBot="1">
      <c r="B5" s="163"/>
      <c r="C5" s="164"/>
      <c r="D5" s="163"/>
      <c r="E5" s="157"/>
      <c r="F5" s="157"/>
      <c r="G5" s="165">
        <f>SUM(O4,S4)</f>
        <v>15</v>
      </c>
      <c r="H5" s="367" t="s">
        <v>46</v>
      </c>
      <c r="I5" s="368" t="s">
        <v>47</v>
      </c>
      <c r="J5" s="368" t="s">
        <v>48</v>
      </c>
      <c r="K5" s="369" t="s">
        <v>481</v>
      </c>
      <c r="L5" s="369" t="s">
        <v>482</v>
      </c>
      <c r="M5" s="369" t="s">
        <v>483</v>
      </c>
      <c r="N5" s="369" t="s">
        <v>484</v>
      </c>
      <c r="O5" s="370" t="s">
        <v>49</v>
      </c>
      <c r="P5" s="367" t="s">
        <v>46</v>
      </c>
      <c r="Q5" s="367" t="s">
        <v>47</v>
      </c>
      <c r="R5" s="368" t="s">
        <v>48</v>
      </c>
      <c r="S5" s="370" t="s">
        <v>49</v>
      </c>
      <c r="V5" s="385" t="s">
        <v>576</v>
      </c>
      <c r="W5" s="379" t="b">
        <f ca="1">I6='1-1.(소매)정책매출'!AD9</f>
        <v>1</v>
      </c>
      <c r="X5" s="380" t="b">
        <f ca="1">Q6='1-2.(소매)매장이익'!P8</f>
        <v>1</v>
      </c>
    </row>
    <row r="6" spans="2:24">
      <c r="B6" s="169"/>
      <c r="C6" s="170"/>
      <c r="D6" s="170"/>
      <c r="E6" s="355"/>
      <c r="F6" s="355" t="s">
        <v>485</v>
      </c>
      <c r="G6" s="356">
        <f ca="1">SUM(O6,S6)</f>
        <v>15.484054672017674</v>
      </c>
      <c r="H6" s="357">
        <f ca="1">SUM(H7:H11)</f>
        <v>10922084176.695726</v>
      </c>
      <c r="I6" s="357">
        <f ca="1">SUM(I7:I11)</f>
        <v>10358564346.416142</v>
      </c>
      <c r="J6" s="358">
        <f ca="1">I6/H6</f>
        <v>0.94840546720176744</v>
      </c>
      <c r="K6" s="358">
        <f t="shared" ref="K6:K21" ca="1" si="0">I6/$I$6</f>
        <v>1</v>
      </c>
      <c r="L6" s="358">
        <v>1</v>
      </c>
      <c r="M6" s="358">
        <f t="shared" ref="M6:M22" ca="1" si="1">K6-L6</f>
        <v>0</v>
      </c>
      <c r="N6" s="371">
        <f t="shared" ref="N6:N22" ca="1" si="2">J6+M6</f>
        <v>0.94840546720176744</v>
      </c>
      <c r="O6" s="359">
        <f ca="1">MIN($O$4*1.2,$O$4*N6)</f>
        <v>9.4840546720176739</v>
      </c>
      <c r="P6" s="357">
        <f ca="1">SUM(P7:P11)</f>
        <v>3251033296.306735</v>
      </c>
      <c r="Q6" s="357">
        <f ca="1">SUM(Q7:Q11)</f>
        <v>5117294378.727273</v>
      </c>
      <c r="R6" s="360">
        <f t="shared" ref="R6:R21" ca="1" si="3">Q6/P6</f>
        <v>1.5740516667548938</v>
      </c>
      <c r="S6" s="359">
        <f ca="1">MAX(0,MIN($S$4*1.2,$S$4*R6))</f>
        <v>6</v>
      </c>
    </row>
    <row r="7" spans="2:24">
      <c r="B7" s="171"/>
      <c r="C7" s="172"/>
      <c r="D7" s="172"/>
      <c r="E7" s="176"/>
      <c r="F7" s="176" t="s">
        <v>12</v>
      </c>
      <c r="G7" s="353">
        <f t="shared" ref="G7:G70" ca="1" si="4">SUM(O7,S7)</f>
        <v>15.575563361308298</v>
      </c>
      <c r="H7" s="179">
        <f ca="1">VLOOKUP($F7,'1-1.(소매)정책매출'!$E$10:$AD$24,22,0)</f>
        <v>1814511569.5850773</v>
      </c>
      <c r="I7" s="179">
        <f ca="1">VLOOKUP($F7,'1-1.(소매)정책매출'!$E$10:$AD$24,26,0)</f>
        <v>1744323237.1538463</v>
      </c>
      <c r="J7" s="177">
        <f t="shared" ref="J7:J22" ca="1" si="5">I7/H7</f>
        <v>0.96131833292896507</v>
      </c>
      <c r="K7" s="177">
        <f ca="1">I7/$I$6</f>
        <v>0.16839430434752742</v>
      </c>
      <c r="L7" s="177">
        <f ca="1">VLOOKUP(F7,'1-1.(소매)정책매출'!$E$10:$AJ$276,30,0)</f>
        <v>0.17215630114566285</v>
      </c>
      <c r="M7" s="177">
        <f t="shared" ca="1" si="1"/>
        <v>-3.7619967981354363E-3</v>
      </c>
      <c r="N7" s="177">
        <f t="shared" ca="1" si="2"/>
        <v>0.95755633613082969</v>
      </c>
      <c r="O7" s="178">
        <f t="shared" ref="O7:O69" ca="1" si="6">MIN($O$4*1.2,$O$4*N7)</f>
        <v>9.5755633613082978</v>
      </c>
      <c r="P7" s="179">
        <f ca="1">VLOOKUP(F7,'1-2.(소매)매장이익'!$D$9:$P$23,5,0)</f>
        <v>521660338.03875923</v>
      </c>
      <c r="Q7" s="179">
        <f ca="1">VLOOKUP(F7,'1-2.(소매)매장이익'!$D$9:$P$23,13,0)</f>
        <v>774552173.12121224</v>
      </c>
      <c r="R7" s="180">
        <f t="shared" ca="1" si="3"/>
        <v>1.4847825618355965</v>
      </c>
      <c r="S7" s="178">
        <f t="shared" ref="S7:S11" ca="1" si="7">MAX(0,MIN($S$4*1.2,$S$4*R7))</f>
        <v>6</v>
      </c>
    </row>
    <row r="8" spans="2:24">
      <c r="B8" s="175"/>
      <c r="C8" s="176"/>
      <c r="D8" s="176"/>
      <c r="E8" s="176"/>
      <c r="F8" s="176" t="s">
        <v>13</v>
      </c>
      <c r="G8" s="353">
        <f t="shared" ca="1" si="4"/>
        <v>15.363126858218662</v>
      </c>
      <c r="H8" s="179">
        <f ca="1">VLOOKUP($F8,'1-1.(소매)정책매출'!$E$10:$AD$24,22,0)</f>
        <v>1793517191.8358321</v>
      </c>
      <c r="I8" s="179">
        <f ca="1">VLOOKUP($F8,'1-1.(소매)정책매출'!$E$10:$AD$24,26,0)</f>
        <v>1693000036</v>
      </c>
      <c r="J8" s="177">
        <f t="shared" ca="1" si="5"/>
        <v>0.9439552872459821</v>
      </c>
      <c r="K8" s="177">
        <f t="shared" ca="1" si="0"/>
        <v>0.16343964080174339</v>
      </c>
      <c r="L8" s="177">
        <f ca="1">VLOOKUP(F8,'1-1.(소매)정책매출'!$E$10:$AJ$276,30,0)</f>
        <v>0.17108224222585924</v>
      </c>
      <c r="M8" s="177">
        <f t="shared" ca="1" si="1"/>
        <v>-7.6426014241158524E-3</v>
      </c>
      <c r="N8" s="177">
        <f t="shared" ca="1" si="2"/>
        <v>0.93631268582186622</v>
      </c>
      <c r="O8" s="178">
        <f t="shared" ca="1" si="6"/>
        <v>9.3631268582186618</v>
      </c>
      <c r="P8" s="179">
        <f ca="1">VLOOKUP(F8,'1-2.(소매)매장이익'!$D$9:$P$23,5,0)</f>
        <v>589989885.78549445</v>
      </c>
      <c r="Q8" s="179">
        <f ca="1">VLOOKUP(F8,'1-2.(소매)매장이익'!$D$9:$P$23,13,0)</f>
        <v>854493373.69696975</v>
      </c>
      <c r="R8" s="180">
        <f t="shared" ca="1" si="3"/>
        <v>1.4483186818691365</v>
      </c>
      <c r="S8" s="178">
        <f t="shared" ca="1" si="7"/>
        <v>6</v>
      </c>
    </row>
    <row r="9" spans="2:24">
      <c r="B9" s="175"/>
      <c r="C9" s="176"/>
      <c r="D9" s="176"/>
      <c r="E9" s="176"/>
      <c r="F9" s="176" t="s">
        <v>541</v>
      </c>
      <c r="G9" s="353">
        <f t="shared" ca="1" si="4"/>
        <v>15.709494649802311</v>
      </c>
      <c r="H9" s="179">
        <f ca="1">VLOOKUP($F9,'1-1.(소매)정책매출'!$E$10:$AD$24,22,0)</f>
        <v>2477397717.8823528</v>
      </c>
      <c r="I9" s="179">
        <f ca="1">VLOOKUP($F9,'1-1.(소매)정책매출'!$E$10:$AD$24,26,0)</f>
        <v>2368280114.2622948</v>
      </c>
      <c r="J9" s="177">
        <f t="shared" ref="J9" ca="1" si="8">I9/H9</f>
        <v>0.95595474927888024</v>
      </c>
      <c r="K9" s="177">
        <f t="shared" ref="K9" ca="1" si="9">I9/$I$6</f>
        <v>0.2286301494165717</v>
      </c>
      <c r="L9" s="177">
        <f ca="1">VLOOKUP(F9,'1-1.(소매)정책매출'!$E$10:$AJ$276,30,0)</f>
        <v>0.21363543371522095</v>
      </c>
      <c r="M9" s="177">
        <f t="shared" ref="M9" ca="1" si="10">K9-L9</f>
        <v>1.4994715701350747E-2</v>
      </c>
      <c r="N9" s="177">
        <f t="shared" ref="N9" ca="1" si="11">J9+M9</f>
        <v>0.97094946498023105</v>
      </c>
      <c r="O9" s="178">
        <f t="shared" ref="O9" ca="1" si="12">MIN($O$4*1.2,$O$4*N9)</f>
        <v>9.7094946498023109</v>
      </c>
      <c r="P9" s="179">
        <f ca="1">VLOOKUP(F9,'1-2.(소매)매장이익'!$D$9:$P$23,5,0)</f>
        <v>720745561.82006931</v>
      </c>
      <c r="Q9" s="179">
        <f ca="1">VLOOKUP(F9,'1-2.(소매)매장이익'!$D$9:$P$23,13,0)</f>
        <v>1252746056.2727275</v>
      </c>
      <c r="R9" s="180">
        <f t="shared" ref="R9" ca="1" si="13">Q9/P9</f>
        <v>1.7381252450715328</v>
      </c>
      <c r="S9" s="178">
        <f t="shared" ca="1" si="7"/>
        <v>6</v>
      </c>
    </row>
    <row r="10" spans="2:24">
      <c r="B10" s="175"/>
      <c r="C10" s="176"/>
      <c r="D10" s="176"/>
      <c r="E10" s="176"/>
      <c r="F10" s="176" t="s">
        <v>14</v>
      </c>
      <c r="G10" s="353">
        <f t="shared" ca="1" si="4"/>
        <v>15.445038581518087</v>
      </c>
      <c r="H10" s="179">
        <f ca="1">VLOOKUP($F10,'1-1.(소매)정책매출'!$E$10:$AD$24,22,0)</f>
        <v>2726043086.3529406</v>
      </c>
      <c r="I10" s="179">
        <f ca="1">VLOOKUP($F10,'1-1.(소매)정책매출'!$E$10:$AD$24,26,0)</f>
        <v>2563730591.0000005</v>
      </c>
      <c r="J10" s="177">
        <f t="shared" ca="1" si="5"/>
        <v>0.94045857302641123</v>
      </c>
      <c r="K10" s="177">
        <f t="shared" ca="1" si="0"/>
        <v>0.24749864028088028</v>
      </c>
      <c r="L10" s="177">
        <f ca="1">VLOOKUP(F10,'1-1.(소매)정책매출'!$E$10:$AJ$276,30,0)</f>
        <v>0.2434533551554828</v>
      </c>
      <c r="M10" s="177">
        <f t="shared" ca="1" si="1"/>
        <v>4.0452851253974798E-3</v>
      </c>
      <c r="N10" s="177">
        <f t="shared" ca="1" si="2"/>
        <v>0.94450385815180871</v>
      </c>
      <c r="O10" s="178">
        <f t="shared" ca="1" si="6"/>
        <v>9.4450385815180873</v>
      </c>
      <c r="P10" s="179">
        <f ca="1">VLOOKUP(F10,'1-2.(소매)매장이익'!$D$9:$P$23,5,0)</f>
        <v>788574863.75674856</v>
      </c>
      <c r="Q10" s="179">
        <f ca="1">VLOOKUP(F10,'1-2.(소매)매장이익'!$D$9:$P$23,13,0)</f>
        <v>1287955982.4242425</v>
      </c>
      <c r="R10" s="180">
        <f t="shared" ca="1" si="3"/>
        <v>1.6332703990696029</v>
      </c>
      <c r="S10" s="178">
        <f t="shared" ca="1" si="7"/>
        <v>6</v>
      </c>
    </row>
    <row r="11" spans="2:24" ht="17.5" thickBot="1">
      <c r="B11" s="181"/>
      <c r="C11" s="182"/>
      <c r="D11" s="182"/>
      <c r="E11" s="361"/>
      <c r="F11" s="361" t="s">
        <v>15</v>
      </c>
      <c r="G11" s="362">
        <f t="shared" ca="1" si="4"/>
        <v>15.348532723034545</v>
      </c>
      <c r="H11" s="363">
        <f ca="1">VLOOKUP($F11,'1-1.(소매)정책매출'!$E$10:$AD$24,22,0)</f>
        <v>2110614611.0395215</v>
      </c>
      <c r="I11" s="363">
        <f ca="1">VLOOKUP($F11,'1-1.(소매)정책매출'!$E$10:$AD$24,26,0)</f>
        <v>1989230367.9999998</v>
      </c>
      <c r="J11" s="364">
        <f t="shared" ca="1" si="5"/>
        <v>0.94248867490795141</v>
      </c>
      <c r="K11" s="364">
        <f t="shared" ca="1" si="0"/>
        <v>0.19203726515327715</v>
      </c>
      <c r="L11" s="364">
        <f ca="1">VLOOKUP(F11,'1-1.(소매)정책매출'!$E$10:$AJ$276,30,0)</f>
        <v>0.19967266775777415</v>
      </c>
      <c r="M11" s="364">
        <f t="shared" ca="1" si="1"/>
        <v>-7.6354026044969936E-3</v>
      </c>
      <c r="N11" s="364">
        <f t="shared" ca="1" si="2"/>
        <v>0.93485327230345439</v>
      </c>
      <c r="O11" s="365">
        <f t="shared" ca="1" si="6"/>
        <v>9.3485327230345447</v>
      </c>
      <c r="P11" s="363">
        <f ca="1">VLOOKUP(F11,'1-2.(소매)매장이익'!$D$9:$P$23,5,0)</f>
        <v>630062646.90566373</v>
      </c>
      <c r="Q11" s="363">
        <f ca="1">VLOOKUP(F11,'1-2.(소매)매장이익'!$D$9:$P$23,13,0)</f>
        <v>947546793.21212125</v>
      </c>
      <c r="R11" s="366">
        <f t="shared" ca="1" si="3"/>
        <v>1.5038929824925693</v>
      </c>
      <c r="S11" s="365">
        <f t="shared" ca="1" si="7"/>
        <v>6</v>
      </c>
    </row>
    <row r="12" spans="2:24">
      <c r="B12" s="171"/>
      <c r="C12" s="172"/>
      <c r="D12" s="172"/>
      <c r="E12" s="355"/>
      <c r="F12" s="355" t="s">
        <v>542</v>
      </c>
      <c r="G12" s="356">
        <f t="shared" ca="1" si="4"/>
        <v>15.700534198917897</v>
      </c>
      <c r="H12" s="357">
        <f ca="1">VLOOKUP($F12,'1-1.(소매)정책매출'!$E$10:$AD$24,22,0)</f>
        <v>858293526.41176462</v>
      </c>
      <c r="I12" s="357">
        <f ca="1">VLOOKUP($F12,'1-1.(소매)정책매출'!$E$10:$AD$24,26,0)</f>
        <v>838893105</v>
      </c>
      <c r="J12" s="358">
        <f t="shared" ca="1" si="5"/>
        <v>0.97739651900571678</v>
      </c>
      <c r="K12" s="358">
        <f t="shared" ca="1" si="0"/>
        <v>8.0985460624207098E-2</v>
      </c>
      <c r="L12" s="358">
        <f ca="1">VLOOKUP(F12,'1-1.(소매)정책매출'!$E$10:$AJ$276,30,0)</f>
        <v>8.8328559738134207E-2</v>
      </c>
      <c r="M12" s="358">
        <f t="shared" ca="1" si="1"/>
        <v>-7.3430991139271096E-3</v>
      </c>
      <c r="N12" s="358">
        <f t="shared" ca="1" si="2"/>
        <v>0.97005341989178961</v>
      </c>
      <c r="O12" s="359">
        <f t="shared" ca="1" si="6"/>
        <v>9.7005341989178966</v>
      </c>
      <c r="P12" s="357">
        <f ca="1">VLOOKUP(F12,'1-2.(소매)매장이익'!$D$9:$P$23,5,0)</f>
        <v>246654219.00530678</v>
      </c>
      <c r="Q12" s="357">
        <f ca="1">VLOOKUP(F12,'1-2.(소매)매장이익'!$D$9:$P$23,13,0)</f>
        <v>338608905.4242425</v>
      </c>
      <c r="R12" s="360">
        <f t="shared" ca="1" si="3"/>
        <v>1.3728080824636424</v>
      </c>
      <c r="S12" s="359">
        <f t="shared" ref="S12:S21" ca="1" si="14">MAX(0,MIN($S$4*1.2,$S$4*R12))</f>
        <v>6</v>
      </c>
    </row>
    <row r="13" spans="2:24">
      <c r="B13" s="175"/>
      <c r="C13" s="176"/>
      <c r="D13" s="176"/>
      <c r="E13" s="176"/>
      <c r="F13" s="176" t="s">
        <v>543</v>
      </c>
      <c r="G13" s="353">
        <f t="shared" ca="1" si="4"/>
        <v>15.504677863916106</v>
      </c>
      <c r="H13" s="179">
        <f ca="1">VLOOKUP($F13,'1-1.(소매)정책매출'!$E$10:$AD$24,22,0)</f>
        <v>956218043.17331254</v>
      </c>
      <c r="I13" s="179">
        <f ca="1">VLOOKUP($F13,'1-1.(소매)정책매출'!$E$10:$AD$24,26,0)</f>
        <v>905430132.15384614</v>
      </c>
      <c r="J13" s="177">
        <f t="shared" ca="1" si="5"/>
        <v>0.94688668407581889</v>
      </c>
      <c r="K13" s="177">
        <f t="shared" ca="1" si="0"/>
        <v>8.740884372332032E-2</v>
      </c>
      <c r="L13" s="177">
        <f ca="1">VLOOKUP(F13,'1-1.(소매)정책매출'!$E$10:$AJ$276,30,0)</f>
        <v>8.3827741407528647E-2</v>
      </c>
      <c r="M13" s="177">
        <f t="shared" ca="1" si="1"/>
        <v>3.5811023157916733E-3</v>
      </c>
      <c r="N13" s="177">
        <f t="shared" ca="1" si="2"/>
        <v>0.95046778639161056</v>
      </c>
      <c r="O13" s="178">
        <f t="shared" ca="1" si="6"/>
        <v>9.5046778639161058</v>
      </c>
      <c r="P13" s="179">
        <f ca="1">VLOOKUP(F13,'1-2.(소매)매장이익'!$D$9:$P$23,5,0)</f>
        <v>275006119.03345245</v>
      </c>
      <c r="Q13" s="179">
        <f ca="1">VLOOKUP(F13,'1-2.(소매)매장이익'!$D$9:$P$23,13,0)</f>
        <v>435943267.69696969</v>
      </c>
      <c r="R13" s="180">
        <f t="shared" ca="1" si="3"/>
        <v>1.585212973548201</v>
      </c>
      <c r="S13" s="178">
        <f t="shared" ca="1" si="14"/>
        <v>6</v>
      </c>
    </row>
    <row r="14" spans="2:24">
      <c r="B14" s="175"/>
      <c r="C14" s="176"/>
      <c r="D14" s="176"/>
      <c r="E14" s="176"/>
      <c r="F14" s="176" t="s">
        <v>26</v>
      </c>
      <c r="G14" s="353">
        <f t="shared" ca="1" si="4"/>
        <v>14.796259497591896</v>
      </c>
      <c r="H14" s="179">
        <f ca="1">VLOOKUP($F14,'1-1.(소매)정책매출'!$E$10:$AD$24,22,0)</f>
        <v>776543209.04171455</v>
      </c>
      <c r="I14" s="179">
        <f ca="1">VLOOKUP($F14,'1-1.(소매)정책매출'!$E$10:$AD$24,26,0)</f>
        <v>688967857</v>
      </c>
      <c r="J14" s="177">
        <f t="shared" ca="1" si="5"/>
        <v>0.88722410933219542</v>
      </c>
      <c r="K14" s="177">
        <f t="shared" ca="1" si="0"/>
        <v>6.651190589344258E-2</v>
      </c>
      <c r="L14" s="177">
        <f ca="1">VLOOKUP(F14,'1-1.(소매)정책매출'!$E$10:$AJ$276,30,0)</f>
        <v>7.4110065466448452E-2</v>
      </c>
      <c r="M14" s="177">
        <f t="shared" ca="1" si="1"/>
        <v>-7.5981595730058721E-3</v>
      </c>
      <c r="N14" s="177">
        <f t="shared" ca="1" si="2"/>
        <v>0.87962594975918951</v>
      </c>
      <c r="O14" s="178">
        <f t="shared" ca="1" si="6"/>
        <v>8.7962594975918957</v>
      </c>
      <c r="P14" s="179">
        <f ca="1">VLOOKUP(F14,'1-2.(소매)매장이익'!$D$9:$P$23,5,0)</f>
        <v>260587905.58230796</v>
      </c>
      <c r="Q14" s="179">
        <f ca="1">VLOOKUP(F14,'1-2.(소매)매장이익'!$D$9:$P$23,13,0)</f>
        <v>366636552.4848485</v>
      </c>
      <c r="R14" s="180">
        <f t="shared" ca="1" si="3"/>
        <v>1.4069592050542981</v>
      </c>
      <c r="S14" s="178">
        <f t="shared" ca="1" si="14"/>
        <v>6</v>
      </c>
    </row>
    <row r="15" spans="2:24">
      <c r="B15" s="175"/>
      <c r="C15" s="176"/>
      <c r="D15" s="176"/>
      <c r="E15" s="176"/>
      <c r="F15" s="176" t="s">
        <v>27</v>
      </c>
      <c r="G15" s="353">
        <f t="shared" ref="G15" ca="1" si="15">SUM(O15,S15)</f>
        <v>15.872297618029892</v>
      </c>
      <c r="H15" s="179">
        <f ca="1">VLOOKUP($F15,'1-1.(소매)정책매출'!$E$10:$AD$24,22,0)</f>
        <v>1016973982.7941177</v>
      </c>
      <c r="I15" s="179">
        <f ca="1">VLOOKUP($F15,'1-1.(소매)정책매출'!$E$10:$AD$24,26,0)</f>
        <v>1004032179</v>
      </c>
      <c r="J15" s="177">
        <f t="shared" ref="J15" ca="1" si="16">I15/H15</f>
        <v>0.98727420365409913</v>
      </c>
      <c r="K15" s="177">
        <f t="shared" ref="K15" ca="1" si="17">I15/$I$6</f>
        <v>9.6927734908300811E-2</v>
      </c>
      <c r="L15" s="177">
        <f ca="1">VLOOKUP(F15,'1-1.(소매)정책매출'!$E$10:$AJ$276,30,0)</f>
        <v>9.6972176759410805E-2</v>
      </c>
      <c r="M15" s="177">
        <f t="shared" ref="M15" ca="1" si="18">K15-L15</f>
        <v>-4.4441851109994213E-5</v>
      </c>
      <c r="N15" s="177">
        <f t="shared" ref="N15" ca="1" si="19">J15+M15</f>
        <v>0.98722976180298916</v>
      </c>
      <c r="O15" s="178">
        <f t="shared" ref="O15" ca="1" si="20">MIN($O$4*1.2,$O$4*N15)</f>
        <v>9.8722976180298918</v>
      </c>
      <c r="P15" s="179">
        <f ca="1">VLOOKUP(F15,'1-2.(소매)매장이익'!$D$9:$P$23,5,0)</f>
        <v>329401980.20318651</v>
      </c>
      <c r="Q15" s="179">
        <f ca="1">VLOOKUP(F15,'1-2.(소매)매장이익'!$D$9:$P$23,13,0)</f>
        <v>487856821.21212125</v>
      </c>
      <c r="R15" s="180">
        <f t="shared" ref="R15" ca="1" si="21">Q15/P15</f>
        <v>1.4810379127386979</v>
      </c>
      <c r="S15" s="178">
        <f t="shared" ref="S15" ca="1" si="22">MAX(0,MIN($S$4*1.2,$S$4*R15))</f>
        <v>6</v>
      </c>
    </row>
    <row r="16" spans="2:24">
      <c r="B16" s="175"/>
      <c r="C16" s="176"/>
      <c r="D16" s="176"/>
      <c r="E16" s="176"/>
      <c r="F16" s="176" t="s">
        <v>544</v>
      </c>
      <c r="G16" s="353">
        <f t="shared" ca="1" si="4"/>
        <v>15.478983052128513</v>
      </c>
      <c r="H16" s="179">
        <f ca="1">VLOOKUP($F16,'1-1.(소매)정책매출'!$E$10:$AD$24,22,0)</f>
        <v>1479570474.5</v>
      </c>
      <c r="I16" s="179">
        <f ca="1">VLOOKUP($F16,'1-1.(소매)정책매출'!$E$10:$AD$24,26,0)</f>
        <v>1391741248.2622948</v>
      </c>
      <c r="J16" s="177">
        <f t="shared" ca="1" si="5"/>
        <v>0.94063870038540354</v>
      </c>
      <c r="K16" s="177">
        <f t="shared" ca="1" si="0"/>
        <v>0.13435657700420711</v>
      </c>
      <c r="L16" s="177">
        <f ca="1">VLOOKUP(F16,'1-1.(소매)정책매출'!$E$10:$AJ$276,30,0)</f>
        <v>0.12709697217675942</v>
      </c>
      <c r="M16" s="177">
        <f t="shared" ca="1" si="1"/>
        <v>7.2596048274476965E-3</v>
      </c>
      <c r="N16" s="177">
        <f t="shared" ca="1" si="2"/>
        <v>0.94789830521285123</v>
      </c>
      <c r="O16" s="178">
        <f t="shared" ca="1" si="6"/>
        <v>9.4789830521285126</v>
      </c>
      <c r="P16" s="179">
        <f ca="1">VLOOKUP(F16,'1-2.(소매)매장이익'!$D$9:$P$23,5,0)</f>
        <v>452716694.95113432</v>
      </c>
      <c r="Q16" s="179">
        <f ca="1">VLOOKUP(F16,'1-2.(소매)매장이익'!$D$9:$P$23,13,0)</f>
        <v>762102060.78787887</v>
      </c>
      <c r="R16" s="180">
        <f t="shared" ca="1" si="3"/>
        <v>1.6833972974425855</v>
      </c>
      <c r="S16" s="178">
        <f t="shared" ca="1" si="14"/>
        <v>6</v>
      </c>
    </row>
    <row r="17" spans="2:19">
      <c r="B17" s="175"/>
      <c r="C17" s="176"/>
      <c r="D17" s="176"/>
      <c r="E17" s="176"/>
      <c r="F17" s="176" t="s">
        <v>28</v>
      </c>
      <c r="G17" s="353">
        <f t="shared" ca="1" si="4"/>
        <v>15.864003783101866</v>
      </c>
      <c r="H17" s="179">
        <f ca="1">VLOOKUP($F17,'1-1.(소매)정책매출'!$E$10:$AD$24,22,0)</f>
        <v>997827243.38235283</v>
      </c>
      <c r="I17" s="179">
        <f ca="1">VLOOKUP($F17,'1-1.(소매)정책매출'!$E$10:$AD$24,26,0)</f>
        <v>976538866</v>
      </c>
      <c r="J17" s="177">
        <f t="shared" ca="1" si="5"/>
        <v>0.97866526743628357</v>
      </c>
      <c r="K17" s="177">
        <f t="shared" ca="1" si="0"/>
        <v>9.4273572412364573E-2</v>
      </c>
      <c r="L17" s="177">
        <f ca="1">VLOOKUP(F17,'1-1.(소매)정책매출'!$E$10:$AJ$276,30,0)</f>
        <v>8.6538461538461536E-2</v>
      </c>
      <c r="M17" s="177">
        <f t="shared" ca="1" si="1"/>
        <v>7.7351108739030366E-3</v>
      </c>
      <c r="N17" s="177">
        <f t="shared" ca="1" si="2"/>
        <v>0.98640037831018657</v>
      </c>
      <c r="O17" s="178">
        <f t="shared" ca="1" si="6"/>
        <v>9.8640037831018663</v>
      </c>
      <c r="P17" s="179">
        <f ca="1">VLOOKUP(F17,'1-2.(소매)매장이익'!$D$9:$P$23,5,0)</f>
        <v>268028866.86893493</v>
      </c>
      <c r="Q17" s="179">
        <f ca="1">VLOOKUP(F17,'1-2.(소매)매장이익'!$D$9:$P$23,13,0)</f>
        <v>490643995.48484856</v>
      </c>
      <c r="R17" s="180">
        <f t="shared" ca="1" si="3"/>
        <v>1.8305640031107977</v>
      </c>
      <c r="S17" s="178">
        <f t="shared" ca="1" si="14"/>
        <v>6</v>
      </c>
    </row>
    <row r="18" spans="2:19">
      <c r="B18" s="175"/>
      <c r="C18" s="176"/>
      <c r="D18" s="176"/>
      <c r="E18" s="176"/>
      <c r="F18" s="176" t="s">
        <v>29</v>
      </c>
      <c r="G18" s="353">
        <f t="shared" ca="1" si="4"/>
        <v>15.808750612639473</v>
      </c>
      <c r="H18" s="179">
        <f ca="1">VLOOKUP($F18,'1-1.(소매)정책매출'!$E$10:$AD$24,22,0)</f>
        <v>1482668713.9411762</v>
      </c>
      <c r="I18" s="179">
        <f ca="1">VLOOKUP($F18,'1-1.(소매)정책매출'!$E$10:$AD$24,26,0)</f>
        <v>1429831455</v>
      </c>
      <c r="J18" s="177">
        <f t="shared" ca="1" si="5"/>
        <v>0.96436340873429094</v>
      </c>
      <c r="K18" s="177">
        <f t="shared" ca="1" si="0"/>
        <v>0.13803374745600663</v>
      </c>
      <c r="L18" s="177">
        <f ca="1">VLOOKUP(F18,'1-1.(소매)정책매출'!$E$10:$AJ$276,30,0)</f>
        <v>0.12152209492635024</v>
      </c>
      <c r="M18" s="177">
        <f t="shared" ca="1" si="1"/>
        <v>1.651165252965639E-2</v>
      </c>
      <c r="N18" s="177">
        <f t="shared" ca="1" si="2"/>
        <v>0.9808750612639473</v>
      </c>
      <c r="O18" s="178">
        <f t="shared" ca="1" si="6"/>
        <v>9.8087506126394732</v>
      </c>
      <c r="P18" s="179">
        <f ca="1">VLOOKUP(F18,'1-2.(소매)매장이익'!$D$9:$P$23,5,0)</f>
        <v>436133383.55561805</v>
      </c>
      <c r="Q18" s="179">
        <f ca="1">VLOOKUP(F18,'1-2.(소매)매장이익'!$D$9:$P$23,13,0)</f>
        <v>760789540.66666675</v>
      </c>
      <c r="R18" s="180">
        <f t="shared" ca="1" si="3"/>
        <v>1.7443964836267729</v>
      </c>
      <c r="S18" s="178">
        <f t="shared" ca="1" si="14"/>
        <v>6</v>
      </c>
    </row>
    <row r="19" spans="2:19">
      <c r="B19" s="175"/>
      <c r="C19" s="176"/>
      <c r="D19" s="176"/>
      <c r="E19" s="176"/>
      <c r="F19" s="176" t="s">
        <v>30</v>
      </c>
      <c r="G19" s="353">
        <f t="shared" ca="1" si="4"/>
        <v>14.994867507869937</v>
      </c>
      <c r="H19" s="179">
        <f ca="1">VLOOKUP($F19,'1-1.(소매)정책매출'!$E$10:$AD$24,22,0)</f>
        <v>1243374372.4117646</v>
      </c>
      <c r="I19" s="179">
        <f ca="1">VLOOKUP($F19,'1-1.(소매)정책매출'!$E$10:$AD$24,26,0)</f>
        <v>1133899136.0000005</v>
      </c>
      <c r="J19" s="177">
        <f t="shared" ca="1" si="5"/>
        <v>0.91195311819125258</v>
      </c>
      <c r="K19" s="177">
        <f t="shared" ca="1" si="0"/>
        <v>0.10946489282487366</v>
      </c>
      <c r="L19" s="177">
        <f ca="1">VLOOKUP(F19,'1-1.(소매)정책매출'!$E$10:$AJ$276,30,0)</f>
        <v>0.12193126022913257</v>
      </c>
      <c r="M19" s="177">
        <f t="shared" ca="1" si="1"/>
        <v>-1.246636740425891E-2</v>
      </c>
      <c r="N19" s="177">
        <f t="shared" ca="1" si="2"/>
        <v>0.89948675078699369</v>
      </c>
      <c r="O19" s="178">
        <f t="shared" ca="1" si="6"/>
        <v>8.9948675078699374</v>
      </c>
      <c r="P19" s="179">
        <f ca="1">VLOOKUP(F19,'1-2.(소매)매장이익'!$D$9:$P$23,5,0)</f>
        <v>352441480.20113051</v>
      </c>
      <c r="Q19" s="179">
        <f ca="1">VLOOKUP(F19,'1-2.(소매)매장이익'!$D$9:$P$23,13,0)</f>
        <v>527166441.75757575</v>
      </c>
      <c r="R19" s="180">
        <f t="shared" ca="1" si="3"/>
        <v>1.4957559520426869</v>
      </c>
      <c r="S19" s="178">
        <f t="shared" ca="1" si="14"/>
        <v>6</v>
      </c>
    </row>
    <row r="20" spans="2:19">
      <c r="B20" s="175"/>
      <c r="C20" s="176"/>
      <c r="D20" s="176"/>
      <c r="E20" s="176"/>
      <c r="F20" s="176" t="s">
        <v>31</v>
      </c>
      <c r="G20" s="353">
        <f t="shared" ca="1" si="4"/>
        <v>14.921055711141666</v>
      </c>
      <c r="H20" s="179">
        <f ca="1">VLOOKUP($F20,'1-1.(소매)정책매출'!$E$10:$AD$24,22,0)</f>
        <v>1087983380.7352941</v>
      </c>
      <c r="I20" s="179">
        <f ca="1">VLOOKUP($F20,'1-1.(소매)정책매출'!$E$10:$AD$24,26,0)</f>
        <v>973213586</v>
      </c>
      <c r="J20" s="177">
        <f t="shared" ca="1" si="5"/>
        <v>0.89451144496552049</v>
      </c>
      <c r="K20" s="177">
        <f t="shared" ca="1" si="0"/>
        <v>9.3952554953883424E-2</v>
      </c>
      <c r="L20" s="177">
        <f ca="1">VLOOKUP(F20,'1-1.(소매)정책매출'!$E$10:$AJ$276,30,0)</f>
        <v>9.6358428805237317E-2</v>
      </c>
      <c r="M20" s="177">
        <f t="shared" ca="1" si="1"/>
        <v>-2.405873851353893E-3</v>
      </c>
      <c r="N20" s="177">
        <f t="shared" ca="1" si="2"/>
        <v>0.89210557111416655</v>
      </c>
      <c r="O20" s="178">
        <f t="shared" ca="1" si="6"/>
        <v>8.9210557111416655</v>
      </c>
      <c r="P20" s="179">
        <f ca="1">VLOOKUP(F20,'1-2.(소매)매장이익'!$D$9:$P$23,5,0)</f>
        <v>331310324.24310648</v>
      </c>
      <c r="Q20" s="179">
        <f ca="1">VLOOKUP(F20,'1-2.(소매)매장이익'!$D$9:$P$23,13,0)</f>
        <v>467070254.30303037</v>
      </c>
      <c r="R20" s="180">
        <f t="shared" ca="1" si="3"/>
        <v>1.409766675306825</v>
      </c>
      <c r="S20" s="178">
        <f t="shared" ca="1" si="14"/>
        <v>6</v>
      </c>
    </row>
    <row r="21" spans="2:19" ht="17.5" thickBot="1">
      <c r="B21" s="181"/>
      <c r="C21" s="182"/>
      <c r="D21" s="182"/>
      <c r="E21" s="361"/>
      <c r="F21" s="361" t="s">
        <v>32</v>
      </c>
      <c r="G21" s="362">
        <f t="shared" ca="1" si="4"/>
        <v>15.883024032784459</v>
      </c>
      <c r="H21" s="363">
        <f ca="1">VLOOKUP($F21,'1-1.(소매)정책매출'!$E$10:$AD$24,22,0)</f>
        <v>1022631230.3042274</v>
      </c>
      <c r="I21" s="363">
        <f ca="1">VLOOKUP($F21,'1-1.(소매)정책매출'!$E$10:$AD$24,26,0)</f>
        <v>1016016781.9999998</v>
      </c>
      <c r="J21" s="364">
        <f t="shared" ca="1" si="5"/>
        <v>0.99353193203158896</v>
      </c>
      <c r="K21" s="364">
        <f t="shared" ca="1" si="0"/>
        <v>9.8084710199393743E-2</v>
      </c>
      <c r="L21" s="364">
        <f ca="1">VLOOKUP(F21,'1-1.(소매)정책매출'!$E$10:$AJ$276,30,0)</f>
        <v>0.10331423895253683</v>
      </c>
      <c r="M21" s="364">
        <f t="shared" ca="1" si="1"/>
        <v>-5.2295287531430867E-3</v>
      </c>
      <c r="N21" s="364">
        <f t="shared" ca="1" si="2"/>
        <v>0.98830240327844587</v>
      </c>
      <c r="O21" s="365">
        <f t="shared" ca="1" si="6"/>
        <v>9.8830240327844585</v>
      </c>
      <c r="P21" s="363">
        <f ca="1">VLOOKUP(F21,'1-2.(소매)매장이익'!$D$9:$P$23,5,0)</f>
        <v>298752322.66255718</v>
      </c>
      <c r="Q21" s="363">
        <f ca="1">VLOOKUP(F21,'1-2.(소매)매장이익'!$D$9:$P$23,13,0)</f>
        <v>480476538.90909094</v>
      </c>
      <c r="R21" s="366">
        <f t="shared" ca="1" si="3"/>
        <v>1.6082771662725865</v>
      </c>
      <c r="S21" s="365">
        <f t="shared" ca="1" si="14"/>
        <v>6</v>
      </c>
    </row>
    <row r="22" spans="2:19">
      <c r="B22" s="236" t="s">
        <v>51</v>
      </c>
      <c r="C22" s="183" t="s">
        <v>50</v>
      </c>
      <c r="D22" s="183" t="s">
        <v>542</v>
      </c>
      <c r="E22" s="183" t="s">
        <v>52</v>
      </c>
      <c r="F22" s="184"/>
      <c r="G22" s="354">
        <f t="shared" ca="1" si="4"/>
        <v>14.631535166257009</v>
      </c>
      <c r="H22" s="185">
        <f>IFERROR(VLOOKUP($B22,'1-1.(소매)정책매출'!$B$25:$AJ$276,25,0),0)</f>
        <v>48295873.744927235</v>
      </c>
      <c r="I22" s="186">
        <f>IFERROR(VLOOKUP($B22,'1-1.(소매)정책매출'!$B$25:$AJ$276,29,0),0)</f>
        <v>49757318</v>
      </c>
      <c r="J22" s="187">
        <f t="shared" si="5"/>
        <v>1.030260230155299</v>
      </c>
      <c r="K22" s="188">
        <f t="shared" ref="K22:K85" si="23">I22/SUM($I$22:$I$273)</f>
        <v>4.8034955748684546E-3</v>
      </c>
      <c r="L22" s="188">
        <f ca="1">VLOOKUP(B22,'1-1.(소매)정책매출'!$B$25:$AJ$276,33,0)</f>
        <v>4.8588379705400983E-3</v>
      </c>
      <c r="M22" s="188">
        <f t="shared" ca="1" si="1"/>
        <v>-5.5342395671643778E-5</v>
      </c>
      <c r="N22" s="188">
        <f t="shared" ca="1" si="2"/>
        <v>1.0302048877596273</v>
      </c>
      <c r="O22" s="189">
        <f t="shared" ca="1" si="6"/>
        <v>10.302048877596272</v>
      </c>
      <c r="P22" s="185">
        <f>IFERROR(VLOOKUP($B22,'1-2.(소매)매장이익'!$A$24:$P$275,8,0),0)</f>
        <v>16369315.490226392</v>
      </c>
      <c r="Q22" s="185">
        <f>IFERROR(VLOOKUP($B22,'1-2.(소매)매장이익'!$A$24:$P$275,16,0),0)</f>
        <v>14174145.393939395</v>
      </c>
      <c r="R22" s="190">
        <f>Q22/P22</f>
        <v>0.86589725773214743</v>
      </c>
      <c r="S22" s="237">
        <f>IFERROR(MAX(0,MIN($S$4*1.2,$S$4*R22)),0)</f>
        <v>4.3294862886607373</v>
      </c>
    </row>
    <row r="23" spans="2:19">
      <c r="B23" s="238" t="s">
        <v>53</v>
      </c>
      <c r="C23" s="191" t="s">
        <v>50</v>
      </c>
      <c r="D23" s="191" t="s">
        <v>542</v>
      </c>
      <c r="E23" s="191" t="s">
        <v>54</v>
      </c>
      <c r="F23" s="192"/>
      <c r="G23" s="327">
        <f t="shared" ca="1" si="4"/>
        <v>16.446553645583574</v>
      </c>
      <c r="H23" s="185">
        <f>IFERROR(VLOOKUP($B23,'1-1.(소매)정책매출'!$B$25:$AJ$276,25,0),0)</f>
        <v>41066416.545808561</v>
      </c>
      <c r="I23" s="186">
        <f>IFERROR(VLOOKUP($B23,'1-1.(소매)정책매출'!$B$25:$AJ$276,29,0),0)</f>
        <v>42887752</v>
      </c>
      <c r="J23" s="187">
        <f t="shared" ref="J23:J86" si="24">I23/H23</f>
        <v>1.0443509711191816</v>
      </c>
      <c r="K23" s="188">
        <f t="shared" si="23"/>
        <v>4.1403181527600768E-3</v>
      </c>
      <c r="L23" s="188">
        <f ca="1">VLOOKUP(B23,'1-1.(소매)정책매출'!$B$25:$AJ$276,33,0)</f>
        <v>3.8359247135842881E-3</v>
      </c>
      <c r="M23" s="188">
        <f t="shared" ref="M23:M86" ca="1" si="25">K23-L23</f>
        <v>3.0439343917578864E-4</v>
      </c>
      <c r="N23" s="188">
        <f t="shared" ref="N23:N86" ca="1" si="26">J23+M23</f>
        <v>1.0446553645583574</v>
      </c>
      <c r="O23" s="189">
        <f t="shared" ca="1" si="6"/>
        <v>10.446553645583574</v>
      </c>
      <c r="P23" s="185">
        <f>IFERROR(VLOOKUP($B23,'1-2.(소매)매장이익'!$A$24:$P$275,8,0),0)</f>
        <v>11581158.286095414</v>
      </c>
      <c r="Q23" s="185">
        <f>IFERROR(VLOOKUP($B23,'1-2.(소매)매장이익'!$A$24:$P$275,16,0),0)</f>
        <v>18434955.060606062</v>
      </c>
      <c r="R23" s="190">
        <f t="shared" ref="R23:R86" si="27">Q23/P23</f>
        <v>1.5918058112321514</v>
      </c>
      <c r="S23" s="237">
        <f t="shared" ref="S23:S86" si="28">IFERROR(MAX(0,MIN($S$4*1.2,$S$4*R23)),0)</f>
        <v>6</v>
      </c>
    </row>
    <row r="24" spans="2:19">
      <c r="B24" s="238" t="s">
        <v>55</v>
      </c>
      <c r="C24" s="191" t="s">
        <v>50</v>
      </c>
      <c r="D24" s="191" t="s">
        <v>542</v>
      </c>
      <c r="E24" s="191" t="s">
        <v>56</v>
      </c>
      <c r="F24" s="192"/>
      <c r="G24" s="327">
        <f t="shared" ca="1" si="4"/>
        <v>9.4246922300901623</v>
      </c>
      <c r="H24" s="185">
        <f>IFERROR(VLOOKUP($B24,'1-1.(소매)정책매출'!$B$25:$AJ$276,25,0),0)</f>
        <v>33292309.759684358</v>
      </c>
      <c r="I24" s="186">
        <f>IFERROR(VLOOKUP($B24,'1-1.(소매)정책매출'!$B$25:$AJ$276,29,0),0)</f>
        <v>23984924</v>
      </c>
      <c r="J24" s="187">
        <f t="shared" si="24"/>
        <v>0.72043436376543557</v>
      </c>
      <c r="K24" s="188">
        <f t="shared" si="23"/>
        <v>2.3154679739281004E-3</v>
      </c>
      <c r="L24" s="188">
        <f ca="1">VLOOKUP(B24,'1-1.(소매)정책매출'!$B$25:$AJ$276,33,0)</f>
        <v>2.9664484451718495E-3</v>
      </c>
      <c r="M24" s="188">
        <f t="shared" ca="1" si="25"/>
        <v>-6.5098047124374911E-4</v>
      </c>
      <c r="N24" s="188">
        <f t="shared" ca="1" si="26"/>
        <v>0.71978338329419178</v>
      </c>
      <c r="O24" s="189">
        <f t="shared" ca="1" si="6"/>
        <v>7.1978338329419174</v>
      </c>
      <c r="P24" s="185">
        <f>IFERROR(VLOOKUP($B24,'1-2.(소매)매장이익'!$A$24:$P$275,8,0),0)</f>
        <v>9301096.3660639599</v>
      </c>
      <c r="Q24" s="185">
        <f>IFERROR(VLOOKUP($B24,'1-2.(소매)매장이익'!$A$24:$P$275,16,0),0)</f>
        <v>4142444.9090909101</v>
      </c>
      <c r="R24" s="190">
        <f t="shared" si="27"/>
        <v>0.44537167942964889</v>
      </c>
      <c r="S24" s="237">
        <f t="shared" si="28"/>
        <v>2.2268583971482445</v>
      </c>
    </row>
    <row r="25" spans="2:19">
      <c r="B25" s="238" t="s">
        <v>57</v>
      </c>
      <c r="C25" s="191" t="s">
        <v>50</v>
      </c>
      <c r="D25" s="191" t="s">
        <v>542</v>
      </c>
      <c r="E25" s="191" t="s">
        <v>58</v>
      </c>
      <c r="F25" s="192"/>
      <c r="G25" s="327">
        <f t="shared" ca="1" si="4"/>
        <v>13.294934503068578</v>
      </c>
      <c r="H25" s="185">
        <f>IFERROR(VLOOKUP($B25,'1-1.(소매)정책매출'!$B$25:$AJ$276,25,0),0)</f>
        <v>31785413.702090591</v>
      </c>
      <c r="I25" s="186">
        <f>IFERROR(VLOOKUP($B25,'1-1.(소매)정책매출'!$B$25:$AJ$276,29,0),0)</f>
        <v>26112651</v>
      </c>
      <c r="J25" s="187">
        <f t="shared" si="24"/>
        <v>0.82152937333902054</v>
      </c>
      <c r="K25" s="188">
        <f t="shared" si="23"/>
        <v>2.5208754926578703E-3</v>
      </c>
      <c r="L25" s="188">
        <f ca="1">VLOOKUP(B25,'1-1.(소매)정책매출'!$B$25:$AJ$276,33,0)</f>
        <v>3.324468085106383E-3</v>
      </c>
      <c r="M25" s="188">
        <f t="shared" ca="1" si="25"/>
        <v>-8.0359259244851267E-4</v>
      </c>
      <c r="N25" s="188">
        <f t="shared" ca="1" si="26"/>
        <v>0.82072578074657199</v>
      </c>
      <c r="O25" s="189">
        <f t="shared" ca="1" si="6"/>
        <v>8.2072578074657194</v>
      </c>
      <c r="P25" s="185">
        <f>IFERROR(VLOOKUP($B25,'1-2.(소매)매장이익'!$A$24:$P$275,8,0),0)</f>
        <v>7600646.3016856341</v>
      </c>
      <c r="Q25" s="185">
        <f>IFERROR(VLOOKUP($B25,'1-2.(소매)매장이익'!$A$24:$P$275,16,0),0)</f>
        <v>7733926.2121212101</v>
      </c>
      <c r="R25" s="190">
        <f t="shared" si="27"/>
        <v>1.0175353391205717</v>
      </c>
      <c r="S25" s="237">
        <f t="shared" si="28"/>
        <v>5.087676695602859</v>
      </c>
    </row>
    <row r="26" spans="2:19">
      <c r="B26" s="238" t="s">
        <v>59</v>
      </c>
      <c r="C26" s="191" t="s">
        <v>50</v>
      </c>
      <c r="D26" s="191" t="s">
        <v>542</v>
      </c>
      <c r="E26" s="191" t="s">
        <v>60</v>
      </c>
      <c r="F26" s="192"/>
      <c r="G26" s="327">
        <f t="shared" ca="1" si="4"/>
        <v>11.4093730192481</v>
      </c>
      <c r="H26" s="185">
        <f>IFERROR(VLOOKUP($B26,'1-1.(소매)정책매출'!$B$25:$AJ$276,25,0),0)</f>
        <v>30102417.49805288</v>
      </c>
      <c r="I26" s="186">
        <f>IFERROR(VLOOKUP($B26,'1-1.(소매)정책매출'!$B$25:$AJ$276,29,0),0)</f>
        <v>20072720</v>
      </c>
      <c r="J26" s="187">
        <f t="shared" si="24"/>
        <v>0.66681421853571621</v>
      </c>
      <c r="K26" s="188">
        <f t="shared" si="23"/>
        <v>1.9377897678402507E-3</v>
      </c>
      <c r="L26" s="188">
        <f ca="1">VLOOKUP(B26,'1-1.(소매)정책매출'!$B$25:$AJ$276,33,0)</f>
        <v>2.2504091653027824E-3</v>
      </c>
      <c r="M26" s="188">
        <f t="shared" ca="1" si="25"/>
        <v>-3.1261939746253173E-4</v>
      </c>
      <c r="N26" s="188">
        <f t="shared" ca="1" si="26"/>
        <v>0.66650159913825369</v>
      </c>
      <c r="O26" s="189">
        <f t="shared" ca="1" si="6"/>
        <v>6.6650159913825373</v>
      </c>
      <c r="P26" s="185">
        <f>IFERROR(VLOOKUP($B26,'1-2.(소매)매장이익'!$A$24:$P$275,8,0),0)</f>
        <v>6785845.0528860455</v>
      </c>
      <c r="Q26" s="185">
        <f>IFERROR(VLOOKUP($B26,'1-2.(소매)매장이익'!$A$24:$P$275,16,0),0)</f>
        <v>6438894.333333334</v>
      </c>
      <c r="R26" s="190">
        <f t="shared" si="27"/>
        <v>0.94887140557311245</v>
      </c>
      <c r="S26" s="237">
        <f t="shared" si="28"/>
        <v>4.7443570278655622</v>
      </c>
    </row>
    <row r="27" spans="2:19">
      <c r="B27" s="238" t="s">
        <v>61</v>
      </c>
      <c r="C27" s="191" t="s">
        <v>50</v>
      </c>
      <c r="D27" s="191" t="s">
        <v>542</v>
      </c>
      <c r="E27" s="191" t="s">
        <v>62</v>
      </c>
      <c r="F27" s="192"/>
      <c r="G27" s="327">
        <f t="shared" ca="1" si="4"/>
        <v>13.883253918631011</v>
      </c>
      <c r="H27" s="185">
        <f>IFERROR(VLOOKUP($B27,'1-1.(소매)정책매출'!$B$25:$AJ$276,25,0),0)</f>
        <v>50956530.447735183</v>
      </c>
      <c r="I27" s="186">
        <f>IFERROR(VLOOKUP($B27,'1-1.(소매)정책매출'!$B$25:$AJ$276,29,0),0)</f>
        <v>40253778</v>
      </c>
      <c r="J27" s="187">
        <f t="shared" si="24"/>
        <v>0.78996308512973179</v>
      </c>
      <c r="K27" s="188">
        <f t="shared" si="23"/>
        <v>3.8860383209307456E-3</v>
      </c>
      <c r="L27" s="188">
        <f ca="1">VLOOKUP(B27,'1-1.(소매)정책매출'!$B$25:$AJ$276,33,0)</f>
        <v>5.523731587561375E-3</v>
      </c>
      <c r="M27" s="188">
        <f t="shared" ca="1" si="25"/>
        <v>-1.6376932666306294E-3</v>
      </c>
      <c r="N27" s="188">
        <f t="shared" ca="1" si="26"/>
        <v>0.78832539186310113</v>
      </c>
      <c r="O27" s="189">
        <f t="shared" ca="1" si="6"/>
        <v>7.8832539186310111</v>
      </c>
      <c r="P27" s="185">
        <f>IFERROR(VLOOKUP($B27,'1-2.(소매)매장이익'!$A$24:$P$275,8,0),0)</f>
        <v>14507435.275192479</v>
      </c>
      <c r="Q27" s="185">
        <f>IFERROR(VLOOKUP($B27,'1-2.(소매)매장이익'!$A$24:$P$275,16,0),0)</f>
        <v>27310444.090909094</v>
      </c>
      <c r="R27" s="190">
        <f t="shared" si="27"/>
        <v>1.8825135920206095</v>
      </c>
      <c r="S27" s="237">
        <f t="shared" si="28"/>
        <v>6</v>
      </c>
    </row>
    <row r="28" spans="2:19">
      <c r="B28" s="238" t="s">
        <v>65</v>
      </c>
      <c r="C28" s="191" t="s">
        <v>50</v>
      </c>
      <c r="D28" s="191" t="s">
        <v>542</v>
      </c>
      <c r="E28" s="191" t="s">
        <v>66</v>
      </c>
      <c r="F28" s="192"/>
      <c r="G28" s="327">
        <f t="shared" ca="1" si="4"/>
        <v>18</v>
      </c>
      <c r="H28" s="185">
        <f>IFERROR(VLOOKUP($B28,'1-1.(소매)정책매출'!$B$25:$AJ$276,25,0),0)</f>
        <v>39688443.430621028</v>
      </c>
      <c r="I28" s="186">
        <f>IFERROR(VLOOKUP($B28,'1-1.(소매)정책매출'!$B$25:$AJ$276,29,0),0)</f>
        <v>48366816</v>
      </c>
      <c r="J28" s="187">
        <f t="shared" si="24"/>
        <v>1.2186624573611597</v>
      </c>
      <c r="K28" s="188">
        <f t="shared" si="23"/>
        <v>4.6692586330010144E-3</v>
      </c>
      <c r="L28" s="188">
        <f ca="1">VLOOKUP(B28,'1-1.(소매)정책매출'!$B$25:$AJ$276,33,0)</f>
        <v>5.1657119476268415E-3</v>
      </c>
      <c r="M28" s="188">
        <f t="shared" ca="1" si="25"/>
        <v>-4.9645331462582713E-4</v>
      </c>
      <c r="N28" s="188">
        <f t="shared" ca="1" si="26"/>
        <v>1.2181660040465339</v>
      </c>
      <c r="O28" s="189">
        <f t="shared" ca="1" si="6"/>
        <v>12</v>
      </c>
      <c r="P28" s="185">
        <f>IFERROR(VLOOKUP($B28,'1-2.(소매)매장이익'!$A$24:$P$275,8,0),0)</f>
        <v>12688218.439918421</v>
      </c>
      <c r="Q28" s="185">
        <f>IFERROR(VLOOKUP($B28,'1-2.(소매)매장이익'!$A$24:$P$275,16,0),0)</f>
        <v>28465697.060606066</v>
      </c>
      <c r="R28" s="190">
        <f t="shared" si="27"/>
        <v>2.2434747002029929</v>
      </c>
      <c r="S28" s="237">
        <f t="shared" si="28"/>
        <v>6</v>
      </c>
    </row>
    <row r="29" spans="2:19">
      <c r="B29" s="238" t="s">
        <v>63</v>
      </c>
      <c r="C29" s="191" t="s">
        <v>50</v>
      </c>
      <c r="D29" s="191" t="s">
        <v>542</v>
      </c>
      <c r="E29" s="191" t="s">
        <v>64</v>
      </c>
      <c r="F29" s="192"/>
      <c r="G29" s="327">
        <f t="shared" ca="1" si="4"/>
        <v>13.356066688663418</v>
      </c>
      <c r="H29" s="185">
        <f>IFERROR(VLOOKUP($B29,'1-1.(소매)정책매출'!$B$25:$AJ$276,25,0),0)</f>
        <v>41290629.015781924</v>
      </c>
      <c r="I29" s="186">
        <f>IFERROR(VLOOKUP($B29,'1-1.(소매)정책매출'!$B$25:$AJ$276,29,0),0)</f>
        <v>30396104</v>
      </c>
      <c r="J29" s="187">
        <f t="shared" si="24"/>
        <v>0.73615018042912672</v>
      </c>
      <c r="K29" s="188">
        <f t="shared" si="23"/>
        <v>2.9343935108649011E-3</v>
      </c>
      <c r="L29" s="188">
        <f ca="1">VLOOKUP(B29,'1-1.(소매)정책매출'!$B$25:$AJ$276,33,0)</f>
        <v>3.4779050736497546E-3</v>
      </c>
      <c r="M29" s="188">
        <f t="shared" ca="1" si="25"/>
        <v>-5.4351156278485344E-4</v>
      </c>
      <c r="N29" s="188">
        <f t="shared" ca="1" si="26"/>
        <v>0.73560666886634185</v>
      </c>
      <c r="O29" s="189">
        <f t="shared" ca="1" si="6"/>
        <v>7.3560666886634181</v>
      </c>
      <c r="P29" s="185">
        <f>IFERROR(VLOOKUP($B29,'1-2.(소매)매장이익'!$A$24:$P$275,8,0),0)</f>
        <v>10446707.687780919</v>
      </c>
      <c r="Q29" s="185">
        <f>IFERROR(VLOOKUP($B29,'1-2.(소매)매장이익'!$A$24:$P$275,16,0),0)</f>
        <v>13396044.242424246</v>
      </c>
      <c r="R29" s="190">
        <f t="shared" si="27"/>
        <v>1.2823221097775181</v>
      </c>
      <c r="S29" s="237">
        <f t="shared" si="28"/>
        <v>6</v>
      </c>
    </row>
    <row r="30" spans="2:19">
      <c r="B30" s="238" t="s">
        <v>68</v>
      </c>
      <c r="C30" s="191" t="s">
        <v>50</v>
      </c>
      <c r="D30" s="191" t="s">
        <v>542</v>
      </c>
      <c r="E30" s="191" t="s">
        <v>487</v>
      </c>
      <c r="F30" s="192"/>
      <c r="G30" s="327">
        <f t="shared" ca="1" si="4"/>
        <v>15.989509282565727</v>
      </c>
      <c r="H30" s="185">
        <f>IFERROR(VLOOKUP($B30,'1-1.(소매)정책매출'!$B$25:$AJ$276,25,0),0)</f>
        <v>32410873.907972947</v>
      </c>
      <c r="I30" s="186">
        <f>IFERROR(VLOOKUP($B30,'1-1.(소매)정책매출'!$B$25:$AJ$276,29,0),0)</f>
        <v>33678237</v>
      </c>
      <c r="J30" s="187">
        <f t="shared" si="24"/>
        <v>1.0391030212769206</v>
      </c>
      <c r="K30" s="188">
        <f t="shared" si="23"/>
        <v>3.2512456237868579E-3</v>
      </c>
      <c r="L30" s="188">
        <f ca="1">VLOOKUP(B30,'1-1.(소매)정책매출'!$B$25:$AJ$276,33,0)</f>
        <v>3.5801963993453353E-3</v>
      </c>
      <c r="M30" s="188">
        <f t="shared" ca="1" si="25"/>
        <v>-3.2895077555847741E-4</v>
      </c>
      <c r="N30" s="188">
        <f t="shared" ca="1" si="26"/>
        <v>1.0387740705013622</v>
      </c>
      <c r="O30" s="189">
        <f t="shared" ca="1" si="6"/>
        <v>10.387740705013622</v>
      </c>
      <c r="P30" s="185">
        <f>IFERROR(VLOOKUP($B30,'1-2.(소매)매장이익'!$A$24:$P$275,8,0),0)</f>
        <v>18915343.872648291</v>
      </c>
      <c r="Q30" s="185">
        <f>IFERROR(VLOOKUP($B30,'1-2.(소매)매장이익'!$A$24:$P$275,16,0),0)</f>
        <v>21191875.787878793</v>
      </c>
      <c r="R30" s="190">
        <f t="shared" si="27"/>
        <v>1.1203537155104213</v>
      </c>
      <c r="S30" s="237">
        <f t="shared" si="28"/>
        <v>5.6017685775521064</v>
      </c>
    </row>
    <row r="31" spans="2:19">
      <c r="B31" s="238" t="s">
        <v>69</v>
      </c>
      <c r="C31" s="191" t="s">
        <v>50</v>
      </c>
      <c r="D31" s="191" t="s">
        <v>542</v>
      </c>
      <c r="E31" s="191" t="s">
        <v>70</v>
      </c>
      <c r="F31" s="192"/>
      <c r="G31" s="327">
        <f t="shared" ca="1" si="4"/>
        <v>12.491971601115075</v>
      </c>
      <c r="H31" s="185">
        <f>IFERROR(VLOOKUP($B31,'1-1.(소매)정책매출'!$B$25:$AJ$276,25,0),0)</f>
        <v>36850751.461877428</v>
      </c>
      <c r="I31" s="186">
        <f>IFERROR(VLOOKUP($B31,'1-1.(소매)정책매출'!$B$25:$AJ$276,29,0),0)</f>
        <v>29107029</v>
      </c>
      <c r="J31" s="187">
        <f t="shared" si="24"/>
        <v>0.78986256305008029</v>
      </c>
      <c r="K31" s="188">
        <f t="shared" si="23"/>
        <v>2.8099481768504441E-3</v>
      </c>
      <c r="L31" s="188">
        <f ca="1">VLOOKUP(B31,'1-1.(소매)정책매출'!$B$25:$AJ$276,33,0)</f>
        <v>3.1710310965630114E-3</v>
      </c>
      <c r="M31" s="188">
        <f t="shared" ca="1" si="25"/>
        <v>-3.6108291971256737E-4</v>
      </c>
      <c r="N31" s="188">
        <f t="shared" ca="1" si="26"/>
        <v>0.78950148013036769</v>
      </c>
      <c r="O31" s="189">
        <f t="shared" ca="1" si="6"/>
        <v>7.8950148013036774</v>
      </c>
      <c r="P31" s="185">
        <f>IFERROR(VLOOKUP($B31,'1-2.(소매)매장이익'!$A$24:$P$275,8,0),0)</f>
        <v>10820591.069946639</v>
      </c>
      <c r="Q31" s="185">
        <f>IFERROR(VLOOKUP($B31,'1-2.(소매)매장이익'!$A$24:$P$275,16,0),0)</f>
        <v>9948357.9393939413</v>
      </c>
      <c r="R31" s="190">
        <f t="shared" si="27"/>
        <v>0.91939135996227983</v>
      </c>
      <c r="S31" s="237">
        <f t="shared" si="28"/>
        <v>4.5969567998113989</v>
      </c>
    </row>
    <row r="32" spans="2:19">
      <c r="B32" s="238" t="s">
        <v>71</v>
      </c>
      <c r="C32" s="191" t="s">
        <v>50</v>
      </c>
      <c r="D32" s="191" t="s">
        <v>542</v>
      </c>
      <c r="E32" s="191" t="s">
        <v>72</v>
      </c>
      <c r="F32" s="192"/>
      <c r="G32" s="327">
        <f t="shared" ca="1" si="4"/>
        <v>14.736428251310874</v>
      </c>
      <c r="H32" s="185">
        <f>IFERROR(VLOOKUP($B32,'1-1.(소매)정책매출'!$B$25:$AJ$276,25,0),0)</f>
        <v>48904984.803135879</v>
      </c>
      <c r="I32" s="186">
        <f>IFERROR(VLOOKUP($B32,'1-1.(소매)정책매출'!$B$25:$AJ$276,29,0),0)</f>
        <v>53832820</v>
      </c>
      <c r="J32" s="187">
        <f t="shared" si="24"/>
        <v>1.1007634542102576</v>
      </c>
      <c r="K32" s="188">
        <f t="shared" si="23"/>
        <v>5.1969383207649987E-3</v>
      </c>
      <c r="L32" s="188">
        <f ca="1">VLOOKUP(B32,'1-1.(소매)정책매출'!$B$25:$AJ$276,33,0)</f>
        <v>4.5519639934533552E-3</v>
      </c>
      <c r="M32" s="188">
        <f t="shared" ca="1" si="25"/>
        <v>6.4497432731164348E-4</v>
      </c>
      <c r="N32" s="188">
        <f t="shared" ca="1" si="26"/>
        <v>1.1014084285375692</v>
      </c>
      <c r="O32" s="189">
        <f t="shared" ca="1" si="6"/>
        <v>11.014084285375692</v>
      </c>
      <c r="P32" s="185">
        <f>IFERROR(VLOOKUP($B32,'1-2.(소매)매장이익'!$A$24:$P$275,8,0),0)</f>
        <v>19048907.627165549</v>
      </c>
      <c r="Q32" s="185">
        <f>IFERROR(VLOOKUP($B32,'1-2.(소매)매장이익'!$A$24:$P$275,16,0),0)</f>
        <v>14181317.272727272</v>
      </c>
      <c r="R32" s="190">
        <f t="shared" si="27"/>
        <v>0.74446879318703651</v>
      </c>
      <c r="S32" s="237">
        <f t="shared" si="28"/>
        <v>3.7223439659351825</v>
      </c>
    </row>
    <row r="33" spans="2:19">
      <c r="B33" s="238" t="s">
        <v>73</v>
      </c>
      <c r="C33" s="191" t="s">
        <v>50</v>
      </c>
      <c r="D33" s="191" t="s">
        <v>542</v>
      </c>
      <c r="E33" s="191" t="s">
        <v>74</v>
      </c>
      <c r="F33" s="192"/>
      <c r="G33" s="327">
        <f t="shared" ca="1" si="4"/>
        <v>17.336872596351178</v>
      </c>
      <c r="H33" s="185">
        <f>IFERROR(VLOOKUP($B33,'1-1.(소매)정책매출'!$B$25:$AJ$276,25,0),0)</f>
        <v>47205639.451424465</v>
      </c>
      <c r="I33" s="186">
        <f>IFERROR(VLOOKUP($B33,'1-1.(소매)정책매출'!$B$25:$AJ$276,29,0),0)</f>
        <v>53528417</v>
      </c>
      <c r="J33" s="187">
        <f t="shared" si="24"/>
        <v>1.1339411481774715</v>
      </c>
      <c r="K33" s="188">
        <f t="shared" si="23"/>
        <v>5.1675517195121602E-3</v>
      </c>
      <c r="L33" s="188">
        <f ca="1">VLOOKUP(B33,'1-1.(소매)정책매출'!$B$25:$AJ$276,33,0)</f>
        <v>5.4214402618657934E-3</v>
      </c>
      <c r="M33" s="188">
        <f t="shared" ca="1" si="25"/>
        <v>-2.5388854235363321E-4</v>
      </c>
      <c r="N33" s="188">
        <f t="shared" ca="1" si="26"/>
        <v>1.133687259635118</v>
      </c>
      <c r="O33" s="189">
        <f t="shared" ca="1" si="6"/>
        <v>11.33687259635118</v>
      </c>
      <c r="P33" s="185">
        <f>IFERROR(VLOOKUP($B33,'1-2.(소매)매장이익'!$A$24:$P$275,8,0),0)</f>
        <v>15164188.10676609</v>
      </c>
      <c r="Q33" s="185">
        <f>IFERROR(VLOOKUP($B33,'1-2.(소매)매장이익'!$A$24:$P$275,16,0),0)</f>
        <v>35779527.151515156</v>
      </c>
      <c r="R33" s="190">
        <f t="shared" si="27"/>
        <v>2.359475291364312</v>
      </c>
      <c r="S33" s="237">
        <f t="shared" si="28"/>
        <v>6</v>
      </c>
    </row>
    <row r="34" spans="2:19">
      <c r="B34" s="238" t="s">
        <v>75</v>
      </c>
      <c r="C34" s="191" t="s">
        <v>50</v>
      </c>
      <c r="D34" s="191" t="s">
        <v>542</v>
      </c>
      <c r="E34" s="191" t="s">
        <v>76</v>
      </c>
      <c r="F34" s="192"/>
      <c r="G34" s="327">
        <f t="shared" ca="1" si="4"/>
        <v>16.549717591145669</v>
      </c>
      <c r="H34" s="185">
        <f>IFERROR(VLOOKUP($B34,'1-1.(소매)정책매출'!$B$25:$AJ$276,25,0),0)</f>
        <v>48231412.273724116</v>
      </c>
      <c r="I34" s="186">
        <f>IFERROR(VLOOKUP($B34,'1-1.(소매)정책매출'!$B$25:$AJ$276,29,0),0)</f>
        <v>50907228</v>
      </c>
      <c r="J34" s="187">
        <f t="shared" si="24"/>
        <v>1.0554786932443534</v>
      </c>
      <c r="K34" s="188">
        <f t="shared" si="23"/>
        <v>4.9145061320792953E-3</v>
      </c>
      <c r="L34" s="188">
        <f ca="1">VLOOKUP(B34,'1-1.(소매)정책매출'!$B$25:$AJ$276,33,0)</f>
        <v>5.4214402618657934E-3</v>
      </c>
      <c r="M34" s="188">
        <f t="shared" ca="1" si="25"/>
        <v>-5.0693412978649807E-4</v>
      </c>
      <c r="N34" s="188">
        <f t="shared" ca="1" si="26"/>
        <v>1.0549717591145669</v>
      </c>
      <c r="O34" s="189">
        <f t="shared" ca="1" si="6"/>
        <v>10.549717591145669</v>
      </c>
      <c r="P34" s="185">
        <f>IFERROR(VLOOKUP($B34,'1-2.(소매)매장이익'!$A$24:$P$275,8,0),0)</f>
        <v>18569414.120561086</v>
      </c>
      <c r="Q34" s="185">
        <f>IFERROR(VLOOKUP($B34,'1-2.(소매)매장이익'!$A$24:$P$275,16,0),0)</f>
        <v>33847988.303030305</v>
      </c>
      <c r="R34" s="190">
        <f t="shared" si="27"/>
        <v>1.8227817034653739</v>
      </c>
      <c r="S34" s="237">
        <f t="shared" si="28"/>
        <v>6</v>
      </c>
    </row>
    <row r="35" spans="2:19">
      <c r="B35" s="238" t="s">
        <v>77</v>
      </c>
      <c r="C35" s="191" t="s">
        <v>50</v>
      </c>
      <c r="D35" s="191" t="s">
        <v>542</v>
      </c>
      <c r="E35" s="191" t="s">
        <v>78</v>
      </c>
      <c r="F35" s="192"/>
      <c r="G35" s="327">
        <f t="shared" ca="1" si="4"/>
        <v>18</v>
      </c>
      <c r="H35" s="185">
        <f>IFERROR(VLOOKUP($B35,'1-1.(소매)정책매출'!$B$25:$AJ$276,25,0),0)</f>
        <v>33436646.730272591</v>
      </c>
      <c r="I35" s="186">
        <f>IFERROR(VLOOKUP($B35,'1-1.(소매)정책매출'!$B$25:$AJ$276,29,0),0)</f>
        <v>41347025</v>
      </c>
      <c r="J35" s="187">
        <f t="shared" si="24"/>
        <v>1.236578097485044</v>
      </c>
      <c r="K35" s="188">
        <f t="shared" si="23"/>
        <v>3.9915787185610639E-3</v>
      </c>
      <c r="L35" s="188">
        <f ca="1">VLOOKUP(B35,'1-1.(소매)정책매출'!$B$25:$AJ$276,33,0)</f>
        <v>3.6824877250409165E-3</v>
      </c>
      <c r="M35" s="188">
        <f t="shared" ca="1" si="25"/>
        <v>3.0909099352014737E-4</v>
      </c>
      <c r="N35" s="188">
        <f t="shared" ca="1" si="26"/>
        <v>1.2368871884785642</v>
      </c>
      <c r="O35" s="189">
        <f t="shared" ca="1" si="6"/>
        <v>12</v>
      </c>
      <c r="P35" s="185">
        <f>IFERROR(VLOOKUP($B35,'1-2.(소매)매장이익'!$A$24:$P$275,8,0),0)</f>
        <v>10593161.484712441</v>
      </c>
      <c r="Q35" s="185">
        <f>IFERROR(VLOOKUP($B35,'1-2.(소매)매장이익'!$A$24:$P$275,16,0),0)</f>
        <v>20750834.575757578</v>
      </c>
      <c r="R35" s="190">
        <f t="shared" si="27"/>
        <v>1.958889667235246</v>
      </c>
      <c r="S35" s="237">
        <f t="shared" si="28"/>
        <v>6</v>
      </c>
    </row>
    <row r="36" spans="2:19">
      <c r="B36" s="238" t="s">
        <v>552</v>
      </c>
      <c r="C36" s="191" t="s">
        <v>50</v>
      </c>
      <c r="D36" s="191" t="s">
        <v>542</v>
      </c>
      <c r="E36" s="191" t="s">
        <v>553</v>
      </c>
      <c r="F36" s="192"/>
      <c r="G36" s="327">
        <f t="shared" ca="1" si="4"/>
        <v>13.759978597341135</v>
      </c>
      <c r="H36" s="185">
        <f>IFERROR(VLOOKUP($B36,'1-1.(소매)정책매출'!$B$25:$AJ$276,25,0),0)</f>
        <v>27489873.11877434</v>
      </c>
      <c r="I36" s="186">
        <f>IFERROR(VLOOKUP($B36,'1-1.(소매)정책매출'!$B$25:$AJ$276,29,0),0)</f>
        <v>21355550</v>
      </c>
      <c r="J36" s="187">
        <f t="shared" si="24"/>
        <v>0.7768515302973561</v>
      </c>
      <c r="K36" s="188">
        <f t="shared" si="23"/>
        <v>2.0616322190814629E-3</v>
      </c>
      <c r="L36" s="188">
        <f ca="1">VLOOKUP(B36,'1-1.(소매)정책매출'!$B$25:$AJ$276,33,0)</f>
        <v>2.9153027823240591E-3</v>
      </c>
      <c r="M36" s="188">
        <f t="shared" ca="1" si="25"/>
        <v>-8.5367056324259618E-4</v>
      </c>
      <c r="N36" s="188">
        <f t="shared" ca="1" si="26"/>
        <v>0.7759978597341135</v>
      </c>
      <c r="O36" s="189">
        <f t="shared" ca="1" si="6"/>
        <v>7.759978597341135</v>
      </c>
      <c r="P36" s="185">
        <f>IFERROR(VLOOKUP($B36,'1-2.(소매)매장이익'!$A$24:$P$275,8,0),0)</f>
        <v>4010847.8043678454</v>
      </c>
      <c r="Q36" s="185">
        <f>IFERROR(VLOOKUP($B36,'1-2.(소매)매장이익'!$A$24:$P$275,16,0),0)</f>
        <v>6975003.6060606074</v>
      </c>
      <c r="R36" s="190">
        <f t="shared" si="27"/>
        <v>1.7390347243953692</v>
      </c>
      <c r="S36" s="237">
        <f t="shared" si="28"/>
        <v>6</v>
      </c>
    </row>
    <row r="37" spans="2:19">
      <c r="B37" s="238" t="s">
        <v>554</v>
      </c>
      <c r="C37" s="191" t="s">
        <v>50</v>
      </c>
      <c r="D37" s="191" t="s">
        <v>542</v>
      </c>
      <c r="E37" s="191" t="s">
        <v>555</v>
      </c>
      <c r="F37" s="192"/>
      <c r="G37" s="327">
        <f t="shared" ca="1" si="4"/>
        <v>11.901069814676902</v>
      </c>
      <c r="H37" s="185">
        <f>IFERROR(VLOOKUP($B37,'1-1.(소매)정책매출'!$B$25:$AJ$276,25,0),0)</f>
        <v>41595652.104632095</v>
      </c>
      <c r="I37" s="186">
        <f>IFERROR(VLOOKUP($B37,'1-1.(소매)정책매출'!$B$25:$AJ$276,29,0),0)</f>
        <v>29104642</v>
      </c>
      <c r="J37" s="187">
        <f t="shared" si="24"/>
        <v>0.69970394806621883</v>
      </c>
      <c r="K37" s="188">
        <f t="shared" si="23"/>
        <v>2.8097177395118157E-3</v>
      </c>
      <c r="L37" s="188">
        <f ca="1">VLOOKUP(B37,'1-1.(소매)정책매출'!$B$25:$AJ$276,33,0)</f>
        <v>2.7618657937806875E-3</v>
      </c>
      <c r="M37" s="188">
        <f t="shared" ca="1" si="25"/>
        <v>4.7851945731128189E-5</v>
      </c>
      <c r="N37" s="188">
        <f t="shared" ca="1" si="26"/>
        <v>0.69975180001194992</v>
      </c>
      <c r="O37" s="189">
        <f t="shared" ca="1" si="6"/>
        <v>6.9975180001194994</v>
      </c>
      <c r="P37" s="185">
        <f>IFERROR(VLOOKUP($B37,'1-2.(소매)매장이익'!$A$24:$P$275,8,0),0)</f>
        <v>25780562.760187898</v>
      </c>
      <c r="Q37" s="185">
        <f>IFERROR(VLOOKUP($B37,'1-2.(소매)매장이익'!$A$24:$P$275,16,0),0)</f>
        <v>25283265.060606066</v>
      </c>
      <c r="R37" s="190">
        <f t="shared" si="27"/>
        <v>0.98071036291148028</v>
      </c>
      <c r="S37" s="237">
        <f t="shared" si="28"/>
        <v>4.9035518145574013</v>
      </c>
    </row>
    <row r="38" spans="2:19">
      <c r="B38" s="238" t="s">
        <v>579</v>
      </c>
      <c r="C38" s="191" t="s">
        <v>50</v>
      </c>
      <c r="D38" s="191" t="s">
        <v>542</v>
      </c>
      <c r="E38" s="191" t="s">
        <v>585</v>
      </c>
      <c r="F38" s="192"/>
      <c r="G38" s="327">
        <f t="shared" ca="1" si="4"/>
        <v>18</v>
      </c>
      <c r="H38" s="185">
        <f>IFERROR(VLOOKUP($B38,'1-1.(소매)정책매출'!$B$25:$AJ$276,25,0),0)</f>
        <v>39688443.430621028</v>
      </c>
      <c r="I38" s="186">
        <f>IFERROR(VLOOKUP($B38,'1-1.(소매)정책매출'!$B$25:$AJ$276,29,0),0)</f>
        <v>62885107</v>
      </c>
      <c r="J38" s="187">
        <f t="shared" si="24"/>
        <v>1.5844689678981447</v>
      </c>
      <c r="K38" s="188">
        <f t="shared" si="23"/>
        <v>6.0708322984697307E-3</v>
      </c>
      <c r="L38" s="188">
        <f ca="1">VLOOKUP(B38,'1-1.(소매)정책매출'!$B$25:$AJ$276,33,0)</f>
        <v>6.0351882160392797E-3</v>
      </c>
      <c r="M38" s="188">
        <f t="shared" ca="1" si="25"/>
        <v>3.564408243045096E-5</v>
      </c>
      <c r="N38" s="188">
        <f t="shared" ca="1" si="26"/>
        <v>1.5845046119805752</v>
      </c>
      <c r="O38" s="189">
        <f t="shared" ca="1" si="6"/>
        <v>12</v>
      </c>
      <c r="P38" s="185">
        <f>IFERROR(VLOOKUP($B38,'1-2.(소매)매장이익'!$A$24:$P$275,8,0),0)</f>
        <v>4815282.4095226638</v>
      </c>
      <c r="Q38" s="185">
        <f>IFERROR(VLOOKUP($B38,'1-2.(소매)매장이익'!$A$24:$P$275,16,0),0)</f>
        <v>26827150.878787883</v>
      </c>
      <c r="R38" s="190">
        <f t="shared" si="27"/>
        <v>5.5712518181144937</v>
      </c>
      <c r="S38" s="237">
        <f t="shared" si="28"/>
        <v>6</v>
      </c>
    </row>
    <row r="39" spans="2:19">
      <c r="B39" s="238" t="s">
        <v>578</v>
      </c>
      <c r="C39" s="191" t="s">
        <v>50</v>
      </c>
      <c r="D39" s="191" t="s">
        <v>542</v>
      </c>
      <c r="E39" s="191" t="s">
        <v>586</v>
      </c>
      <c r="F39" s="192"/>
      <c r="G39" s="327">
        <f t="shared" ca="1" si="4"/>
        <v>7.5552001406178295</v>
      </c>
      <c r="H39" s="185">
        <f>IFERROR(VLOOKUP($B39,'1-1.(소매)정책매출'!$B$25:$AJ$276,25,0),0)</f>
        <v>30102417.49805288</v>
      </c>
      <c r="I39" s="186">
        <f>IFERROR(VLOOKUP($B39,'1-1.(소매)정책매출'!$B$25:$AJ$276,29,0),0)</f>
        <v>22756906</v>
      </c>
      <c r="J39" s="187">
        <f t="shared" si="24"/>
        <v>0.75598267154031695</v>
      </c>
      <c r="K39" s="188">
        <f t="shared" si="23"/>
        <v>2.1969169895511126E-3</v>
      </c>
      <c r="L39" s="188">
        <f ca="1">VLOOKUP(B39,'1-1.(소매)정책매출'!$B$25:$AJ$276,33,0)</f>
        <v>2.6595744680851063E-3</v>
      </c>
      <c r="M39" s="188">
        <f t="shared" ca="1" si="25"/>
        <v>-4.6265747853399368E-4</v>
      </c>
      <c r="N39" s="188">
        <f t="shared" ca="1" si="26"/>
        <v>0.75552001406178293</v>
      </c>
      <c r="O39" s="189">
        <f t="shared" ca="1" si="6"/>
        <v>7.5552001406178295</v>
      </c>
      <c r="P39" s="185">
        <f>IFERROR(VLOOKUP($B39,'1-2.(소매)매장이익'!$A$24:$P$275,8,0),0)</f>
        <v>3335043.0782811153</v>
      </c>
      <c r="Q39" s="185">
        <f>IFERROR(VLOOKUP($B39,'1-2.(소매)매장이익'!$A$24:$P$275,16,0),0)</f>
        <v>-1691810.7878787895</v>
      </c>
      <c r="R39" s="190">
        <f t="shared" si="27"/>
        <v>-0.50728303897973948</v>
      </c>
      <c r="S39" s="237">
        <f t="shared" si="28"/>
        <v>0</v>
      </c>
    </row>
    <row r="40" spans="2:19">
      <c r="B40" s="238" t="s">
        <v>605</v>
      </c>
      <c r="C40" s="191" t="s">
        <v>50</v>
      </c>
      <c r="D40" s="191" t="s">
        <v>542</v>
      </c>
      <c r="E40" s="191" t="s">
        <v>612</v>
      </c>
      <c r="F40" s="192"/>
      <c r="G40" s="327">
        <f t="shared" ca="1" si="4"/>
        <v>14.328172913246121</v>
      </c>
      <c r="H40" s="185">
        <f>IFERROR(VLOOKUP($B40,'1-1.(소매)정책매출'!$B$25:$AJ$276,25,0),0)</f>
        <v>30183228.116929695</v>
      </c>
      <c r="I40" s="186">
        <f>IFERROR(VLOOKUP($B40,'1-1.(소매)정책매출'!$B$25:$AJ$276,29,0),0)</f>
        <v>26735151</v>
      </c>
      <c r="J40" s="187">
        <f t="shared" si="24"/>
        <v>0.88576181767000339</v>
      </c>
      <c r="K40" s="188">
        <f t="shared" si="23"/>
        <v>2.5809706930333331E-3</v>
      </c>
      <c r="L40" s="188">
        <f ca="1">VLOOKUP(B40,'1-1.(소매)정책매출'!$B$25:$AJ$276,33,0)</f>
        <v>2.7107201309328967E-3</v>
      </c>
      <c r="M40" s="188">
        <f t="shared" ca="1" si="25"/>
        <v>-1.2974943789956358E-4</v>
      </c>
      <c r="N40" s="188">
        <f t="shared" ca="1" si="26"/>
        <v>0.88563206823210383</v>
      </c>
      <c r="O40" s="189">
        <f t="shared" ca="1" si="6"/>
        <v>8.856320682321039</v>
      </c>
      <c r="P40" s="185">
        <f>IFERROR(VLOOKUP($B40,'1-2.(소매)매장이익'!$A$24:$P$275,8,0),0)</f>
        <v>2714949.7669973448</v>
      </c>
      <c r="Q40" s="185">
        <f>IFERROR(VLOOKUP($B40,'1-2.(소매)매장이익'!$A$24:$P$275,16,0),0)</f>
        <v>2971160.7878787904</v>
      </c>
      <c r="R40" s="190">
        <f t="shared" si="27"/>
        <v>1.0943704461850163</v>
      </c>
      <c r="S40" s="237">
        <f t="shared" si="28"/>
        <v>5.4718522309250819</v>
      </c>
    </row>
    <row r="41" spans="2:19">
      <c r="B41" s="238" t="s">
        <v>1058</v>
      </c>
      <c r="C41" s="191" t="s">
        <v>50</v>
      </c>
      <c r="D41" s="191" t="s">
        <v>542</v>
      </c>
      <c r="E41" s="191" t="s">
        <v>1074</v>
      </c>
      <c r="F41" s="192"/>
      <c r="G41" s="327">
        <f t="shared" ca="1" si="4"/>
        <v>12</v>
      </c>
      <c r="H41" s="185">
        <f>IFERROR(VLOOKUP($B41,'1-1.(소매)정책매출'!$B$25:$AJ$276,25,0),0)</f>
        <v>28884195.38163558</v>
      </c>
      <c r="I41" s="186">
        <f>IFERROR(VLOOKUP($B41,'1-1.(소매)정책매출'!$B$25:$AJ$276,29,0),0)</f>
        <v>45551070</v>
      </c>
      <c r="J41" s="187">
        <f t="shared" si="24"/>
        <v>1.5770240229354331</v>
      </c>
      <c r="K41" s="188">
        <f t="shared" si="23"/>
        <v>4.3974308095850994E-3</v>
      </c>
      <c r="L41" s="188">
        <f ca="1">VLOOKUP(B41,'1-1.(소매)정책매출'!$B$25:$AJ$276,33,0)</f>
        <v>4.0405073649754505E-3</v>
      </c>
      <c r="M41" s="188">
        <f t="shared" ca="1" si="25"/>
        <v>3.5692344460964889E-4</v>
      </c>
      <c r="N41" s="188">
        <f t="shared" ca="1" si="26"/>
        <v>1.5773809463800428</v>
      </c>
      <c r="O41" s="189">
        <f t="shared" ca="1" si="6"/>
        <v>12</v>
      </c>
      <c r="P41" s="185">
        <f>IFERROR(VLOOKUP($B41,'1-2.(소매)매장이익'!$A$24:$P$275,8,0),0)</f>
        <v>1770769.7277426796</v>
      </c>
      <c r="Q41" s="185">
        <f>IFERROR(VLOOKUP($B41,'1-2.(소매)매장이익'!$A$24:$P$275,16,0),0)</f>
        <v>-1969316.2424242401</v>
      </c>
      <c r="R41" s="190">
        <f t="shared" si="27"/>
        <v>-1.1121244120965752</v>
      </c>
      <c r="S41" s="237">
        <f t="shared" si="28"/>
        <v>0</v>
      </c>
    </row>
    <row r="42" spans="2:19">
      <c r="B42" s="238" t="s">
        <v>79</v>
      </c>
      <c r="C42" s="191" t="s">
        <v>50</v>
      </c>
      <c r="D42" s="191" t="s">
        <v>543</v>
      </c>
      <c r="E42" s="191" t="s">
        <v>80</v>
      </c>
      <c r="F42" s="192"/>
      <c r="G42" s="327">
        <f t="shared" ca="1" si="4"/>
        <v>16.204526891736034</v>
      </c>
      <c r="H42" s="185">
        <f>IFERROR(VLOOKUP($B42,'1-1.(소매)정책매출'!$B$25:$AJ$276,25,0),0)</f>
        <v>37163673.041397154</v>
      </c>
      <c r="I42" s="186">
        <f>IFERROR(VLOOKUP($B42,'1-1.(소매)정책매출'!$B$25:$AJ$276,29,0),0)</f>
        <v>37928349.923076928</v>
      </c>
      <c r="J42" s="187">
        <f t="shared" si="24"/>
        <v>1.0205759231825118</v>
      </c>
      <c r="K42" s="188">
        <f t="shared" si="23"/>
        <v>3.6615450418280649E-3</v>
      </c>
      <c r="L42" s="188">
        <f ca="1">VLOOKUP(B42,'1-1.(소매)정책매출'!$B$25:$AJ$276,33,0)</f>
        <v>3.7847790507364977E-3</v>
      </c>
      <c r="M42" s="188">
        <f t="shared" ca="1" si="25"/>
        <v>-1.2323400890843286E-4</v>
      </c>
      <c r="N42" s="188">
        <f t="shared" ca="1" si="26"/>
        <v>1.0204526891736034</v>
      </c>
      <c r="O42" s="189">
        <f t="shared" ca="1" si="6"/>
        <v>10.204526891736034</v>
      </c>
      <c r="P42" s="185">
        <f>IFERROR(VLOOKUP($B42,'1-2.(소매)매장이익'!$A$24:$P$275,8,0),0)</f>
        <v>7587198.6622252204</v>
      </c>
      <c r="Q42" s="185">
        <f>IFERROR(VLOOKUP($B42,'1-2.(소매)매장이익'!$A$24:$P$275,16,0),0)</f>
        <v>13202018.272727273</v>
      </c>
      <c r="R42" s="190">
        <f t="shared" si="27"/>
        <v>1.7400385650183179</v>
      </c>
      <c r="S42" s="237">
        <f t="shared" si="28"/>
        <v>6</v>
      </c>
    </row>
    <row r="43" spans="2:19">
      <c r="B43" s="238" t="s">
        <v>81</v>
      </c>
      <c r="C43" s="191" t="s">
        <v>50</v>
      </c>
      <c r="D43" s="191" t="s">
        <v>543</v>
      </c>
      <c r="E43" s="191" t="s">
        <v>82</v>
      </c>
      <c r="F43" s="192"/>
      <c r="G43" s="327">
        <f t="shared" ca="1" si="4"/>
        <v>14.049915940525675</v>
      </c>
      <c r="H43" s="185">
        <f>IFERROR(VLOOKUP($B43,'1-1.(소매)정책매출'!$B$25:$AJ$276,25,0),0)</f>
        <v>70653709.882771477</v>
      </c>
      <c r="I43" s="186">
        <f>IFERROR(VLOOKUP($B43,'1-1.(소매)정책매출'!$B$25:$AJ$276,29,0),0)</f>
        <v>56888728.846153848</v>
      </c>
      <c r="J43" s="187">
        <f t="shared" si="24"/>
        <v>0.80517681152969234</v>
      </c>
      <c r="K43" s="188">
        <f t="shared" si="23"/>
        <v>5.4919510989798808E-3</v>
      </c>
      <c r="L43" s="188">
        <f ca="1">VLOOKUP(B43,'1-1.(소매)정책매출'!$B$25:$AJ$276,33,0)</f>
        <v>5.6771685761047462E-3</v>
      </c>
      <c r="M43" s="188">
        <f t="shared" ca="1" si="25"/>
        <v>-1.8521747712486533E-4</v>
      </c>
      <c r="N43" s="188">
        <f t="shared" ca="1" si="26"/>
        <v>0.80499159405256748</v>
      </c>
      <c r="O43" s="189">
        <f t="shared" ca="1" si="6"/>
        <v>8.0499159405256755</v>
      </c>
      <c r="P43" s="185">
        <f>IFERROR(VLOOKUP($B43,'1-2.(소매)매장이익'!$A$24:$P$275,8,0),0)</f>
        <v>29668714.4270388</v>
      </c>
      <c r="Q43" s="185">
        <f>IFERROR(VLOOKUP($B43,'1-2.(소매)매장이익'!$A$24:$P$275,16,0),0)</f>
        <v>36266569.969696969</v>
      </c>
      <c r="R43" s="190">
        <f t="shared" si="27"/>
        <v>1.222384274818634</v>
      </c>
      <c r="S43" s="237">
        <f t="shared" si="28"/>
        <v>6</v>
      </c>
    </row>
    <row r="44" spans="2:19">
      <c r="B44" s="238" t="s">
        <v>83</v>
      </c>
      <c r="C44" s="191" t="s">
        <v>50</v>
      </c>
      <c r="D44" s="191" t="s">
        <v>543</v>
      </c>
      <c r="E44" s="191" t="s">
        <v>84</v>
      </c>
      <c r="F44" s="192"/>
      <c r="G44" s="327">
        <f t="shared" ca="1" si="4"/>
        <v>17.477109590124172</v>
      </c>
      <c r="H44" s="185">
        <f>IFERROR(VLOOKUP($B44,'1-1.(소매)정책매출'!$B$25:$AJ$276,25,0),0)</f>
        <v>48034544.800281554</v>
      </c>
      <c r="I44" s="186">
        <f>IFERROR(VLOOKUP($B44,'1-1.(소매)정책매출'!$B$25:$AJ$276,29,0),0)</f>
        <v>55127184.846153848</v>
      </c>
      <c r="J44" s="187">
        <f t="shared" si="24"/>
        <v>1.1476570679572822</v>
      </c>
      <c r="K44" s="188">
        <f t="shared" si="23"/>
        <v>5.3218943284574815E-3</v>
      </c>
      <c r="L44" s="188">
        <f ca="1">VLOOKUP(B44,'1-1.(소매)정책매출'!$B$25:$AJ$276,33,0)</f>
        <v>5.2680032733224223E-3</v>
      </c>
      <c r="M44" s="188">
        <f t="shared" ca="1" si="25"/>
        <v>5.38910551350592E-5</v>
      </c>
      <c r="N44" s="188">
        <f t="shared" ca="1" si="26"/>
        <v>1.1477109590124173</v>
      </c>
      <c r="O44" s="189">
        <f t="shared" ca="1" si="6"/>
        <v>11.477109590124172</v>
      </c>
      <c r="P44" s="185">
        <f>IFERROR(VLOOKUP($B44,'1-2.(소매)매장이익'!$A$24:$P$275,8,0),0)</f>
        <v>10945909.012414053</v>
      </c>
      <c r="Q44" s="185">
        <f>IFERROR(VLOOKUP($B44,'1-2.(소매)매장이익'!$A$24:$P$275,16,0),0)</f>
        <v>29590490.757575758</v>
      </c>
      <c r="R44" s="190">
        <f t="shared" si="27"/>
        <v>2.7033379067938879</v>
      </c>
      <c r="S44" s="237">
        <f t="shared" si="28"/>
        <v>6</v>
      </c>
    </row>
    <row r="45" spans="2:19">
      <c r="B45" s="238" t="s">
        <v>85</v>
      </c>
      <c r="C45" s="191" t="s">
        <v>50</v>
      </c>
      <c r="D45" s="191" t="s">
        <v>543</v>
      </c>
      <c r="E45" s="191" t="s">
        <v>86</v>
      </c>
      <c r="F45" s="192"/>
      <c r="G45" s="327">
        <f t="shared" ca="1" si="4"/>
        <v>6.8771618628682685</v>
      </c>
      <c r="H45" s="185">
        <f>IFERROR(VLOOKUP($B45,'1-1.(소매)정책매출'!$B$25:$AJ$276,25,0),0)</f>
        <v>45136405.647325158</v>
      </c>
      <c r="I45" s="186">
        <f>IFERROR(VLOOKUP($B45,'1-1.(소매)정책매출'!$B$25:$AJ$276,29,0),0)</f>
        <v>19662619.923076924</v>
      </c>
      <c r="J45" s="187">
        <f t="shared" si="24"/>
        <v>0.43562662203790603</v>
      </c>
      <c r="K45" s="188">
        <f t="shared" si="23"/>
        <v>1.8981993320222831E-3</v>
      </c>
      <c r="L45" s="188">
        <f ca="1">VLOOKUP(B45,'1-1.(소매)정책매출'!$B$25:$AJ$276,33,0)</f>
        <v>2.2504091653027824E-3</v>
      </c>
      <c r="M45" s="188">
        <f t="shared" ca="1" si="25"/>
        <v>-3.5220983328049932E-4</v>
      </c>
      <c r="N45" s="188">
        <f t="shared" ca="1" si="26"/>
        <v>0.43527441220462554</v>
      </c>
      <c r="O45" s="189">
        <f t="shared" ca="1" si="6"/>
        <v>4.3527441220462553</v>
      </c>
      <c r="P45" s="185">
        <f>IFERROR(VLOOKUP($B45,'1-2.(소매)매장이익'!$A$24:$P$275,8,0),0)</f>
        <v>17406054.960256282</v>
      </c>
      <c r="Q45" s="185">
        <f>IFERROR(VLOOKUP($B45,'1-2.(소매)매장이익'!$A$24:$P$275,16,0),0)</f>
        <v>8788030.7878787909</v>
      </c>
      <c r="R45" s="190">
        <f t="shared" si="27"/>
        <v>0.50488354816440262</v>
      </c>
      <c r="S45" s="237">
        <f t="shared" si="28"/>
        <v>2.5244177408220132</v>
      </c>
    </row>
    <row r="46" spans="2:19">
      <c r="B46" s="238" t="s">
        <v>67</v>
      </c>
      <c r="C46" s="191" t="s">
        <v>50</v>
      </c>
      <c r="D46" s="191" t="s">
        <v>542</v>
      </c>
      <c r="E46" s="191" t="s">
        <v>488</v>
      </c>
      <c r="F46" s="192"/>
      <c r="G46" s="327">
        <f t="shared" ca="1" si="4"/>
        <v>15.092284453159973</v>
      </c>
      <c r="H46" s="185">
        <f>IFERROR(VLOOKUP($B46,'1-1.(소매)정책매출'!$B$25:$AJ$276,25,0),0)</f>
        <v>43518274.806825161</v>
      </c>
      <c r="I46" s="186">
        <f>IFERROR(VLOOKUP($B46,'1-1.(소매)정책매출'!$B$25:$AJ$276,29,0),0)</f>
        <v>41793648</v>
      </c>
      <c r="J46" s="187">
        <f t="shared" si="24"/>
        <v>0.96037005569543665</v>
      </c>
      <c r="K46" s="188">
        <f t="shared" si="23"/>
        <v>4.0346950216571123E-3</v>
      </c>
      <c r="L46" s="188">
        <f ca="1">VLOOKUP(B46,'1-1.(소매)정책매출'!$B$25:$AJ$276,33,0)</f>
        <v>4.398527004909984E-3</v>
      </c>
      <c r="M46" s="188">
        <f t="shared" ca="1" si="25"/>
        <v>-3.6383198325287171E-4</v>
      </c>
      <c r="N46" s="188">
        <f t="shared" ca="1" si="26"/>
        <v>0.9600062237121838</v>
      </c>
      <c r="O46" s="189">
        <f t="shared" ca="1" si="6"/>
        <v>9.600062237121838</v>
      </c>
      <c r="P46" s="185">
        <f>IFERROR(VLOOKUP($B46,'1-2.(소매)매장이익'!$A$24:$P$275,8,0),0)</f>
        <v>17388113.623757072</v>
      </c>
      <c r="Q46" s="185">
        <f>IFERROR(VLOOKUP($B46,'1-2.(소매)매장이익'!$A$24:$P$275,16,0),0)</f>
        <v>19099876.787878789</v>
      </c>
      <c r="R46" s="190">
        <f t="shared" si="27"/>
        <v>1.098444443207627</v>
      </c>
      <c r="S46" s="237">
        <f t="shared" si="28"/>
        <v>5.4922222160381349</v>
      </c>
    </row>
    <row r="47" spans="2:19">
      <c r="B47" s="238" t="s">
        <v>601</v>
      </c>
      <c r="C47" s="191" t="s">
        <v>50</v>
      </c>
      <c r="D47" s="191" t="s">
        <v>542</v>
      </c>
      <c r="E47" s="191" t="s">
        <v>608</v>
      </c>
      <c r="F47" s="192"/>
      <c r="G47" s="327">
        <f t="shared" ca="1" si="4"/>
        <v>16.577012067633163</v>
      </c>
      <c r="H47" s="185">
        <f>IFERROR(VLOOKUP($B47,'1-1.(소매)정책매출'!$B$25:$AJ$276,25,0),0)</f>
        <v>31753650.52623488</v>
      </c>
      <c r="I47" s="186">
        <f>IFERROR(VLOOKUP($B47,'1-1.(소매)정책매출'!$B$25:$AJ$276,29,0),0)</f>
        <v>33609523</v>
      </c>
      <c r="J47" s="187">
        <f t="shared" si="24"/>
        <v>1.0584459563863939</v>
      </c>
      <c r="K47" s="188">
        <f t="shared" si="23"/>
        <v>3.2446120790501519E-3</v>
      </c>
      <c r="L47" s="188">
        <f ca="1">VLOOKUP(B47,'1-1.(소매)정책매출'!$B$25:$AJ$276,33,0)</f>
        <v>3.9893617021276593E-3</v>
      </c>
      <c r="M47" s="188">
        <f t="shared" ca="1" si="25"/>
        <v>-7.447496230775074E-4</v>
      </c>
      <c r="N47" s="188">
        <f t="shared" ca="1" si="26"/>
        <v>1.0577012067633165</v>
      </c>
      <c r="O47" s="189">
        <f t="shared" ca="1" si="6"/>
        <v>10.577012067633165</v>
      </c>
      <c r="P47" s="185">
        <f>IFERROR(VLOOKUP($B47,'1-2.(소매)매장이익'!$A$24:$P$275,8,0),0)</f>
        <v>2510351.211412048</v>
      </c>
      <c r="Q47" s="185">
        <f>IFERROR(VLOOKUP($B47,'1-2.(소매)매장이익'!$A$24:$P$275,16,0),0)</f>
        <v>8668682.6969696991</v>
      </c>
      <c r="R47" s="190">
        <f t="shared" si="27"/>
        <v>3.4531752599245467</v>
      </c>
      <c r="S47" s="237">
        <f t="shared" si="28"/>
        <v>6</v>
      </c>
    </row>
    <row r="48" spans="2:19">
      <c r="B48" s="238" t="s">
        <v>621</v>
      </c>
      <c r="C48" s="191" t="s">
        <v>50</v>
      </c>
      <c r="D48" s="191" t="s">
        <v>542</v>
      </c>
      <c r="E48" s="191" t="s">
        <v>622</v>
      </c>
      <c r="F48" s="192"/>
      <c r="G48" s="327">
        <f t="shared" ca="1" si="4"/>
        <v>5.0359021290908359</v>
      </c>
      <c r="H48" s="185">
        <f>IFERROR(VLOOKUP($B48,'1-1.(소매)정책매출'!$B$25:$AJ$276,25,0),0)</f>
        <v>21559448.654949784</v>
      </c>
      <c r="I48" s="186">
        <f>IFERROR(VLOOKUP($B48,'1-1.(소매)정책매출'!$B$25:$AJ$276,29,0),0)</f>
        <v>10868689</v>
      </c>
      <c r="J48" s="187">
        <f t="shared" si="24"/>
        <v>0.50412648180150388</v>
      </c>
      <c r="K48" s="188">
        <f t="shared" si="23"/>
        <v>1.0492466558611831E-3</v>
      </c>
      <c r="L48" s="188">
        <f ca="1">VLOOKUP(B48,'1-1.(소매)정책매출'!$B$25:$AJ$276,33,0)</f>
        <v>1.5855155482815057E-3</v>
      </c>
      <c r="M48" s="188">
        <f t="shared" ca="1" si="25"/>
        <v>-5.3626889242032265E-4</v>
      </c>
      <c r="N48" s="188">
        <f t="shared" ca="1" si="26"/>
        <v>0.50359021290908357</v>
      </c>
      <c r="O48" s="189">
        <f t="shared" ca="1" si="6"/>
        <v>5.0359021290908359</v>
      </c>
      <c r="P48" s="185">
        <f>IFERROR(VLOOKUP($B48,'1-2.(소매)매장이익'!$A$24:$P$275,8,0),0)</f>
        <v>1936269.4413887775</v>
      </c>
      <c r="Q48" s="185">
        <f>IFERROR(VLOOKUP($B48,'1-2.(소매)매장이익'!$A$24:$P$275,16,0),0)</f>
        <v>-3351559.6969696977</v>
      </c>
      <c r="R48" s="190">
        <f t="shared" si="27"/>
        <v>-1.7309366275830971</v>
      </c>
      <c r="S48" s="237">
        <f t="shared" si="28"/>
        <v>0</v>
      </c>
    </row>
    <row r="49" spans="2:19">
      <c r="B49" s="238" t="s">
        <v>87</v>
      </c>
      <c r="C49" s="191" t="s">
        <v>50</v>
      </c>
      <c r="D49" s="191" t="s">
        <v>543</v>
      </c>
      <c r="E49" s="191" t="s">
        <v>88</v>
      </c>
      <c r="F49" s="192"/>
      <c r="G49" s="327">
        <f t="shared" ca="1" si="4"/>
        <v>14.804415007297244</v>
      </c>
      <c r="H49" s="185">
        <f>IFERROR(VLOOKUP($B49,'1-1.(소매)정책매출'!$B$25:$AJ$276,25,0),0)</f>
        <v>32570202.823719654</v>
      </c>
      <c r="I49" s="186">
        <f>IFERROR(VLOOKUP($B49,'1-1.(소매)정책매출'!$B$25:$AJ$276,29,0),0)</f>
        <v>28679268.846153848</v>
      </c>
      <c r="J49" s="187">
        <f t="shared" si="24"/>
        <v>0.88053700498505383</v>
      </c>
      <c r="K49" s="188">
        <f t="shared" si="23"/>
        <v>2.7686528641467922E-3</v>
      </c>
      <c r="L49" s="188">
        <f ca="1">VLOOKUP(B49,'1-1.(소매)정책매출'!$B$25:$AJ$276,33,0)</f>
        <v>2.8641571194762683E-3</v>
      </c>
      <c r="M49" s="188">
        <f t="shared" ca="1" si="25"/>
        <v>-9.550425532947604E-5</v>
      </c>
      <c r="N49" s="188">
        <f t="shared" ca="1" si="26"/>
        <v>0.88044150072972438</v>
      </c>
      <c r="O49" s="189">
        <f t="shared" ca="1" si="6"/>
        <v>8.8044150072972442</v>
      </c>
      <c r="P49" s="185">
        <f>IFERROR(VLOOKUP($B49,'1-2.(소매)매장이익'!$A$24:$P$275,8,0),0)</f>
        <v>7312300.4988353513</v>
      </c>
      <c r="Q49" s="185">
        <f>IFERROR(VLOOKUP($B49,'1-2.(소매)매장이익'!$A$24:$P$275,16,0),0)</f>
        <v>13192259.212121211</v>
      </c>
      <c r="R49" s="190">
        <f t="shared" si="27"/>
        <v>1.8041188561961281</v>
      </c>
      <c r="S49" s="237">
        <f t="shared" si="28"/>
        <v>6</v>
      </c>
    </row>
    <row r="50" spans="2:19">
      <c r="B50" s="238" t="s">
        <v>89</v>
      </c>
      <c r="C50" s="191" t="s">
        <v>50</v>
      </c>
      <c r="D50" s="191" t="s">
        <v>543</v>
      </c>
      <c r="E50" s="191" t="s">
        <v>90</v>
      </c>
      <c r="F50" s="192"/>
      <c r="G50" s="327">
        <f t="shared" ca="1" si="4"/>
        <v>18</v>
      </c>
      <c r="H50" s="185">
        <f>IFERROR(VLOOKUP($B50,'1-1.(소매)정책매출'!$B$25:$AJ$276,25,0),0)</f>
        <v>36724962.259036593</v>
      </c>
      <c r="I50" s="186">
        <f>IFERROR(VLOOKUP($B50,'1-1.(소매)정책매출'!$B$25:$AJ$276,29,0),0)</f>
        <v>51400943.846153848</v>
      </c>
      <c r="J50" s="187">
        <f t="shared" si="24"/>
        <v>1.3996186975932443</v>
      </c>
      <c r="K50" s="188">
        <f t="shared" si="23"/>
        <v>4.9621687067028398E-3</v>
      </c>
      <c r="L50" s="188">
        <f ca="1">VLOOKUP(B50,'1-1.(소매)정책매출'!$B$25:$AJ$276,33,0)</f>
        <v>3.6313420621931262E-3</v>
      </c>
      <c r="M50" s="188">
        <f t="shared" ca="1" si="25"/>
        <v>1.3308266445097136E-3</v>
      </c>
      <c r="N50" s="188">
        <f t="shared" ca="1" si="26"/>
        <v>1.4009495242377541</v>
      </c>
      <c r="O50" s="189">
        <f t="shared" ca="1" si="6"/>
        <v>12</v>
      </c>
      <c r="P50" s="185">
        <f>IFERROR(VLOOKUP($B50,'1-2.(소매)매장이익'!$A$24:$P$275,8,0),0)</f>
        <v>12646765.884685855</v>
      </c>
      <c r="Q50" s="185">
        <f>IFERROR(VLOOKUP($B50,'1-2.(소매)매장이익'!$A$24:$P$275,16,0),0)</f>
        <v>22375473.848484844</v>
      </c>
      <c r="R50" s="190">
        <f t="shared" si="27"/>
        <v>1.7692644943779354</v>
      </c>
      <c r="S50" s="237">
        <f t="shared" si="28"/>
        <v>6</v>
      </c>
    </row>
    <row r="51" spans="2:19">
      <c r="B51" s="238" t="s">
        <v>91</v>
      </c>
      <c r="C51" s="191" t="s">
        <v>50</v>
      </c>
      <c r="D51" s="191" t="s">
        <v>543</v>
      </c>
      <c r="E51" s="191" t="s">
        <v>92</v>
      </c>
      <c r="F51" s="192"/>
      <c r="G51" s="327">
        <f t="shared" ca="1" si="4"/>
        <v>16.842697361851961</v>
      </c>
      <c r="H51" s="185">
        <f>IFERROR(VLOOKUP($B51,'1-1.(소매)정책매출'!$B$25:$AJ$276,25,0),0)</f>
        <v>32570202.823719654</v>
      </c>
      <c r="I51" s="186">
        <f>IFERROR(VLOOKUP($B51,'1-1.(소매)정책매출'!$B$25:$AJ$276,29,0),0)</f>
        <v>35298847.846153848</v>
      </c>
      <c r="J51" s="187">
        <f t="shared" si="24"/>
        <v>1.0837773420448897</v>
      </c>
      <c r="K51" s="188">
        <f t="shared" si="23"/>
        <v>3.407696922630655E-3</v>
      </c>
      <c r="L51" s="188">
        <f ca="1">VLOOKUP(B51,'1-1.(소매)정책매출'!$B$25:$AJ$276,33,0)</f>
        <v>2.9153027823240591E-3</v>
      </c>
      <c r="M51" s="188">
        <f t="shared" ca="1" si="25"/>
        <v>4.9239414030659593E-4</v>
      </c>
      <c r="N51" s="188">
        <f t="shared" ca="1" si="26"/>
        <v>1.0842697361851963</v>
      </c>
      <c r="O51" s="189">
        <f t="shared" ca="1" si="6"/>
        <v>10.842697361851963</v>
      </c>
      <c r="P51" s="185">
        <f>IFERROR(VLOOKUP($B51,'1-2.(소매)매장이익'!$A$24:$P$275,8,0),0)</f>
        <v>9164382.7671049219</v>
      </c>
      <c r="Q51" s="185">
        <f>IFERROR(VLOOKUP($B51,'1-2.(소매)매장이익'!$A$24:$P$275,16,0),0)</f>
        <v>17156592.212121211</v>
      </c>
      <c r="R51" s="190">
        <f t="shared" si="27"/>
        <v>1.8720946787277275</v>
      </c>
      <c r="S51" s="237">
        <f t="shared" si="28"/>
        <v>6</v>
      </c>
    </row>
    <row r="52" spans="2:19">
      <c r="B52" s="238" t="s">
        <v>95</v>
      </c>
      <c r="C52" s="191" t="s">
        <v>50</v>
      </c>
      <c r="D52" s="191" t="s">
        <v>543</v>
      </c>
      <c r="E52" s="191" t="s">
        <v>96</v>
      </c>
      <c r="F52" s="192"/>
      <c r="G52" s="327">
        <f t="shared" ca="1" si="4"/>
        <v>16.23768893515269</v>
      </c>
      <c r="H52" s="185">
        <f>IFERROR(VLOOKUP($B52,'1-1.(소매)정책매출'!$B$25:$AJ$276,25,0),0)</f>
        <v>43206212.835552856</v>
      </c>
      <c r="I52" s="186">
        <f>IFERROR(VLOOKUP($B52,'1-1.(소매)정책매출'!$B$25:$AJ$276,29,0),0)</f>
        <v>44210089.846153848</v>
      </c>
      <c r="J52" s="187">
        <f t="shared" si="24"/>
        <v>1.0232345522719579</v>
      </c>
      <c r="K52" s="188">
        <f t="shared" si="23"/>
        <v>4.2679746311997122E-3</v>
      </c>
      <c r="L52" s="188">
        <f ca="1">VLOOKUP(B52,'1-1.(소매)정책매출'!$B$25:$AJ$276,33,0)</f>
        <v>3.7336333878887069E-3</v>
      </c>
      <c r="M52" s="188">
        <f t="shared" ca="1" si="25"/>
        <v>5.3434124331100527E-4</v>
      </c>
      <c r="N52" s="188">
        <f t="shared" ca="1" si="26"/>
        <v>1.0237688935152689</v>
      </c>
      <c r="O52" s="189">
        <f t="shared" ca="1" si="6"/>
        <v>10.23768893515269</v>
      </c>
      <c r="P52" s="185">
        <f>IFERROR(VLOOKUP($B52,'1-2.(소매)매장이익'!$A$24:$P$275,8,0),0)</f>
        <v>12715889.635752365</v>
      </c>
      <c r="Q52" s="185">
        <f>IFERROR(VLOOKUP($B52,'1-2.(소매)매장이익'!$A$24:$P$275,16,0),0)</f>
        <v>28337443.878787879</v>
      </c>
      <c r="R52" s="190">
        <f t="shared" si="27"/>
        <v>2.2285065921863225</v>
      </c>
      <c r="S52" s="237">
        <f t="shared" si="28"/>
        <v>6</v>
      </c>
    </row>
    <row r="53" spans="2:19">
      <c r="B53" s="238" t="s">
        <v>97</v>
      </c>
      <c r="C53" s="191" t="s">
        <v>50</v>
      </c>
      <c r="D53" s="191" t="s">
        <v>543</v>
      </c>
      <c r="E53" s="191" t="s">
        <v>98</v>
      </c>
      <c r="F53" s="192"/>
      <c r="G53" s="327">
        <f t="shared" ca="1" si="4"/>
        <v>12.027425373365972</v>
      </c>
      <c r="H53" s="185">
        <f>IFERROR(VLOOKUP($B53,'1-1.(소매)정책매출'!$B$25:$AJ$276,25,0),0)</f>
        <v>35056537.291378126</v>
      </c>
      <c r="I53" s="186">
        <f>IFERROR(VLOOKUP($B53,'1-1.(소매)정책매출'!$B$25:$AJ$276,29,0),0)</f>
        <v>32094301.846153848</v>
      </c>
      <c r="J53" s="187">
        <f t="shared" si="24"/>
        <v>0.9155011968066562</v>
      </c>
      <c r="K53" s="188">
        <f t="shared" si="23"/>
        <v>3.0983349403296313E-3</v>
      </c>
      <c r="L53" s="188">
        <f ca="1">VLOOKUP(B53,'1-1.(소매)정책매출'!$B$25:$AJ$276,33,0)</f>
        <v>2.5061374795417347E-3</v>
      </c>
      <c r="M53" s="188">
        <f t="shared" ca="1" si="25"/>
        <v>5.9219746078789659E-4</v>
      </c>
      <c r="N53" s="188">
        <f t="shared" ca="1" si="26"/>
        <v>0.91609339426744407</v>
      </c>
      <c r="O53" s="189">
        <f t="shared" ca="1" si="6"/>
        <v>9.1609339426744398</v>
      </c>
      <c r="P53" s="185">
        <f>IFERROR(VLOOKUP($B53,'1-2.(소매)매장이익'!$A$24:$P$275,8,0),0)</f>
        <v>9798003.0630707983</v>
      </c>
      <c r="Q53" s="185">
        <f>IFERROR(VLOOKUP($B53,'1-2.(소매)매장이익'!$A$24:$P$275,16,0),0)</f>
        <v>5617178.3636363633</v>
      </c>
      <c r="R53" s="190">
        <f t="shared" si="27"/>
        <v>0.57329828613830625</v>
      </c>
      <c r="S53" s="237">
        <f t="shared" si="28"/>
        <v>2.8664914306915312</v>
      </c>
    </row>
    <row r="54" spans="2:19">
      <c r="B54" s="238" t="s">
        <v>99</v>
      </c>
      <c r="C54" s="191" t="s">
        <v>50</v>
      </c>
      <c r="D54" s="191" t="s">
        <v>543</v>
      </c>
      <c r="E54" s="191" t="s">
        <v>100</v>
      </c>
      <c r="F54" s="192"/>
      <c r="G54" s="327">
        <f t="shared" ca="1" si="4"/>
        <v>14.112937854894462</v>
      </c>
      <c r="H54" s="185">
        <f>IFERROR(VLOOKUP($B54,'1-1.(소매)정책매출'!$B$25:$AJ$276,25,0),0)</f>
        <v>48719517.07088501</v>
      </c>
      <c r="I54" s="186">
        <f>IFERROR(VLOOKUP($B54,'1-1.(소매)정책매출'!$B$25:$AJ$276,29,0),0)</f>
        <v>39544179.923076928</v>
      </c>
      <c r="J54" s="187">
        <f t="shared" si="24"/>
        <v>0.81167019503788751</v>
      </c>
      <c r="K54" s="188">
        <f t="shared" si="23"/>
        <v>3.8175348050773559E-3</v>
      </c>
      <c r="L54" s="188">
        <f ca="1">VLOOKUP(B54,'1-1.(소매)정책매출'!$B$25:$AJ$276,33,0)</f>
        <v>4.1939443535188217E-3</v>
      </c>
      <c r="M54" s="188">
        <f t="shared" ca="1" si="25"/>
        <v>-3.7640954844146571E-4</v>
      </c>
      <c r="N54" s="188">
        <f t="shared" ca="1" si="26"/>
        <v>0.81129378548944608</v>
      </c>
      <c r="O54" s="189">
        <f t="shared" ca="1" si="6"/>
        <v>8.1129378548944615</v>
      </c>
      <c r="P54" s="185">
        <f>IFERROR(VLOOKUP($B54,'1-2.(소매)매장이익'!$A$24:$P$275,8,0),0)</f>
        <v>16222832.142658751</v>
      </c>
      <c r="Q54" s="185">
        <f>IFERROR(VLOOKUP($B54,'1-2.(소매)매장이익'!$A$24:$P$275,16,0),0)</f>
        <v>24093789.909090914</v>
      </c>
      <c r="R54" s="190">
        <f t="shared" si="27"/>
        <v>1.4851777850635022</v>
      </c>
      <c r="S54" s="237">
        <f t="shared" si="28"/>
        <v>6</v>
      </c>
    </row>
    <row r="55" spans="2:19">
      <c r="B55" s="238" t="s">
        <v>101</v>
      </c>
      <c r="C55" s="191" t="s">
        <v>50</v>
      </c>
      <c r="D55" s="191" t="s">
        <v>543</v>
      </c>
      <c r="E55" s="191" t="s">
        <v>102</v>
      </c>
      <c r="F55" s="192"/>
      <c r="G55" s="327">
        <f t="shared" ca="1" si="4"/>
        <v>16.534940283291014</v>
      </c>
      <c r="H55" s="185">
        <f>IFERROR(VLOOKUP($B55,'1-1.(소매)정책매출'!$B$25:$AJ$276,25,0),0)</f>
        <v>43206212.835552856</v>
      </c>
      <c r="I55" s="186">
        <f>IFERROR(VLOOKUP($B55,'1-1.(소매)정책매출'!$B$25:$AJ$276,29,0),0)</f>
        <v>45493466.923076928</v>
      </c>
      <c r="J55" s="187">
        <f t="shared" si="24"/>
        <v>1.0529380831462731</v>
      </c>
      <c r="K55" s="188">
        <f t="shared" si="23"/>
        <v>4.3918698964125124E-3</v>
      </c>
      <c r="L55" s="188">
        <f ca="1">VLOOKUP(B55,'1-1.(소매)정책매출'!$B$25:$AJ$276,33,0)</f>
        <v>3.8359247135842881E-3</v>
      </c>
      <c r="M55" s="188">
        <f t="shared" ca="1" si="25"/>
        <v>5.5594518282822431E-4</v>
      </c>
      <c r="N55" s="188">
        <f t="shared" ca="1" si="26"/>
        <v>1.0534940283291014</v>
      </c>
      <c r="O55" s="189">
        <f t="shared" ca="1" si="6"/>
        <v>10.534940283291014</v>
      </c>
      <c r="P55" s="185">
        <f>IFERROR(VLOOKUP($B55,'1-2.(소매)매장이익'!$A$24:$P$275,8,0),0)</f>
        <v>14114887.537391471</v>
      </c>
      <c r="Q55" s="185">
        <f>IFERROR(VLOOKUP($B55,'1-2.(소매)매장이익'!$A$24:$P$275,16,0),0)</f>
        <v>23912217.545454543</v>
      </c>
      <c r="R55" s="190">
        <f t="shared" si="27"/>
        <v>1.6941132178424489</v>
      </c>
      <c r="S55" s="237">
        <f t="shared" si="28"/>
        <v>6</v>
      </c>
    </row>
    <row r="56" spans="2:19">
      <c r="B56" s="238" t="s">
        <v>103</v>
      </c>
      <c r="C56" s="191" t="s">
        <v>50</v>
      </c>
      <c r="D56" s="191" t="s">
        <v>543</v>
      </c>
      <c r="E56" s="191" t="s">
        <v>104</v>
      </c>
      <c r="F56" s="192"/>
      <c r="G56" s="327">
        <f t="shared" ca="1" si="4"/>
        <v>16.34709307740502</v>
      </c>
      <c r="H56" s="185">
        <f>IFERROR(VLOOKUP($B56,'1-1.(소매)정책매출'!$B$25:$AJ$276,25,0),0)</f>
        <v>42195854.041435204</v>
      </c>
      <c r="I56" s="186">
        <f>IFERROR(VLOOKUP($B56,'1-1.(소매)정책매출'!$B$25:$AJ$276,29,0),0)</f>
        <v>43648814.846153848</v>
      </c>
      <c r="J56" s="187">
        <f t="shared" si="24"/>
        <v>1.0344337337808562</v>
      </c>
      <c r="K56" s="188">
        <f t="shared" si="23"/>
        <v>4.2137899989254345E-3</v>
      </c>
      <c r="L56" s="188">
        <f ca="1">VLOOKUP(B56,'1-1.(소매)정책매출'!$B$25:$AJ$276,33,0)</f>
        <v>3.9382160392798689E-3</v>
      </c>
      <c r="M56" s="188">
        <f t="shared" ca="1" si="25"/>
        <v>2.7557395964556558E-4</v>
      </c>
      <c r="N56" s="188">
        <f t="shared" ca="1" si="26"/>
        <v>1.0347093077405018</v>
      </c>
      <c r="O56" s="189">
        <f t="shared" ca="1" si="6"/>
        <v>10.347093077405018</v>
      </c>
      <c r="P56" s="185">
        <f>IFERROR(VLOOKUP($B56,'1-2.(소매)매장이익'!$A$24:$P$275,8,0),0)</f>
        <v>11328730.182228951</v>
      </c>
      <c r="Q56" s="185">
        <f>IFERROR(VLOOKUP($B56,'1-2.(소매)매장이익'!$A$24:$P$275,16,0),0)</f>
        <v>22100921.151515156</v>
      </c>
      <c r="R56" s="190">
        <f t="shared" si="27"/>
        <v>1.9508736456786859</v>
      </c>
      <c r="S56" s="237">
        <f t="shared" si="28"/>
        <v>6</v>
      </c>
    </row>
    <row r="57" spans="2:19">
      <c r="B57" s="238" t="s">
        <v>106</v>
      </c>
      <c r="C57" s="191" t="s">
        <v>50</v>
      </c>
      <c r="D57" s="191" t="s">
        <v>543</v>
      </c>
      <c r="E57" s="191" t="s">
        <v>107</v>
      </c>
      <c r="F57" s="192"/>
      <c r="G57" s="327">
        <f t="shared" ca="1" si="4"/>
        <v>15.343313043789298</v>
      </c>
      <c r="H57" s="185">
        <f>IFERROR(VLOOKUP($B57,'1-1.(소매)정책매출'!$B$25:$AJ$276,25,0),0)</f>
        <v>56692249.676813029</v>
      </c>
      <c r="I57" s="186">
        <f>IFERROR(VLOOKUP($B57,'1-1.(소매)정책매출'!$B$25:$AJ$276,29,0),0)</f>
        <v>52972283</v>
      </c>
      <c r="J57" s="187">
        <f t="shared" si="24"/>
        <v>0.93438315293502128</v>
      </c>
      <c r="K57" s="188">
        <f t="shared" si="23"/>
        <v>5.1138633915352805E-3</v>
      </c>
      <c r="L57" s="188">
        <f ca="1">VLOOKUP(B57,'1-1.(소매)정책매출'!$B$25:$AJ$276,33,0)</f>
        <v>5.1657119476268415E-3</v>
      </c>
      <c r="M57" s="188">
        <f t="shared" ca="1" si="25"/>
        <v>-5.1848556091560992E-5</v>
      </c>
      <c r="N57" s="188">
        <f t="shared" ca="1" si="26"/>
        <v>0.93433130437892975</v>
      </c>
      <c r="O57" s="189">
        <f t="shared" ca="1" si="6"/>
        <v>9.3433130437892977</v>
      </c>
      <c r="P57" s="185">
        <f>IFERROR(VLOOKUP($B57,'1-2.(소매)매장이익'!$A$24:$P$275,8,0),0)</f>
        <v>24841785.083910011</v>
      </c>
      <c r="Q57" s="185">
        <f>IFERROR(VLOOKUP($B57,'1-2.(소매)매장이익'!$A$24:$P$275,16,0),0)</f>
        <v>37567837.393939391</v>
      </c>
      <c r="R57" s="190">
        <f t="shared" si="27"/>
        <v>1.5122841320397715</v>
      </c>
      <c r="S57" s="237">
        <f t="shared" si="28"/>
        <v>6</v>
      </c>
    </row>
    <row r="58" spans="2:19">
      <c r="B58" s="238" t="s">
        <v>108</v>
      </c>
      <c r="C58" s="191" t="s">
        <v>50</v>
      </c>
      <c r="D58" s="191" t="s">
        <v>543</v>
      </c>
      <c r="E58" s="191" t="s">
        <v>109</v>
      </c>
      <c r="F58" s="192"/>
      <c r="G58" s="327">
        <f t="shared" ca="1" si="4"/>
        <v>14.382096104975956</v>
      </c>
      <c r="H58" s="185">
        <f>IFERROR(VLOOKUP($B58,'1-1.(소매)정책매출'!$B$25:$AJ$276,25,0),0)</f>
        <v>37383028.432577431</v>
      </c>
      <c r="I58" s="186">
        <f>IFERROR(VLOOKUP($B58,'1-1.(소매)정책매출'!$B$25:$AJ$276,29,0),0)</f>
        <v>31363113.846153848</v>
      </c>
      <c r="J58" s="187">
        <f t="shared" si="24"/>
        <v>0.83896664238209417</v>
      </c>
      <c r="K58" s="188">
        <f t="shared" si="23"/>
        <v>3.0277471662378502E-3</v>
      </c>
      <c r="L58" s="188">
        <f ca="1">VLOOKUP(B58,'1-1.(소매)정책매출'!$B$25:$AJ$276,33,0)</f>
        <v>3.7847790507364977E-3</v>
      </c>
      <c r="M58" s="188">
        <f t="shared" ca="1" si="25"/>
        <v>-7.5703188449864752E-4</v>
      </c>
      <c r="N58" s="188">
        <f t="shared" ca="1" si="26"/>
        <v>0.83820961049759557</v>
      </c>
      <c r="O58" s="189">
        <f t="shared" ca="1" si="6"/>
        <v>8.3820961049759557</v>
      </c>
      <c r="P58" s="185">
        <f>IFERROR(VLOOKUP($B58,'1-2.(소매)매장이익'!$A$24:$P$275,8,0),0)</f>
        <v>9478919.4072412625</v>
      </c>
      <c r="Q58" s="185">
        <f>IFERROR(VLOOKUP($B58,'1-2.(소매)매장이익'!$A$24:$P$275,16,0),0)</f>
        <v>17577710.90909091</v>
      </c>
      <c r="R58" s="190">
        <f t="shared" si="27"/>
        <v>1.8544002912043656</v>
      </c>
      <c r="S58" s="237">
        <f t="shared" si="28"/>
        <v>6</v>
      </c>
    </row>
    <row r="59" spans="2:19">
      <c r="B59" s="238" t="s">
        <v>110</v>
      </c>
      <c r="C59" s="191" t="s">
        <v>50</v>
      </c>
      <c r="D59" s="191" t="s">
        <v>543</v>
      </c>
      <c r="E59" s="191" t="s">
        <v>111</v>
      </c>
      <c r="F59" s="192"/>
      <c r="G59" s="327">
        <f t="shared" ca="1" si="4"/>
        <v>17.749796616293096</v>
      </c>
      <c r="H59" s="185">
        <f>IFERROR(VLOOKUP($B59,'1-1.(소매)정책매출'!$B$25:$AJ$276,25,0),0)</f>
        <v>36826886.776691273</v>
      </c>
      <c r="I59" s="186">
        <f>IFERROR(VLOOKUP($B59,'1-1.(소매)정책매출'!$B$25:$AJ$276,29,0),0)</f>
        <v>43269576.846153848</v>
      </c>
      <c r="J59" s="187">
        <f t="shared" si="24"/>
        <v>1.1749452813790473</v>
      </c>
      <c r="K59" s="188">
        <f t="shared" si="23"/>
        <v>4.1771789409334832E-3</v>
      </c>
      <c r="L59" s="188">
        <f ca="1">VLOOKUP(B59,'1-1.(소매)정책매출'!$B$25:$AJ$276,33,0)</f>
        <v>4.1427986906710313E-3</v>
      </c>
      <c r="M59" s="188">
        <f t="shared" ca="1" si="25"/>
        <v>3.4380250262451909E-5</v>
      </c>
      <c r="N59" s="188">
        <f t="shared" ca="1" si="26"/>
        <v>1.1749796616293098</v>
      </c>
      <c r="O59" s="189">
        <f t="shared" ca="1" si="6"/>
        <v>11.749796616293098</v>
      </c>
      <c r="P59" s="185">
        <f>IFERROR(VLOOKUP($B59,'1-2.(소매)매장이익'!$A$24:$P$275,8,0),0)</f>
        <v>11628568.437257074</v>
      </c>
      <c r="Q59" s="185">
        <f>IFERROR(VLOOKUP($B59,'1-2.(소매)매장이익'!$A$24:$P$275,16,0),0)</f>
        <v>27054694.757575758</v>
      </c>
      <c r="R59" s="190">
        <f t="shared" si="27"/>
        <v>2.3265714007318832</v>
      </c>
      <c r="S59" s="237">
        <f t="shared" si="28"/>
        <v>6</v>
      </c>
    </row>
    <row r="60" spans="2:19">
      <c r="B60" s="238" t="s">
        <v>93</v>
      </c>
      <c r="C60" s="191" t="s">
        <v>50</v>
      </c>
      <c r="D60" s="191" t="s">
        <v>543</v>
      </c>
      <c r="E60" s="191" t="s">
        <v>94</v>
      </c>
      <c r="F60" s="192"/>
      <c r="G60" s="327">
        <f t="shared" ca="1" si="4"/>
        <v>18</v>
      </c>
      <c r="H60" s="185">
        <f>IFERROR(VLOOKUP($B60,'1-1.(소매)정책매출'!$B$25:$AJ$276,25,0),0)</f>
        <v>36286251.476676047</v>
      </c>
      <c r="I60" s="186">
        <f>IFERROR(VLOOKUP($B60,'1-1.(소매)정책매출'!$B$25:$AJ$276,29,0),0)</f>
        <v>53075038.846153848</v>
      </c>
      <c r="J60" s="187">
        <f t="shared" si="24"/>
        <v>1.4626762668022968</v>
      </c>
      <c r="K60" s="188">
        <f t="shared" si="23"/>
        <v>5.1237832841688003E-3</v>
      </c>
      <c r="L60" s="188">
        <f ca="1">VLOOKUP(B60,'1-1.(소매)정책매출'!$B$25:$AJ$276,33,0)</f>
        <v>3.7847790507364977E-3</v>
      </c>
      <c r="M60" s="188">
        <f t="shared" ca="1" si="25"/>
        <v>1.3390042334323025E-3</v>
      </c>
      <c r="N60" s="188">
        <f t="shared" ca="1" si="26"/>
        <v>1.464015271035729</v>
      </c>
      <c r="O60" s="189">
        <f t="shared" ca="1" si="6"/>
        <v>12</v>
      </c>
      <c r="P60" s="185">
        <f>IFERROR(VLOOKUP($B60,'1-2.(소매)매장이익'!$A$24:$P$275,8,0),0)</f>
        <v>16806753.073397346</v>
      </c>
      <c r="Q60" s="185">
        <f>IFERROR(VLOOKUP($B60,'1-2.(소매)매장이익'!$A$24:$P$275,16,0),0)</f>
        <v>27564284.121212121</v>
      </c>
      <c r="R60" s="190">
        <f t="shared" si="27"/>
        <v>1.6400719401799499</v>
      </c>
      <c r="S60" s="237">
        <f t="shared" si="28"/>
        <v>6</v>
      </c>
    </row>
    <row r="61" spans="2:19">
      <c r="B61" s="238" t="s">
        <v>105</v>
      </c>
      <c r="C61" s="191" t="s">
        <v>50</v>
      </c>
      <c r="D61" s="191" t="s">
        <v>543</v>
      </c>
      <c r="E61" s="191" t="s">
        <v>489</v>
      </c>
      <c r="F61" s="192"/>
      <c r="G61" s="327">
        <f t="shared" ca="1" si="4"/>
        <v>16.054675551981571</v>
      </c>
      <c r="H61" s="185">
        <f>IFERROR(VLOOKUP($B61,'1-1.(소매)정책매출'!$B$25:$AJ$276,25,0),0)</f>
        <v>45457685.556160107</v>
      </c>
      <c r="I61" s="186">
        <f>IFERROR(VLOOKUP($B61,'1-1.(소매)정책매출'!$B$25:$AJ$276,29,0),0)</f>
        <v>45703284.846153848</v>
      </c>
      <c r="J61" s="187">
        <f t="shared" si="24"/>
        <v>1.0054028111415905</v>
      </c>
      <c r="K61" s="188">
        <f t="shared" si="23"/>
        <v>4.4121253986288515E-3</v>
      </c>
      <c r="L61" s="188">
        <f ca="1">VLOOKUP(B61,'1-1.(소매)정책매출'!$B$25:$AJ$276,33,0)</f>
        <v>4.3473813420621928E-3</v>
      </c>
      <c r="M61" s="188">
        <f t="shared" ca="1" si="25"/>
        <v>6.4744056566658735E-5</v>
      </c>
      <c r="N61" s="188">
        <f t="shared" ca="1" si="26"/>
        <v>1.0054675551981571</v>
      </c>
      <c r="O61" s="189">
        <f t="shared" ca="1" si="6"/>
        <v>10.054675551981571</v>
      </c>
      <c r="P61" s="185">
        <f>IFERROR(VLOOKUP($B61,'1-2.(소매)매장이익'!$A$24:$P$275,8,0),0)</f>
        <v>10600206.203045709</v>
      </c>
      <c r="Q61" s="185">
        <f>IFERROR(VLOOKUP($B61,'1-2.(소매)매장이익'!$A$24:$P$275,16,0),0)</f>
        <v>21750670.212121211</v>
      </c>
      <c r="R61" s="190">
        <f t="shared" si="27"/>
        <v>2.0519101039630425</v>
      </c>
      <c r="S61" s="237">
        <f t="shared" si="28"/>
        <v>6</v>
      </c>
    </row>
    <row r="62" spans="2:19">
      <c r="B62" s="238" t="s">
        <v>112</v>
      </c>
      <c r="C62" s="191" t="s">
        <v>50</v>
      </c>
      <c r="D62" s="191" t="s">
        <v>543</v>
      </c>
      <c r="E62" s="191" t="s">
        <v>113</v>
      </c>
      <c r="F62" s="192"/>
      <c r="G62" s="327">
        <f t="shared" ca="1" si="4"/>
        <v>11.953569353360933</v>
      </c>
      <c r="H62" s="185">
        <f>IFERROR(VLOOKUP($B62,'1-1.(소매)정책매출'!$B$25:$AJ$276,25,0),0)</f>
        <v>27768776.95605357</v>
      </c>
      <c r="I62" s="186">
        <f>IFERROR(VLOOKUP($B62,'1-1.(소매)정책매출'!$B$25:$AJ$276,29,0),0)</f>
        <v>22731602</v>
      </c>
      <c r="J62" s="187">
        <f t="shared" si="24"/>
        <v>0.81860292356320463</v>
      </c>
      <c r="K62" s="188">
        <f t="shared" si="23"/>
        <v>2.1944741799923965E-3</v>
      </c>
      <c r="L62" s="188">
        <f ca="1">VLOOKUP(B62,'1-1.(소매)정책매출'!$B$25:$AJ$276,33,0)</f>
        <v>2.7618657937806875E-3</v>
      </c>
      <c r="M62" s="188">
        <f t="shared" ca="1" si="25"/>
        <v>-5.6739161378829102E-4</v>
      </c>
      <c r="N62" s="188">
        <f t="shared" ca="1" si="26"/>
        <v>0.81803553194941636</v>
      </c>
      <c r="O62" s="189">
        <f t="shared" ca="1" si="6"/>
        <v>8.1803553194941632</v>
      </c>
      <c r="P62" s="185">
        <f>IFERROR(VLOOKUP($B62,'1-2.(소매)매장이익'!$A$24:$P$275,8,0),0)</f>
        <v>11178272.58709101</v>
      </c>
      <c r="Q62" s="185">
        <f>IFERROR(VLOOKUP($B62,'1-2.(소매)매장이익'!$A$24:$P$275,16,0),0)</f>
        <v>8435603</v>
      </c>
      <c r="R62" s="190">
        <f t="shared" si="27"/>
        <v>0.75464280677335394</v>
      </c>
      <c r="S62" s="237">
        <f t="shared" si="28"/>
        <v>3.7732140338667697</v>
      </c>
    </row>
    <row r="63" spans="2:19">
      <c r="B63" s="238" t="s">
        <v>556</v>
      </c>
      <c r="C63" s="191" t="s">
        <v>50</v>
      </c>
      <c r="D63" s="191" t="s">
        <v>543</v>
      </c>
      <c r="E63" s="191" t="s">
        <v>557</v>
      </c>
      <c r="F63" s="192"/>
      <c r="G63" s="327">
        <f t="shared" ca="1" si="4"/>
        <v>15.456916647705905</v>
      </c>
      <c r="H63" s="185">
        <f>IFERROR(VLOOKUP($B63,'1-1.(소매)정책매출'!$B$25:$AJ$276,25,0),0)</f>
        <v>34500395.635491967</v>
      </c>
      <c r="I63" s="186">
        <f>IFERROR(VLOOKUP($B63,'1-1.(소매)정책매출'!$B$25:$AJ$276,29,0),0)</f>
        <v>32599329.846153848</v>
      </c>
      <c r="J63" s="187">
        <f t="shared" si="24"/>
        <v>0.94489727568856008</v>
      </c>
      <c r="K63" s="188">
        <f t="shared" si="23"/>
        <v>3.1470895730287786E-3</v>
      </c>
      <c r="L63" s="188">
        <f ca="1">VLOOKUP(B63,'1-1.(소매)정책매출'!$B$25:$AJ$276,33,0)</f>
        <v>2.3527004909983632E-3</v>
      </c>
      <c r="M63" s="188">
        <f t="shared" ca="1" si="25"/>
        <v>7.9438908203041539E-4</v>
      </c>
      <c r="N63" s="188">
        <f t="shared" ca="1" si="26"/>
        <v>0.94569166477059052</v>
      </c>
      <c r="O63" s="189">
        <f t="shared" ca="1" si="6"/>
        <v>9.4569166477059046</v>
      </c>
      <c r="P63" s="185">
        <f>IFERROR(VLOOKUP($B63,'1-2.(소매)매장이익'!$A$24:$P$275,8,0),0)</f>
        <v>6107631.687120718</v>
      </c>
      <c r="Q63" s="185">
        <f>IFERROR(VLOOKUP($B63,'1-2.(소매)매장이익'!$A$24:$P$275,16,0),0)</f>
        <v>10762561.787878791</v>
      </c>
      <c r="R63" s="190">
        <f t="shared" si="27"/>
        <v>1.7621497724844828</v>
      </c>
      <c r="S63" s="237">
        <f t="shared" si="28"/>
        <v>6</v>
      </c>
    </row>
    <row r="64" spans="2:19">
      <c r="B64" s="238" t="s">
        <v>580</v>
      </c>
      <c r="C64" s="191" t="s">
        <v>50</v>
      </c>
      <c r="D64" s="191" t="s">
        <v>543</v>
      </c>
      <c r="E64" s="191" t="s">
        <v>587</v>
      </c>
      <c r="F64" s="192"/>
      <c r="G64" s="327">
        <f t="shared" ca="1" si="4"/>
        <v>7.6438083306842168</v>
      </c>
      <c r="H64" s="185">
        <f>IFERROR(VLOOKUP($B64,'1-1.(소매)정책매출'!$B$25:$AJ$276,25,0),0)</f>
        <v>28003638.703104787</v>
      </c>
      <c r="I64" s="186">
        <f>IFERROR(VLOOKUP($B64,'1-1.(소매)정책매출'!$B$25:$AJ$276,29,0),0)</f>
        <v>18508765.846153848</v>
      </c>
      <c r="J64" s="187">
        <f t="shared" si="24"/>
        <v>0.66094145987184749</v>
      </c>
      <c r="K64" s="188">
        <f t="shared" si="23"/>
        <v>1.7868080196419831E-3</v>
      </c>
      <c r="L64" s="188">
        <f ca="1">VLOOKUP(B64,'1-1.(소매)정책매출'!$B$25:$AJ$276,33,0)</f>
        <v>1.9435351882160392E-3</v>
      </c>
      <c r="M64" s="188">
        <f t="shared" ca="1" si="25"/>
        <v>-1.5672716857405614E-4</v>
      </c>
      <c r="N64" s="188">
        <f t="shared" ca="1" si="26"/>
        <v>0.66078473270327343</v>
      </c>
      <c r="O64" s="189">
        <f t="shared" ca="1" si="6"/>
        <v>6.6078473270327347</v>
      </c>
      <c r="P64" s="185">
        <f>IFERROR(VLOOKUP($B64,'1-2.(소매)매장이익'!$A$24:$P$275,8,0),0)</f>
        <v>4609818.8627997655</v>
      </c>
      <c r="Q64" s="185">
        <f>IFERROR(VLOOKUP($B64,'1-2.(소매)매장이익'!$A$24:$P$275,16,0),0)</f>
        <v>955118.51515151607</v>
      </c>
      <c r="R64" s="190">
        <f t="shared" si="27"/>
        <v>0.20719220073029648</v>
      </c>
      <c r="S64" s="237">
        <f t="shared" si="28"/>
        <v>1.0359610036514824</v>
      </c>
    </row>
    <row r="65" spans="2:19">
      <c r="B65" s="238" t="s">
        <v>581</v>
      </c>
      <c r="C65" s="191" t="s">
        <v>50</v>
      </c>
      <c r="D65" s="191" t="s">
        <v>543</v>
      </c>
      <c r="E65" s="191" t="s">
        <v>588</v>
      </c>
      <c r="F65" s="192"/>
      <c r="G65" s="327">
        <f t="shared" ca="1" si="4"/>
        <v>14.076941105596926</v>
      </c>
      <c r="H65" s="185">
        <f>IFERROR(VLOOKUP($B65,'1-1.(소매)정책매출'!$B$25:$AJ$276,25,0),0)</f>
        <v>32906989.088425536</v>
      </c>
      <c r="I65" s="186">
        <f>IFERROR(VLOOKUP($B65,'1-1.(소매)정책매출'!$B$25:$AJ$276,29,0),0)</f>
        <v>26570110.846153848</v>
      </c>
      <c r="J65" s="187">
        <f t="shared" si="24"/>
        <v>0.80743062741949323</v>
      </c>
      <c r="K65" s="188">
        <f t="shared" si="23"/>
        <v>2.5650379683499892E-3</v>
      </c>
      <c r="L65" s="188">
        <f ca="1">VLOOKUP(B65,'1-1.(소매)정책매출'!$B$25:$AJ$276,33,0)</f>
        <v>2.3015548281505728E-3</v>
      </c>
      <c r="M65" s="188">
        <f t="shared" ca="1" si="25"/>
        <v>2.6348314019941643E-4</v>
      </c>
      <c r="N65" s="188">
        <f t="shared" ca="1" si="26"/>
        <v>0.80769411055969265</v>
      </c>
      <c r="O65" s="189">
        <f t="shared" ca="1" si="6"/>
        <v>8.0769411055969265</v>
      </c>
      <c r="P65" s="185">
        <f>IFERROR(VLOOKUP($B65,'1-2.(소매)매장이익'!$A$24:$P$275,8,0),0)</f>
        <v>4638500.6250765091</v>
      </c>
      <c r="Q65" s="185">
        <f>IFERROR(VLOOKUP($B65,'1-2.(소매)매장이익'!$A$24:$P$275,16,0),0)</f>
        <v>11354986.212121211</v>
      </c>
      <c r="R65" s="190">
        <f t="shared" si="27"/>
        <v>2.4479863494540153</v>
      </c>
      <c r="S65" s="237">
        <f t="shared" si="28"/>
        <v>6</v>
      </c>
    </row>
    <row r="66" spans="2:19">
      <c r="B66" s="238" t="s">
        <v>582</v>
      </c>
      <c r="C66" s="191" t="s">
        <v>50</v>
      </c>
      <c r="D66" s="191" t="s">
        <v>543</v>
      </c>
      <c r="E66" s="191" t="s">
        <v>589</v>
      </c>
      <c r="F66" s="192"/>
      <c r="G66" s="327">
        <f t="shared" ca="1" si="4"/>
        <v>13.8162903311839</v>
      </c>
      <c r="H66" s="185">
        <f>IFERROR(VLOOKUP($B66,'1-1.(소매)정책매출'!$B$25:$AJ$276,25,0),0)</f>
        <v>35832034.338444561</v>
      </c>
      <c r="I66" s="186">
        <f>IFERROR(VLOOKUP($B66,'1-1.(소매)정책매출'!$B$25:$AJ$276,29,0),0)</f>
        <v>28024042.923076924</v>
      </c>
      <c r="J66" s="187">
        <f t="shared" si="24"/>
        <v>0.78209466586187204</v>
      </c>
      <c r="K66" s="188">
        <f t="shared" si="23"/>
        <v>2.7053983530809203E-3</v>
      </c>
      <c r="L66" s="188">
        <f ca="1">VLOOKUP(B66,'1-1.(소매)정책매출'!$B$25:$AJ$276,33,0)</f>
        <v>3.1710310965630114E-3</v>
      </c>
      <c r="M66" s="188">
        <f t="shared" ca="1" si="25"/>
        <v>-4.6563274348209111E-4</v>
      </c>
      <c r="N66" s="188">
        <f t="shared" ca="1" si="26"/>
        <v>0.78162903311838994</v>
      </c>
      <c r="O66" s="189">
        <f t="shared" ca="1" si="6"/>
        <v>7.8162903311838994</v>
      </c>
      <c r="P66" s="185">
        <f>IFERROR(VLOOKUP($B66,'1-2.(소매)매장이익'!$A$24:$P$275,8,0),0)</f>
        <v>1967456.4841543094</v>
      </c>
      <c r="Q66" s="185">
        <f>IFERROR(VLOOKUP($B66,'1-2.(소매)매장이익'!$A$24:$P$275,16,0),0)</f>
        <v>3261489.1818181798</v>
      </c>
      <c r="R66" s="190">
        <f t="shared" si="27"/>
        <v>1.6577185864520387</v>
      </c>
      <c r="S66" s="237">
        <f t="shared" si="28"/>
        <v>6</v>
      </c>
    </row>
    <row r="67" spans="2:19">
      <c r="B67" s="238" t="s">
        <v>602</v>
      </c>
      <c r="C67" s="191" t="s">
        <v>50</v>
      </c>
      <c r="D67" s="191" t="s">
        <v>543</v>
      </c>
      <c r="E67" s="191" t="s">
        <v>610</v>
      </c>
      <c r="F67" s="192"/>
      <c r="G67" s="327">
        <f t="shared" ca="1" si="4"/>
        <v>17.94535818658715</v>
      </c>
      <c r="H67" s="185">
        <f>IFERROR(VLOOKUP($B67,'1-1.(소매)정책매출'!$B$25:$AJ$276,25,0),0)</f>
        <v>34163609.370786086</v>
      </c>
      <c r="I67" s="186">
        <f>IFERROR(VLOOKUP($B67,'1-1.(소매)정책매출'!$B$25:$AJ$276,29,0),0)</f>
        <v>40783480.846153848</v>
      </c>
      <c r="J67" s="187">
        <f t="shared" si="24"/>
        <v>1.1937696747296418</v>
      </c>
      <c r="K67" s="188">
        <f t="shared" si="23"/>
        <v>3.937175025636076E-3</v>
      </c>
      <c r="L67" s="188">
        <f ca="1">VLOOKUP(B67,'1-1.(소매)정책매출'!$B$25:$AJ$276,33,0)</f>
        <v>3.1710310965630114E-3</v>
      </c>
      <c r="M67" s="188">
        <f t="shared" ca="1" si="25"/>
        <v>7.6614392907306452E-4</v>
      </c>
      <c r="N67" s="188">
        <f t="shared" ca="1" si="26"/>
        <v>1.1945358186587149</v>
      </c>
      <c r="O67" s="189">
        <f t="shared" ca="1" si="6"/>
        <v>11.94535818658715</v>
      </c>
      <c r="P67" s="185">
        <f>IFERROR(VLOOKUP($B67,'1-2.(소매)매장이익'!$A$24:$P$275,8,0),0)</f>
        <v>10921676.269450357</v>
      </c>
      <c r="Q67" s="185">
        <f>IFERROR(VLOOKUP($B67,'1-2.(소매)매장이익'!$A$24:$P$275,16,0),0)</f>
        <v>22596304.303030305</v>
      </c>
      <c r="R67" s="190">
        <f t="shared" si="27"/>
        <v>2.0689410439893474</v>
      </c>
      <c r="S67" s="237">
        <f t="shared" si="28"/>
        <v>6</v>
      </c>
    </row>
    <row r="68" spans="2:19">
      <c r="B68" s="238" t="s">
        <v>603</v>
      </c>
      <c r="C68" s="191" t="s">
        <v>50</v>
      </c>
      <c r="D68" s="191" t="s">
        <v>543</v>
      </c>
      <c r="E68" s="191" t="s">
        <v>611</v>
      </c>
      <c r="F68" s="192"/>
      <c r="G68" s="327">
        <f t="shared" ca="1" si="4"/>
        <v>9.3066217187391835</v>
      </c>
      <c r="H68" s="185">
        <f>IFERROR(VLOOKUP($B68,'1-1.(소매)정책매출'!$B$25:$AJ$276,25,0),0)</f>
        <v>35158461.809032798</v>
      </c>
      <c r="I68" s="186">
        <f>IFERROR(VLOOKUP($B68,'1-1.(소매)정책매출'!$B$25:$AJ$276,29,0),0)</f>
        <v>19852705</v>
      </c>
      <c r="J68" s="187">
        <f t="shared" si="24"/>
        <v>0.56466363937740605</v>
      </c>
      <c r="K68" s="188">
        <f t="shared" si="23"/>
        <v>1.9165498553734115E-3</v>
      </c>
      <c r="L68" s="188">
        <f ca="1">VLOOKUP(B68,'1-1.(소매)정책매출'!$B$25:$AJ$276,33,0)</f>
        <v>2.3015548281505728E-3</v>
      </c>
      <c r="M68" s="188">
        <f t="shared" ca="1" si="25"/>
        <v>-3.8500497277716133E-4</v>
      </c>
      <c r="N68" s="188">
        <f t="shared" ca="1" si="26"/>
        <v>0.56427863440462889</v>
      </c>
      <c r="O68" s="189">
        <f t="shared" ca="1" si="6"/>
        <v>5.6427863440462893</v>
      </c>
      <c r="P68" s="185">
        <f>IFERROR(VLOOKUP($B68,'1-2.(소매)매장이익'!$A$24:$P$275,8,0),0)</f>
        <v>3314861.539245598</v>
      </c>
      <c r="Q68" s="185">
        <f>IFERROR(VLOOKUP($B68,'1-2.(소매)매장이익'!$A$24:$P$275,16,0),0)</f>
        <v>2429021.3939393926</v>
      </c>
      <c r="R68" s="190">
        <f t="shared" si="27"/>
        <v>0.73276707493857907</v>
      </c>
      <c r="S68" s="237">
        <f t="shared" si="28"/>
        <v>3.6638353746928951</v>
      </c>
    </row>
    <row r="69" spans="2:19">
      <c r="B69" s="238" t="s">
        <v>1079</v>
      </c>
      <c r="C69" s="191" t="s">
        <v>50</v>
      </c>
      <c r="D69" s="191" t="s">
        <v>543</v>
      </c>
      <c r="E69" s="191" t="s">
        <v>1106</v>
      </c>
      <c r="F69" s="192"/>
      <c r="G69" s="327" t="e">
        <f t="shared" ca="1" si="4"/>
        <v>#DIV/0!</v>
      </c>
      <c r="H69" s="185">
        <f>IFERROR(VLOOKUP($B69,'1-1.(소매)정책매출'!$B$25:$AJ$276,25,0),0)</f>
        <v>0</v>
      </c>
      <c r="I69" s="186">
        <f>IFERROR(VLOOKUP($B69,'1-1.(소매)정책매출'!$B$25:$AJ$276,29,0),0)</f>
        <v>0</v>
      </c>
      <c r="J69" s="187" t="e">
        <f t="shared" si="24"/>
        <v>#DIV/0!</v>
      </c>
      <c r="K69" s="188">
        <f t="shared" si="23"/>
        <v>0</v>
      </c>
      <c r="L69" s="188">
        <f ca="1">VLOOKUP(B69,'1-1.(소매)정책매출'!$B$25:$AJ$276,33,0)</f>
        <v>0</v>
      </c>
      <c r="M69" s="188">
        <f t="shared" ca="1" si="25"/>
        <v>0</v>
      </c>
      <c r="N69" s="188" t="e">
        <f t="shared" ca="1" si="26"/>
        <v>#DIV/0!</v>
      </c>
      <c r="O69" s="189" t="e">
        <f t="shared" ca="1" si="6"/>
        <v>#DIV/0!</v>
      </c>
      <c r="P69" s="185">
        <f>IFERROR(VLOOKUP($B69,'1-2.(소매)매장이익'!$A$24:$P$275,8,0),0)</f>
        <v>0</v>
      </c>
      <c r="Q69" s="185">
        <f>IFERROR(VLOOKUP($B69,'1-2.(소매)매장이익'!$A$24:$P$275,16,0),0)</f>
        <v>0</v>
      </c>
      <c r="R69" s="190" t="e">
        <f t="shared" si="27"/>
        <v>#DIV/0!</v>
      </c>
      <c r="S69" s="237">
        <f t="shared" si="28"/>
        <v>0</v>
      </c>
    </row>
    <row r="70" spans="2:19">
      <c r="B70" s="238" t="s">
        <v>1107</v>
      </c>
      <c r="C70" s="191" t="s">
        <v>50</v>
      </c>
      <c r="D70" s="191" t="s">
        <v>543</v>
      </c>
      <c r="E70" s="191" t="s">
        <v>1108</v>
      </c>
      <c r="F70" s="192"/>
      <c r="G70" s="327" t="e">
        <f t="shared" ca="1" si="4"/>
        <v>#DIV/0!</v>
      </c>
      <c r="H70" s="185">
        <f>IFERROR(VLOOKUP($B70,'1-1.(소매)정책매출'!$B$25:$AJ$276,25,0),0)</f>
        <v>0</v>
      </c>
      <c r="I70" s="186">
        <f>IFERROR(VLOOKUP($B70,'1-1.(소매)정책매출'!$B$25:$AJ$276,29,0),0)</f>
        <v>0</v>
      </c>
      <c r="J70" s="187" t="e">
        <f t="shared" si="24"/>
        <v>#DIV/0!</v>
      </c>
      <c r="K70" s="188">
        <f t="shared" si="23"/>
        <v>0</v>
      </c>
      <c r="L70" s="188">
        <f ca="1">VLOOKUP(B70,'1-1.(소매)정책매출'!$B$25:$AJ$276,33,0)</f>
        <v>0</v>
      </c>
      <c r="M70" s="188">
        <f t="shared" ca="1" si="25"/>
        <v>0</v>
      </c>
      <c r="N70" s="188" t="e">
        <f t="shared" ca="1" si="26"/>
        <v>#DIV/0!</v>
      </c>
      <c r="O70" s="189" t="e">
        <f t="shared" ref="O70:O133" ca="1" si="29">MIN($O$4*1.2,$O$4*N70)</f>
        <v>#DIV/0!</v>
      </c>
      <c r="P70" s="185">
        <f>IFERROR(VLOOKUP($B70,'1-2.(소매)매장이익'!$A$24:$P$275,8,0),0)</f>
        <v>0</v>
      </c>
      <c r="Q70" s="185">
        <f>IFERROR(VLOOKUP($B70,'1-2.(소매)매장이익'!$A$24:$P$275,16,0),0)</f>
        <v>0</v>
      </c>
      <c r="R70" s="190" t="e">
        <f t="shared" si="27"/>
        <v>#DIV/0!</v>
      </c>
      <c r="S70" s="237">
        <f t="shared" si="28"/>
        <v>0</v>
      </c>
    </row>
    <row r="71" spans="2:19">
      <c r="B71" s="238" t="s">
        <v>188</v>
      </c>
      <c r="C71" s="191" t="s">
        <v>114</v>
      </c>
      <c r="D71" s="191" t="s">
        <v>27</v>
      </c>
      <c r="E71" s="191" t="s">
        <v>189</v>
      </c>
      <c r="F71" s="192"/>
      <c r="G71" s="327">
        <f t="shared" ref="G71:G134" ca="1" si="30">SUM(O71,S71)</f>
        <v>18</v>
      </c>
      <c r="H71" s="185">
        <f>IFERROR(VLOOKUP($B71,'1-1.(소매)정책매출'!$B$25:$AJ$276,25,0),0)</f>
        <v>39128456.794309422</v>
      </c>
      <c r="I71" s="186">
        <f>IFERROR(VLOOKUP($B71,'1-1.(소매)정책매출'!$B$25:$AJ$276,29,0),0)</f>
        <v>48029467</v>
      </c>
      <c r="J71" s="187">
        <f t="shared" si="24"/>
        <v>1.2274817596942662</v>
      </c>
      <c r="K71" s="188">
        <f t="shared" si="23"/>
        <v>4.6366914751673404E-3</v>
      </c>
      <c r="L71" s="188">
        <f ca="1">VLOOKUP(B71,'1-1.(소매)정책매출'!$B$25:$AJ$276,33,0)</f>
        <v>3.6824877250409165E-3</v>
      </c>
      <c r="M71" s="188">
        <f t="shared" ca="1" si="25"/>
        <v>9.5420375012642391E-4</v>
      </c>
      <c r="N71" s="188">
        <f t="shared" ca="1" si="26"/>
        <v>1.2284359634443927</v>
      </c>
      <c r="O71" s="189">
        <f t="shared" ca="1" si="29"/>
        <v>12</v>
      </c>
      <c r="P71" s="185">
        <f>IFERROR(VLOOKUP($B71,'1-2.(소매)매장이익'!$A$24:$P$275,8,0),0)</f>
        <v>12185650.157896202</v>
      </c>
      <c r="Q71" s="185">
        <f>IFERROR(VLOOKUP($B71,'1-2.(소매)매장이익'!$A$24:$P$275,16,0),0)</f>
        <v>19379663.151515149</v>
      </c>
      <c r="R71" s="190">
        <f t="shared" si="27"/>
        <v>1.5903675963450572</v>
      </c>
      <c r="S71" s="237">
        <f t="shared" si="28"/>
        <v>6</v>
      </c>
    </row>
    <row r="72" spans="2:19">
      <c r="B72" s="238" t="s">
        <v>190</v>
      </c>
      <c r="C72" s="191" t="s">
        <v>114</v>
      </c>
      <c r="D72" s="191" t="s">
        <v>27</v>
      </c>
      <c r="E72" s="191" t="s">
        <v>191</v>
      </c>
      <c r="F72" s="192"/>
      <c r="G72" s="327">
        <f t="shared" ca="1" si="30"/>
        <v>15.898475005849708</v>
      </c>
      <c r="H72" s="185">
        <f>IFERROR(VLOOKUP($B72,'1-1.(소매)정책매출'!$B$25:$AJ$276,25,0),0)</f>
        <v>45883730.508037239</v>
      </c>
      <c r="I72" s="186">
        <f>IFERROR(VLOOKUP($B72,'1-1.(소매)정책매출'!$B$25:$AJ$276,29,0),0)</f>
        <v>45451243</v>
      </c>
      <c r="J72" s="187">
        <f t="shared" si="24"/>
        <v>0.99057427320645863</v>
      </c>
      <c r="K72" s="188">
        <f t="shared" si="23"/>
        <v>4.3877936632913134E-3</v>
      </c>
      <c r="L72" s="188">
        <f ca="1">VLOOKUP(B72,'1-1.(소매)정책매출'!$B$25:$AJ$276,33,0)</f>
        <v>5.1145662847790511E-3</v>
      </c>
      <c r="M72" s="188">
        <f t="shared" ca="1" si="25"/>
        <v>-7.2677262148773767E-4</v>
      </c>
      <c r="N72" s="188">
        <f t="shared" ca="1" si="26"/>
        <v>0.98984750058497084</v>
      </c>
      <c r="O72" s="189">
        <f t="shared" ca="1" si="29"/>
        <v>9.8984750058497077</v>
      </c>
      <c r="P72" s="185">
        <f>IFERROR(VLOOKUP($B72,'1-2.(소매)매장이익'!$A$24:$P$275,8,0),0)</f>
        <v>13866577.164583869</v>
      </c>
      <c r="Q72" s="185">
        <f>IFERROR(VLOOKUP($B72,'1-2.(소매)매장이익'!$A$24:$P$275,16,0),0)</f>
        <v>22181574.878787883</v>
      </c>
      <c r="R72" s="190">
        <f t="shared" si="27"/>
        <v>1.5996431286187232</v>
      </c>
      <c r="S72" s="237">
        <f t="shared" si="28"/>
        <v>6</v>
      </c>
    </row>
    <row r="73" spans="2:19">
      <c r="B73" s="238" t="s">
        <v>192</v>
      </c>
      <c r="C73" s="191" t="s">
        <v>114</v>
      </c>
      <c r="D73" s="191" t="s">
        <v>27</v>
      </c>
      <c r="E73" s="191" t="s">
        <v>193</v>
      </c>
      <c r="F73" s="192"/>
      <c r="G73" s="327">
        <f t="shared" ca="1" si="30"/>
        <v>12.639326430049888</v>
      </c>
      <c r="H73" s="185">
        <f>IFERROR(VLOOKUP($B73,'1-1.(소매)정책매출'!$B$25:$AJ$276,25,0),0)</f>
        <v>35600400.965253316</v>
      </c>
      <c r="I73" s="186">
        <f>IFERROR(VLOOKUP($B73,'1-1.(소매)정책매출'!$B$25:$AJ$276,29,0),0)</f>
        <v>31745615</v>
      </c>
      <c r="J73" s="187">
        <f t="shared" si="24"/>
        <v>0.89172071491510274</v>
      </c>
      <c r="K73" s="188">
        <f t="shared" si="23"/>
        <v>3.0646732441241636E-3</v>
      </c>
      <c r="L73" s="188">
        <f ca="1">VLOOKUP(B73,'1-1.(소매)정책매출'!$B$25:$AJ$276,33,0)</f>
        <v>2.8641571194762683E-3</v>
      </c>
      <c r="M73" s="188">
        <f t="shared" ca="1" si="25"/>
        <v>2.0051612464789528E-4</v>
      </c>
      <c r="N73" s="188">
        <f t="shared" ca="1" si="26"/>
        <v>0.89192123103975063</v>
      </c>
      <c r="O73" s="189">
        <f t="shared" ca="1" si="29"/>
        <v>8.9192123103975067</v>
      </c>
      <c r="P73" s="185">
        <f>IFERROR(VLOOKUP($B73,'1-2.(소매)매장이익'!$A$24:$P$275,8,0),0)</f>
        <v>9329155.6849126369</v>
      </c>
      <c r="Q73" s="185">
        <f>IFERROR(VLOOKUP($B73,'1-2.(소매)매장이익'!$A$24:$P$275,16,0),0)</f>
        <v>6941104.7575757541</v>
      </c>
      <c r="R73" s="190">
        <f t="shared" si="27"/>
        <v>0.74402282393047603</v>
      </c>
      <c r="S73" s="237">
        <f t="shared" si="28"/>
        <v>3.7201141196523801</v>
      </c>
    </row>
    <row r="74" spans="2:19">
      <c r="B74" s="238" t="s">
        <v>194</v>
      </c>
      <c r="C74" s="191" t="s">
        <v>114</v>
      </c>
      <c r="D74" s="191" t="s">
        <v>27</v>
      </c>
      <c r="E74" s="191" t="s">
        <v>195</v>
      </c>
      <c r="F74" s="192"/>
      <c r="G74" s="327">
        <f t="shared" ca="1" si="30"/>
        <v>13.324170341652541</v>
      </c>
      <c r="H74" s="185">
        <f>IFERROR(VLOOKUP($B74,'1-1.(소매)정책매출'!$B$25:$AJ$276,25,0),0)</f>
        <v>43546318.7640085</v>
      </c>
      <c r="I74" s="186">
        <f>IFERROR(VLOOKUP($B74,'1-1.(소매)정책매출'!$B$25:$AJ$276,29,0),0)</f>
        <v>35157765</v>
      </c>
      <c r="J74" s="187">
        <f t="shared" si="24"/>
        <v>0.807364801386111</v>
      </c>
      <c r="K74" s="188">
        <f t="shared" si="23"/>
        <v>3.3940769998850226E-3</v>
      </c>
      <c r="L74" s="188">
        <f ca="1">VLOOKUP(B74,'1-1.(소매)정책매출'!$B$25:$AJ$276,33,0)</f>
        <v>3.6824877250409165E-3</v>
      </c>
      <c r="M74" s="188">
        <f t="shared" ca="1" si="25"/>
        <v>-2.8841072515589389E-4</v>
      </c>
      <c r="N74" s="188">
        <f t="shared" ca="1" si="26"/>
        <v>0.80707639066095516</v>
      </c>
      <c r="O74" s="189">
        <f t="shared" ca="1" si="29"/>
        <v>8.0707639066095513</v>
      </c>
      <c r="P74" s="185">
        <f>IFERROR(VLOOKUP($B74,'1-2.(소매)매장이익'!$A$24:$P$275,8,0),0)</f>
        <v>10229483.432394914</v>
      </c>
      <c r="Q74" s="185">
        <f>IFERROR(VLOOKUP($B74,'1-2.(소매)매장이익'!$A$24:$P$275,16,0),0)</f>
        <v>10747926.818181818</v>
      </c>
      <c r="R74" s="190">
        <f t="shared" si="27"/>
        <v>1.050681287008598</v>
      </c>
      <c r="S74" s="237">
        <f t="shared" si="28"/>
        <v>5.2534064350429901</v>
      </c>
    </row>
    <row r="75" spans="2:19">
      <c r="B75" s="238" t="s">
        <v>196</v>
      </c>
      <c r="C75" s="191" t="s">
        <v>114</v>
      </c>
      <c r="D75" s="191" t="s">
        <v>27</v>
      </c>
      <c r="E75" s="191" t="s">
        <v>197</v>
      </c>
      <c r="F75" s="192"/>
      <c r="G75" s="327">
        <f t="shared" ca="1" si="30"/>
        <v>14.733755810419963</v>
      </c>
      <c r="H75" s="185">
        <f>IFERROR(VLOOKUP($B75,'1-1.(소매)정책매출'!$B$25:$AJ$276,25,0),0)</f>
        <v>32890254.636197217</v>
      </c>
      <c r="I75" s="186">
        <f>IFERROR(VLOOKUP($B75,'1-1.(소매)정책매출'!$B$25:$AJ$276,29,0),0)</f>
        <v>28728530</v>
      </c>
      <c r="J75" s="187">
        <f t="shared" si="24"/>
        <v>0.87346632970068128</v>
      </c>
      <c r="K75" s="188">
        <f t="shared" si="23"/>
        <v>2.7734084607911472E-3</v>
      </c>
      <c r="L75" s="188">
        <f ca="1">VLOOKUP(B75,'1-1.(소매)정책매출'!$B$25:$AJ$276,33,0)</f>
        <v>2.8641571194762683E-3</v>
      </c>
      <c r="M75" s="188">
        <f t="shared" ca="1" si="25"/>
        <v>-9.0748658685121074E-5</v>
      </c>
      <c r="N75" s="188">
        <f t="shared" ca="1" si="26"/>
        <v>0.8733755810419962</v>
      </c>
      <c r="O75" s="189">
        <f t="shared" ca="1" si="29"/>
        <v>8.7337558104199626</v>
      </c>
      <c r="P75" s="185">
        <f>IFERROR(VLOOKUP($B75,'1-2.(소매)매장이익'!$A$24:$P$275,8,0),0)</f>
        <v>10724376.018375095</v>
      </c>
      <c r="Q75" s="185">
        <f>IFERROR(VLOOKUP($B75,'1-2.(소매)매장이익'!$A$24:$P$275,16,0),0)</f>
        <v>14080009.818181818</v>
      </c>
      <c r="R75" s="190">
        <f t="shared" si="27"/>
        <v>1.3128978128011548</v>
      </c>
      <c r="S75" s="237">
        <f t="shared" si="28"/>
        <v>6</v>
      </c>
    </row>
    <row r="76" spans="2:19">
      <c r="B76" s="238" t="s">
        <v>198</v>
      </c>
      <c r="C76" s="191" t="s">
        <v>114</v>
      </c>
      <c r="D76" s="191" t="s">
        <v>27</v>
      </c>
      <c r="E76" s="191" t="s">
        <v>199</v>
      </c>
      <c r="F76" s="192"/>
      <c r="G76" s="327">
        <f t="shared" ca="1" si="30"/>
        <v>16.06705273030073</v>
      </c>
      <c r="H76" s="185">
        <f>IFERROR(VLOOKUP($B76,'1-1.(소매)정책매출'!$B$25:$AJ$276,25,0),0)</f>
        <v>35656441.394487254</v>
      </c>
      <c r="I76" s="186">
        <f>IFERROR(VLOOKUP($B76,'1-1.(소매)정책매출'!$B$25:$AJ$276,29,0),0)</f>
        <v>35885071</v>
      </c>
      <c r="J76" s="187">
        <f t="shared" si="24"/>
        <v>1.0064120141150175</v>
      </c>
      <c r="K76" s="188">
        <f t="shared" si="23"/>
        <v>3.4642900116187998E-3</v>
      </c>
      <c r="L76" s="188">
        <f ca="1">VLOOKUP(B76,'1-1.(소매)정책매출'!$B$25:$AJ$276,33,0)</f>
        <v>3.1710310965630114E-3</v>
      </c>
      <c r="M76" s="188">
        <f t="shared" ca="1" si="25"/>
        <v>2.9325891505578832E-4</v>
      </c>
      <c r="N76" s="188">
        <f t="shared" ca="1" si="26"/>
        <v>1.0067052730300732</v>
      </c>
      <c r="O76" s="189">
        <f t="shared" ca="1" si="29"/>
        <v>10.067052730300732</v>
      </c>
      <c r="P76" s="185">
        <f>IFERROR(VLOOKUP($B76,'1-2.(소매)매장이익'!$A$24:$P$275,8,0),0)</f>
        <v>11031638.588321729</v>
      </c>
      <c r="Q76" s="185">
        <f>IFERROR(VLOOKUP($B76,'1-2.(소매)매장이익'!$A$24:$P$275,16,0),0)</f>
        <v>15472540.363636361</v>
      </c>
      <c r="R76" s="190">
        <f t="shared" si="27"/>
        <v>1.4025604845336253</v>
      </c>
      <c r="S76" s="237">
        <f t="shared" si="28"/>
        <v>6</v>
      </c>
    </row>
    <row r="77" spans="2:19">
      <c r="B77" s="238" t="s">
        <v>200</v>
      </c>
      <c r="C77" s="191" t="s">
        <v>114</v>
      </c>
      <c r="D77" s="191" t="s">
        <v>27</v>
      </c>
      <c r="E77" s="191" t="s">
        <v>201</v>
      </c>
      <c r="F77" s="192"/>
      <c r="G77" s="327">
        <f t="shared" ca="1" si="30"/>
        <v>14.923372037601302</v>
      </c>
      <c r="H77" s="185">
        <f>IFERROR(VLOOKUP($B77,'1-1.(소매)정책매출'!$B$25:$AJ$276,25,0),0)</f>
        <v>37292260.394487254</v>
      </c>
      <c r="I77" s="186">
        <f>IFERROR(VLOOKUP($B77,'1-1.(소매)정책매출'!$B$25:$AJ$276,29,0),0)</f>
        <v>33302336</v>
      </c>
      <c r="J77" s="187">
        <f t="shared" si="24"/>
        <v>0.89300931742187806</v>
      </c>
      <c r="K77" s="188">
        <f t="shared" si="23"/>
        <v>3.2149567146843088E-3</v>
      </c>
      <c r="L77" s="188">
        <f ca="1">VLOOKUP(B77,'1-1.(소매)정책매출'!$B$25:$AJ$276,33,0)</f>
        <v>3.8870703764320785E-3</v>
      </c>
      <c r="M77" s="188">
        <f t="shared" ca="1" si="25"/>
        <v>-6.7211366174776965E-4</v>
      </c>
      <c r="N77" s="188">
        <f t="shared" ca="1" si="26"/>
        <v>0.89233720376013026</v>
      </c>
      <c r="O77" s="189">
        <f t="shared" ca="1" si="29"/>
        <v>8.9233720376013022</v>
      </c>
      <c r="P77" s="185">
        <f>IFERROR(VLOOKUP($B77,'1-2.(소매)매장이익'!$A$24:$P$275,8,0),0)</f>
        <v>11100598.714290276</v>
      </c>
      <c r="Q77" s="185">
        <f>IFERROR(VLOOKUP($B77,'1-2.(소매)매장이익'!$A$24:$P$275,16,0),0)</f>
        <v>15259615.878787879</v>
      </c>
      <c r="R77" s="190">
        <f t="shared" si="27"/>
        <v>1.3746660222158578</v>
      </c>
      <c r="S77" s="237">
        <f t="shared" si="28"/>
        <v>6</v>
      </c>
    </row>
    <row r="78" spans="2:19">
      <c r="B78" s="238" t="s">
        <v>202</v>
      </c>
      <c r="C78" s="191" t="s">
        <v>114</v>
      </c>
      <c r="D78" s="191" t="s">
        <v>27</v>
      </c>
      <c r="E78" s="191" t="s">
        <v>203</v>
      </c>
      <c r="F78" s="192"/>
      <c r="G78" s="327">
        <f t="shared" ca="1" si="30"/>
        <v>18</v>
      </c>
      <c r="H78" s="185">
        <f>IFERROR(VLOOKUP($B78,'1-1.(소매)정책매출'!$B$25:$AJ$276,25,0),0)</f>
        <v>47623702.260800578</v>
      </c>
      <c r="I78" s="186">
        <f>IFERROR(VLOOKUP($B78,'1-1.(소매)정책매출'!$B$25:$AJ$276,29,0),0)</f>
        <v>61322899</v>
      </c>
      <c r="J78" s="187">
        <f t="shared" si="24"/>
        <v>1.2876550139713798</v>
      </c>
      <c r="K78" s="188">
        <f t="shared" si="23"/>
        <v>5.9200191213000103E-3</v>
      </c>
      <c r="L78" s="188">
        <f ca="1">VLOOKUP(B78,'1-1.(소매)정책매출'!$B$25:$AJ$276,33,0)</f>
        <v>4.8588379705400983E-3</v>
      </c>
      <c r="M78" s="188">
        <f t="shared" ca="1" si="25"/>
        <v>1.0611811507599119E-3</v>
      </c>
      <c r="N78" s="188">
        <f t="shared" ca="1" si="26"/>
        <v>1.2887161951221398</v>
      </c>
      <c r="O78" s="189">
        <f t="shared" ca="1" si="29"/>
        <v>12</v>
      </c>
      <c r="P78" s="185">
        <f>IFERROR(VLOOKUP($B78,'1-2.(소매)매장이익'!$A$24:$P$275,8,0),0)</f>
        <v>18236780.816943899</v>
      </c>
      <c r="Q78" s="185">
        <f>IFERROR(VLOOKUP($B78,'1-2.(소매)매장이익'!$A$24:$P$275,16,0),0)</f>
        <v>33861730.242424242</v>
      </c>
      <c r="R78" s="190">
        <f t="shared" si="27"/>
        <v>1.856782212953018</v>
      </c>
      <c r="S78" s="237">
        <f t="shared" si="28"/>
        <v>6</v>
      </c>
    </row>
    <row r="79" spans="2:19">
      <c r="B79" s="238" t="s">
        <v>204</v>
      </c>
      <c r="C79" s="191" t="s">
        <v>114</v>
      </c>
      <c r="D79" s="191" t="s">
        <v>27</v>
      </c>
      <c r="E79" s="191" t="s">
        <v>205</v>
      </c>
      <c r="F79" s="192"/>
      <c r="G79" s="327">
        <f t="shared" ca="1" si="30"/>
        <v>16.295618029702805</v>
      </c>
      <c r="H79" s="185">
        <f>IFERROR(VLOOKUP($B79,'1-1.(소매)정책매출'!$B$25:$AJ$276,25,0),0)</f>
        <v>39665620.458837479</v>
      </c>
      <c r="I79" s="186">
        <f>IFERROR(VLOOKUP($B79,'1-1.(소매)정책매출'!$B$25:$AJ$276,29,0),0)</f>
        <v>40850166</v>
      </c>
      <c r="J79" s="187">
        <f t="shared" si="24"/>
        <v>1.029863280277987</v>
      </c>
      <c r="K79" s="188">
        <f t="shared" si="23"/>
        <v>3.9436127086600967E-3</v>
      </c>
      <c r="L79" s="188">
        <f ca="1">VLOOKUP(B79,'1-1.(소매)정책매출'!$B$25:$AJ$276,33,0)</f>
        <v>4.245090016366612E-3</v>
      </c>
      <c r="M79" s="188">
        <f t="shared" ca="1" si="25"/>
        <v>-3.014773077065153E-4</v>
      </c>
      <c r="N79" s="188">
        <f t="shared" ca="1" si="26"/>
        <v>1.0295618029702804</v>
      </c>
      <c r="O79" s="189">
        <f t="shared" ca="1" si="29"/>
        <v>10.295618029702805</v>
      </c>
      <c r="P79" s="185">
        <f>IFERROR(VLOOKUP($B79,'1-2.(소매)매장이익'!$A$24:$P$275,8,0),0)</f>
        <v>15138076.689830968</v>
      </c>
      <c r="Q79" s="185">
        <f>IFERROR(VLOOKUP($B79,'1-2.(소매)매장이익'!$A$24:$P$275,16,0),0)</f>
        <v>19690106.575757578</v>
      </c>
      <c r="R79" s="190">
        <f t="shared" si="27"/>
        <v>1.300700675468532</v>
      </c>
      <c r="S79" s="237">
        <f t="shared" si="28"/>
        <v>6</v>
      </c>
    </row>
    <row r="80" spans="2:19">
      <c r="B80" s="238" t="s">
        <v>206</v>
      </c>
      <c r="C80" s="191" t="s">
        <v>114</v>
      </c>
      <c r="D80" s="191" t="s">
        <v>27</v>
      </c>
      <c r="E80" s="191" t="s">
        <v>207</v>
      </c>
      <c r="F80" s="192"/>
      <c r="G80" s="327">
        <f t="shared" ca="1" si="30"/>
        <v>15.865856916555099</v>
      </c>
      <c r="H80" s="185">
        <f>IFERROR(VLOOKUP($B80,'1-1.(소매)정책매출'!$B$25:$AJ$276,25,0),0)</f>
        <v>33900613.430314861</v>
      </c>
      <c r="I80" s="186">
        <f>IFERROR(VLOOKUP($B80,'1-1.(소매)정책매출'!$B$25:$AJ$276,29,0),0)</f>
        <v>33454277</v>
      </c>
      <c r="J80" s="187">
        <f t="shared" si="24"/>
        <v>0.98683397186212163</v>
      </c>
      <c r="K80" s="188">
        <f t="shared" si="23"/>
        <v>3.2296248670381214E-3</v>
      </c>
      <c r="L80" s="188">
        <f ca="1">VLOOKUP(B80,'1-1.(소매)정책매출'!$B$25:$AJ$276,33,0)</f>
        <v>3.4779050736497546E-3</v>
      </c>
      <c r="M80" s="188">
        <f t="shared" ca="1" si="25"/>
        <v>-2.4828020661163321E-4</v>
      </c>
      <c r="N80" s="188">
        <f t="shared" ca="1" si="26"/>
        <v>0.98658569165551002</v>
      </c>
      <c r="O80" s="189">
        <f t="shared" ca="1" si="29"/>
        <v>9.8658569165550993</v>
      </c>
      <c r="P80" s="185">
        <f>IFERROR(VLOOKUP($B80,'1-2.(소매)매장이익'!$A$24:$P$275,8,0),0)</f>
        <v>9867760.5860730074</v>
      </c>
      <c r="Q80" s="185">
        <f>IFERROR(VLOOKUP($B80,'1-2.(소매)매장이익'!$A$24:$P$275,16,0),0)</f>
        <v>13317286.545454547</v>
      </c>
      <c r="R80" s="190">
        <f t="shared" si="27"/>
        <v>1.3495753600112748</v>
      </c>
      <c r="S80" s="237">
        <f t="shared" si="28"/>
        <v>6</v>
      </c>
    </row>
    <row r="81" spans="2:19">
      <c r="B81" s="238" t="s">
        <v>208</v>
      </c>
      <c r="C81" s="191" t="s">
        <v>114</v>
      </c>
      <c r="D81" s="191" t="s">
        <v>27</v>
      </c>
      <c r="E81" s="191" t="s">
        <v>209</v>
      </c>
      <c r="F81" s="192"/>
      <c r="G81" s="327">
        <f t="shared" ca="1" si="30"/>
        <v>17.208811602509055</v>
      </c>
      <c r="H81" s="185">
        <f>IFERROR(VLOOKUP($B81,'1-1.(소매)정책매출'!$B$25:$AJ$276,25,0),0)</f>
        <v>38811762.638515979</v>
      </c>
      <c r="I81" s="186">
        <f>IFERROR(VLOOKUP($B81,'1-1.(소매)정책매출'!$B$25:$AJ$276,29,0),0)</f>
        <v>43481395</v>
      </c>
      <c r="J81" s="187">
        <f t="shared" si="24"/>
        <v>1.1203148747707217</v>
      </c>
      <c r="K81" s="188">
        <f t="shared" si="23"/>
        <v>4.1976275423769296E-3</v>
      </c>
      <c r="L81" s="188">
        <f ca="1">VLOOKUP(B81,'1-1.(소매)정책매출'!$B$25:$AJ$276,33,0)</f>
        <v>3.6313420621931262E-3</v>
      </c>
      <c r="M81" s="188">
        <f t="shared" ca="1" si="25"/>
        <v>5.6628548018380345E-4</v>
      </c>
      <c r="N81" s="188">
        <f t="shared" ca="1" si="26"/>
        <v>1.1208811602509055</v>
      </c>
      <c r="O81" s="189">
        <f t="shared" ca="1" si="29"/>
        <v>11.208811602509055</v>
      </c>
      <c r="P81" s="185">
        <f>IFERROR(VLOOKUP($B81,'1-2.(소매)매장이익'!$A$24:$P$275,8,0),0)</f>
        <v>14961158.947465692</v>
      </c>
      <c r="Q81" s="185">
        <f>IFERROR(VLOOKUP($B81,'1-2.(소매)매장이익'!$A$24:$P$275,16,0),0)</f>
        <v>23743991.939393938</v>
      </c>
      <c r="R81" s="190">
        <f t="shared" si="27"/>
        <v>1.5870422888205458</v>
      </c>
      <c r="S81" s="237">
        <f t="shared" si="28"/>
        <v>6</v>
      </c>
    </row>
    <row r="82" spans="2:19">
      <c r="B82" s="238" t="s">
        <v>210</v>
      </c>
      <c r="C82" s="191" t="s">
        <v>114</v>
      </c>
      <c r="D82" s="191" t="s">
        <v>27</v>
      </c>
      <c r="E82" s="191" t="s">
        <v>211</v>
      </c>
      <c r="F82" s="192"/>
      <c r="G82" s="327">
        <f t="shared" ca="1" si="30"/>
        <v>16.054491705386276</v>
      </c>
      <c r="H82" s="185">
        <f>IFERROR(VLOOKUP($B82,'1-1.(소매)정책매출'!$B$25:$AJ$276,25,0),0)</f>
        <v>42616328.405540638</v>
      </c>
      <c r="I82" s="186">
        <f>IFERROR(VLOOKUP($B82,'1-1.(소매)정책매출'!$B$25:$AJ$276,29,0),0)</f>
        <v>42818428</v>
      </c>
      <c r="J82" s="187">
        <f t="shared" si="24"/>
        <v>1.0047423042298755</v>
      </c>
      <c r="K82" s="188">
        <f t="shared" si="23"/>
        <v>4.1336257195539261E-3</v>
      </c>
      <c r="L82" s="188">
        <f ca="1">VLOOKUP(B82,'1-1.(소매)정책매출'!$B$25:$AJ$276,33,0)</f>
        <v>3.4267594108019642E-3</v>
      </c>
      <c r="M82" s="188">
        <f t="shared" ca="1" si="25"/>
        <v>7.0686630875196194E-4</v>
      </c>
      <c r="N82" s="188">
        <f t="shared" ca="1" si="26"/>
        <v>1.0054491705386275</v>
      </c>
      <c r="O82" s="189">
        <f t="shared" ca="1" si="29"/>
        <v>10.054491705386274</v>
      </c>
      <c r="P82" s="185">
        <f>IFERROR(VLOOKUP($B82,'1-2.(소매)매장이익'!$A$24:$P$275,8,0),0)</f>
        <v>12705389.889371302</v>
      </c>
      <c r="Q82" s="185">
        <f>IFERROR(VLOOKUP($B82,'1-2.(소매)매장이익'!$A$24:$P$275,16,0),0)</f>
        <v>16764766.363636363</v>
      </c>
      <c r="R82" s="190">
        <f t="shared" si="27"/>
        <v>1.3195003466726303</v>
      </c>
      <c r="S82" s="237">
        <f t="shared" si="28"/>
        <v>6</v>
      </c>
    </row>
    <row r="83" spans="2:19">
      <c r="B83" s="238" t="s">
        <v>212</v>
      </c>
      <c r="C83" s="191" t="s">
        <v>114</v>
      </c>
      <c r="D83" s="191" t="s">
        <v>27</v>
      </c>
      <c r="E83" s="191" t="s">
        <v>213</v>
      </c>
      <c r="F83" s="192"/>
      <c r="G83" s="327">
        <f t="shared" ca="1" si="30"/>
        <v>12.276378808541477</v>
      </c>
      <c r="H83" s="185">
        <f>IFERROR(VLOOKUP($B83,'1-1.(소매)정책매출'!$B$25:$AJ$276,25,0),0)</f>
        <v>40367213.202866204</v>
      </c>
      <c r="I83" s="186">
        <f>IFERROR(VLOOKUP($B83,'1-1.(소매)정책매출'!$B$25:$AJ$276,29,0),0)</f>
        <v>30087927</v>
      </c>
      <c r="J83" s="187">
        <f t="shared" si="24"/>
        <v>0.74535556489353239</v>
      </c>
      <c r="K83" s="188">
        <f t="shared" si="23"/>
        <v>2.9046425734093042E-3</v>
      </c>
      <c r="L83" s="188">
        <f ca="1">VLOOKUP(B83,'1-1.(소매)정책매출'!$B$25:$AJ$276,33,0)</f>
        <v>3.529050736497545E-3</v>
      </c>
      <c r="M83" s="188">
        <f t="shared" ca="1" si="25"/>
        <v>-6.2440816308824074E-4</v>
      </c>
      <c r="N83" s="188">
        <f t="shared" ca="1" si="26"/>
        <v>0.7447311567304441</v>
      </c>
      <c r="O83" s="189">
        <f t="shared" ca="1" si="29"/>
        <v>7.4473115673044408</v>
      </c>
      <c r="P83" s="185">
        <f>IFERROR(VLOOKUP($B83,'1-2.(소매)매장이익'!$A$24:$P$275,8,0),0)</f>
        <v>13398192.579777338</v>
      </c>
      <c r="Q83" s="185">
        <f>IFERROR(VLOOKUP($B83,'1-2.(소매)매장이익'!$A$24:$P$275,16,0),0)</f>
        <v>12940154.575757576</v>
      </c>
      <c r="R83" s="190">
        <f t="shared" si="27"/>
        <v>0.96581344824740734</v>
      </c>
      <c r="S83" s="237">
        <f t="shared" si="28"/>
        <v>4.8290672412370368</v>
      </c>
    </row>
    <row r="84" spans="2:19">
      <c r="B84" s="238" t="s">
        <v>214</v>
      </c>
      <c r="C84" s="191" t="s">
        <v>114</v>
      </c>
      <c r="D84" s="191" t="s">
        <v>27</v>
      </c>
      <c r="E84" s="191" t="s">
        <v>215</v>
      </c>
      <c r="F84" s="192"/>
      <c r="G84" s="327">
        <f t="shared" ca="1" si="30"/>
        <v>15.255265876834173</v>
      </c>
      <c r="H84" s="185">
        <f>IFERROR(VLOOKUP($B84,'1-1.(소매)정책매출'!$B$25:$AJ$276,25,0),0)</f>
        <v>31094242.454199936</v>
      </c>
      <c r="I84" s="186">
        <f>IFERROR(VLOOKUP($B84,'1-1.(소매)정책매출'!$B$25:$AJ$276,29,0),0)</f>
        <v>29780992</v>
      </c>
      <c r="J84" s="187">
        <f t="shared" si="24"/>
        <v>0.95776547841182236</v>
      </c>
      <c r="K84" s="188">
        <f t="shared" si="23"/>
        <v>2.875011536739035E-3</v>
      </c>
      <c r="L84" s="188">
        <f ca="1">VLOOKUP(B84,'1-1.(소매)정책매출'!$B$25:$AJ$276,33,0)</f>
        <v>3.9382160392798689E-3</v>
      </c>
      <c r="M84" s="188">
        <f t="shared" ca="1" si="25"/>
        <v>-1.0632045025408339E-3</v>
      </c>
      <c r="N84" s="188">
        <f t="shared" ca="1" si="26"/>
        <v>0.95670227390928153</v>
      </c>
      <c r="O84" s="189">
        <f t="shared" ca="1" si="29"/>
        <v>9.5670227390928151</v>
      </c>
      <c r="P84" s="185">
        <f>IFERROR(VLOOKUP($B84,'1-2.(소매)매장이익'!$A$24:$P$275,8,0),0)</f>
        <v>9132385.6225160658</v>
      </c>
      <c r="Q84" s="185">
        <f>IFERROR(VLOOKUP($B84,'1-2.(소매)매장이익'!$A$24:$P$275,16,0),0)</f>
        <v>10389445.969696971</v>
      </c>
      <c r="R84" s="190">
        <f t="shared" si="27"/>
        <v>1.1376486275482716</v>
      </c>
      <c r="S84" s="237">
        <f t="shared" si="28"/>
        <v>5.6882431377413578</v>
      </c>
    </row>
    <row r="85" spans="2:19">
      <c r="B85" s="238" t="s">
        <v>216</v>
      </c>
      <c r="C85" s="191" t="s">
        <v>114</v>
      </c>
      <c r="D85" s="191" t="s">
        <v>27</v>
      </c>
      <c r="E85" s="191" t="s">
        <v>217</v>
      </c>
      <c r="F85" s="192"/>
      <c r="G85" s="327">
        <f t="shared" ca="1" si="30"/>
        <v>13.892836456871162</v>
      </c>
      <c r="H85" s="185">
        <f>IFERROR(VLOOKUP($B85,'1-1.(소매)정책매출'!$B$25:$AJ$276,25,0),0)</f>
        <v>42568216.082011223</v>
      </c>
      <c r="I85" s="186">
        <f>IFERROR(VLOOKUP($B85,'1-1.(소매)정책매출'!$B$25:$AJ$276,29,0),0)</f>
        <v>33603996</v>
      </c>
      <c r="J85" s="187">
        <f t="shared" si="24"/>
        <v>0.78941518092416874</v>
      </c>
      <c r="K85" s="188">
        <f t="shared" si="23"/>
        <v>3.2440785109015976E-3</v>
      </c>
      <c r="L85" s="188">
        <f ca="1">VLOOKUP(B85,'1-1.(소매)정책매출'!$B$25:$AJ$276,33,0)</f>
        <v>3.3756137479541734E-3</v>
      </c>
      <c r="M85" s="188">
        <f t="shared" ca="1" si="25"/>
        <v>-1.3153523705257582E-4</v>
      </c>
      <c r="N85" s="188">
        <f t="shared" ca="1" si="26"/>
        <v>0.78928364568711618</v>
      </c>
      <c r="O85" s="189">
        <f t="shared" ca="1" si="29"/>
        <v>7.8928364568711622</v>
      </c>
      <c r="P85" s="185">
        <f>IFERROR(VLOOKUP($B85,'1-2.(소매)매장이익'!$A$24:$P$275,8,0),0)</f>
        <v>17806084.991043251</v>
      </c>
      <c r="Q85" s="185">
        <f>IFERROR(VLOOKUP($B85,'1-2.(소매)매장이익'!$A$24:$P$275,16,0),0)</f>
        <v>26653089.303030305</v>
      </c>
      <c r="R85" s="190">
        <f t="shared" si="27"/>
        <v>1.4968528633013511</v>
      </c>
      <c r="S85" s="237">
        <f t="shared" si="28"/>
        <v>6</v>
      </c>
    </row>
    <row r="86" spans="2:19">
      <c r="B86" s="238" t="s">
        <v>218</v>
      </c>
      <c r="C86" s="191" t="s">
        <v>114</v>
      </c>
      <c r="D86" s="191" t="s">
        <v>27</v>
      </c>
      <c r="E86" s="191" t="s">
        <v>219</v>
      </c>
      <c r="F86" s="192"/>
      <c r="G86" s="327">
        <f t="shared" ca="1" si="30"/>
        <v>12.212954403389862</v>
      </c>
      <c r="H86" s="185">
        <f>IFERROR(VLOOKUP($B86,'1-1.(소매)정책매출'!$B$25:$AJ$276,25,0),0)</f>
        <v>40367213.202866204</v>
      </c>
      <c r="I86" s="186">
        <f>IFERROR(VLOOKUP($B86,'1-1.(소매)정책매출'!$B$25:$AJ$276,29,0),0)</f>
        <v>28825844</v>
      </c>
      <c r="J86" s="187">
        <f t="shared" si="24"/>
        <v>0.71409051338607821</v>
      </c>
      <c r="K86" s="188">
        <f t="shared" ref="K86:K149" si="31">I86/SUM($I$22:$I$273)</f>
        <v>2.7828030058985173E-3</v>
      </c>
      <c r="L86" s="188">
        <f ca="1">VLOOKUP(B86,'1-1.(소매)정책매출'!$B$25:$AJ$276,33,0)</f>
        <v>2.9153027823240591E-3</v>
      </c>
      <c r="M86" s="188">
        <f t="shared" ca="1" si="25"/>
        <v>-1.3249977642554181E-4</v>
      </c>
      <c r="N86" s="188">
        <f t="shared" ca="1" si="26"/>
        <v>0.71395801360965272</v>
      </c>
      <c r="O86" s="189">
        <f t="shared" ca="1" si="29"/>
        <v>7.1395801360965274</v>
      </c>
      <c r="P86" s="185">
        <f>IFERROR(VLOOKUP($B86,'1-2.(소매)매장이익'!$A$24:$P$275,8,0),0)</f>
        <v>12189258.180014193</v>
      </c>
      <c r="Q86" s="185">
        <f>IFERROR(VLOOKUP($B86,'1-2.(소매)매장이익'!$A$24:$P$275,16,0),0)</f>
        <v>12368133.757575758</v>
      </c>
      <c r="R86" s="190">
        <f t="shared" si="27"/>
        <v>1.0146748534586669</v>
      </c>
      <c r="S86" s="237">
        <f t="shared" si="28"/>
        <v>5.0733742672933344</v>
      </c>
    </row>
    <row r="87" spans="2:19">
      <c r="B87" s="238" t="s">
        <v>220</v>
      </c>
      <c r="C87" s="191" t="s">
        <v>114</v>
      </c>
      <c r="D87" s="191" t="s">
        <v>27</v>
      </c>
      <c r="E87" s="191" t="s">
        <v>221</v>
      </c>
      <c r="F87" s="192"/>
      <c r="G87" s="327">
        <f t="shared" ca="1" si="30"/>
        <v>15.575501073602151</v>
      </c>
      <c r="H87" s="185">
        <f>IFERROR(VLOOKUP($B87,'1-1.(소매)정책매출'!$B$25:$AJ$276,25,0),0)</f>
        <v>52226085.418912791</v>
      </c>
      <c r="I87" s="186">
        <f>IFERROR(VLOOKUP($B87,'1-1.(소매)정책매출'!$B$25:$AJ$276,29,0),0)</f>
        <v>50005391</v>
      </c>
      <c r="J87" s="187">
        <f t="shared" ref="J87:J150" si="32">I87/H87</f>
        <v>0.95747920984120694</v>
      </c>
      <c r="K87" s="188">
        <f t="shared" si="31"/>
        <v>4.8274441638527796E-3</v>
      </c>
      <c r="L87" s="188">
        <f ca="1">VLOOKUP(B87,'1-1.(소매)정책매출'!$B$25:$AJ$276,33,0)</f>
        <v>4.7565466448445176E-3</v>
      </c>
      <c r="M87" s="188">
        <f t="shared" ref="M87:M150" ca="1" si="33">K87-L87</f>
        <v>7.0897519008262036E-5</v>
      </c>
      <c r="N87" s="188">
        <f t="shared" ref="N87:N150" ca="1" si="34">J87+M87</f>
        <v>0.95755010736021517</v>
      </c>
      <c r="O87" s="189">
        <f t="shared" ca="1" si="29"/>
        <v>9.5755010736021511</v>
      </c>
      <c r="P87" s="185">
        <f>IFERROR(VLOOKUP($B87,'1-2.(소매)매장이익'!$A$24:$P$275,8,0),0)</f>
        <v>14385015.344229985</v>
      </c>
      <c r="Q87" s="185">
        <f>IFERROR(VLOOKUP($B87,'1-2.(소매)매장이익'!$A$24:$P$275,16,0),0)</f>
        <v>25191859.090909094</v>
      </c>
      <c r="R87" s="190">
        <f t="shared" ref="R87:R150" si="35">Q87/P87</f>
        <v>1.7512570190628176</v>
      </c>
      <c r="S87" s="237">
        <f t="shared" ref="S87:S150" si="36">IFERROR(MAX(0,MIN($S$4*1.2,$S$4*R87)),0)</f>
        <v>6</v>
      </c>
    </row>
    <row r="88" spans="2:19">
      <c r="B88" s="238" t="s">
        <v>222</v>
      </c>
      <c r="C88" s="191" t="s">
        <v>114</v>
      </c>
      <c r="D88" s="191" t="s">
        <v>27</v>
      </c>
      <c r="E88" s="191" t="s">
        <v>223</v>
      </c>
      <c r="F88" s="192"/>
      <c r="G88" s="327">
        <f t="shared" ca="1" si="30"/>
        <v>16.85180322806599</v>
      </c>
      <c r="H88" s="185">
        <f>IFERROR(VLOOKUP($B88,'1-1.(소매)정책매출'!$B$25:$AJ$276,25,0),0)</f>
        <v>41040785.732277967</v>
      </c>
      <c r="I88" s="186">
        <f>IFERROR(VLOOKUP($B88,'1-1.(소매)정책매출'!$B$25:$AJ$276,29,0),0)</f>
        <v>46382436</v>
      </c>
      <c r="J88" s="187">
        <f t="shared" si="32"/>
        <v>1.1301546783866983</v>
      </c>
      <c r="K88" s="188">
        <f t="shared" si="31"/>
        <v>4.4776896149752148E-3</v>
      </c>
      <c r="L88" s="188">
        <f ca="1">VLOOKUP(B88,'1-1.(소매)정책매출'!$B$25:$AJ$276,33,0)</f>
        <v>4.5008183306055648E-3</v>
      </c>
      <c r="M88" s="188">
        <f t="shared" ca="1" si="33"/>
        <v>-2.3128715630349982E-5</v>
      </c>
      <c r="N88" s="188">
        <f t="shared" ca="1" si="34"/>
        <v>1.130131549671068</v>
      </c>
      <c r="O88" s="189">
        <f t="shared" ca="1" si="29"/>
        <v>11.30131549671068</v>
      </c>
      <c r="P88" s="185">
        <f>IFERROR(VLOOKUP($B88,'1-2.(소매)매장이익'!$A$24:$P$275,8,0),0)</f>
        <v>19381950.231503069</v>
      </c>
      <c r="Q88" s="185">
        <f>IFERROR(VLOOKUP($B88,'1-2.(소매)매장이익'!$A$24:$P$275,16,0),0)</f>
        <v>21515855.393939391</v>
      </c>
      <c r="R88" s="190">
        <f t="shared" si="35"/>
        <v>1.1100975462710616</v>
      </c>
      <c r="S88" s="237">
        <f t="shared" si="36"/>
        <v>5.5504877313553083</v>
      </c>
    </row>
    <row r="89" spans="2:19">
      <c r="B89" s="238" t="s">
        <v>224</v>
      </c>
      <c r="C89" s="191" t="s">
        <v>114</v>
      </c>
      <c r="D89" s="191" t="s">
        <v>27</v>
      </c>
      <c r="E89" s="191" t="s">
        <v>225</v>
      </c>
      <c r="F89" s="192"/>
      <c r="G89" s="327">
        <f t="shared" ca="1" si="30"/>
        <v>14.010622889117611</v>
      </c>
      <c r="H89" s="185">
        <f>IFERROR(VLOOKUP($B89,'1-1.(소매)정책매출'!$B$25:$AJ$276,25,0),0)</f>
        <v>45093841.222654201</v>
      </c>
      <c r="I89" s="186">
        <f>IFERROR(VLOOKUP($B89,'1-1.(소매)정책매출'!$B$25:$AJ$276,29,0),0)</f>
        <v>36143223</v>
      </c>
      <c r="J89" s="187">
        <f t="shared" si="32"/>
        <v>0.80151129333915339</v>
      </c>
      <c r="K89" s="188">
        <f t="shared" si="31"/>
        <v>3.4892116118875973E-3</v>
      </c>
      <c r="L89" s="188">
        <f ca="1">VLOOKUP(B89,'1-1.(소매)정책매출'!$B$25:$AJ$276,33,0)</f>
        <v>3.9382160392798689E-3</v>
      </c>
      <c r="M89" s="188">
        <f t="shared" ca="1" si="33"/>
        <v>-4.4900442739227156E-4</v>
      </c>
      <c r="N89" s="188">
        <f t="shared" ca="1" si="34"/>
        <v>0.80106228891176112</v>
      </c>
      <c r="O89" s="189">
        <f t="shared" ca="1" si="29"/>
        <v>8.0106228891176112</v>
      </c>
      <c r="P89" s="185">
        <f>IFERROR(VLOOKUP($B89,'1-2.(소매)매장이익'!$A$24:$P$275,8,0),0)</f>
        <v>14950206.531585343</v>
      </c>
      <c r="Q89" s="185">
        <f>IFERROR(VLOOKUP($B89,'1-2.(소매)매장이익'!$A$24:$P$275,16,0),0)</f>
        <v>21305769.424242422</v>
      </c>
      <c r="R89" s="190">
        <f t="shared" si="35"/>
        <v>1.4251153908295289</v>
      </c>
      <c r="S89" s="237">
        <f t="shared" si="36"/>
        <v>6</v>
      </c>
    </row>
    <row r="90" spans="2:19">
      <c r="B90" s="238" t="s">
        <v>226</v>
      </c>
      <c r="C90" s="191" t="s">
        <v>114</v>
      </c>
      <c r="D90" s="191" t="s">
        <v>27</v>
      </c>
      <c r="E90" s="191" t="s">
        <v>227</v>
      </c>
      <c r="F90" s="192"/>
      <c r="G90" s="327">
        <f t="shared" ca="1" si="30"/>
        <v>17.764296732433685</v>
      </c>
      <c r="H90" s="185">
        <f>IFERROR(VLOOKUP($B90,'1-1.(소매)정책매출'!$B$25:$AJ$276,25,0),0)</f>
        <v>35448135.888960563</v>
      </c>
      <c r="I90" s="186">
        <f>IFERROR(VLOOKUP($B90,'1-1.(소매)정책매출'!$B$25:$AJ$276,29,0),0)</f>
        <v>41702756</v>
      </c>
      <c r="J90" s="187">
        <f t="shared" si="32"/>
        <v>1.1764442601617109</v>
      </c>
      <c r="K90" s="188">
        <f t="shared" si="31"/>
        <v>4.0259204466329733E-3</v>
      </c>
      <c r="L90" s="188">
        <f ca="1">VLOOKUP(B90,'1-1.(소매)정책매출'!$B$25:$AJ$276,33,0)</f>
        <v>4.0405073649754505E-3</v>
      </c>
      <c r="M90" s="188">
        <f t="shared" ca="1" si="33"/>
        <v>-1.4586918342477176E-5</v>
      </c>
      <c r="N90" s="188">
        <f t="shared" ca="1" si="34"/>
        <v>1.1764296732433683</v>
      </c>
      <c r="O90" s="189">
        <f t="shared" ca="1" si="29"/>
        <v>11.764296732433683</v>
      </c>
      <c r="P90" s="185">
        <f>IFERROR(VLOOKUP($B90,'1-2.(소매)매장이익'!$A$24:$P$275,8,0),0)</f>
        <v>9893148.9821182638</v>
      </c>
      <c r="Q90" s="185">
        <f>IFERROR(VLOOKUP($B90,'1-2.(소매)매장이익'!$A$24:$P$275,16,0),0)</f>
        <v>19590812.333333336</v>
      </c>
      <c r="R90" s="190">
        <f t="shared" si="35"/>
        <v>1.9802403025309201</v>
      </c>
      <c r="S90" s="237">
        <f t="shared" si="36"/>
        <v>6</v>
      </c>
    </row>
    <row r="91" spans="2:19">
      <c r="B91" s="238" t="s">
        <v>228</v>
      </c>
      <c r="C91" s="191" t="s">
        <v>114</v>
      </c>
      <c r="D91" s="191" t="s">
        <v>27</v>
      </c>
      <c r="E91" s="191" t="s">
        <v>229</v>
      </c>
      <c r="F91" s="192"/>
      <c r="G91" s="327">
        <f t="shared" ca="1" si="30"/>
        <v>17.859576840183724</v>
      </c>
      <c r="H91" s="185">
        <f>IFERROR(VLOOKUP($B91,'1-1.(소매)정책매출'!$B$25:$AJ$276,25,0),0)</f>
        <v>54394832.185937442</v>
      </c>
      <c r="I91" s="186">
        <f>IFERROR(VLOOKUP($B91,'1-1.(소매)정책매출'!$B$25:$AJ$276,29,0),0)</f>
        <v>64491250</v>
      </c>
      <c r="J91" s="187">
        <f t="shared" si="32"/>
        <v>1.1856135483523518</v>
      </c>
      <c r="K91" s="188">
        <f t="shared" si="31"/>
        <v>6.2258868935165523E-3</v>
      </c>
      <c r="L91" s="188">
        <f ca="1">VLOOKUP(B91,'1-1.(소매)정책매출'!$B$25:$AJ$276,33,0)</f>
        <v>5.8817512274959086E-3</v>
      </c>
      <c r="M91" s="188">
        <f t="shared" ca="1" si="33"/>
        <v>3.4413566602064377E-4</v>
      </c>
      <c r="N91" s="188">
        <f t="shared" ca="1" si="34"/>
        <v>1.1859576840183723</v>
      </c>
      <c r="O91" s="189">
        <f t="shared" ca="1" si="29"/>
        <v>11.859576840183724</v>
      </c>
      <c r="P91" s="185">
        <f>IFERROR(VLOOKUP($B91,'1-2.(소매)매장이익'!$A$24:$P$275,8,0),0)</f>
        <v>19533400.879955016</v>
      </c>
      <c r="Q91" s="185">
        <f>IFERROR(VLOOKUP($B91,'1-2.(소매)매장이익'!$A$24:$P$275,16,0),0)</f>
        <v>30615127.333333336</v>
      </c>
      <c r="R91" s="190">
        <f t="shared" si="35"/>
        <v>1.5673219180562807</v>
      </c>
      <c r="S91" s="237">
        <f t="shared" si="36"/>
        <v>6</v>
      </c>
    </row>
    <row r="92" spans="2:19">
      <c r="B92" s="238" t="s">
        <v>230</v>
      </c>
      <c r="C92" s="191" t="s">
        <v>114</v>
      </c>
      <c r="D92" s="191" t="s">
        <v>27</v>
      </c>
      <c r="E92" s="191" t="s">
        <v>231</v>
      </c>
      <c r="F92" s="192"/>
      <c r="G92" s="327">
        <f t="shared" ca="1" si="30"/>
        <v>16.025094988729208</v>
      </c>
      <c r="H92" s="185">
        <f>IFERROR(VLOOKUP($B92,'1-1.(소매)정책매출'!$B$25:$AJ$276,25,0),0)</f>
        <v>53376545.286115274</v>
      </c>
      <c r="I92" s="186">
        <f>IFERROR(VLOOKUP($B92,'1-1.(소매)정책매출'!$B$25:$AJ$276,29,0),0)</f>
        <v>53486044</v>
      </c>
      <c r="J92" s="187">
        <f t="shared" si="32"/>
        <v>1.0020514387601853</v>
      </c>
      <c r="K92" s="188">
        <f t="shared" si="31"/>
        <v>5.1634610947322258E-3</v>
      </c>
      <c r="L92" s="188">
        <f ca="1">VLOOKUP(B92,'1-1.(소매)정책매출'!$B$25:$AJ$276,33,0)</f>
        <v>4.7054009819967263E-3</v>
      </c>
      <c r="M92" s="188">
        <f t="shared" ca="1" si="33"/>
        <v>4.5806011273549947E-4</v>
      </c>
      <c r="N92" s="188">
        <f t="shared" ca="1" si="34"/>
        <v>1.0025094988729208</v>
      </c>
      <c r="O92" s="189">
        <f t="shared" ca="1" si="29"/>
        <v>10.025094988729208</v>
      </c>
      <c r="P92" s="185">
        <f>IFERROR(VLOOKUP($B92,'1-2.(소매)매장이익'!$A$24:$P$275,8,0),0)</f>
        <v>24197338.111643206</v>
      </c>
      <c r="Q92" s="185">
        <f>IFERROR(VLOOKUP($B92,'1-2.(소매)매장이익'!$A$24:$P$275,16,0),0)</f>
        <v>54371312.06060607</v>
      </c>
      <c r="R92" s="190">
        <f t="shared" si="35"/>
        <v>2.2469955914053141</v>
      </c>
      <c r="S92" s="237">
        <f t="shared" si="36"/>
        <v>6</v>
      </c>
    </row>
    <row r="93" spans="2:19">
      <c r="B93" s="238" t="s">
        <v>232</v>
      </c>
      <c r="C93" s="191" t="s">
        <v>114</v>
      </c>
      <c r="D93" s="191" t="s">
        <v>27</v>
      </c>
      <c r="E93" s="191" t="s">
        <v>233</v>
      </c>
      <c r="F93" s="192"/>
      <c r="G93" s="327">
        <f t="shared" ca="1" si="30"/>
        <v>17.22889312936363</v>
      </c>
      <c r="H93" s="185">
        <f>IFERROR(VLOOKUP($B93,'1-1.(소매)정책매출'!$B$25:$AJ$276,25,0),0)</f>
        <v>36294065.603577524</v>
      </c>
      <c r="I93" s="186">
        <f>IFERROR(VLOOKUP($B93,'1-1.(소매)정책매출'!$B$25:$AJ$276,29,0),0)</f>
        <v>40746959</v>
      </c>
      <c r="J93" s="187">
        <f t="shared" si="32"/>
        <v>1.1226892970619293</v>
      </c>
      <c r="K93" s="188">
        <f t="shared" si="31"/>
        <v>3.9336492623225057E-3</v>
      </c>
      <c r="L93" s="188">
        <f ca="1">VLOOKUP(B93,'1-1.(소매)정책매출'!$B$25:$AJ$276,33,0)</f>
        <v>3.7336333878887069E-3</v>
      </c>
      <c r="M93" s="188">
        <f t="shared" ca="1" si="33"/>
        <v>2.0001587443379881E-4</v>
      </c>
      <c r="N93" s="188">
        <f t="shared" ca="1" si="34"/>
        <v>1.1228893129363631</v>
      </c>
      <c r="O93" s="189">
        <f t="shared" ca="1" si="29"/>
        <v>11.22889312936363</v>
      </c>
      <c r="P93" s="185">
        <f>IFERROR(VLOOKUP($B93,'1-2.(소매)매장이익'!$A$24:$P$275,8,0),0)</f>
        <v>12538459.537343124</v>
      </c>
      <c r="Q93" s="185">
        <f>IFERROR(VLOOKUP($B93,'1-2.(소매)매장이익'!$A$24:$P$275,16,0),0)</f>
        <v>23409971.939393938</v>
      </c>
      <c r="R93" s="190">
        <f t="shared" si="35"/>
        <v>1.8670532747401971</v>
      </c>
      <c r="S93" s="237">
        <f t="shared" si="36"/>
        <v>6</v>
      </c>
    </row>
    <row r="94" spans="2:19">
      <c r="B94" s="238" t="s">
        <v>558</v>
      </c>
      <c r="C94" s="191" t="s">
        <v>114</v>
      </c>
      <c r="D94" s="191" t="s">
        <v>27</v>
      </c>
      <c r="E94" s="191" t="s">
        <v>559</v>
      </c>
      <c r="F94" s="192"/>
      <c r="G94" s="327">
        <f t="shared" ca="1" si="30"/>
        <v>13.106042469353945</v>
      </c>
      <c r="H94" s="185">
        <f>IFERROR(VLOOKUP($B94,'1-1.(소매)정책매출'!$B$25:$AJ$276,25,0),0)</f>
        <v>31719702.660082288</v>
      </c>
      <c r="I94" s="186">
        <f>IFERROR(VLOOKUP($B94,'1-1.(소매)정책매출'!$B$25:$AJ$276,29,0),0)</f>
        <v>24190003</v>
      </c>
      <c r="J94" s="187">
        <f t="shared" si="32"/>
        <v>0.76261758375313993</v>
      </c>
      <c r="K94" s="188">
        <f t="shared" si="31"/>
        <v>2.3352659877398266E-3</v>
      </c>
      <c r="L94" s="188">
        <f ca="1">VLOOKUP(B94,'1-1.(소매)정책매출'!$B$25:$AJ$276,33,0)</f>
        <v>3.119885433715221E-3</v>
      </c>
      <c r="M94" s="188">
        <f t="shared" ca="1" si="33"/>
        <v>-7.8461944597539449E-4</v>
      </c>
      <c r="N94" s="188">
        <f t="shared" ca="1" si="34"/>
        <v>0.76183296430716452</v>
      </c>
      <c r="O94" s="189">
        <f t="shared" ca="1" si="29"/>
        <v>7.618329643071645</v>
      </c>
      <c r="P94" s="185">
        <f>IFERROR(VLOOKUP($B94,'1-2.(소매)매장이익'!$A$24:$P$275,8,0),0)</f>
        <v>6285882.060164148</v>
      </c>
      <c r="Q94" s="185">
        <f>IFERROR(VLOOKUP($B94,'1-2.(소매)매장이익'!$A$24:$P$275,16,0),0)</f>
        <v>6899023.1212121211</v>
      </c>
      <c r="R94" s="190">
        <f t="shared" si="35"/>
        <v>1.0975425652564601</v>
      </c>
      <c r="S94" s="237">
        <f t="shared" si="36"/>
        <v>5.4877128262823005</v>
      </c>
    </row>
    <row r="95" spans="2:19">
      <c r="B95" s="238" t="s">
        <v>583</v>
      </c>
      <c r="C95" s="191" t="s">
        <v>114</v>
      </c>
      <c r="D95" s="191" t="s">
        <v>27</v>
      </c>
      <c r="E95" s="191" t="s">
        <v>590</v>
      </c>
      <c r="F95" s="192"/>
      <c r="G95" s="327">
        <f t="shared" ca="1" si="30"/>
        <v>16.995171232346365</v>
      </c>
      <c r="H95" s="185">
        <f>IFERROR(VLOOKUP($B95,'1-1.(소매)정책매출'!$B$25:$AJ$276,25,0),0)</f>
        <v>40367213.202866204</v>
      </c>
      <c r="I95" s="186">
        <f>IFERROR(VLOOKUP($B95,'1-1.(소매)정책매출'!$B$25:$AJ$276,29,0),0)</f>
        <v>44358166</v>
      </c>
      <c r="J95" s="187">
        <f t="shared" si="32"/>
        <v>1.098866195619628</v>
      </c>
      <c r="K95" s="188">
        <f t="shared" si="31"/>
        <v>4.2822696772016602E-3</v>
      </c>
      <c r="L95" s="188">
        <f ca="1">VLOOKUP(B95,'1-1.(소매)정책매출'!$B$25:$AJ$276,33,0)</f>
        <v>3.6313420621931262E-3</v>
      </c>
      <c r="M95" s="188">
        <f t="shared" ca="1" si="33"/>
        <v>6.5092761500853405E-4</v>
      </c>
      <c r="N95" s="188">
        <f t="shared" ca="1" si="34"/>
        <v>1.0995171232346366</v>
      </c>
      <c r="O95" s="189">
        <f t="shared" ca="1" si="29"/>
        <v>10.995171232346365</v>
      </c>
      <c r="P95" s="185">
        <f>IFERROR(VLOOKUP($B95,'1-2.(소매)매장이익'!$A$24:$P$275,8,0),0)</f>
        <v>6334010.4608339127</v>
      </c>
      <c r="Q95" s="185">
        <f>IFERROR(VLOOKUP($B95,'1-2.(소매)매장이익'!$A$24:$P$275,16,0),0)</f>
        <v>11165949.575757572</v>
      </c>
      <c r="R95" s="190">
        <f t="shared" si="35"/>
        <v>1.7628561943182368</v>
      </c>
      <c r="S95" s="237">
        <f t="shared" si="36"/>
        <v>6</v>
      </c>
    </row>
    <row r="96" spans="2:19">
      <c r="B96" s="238" t="s">
        <v>115</v>
      </c>
      <c r="C96" s="191" t="s">
        <v>114</v>
      </c>
      <c r="D96" s="191" t="s">
        <v>26</v>
      </c>
      <c r="E96" s="191" t="s">
        <v>116</v>
      </c>
      <c r="F96" s="192"/>
      <c r="G96" s="327">
        <f t="shared" ca="1" si="30"/>
        <v>15.637678530452288</v>
      </c>
      <c r="H96" s="185">
        <f>IFERROR(VLOOKUP($B96,'1-1.(소매)정책매출'!$B$25:$AJ$276,25,0),0)</f>
        <v>51629403.937888056</v>
      </c>
      <c r="I96" s="186">
        <f>IFERROR(VLOOKUP($B96,'1-1.(소매)정책매출'!$B$25:$AJ$276,29,0),0)</f>
        <v>49787871</v>
      </c>
      <c r="J96" s="187">
        <f t="shared" si="32"/>
        <v>0.96433170252936706</v>
      </c>
      <c r="K96" s="188">
        <f t="shared" si="31"/>
        <v>4.8064451148798143E-3</v>
      </c>
      <c r="L96" s="188">
        <f ca="1">VLOOKUP(B96,'1-1.(소매)정책매출'!$B$25:$AJ$276,33,0)</f>
        <v>5.370294599018003E-3</v>
      </c>
      <c r="M96" s="188">
        <f t="shared" ca="1" si="33"/>
        <v>-5.6384948413818869E-4</v>
      </c>
      <c r="N96" s="188">
        <f t="shared" ca="1" si="34"/>
        <v>0.96376785304522883</v>
      </c>
      <c r="O96" s="189">
        <f t="shared" ca="1" si="29"/>
        <v>9.6376785304522876</v>
      </c>
      <c r="P96" s="185">
        <f>IFERROR(VLOOKUP($B96,'1-2.(소매)매장이익'!$A$24:$P$275,8,0),0)</f>
        <v>14733581.083760314</v>
      </c>
      <c r="Q96" s="185">
        <f>IFERROR(VLOOKUP($B96,'1-2.(소매)매장이익'!$A$24:$P$275,16,0),0)</f>
        <v>19778127.454545453</v>
      </c>
      <c r="R96" s="190">
        <f t="shared" si="35"/>
        <v>1.3423842677558786</v>
      </c>
      <c r="S96" s="237">
        <f t="shared" si="36"/>
        <v>6</v>
      </c>
    </row>
    <row r="97" spans="2:19">
      <c r="B97" s="238" t="s">
        <v>117</v>
      </c>
      <c r="C97" s="191" t="s">
        <v>114</v>
      </c>
      <c r="D97" s="191" t="s">
        <v>26</v>
      </c>
      <c r="E97" s="191" t="s">
        <v>118</v>
      </c>
      <c r="F97" s="192"/>
      <c r="G97" s="327">
        <f t="shared" ca="1" si="30"/>
        <v>14.415212383413618</v>
      </c>
      <c r="H97" s="185">
        <f>IFERROR(VLOOKUP($B97,'1-1.(소매)정책매출'!$B$25:$AJ$276,25,0),0)</f>
        <v>85359396.592558533</v>
      </c>
      <c r="I97" s="186">
        <f>IFERROR(VLOOKUP($B97,'1-1.(소매)정책매출'!$B$25:$AJ$276,29,0),0)</f>
        <v>71872517.714285716</v>
      </c>
      <c r="J97" s="187">
        <f t="shared" si="32"/>
        <v>0.84199889623577095</v>
      </c>
      <c r="K97" s="188">
        <f t="shared" si="31"/>
        <v>6.938463218520461E-3</v>
      </c>
      <c r="L97" s="188">
        <f ca="1">VLOOKUP(B97,'1-1.(소매)정책매출'!$B$25:$AJ$276,33,0)</f>
        <v>7.4161211129296235E-3</v>
      </c>
      <c r="M97" s="188">
        <f t="shared" ca="1" si="33"/>
        <v>-4.7765789440916244E-4</v>
      </c>
      <c r="N97" s="188">
        <f t="shared" ca="1" si="34"/>
        <v>0.84152123834136183</v>
      </c>
      <c r="O97" s="189">
        <f t="shared" ca="1" si="29"/>
        <v>8.4152123834136177</v>
      </c>
      <c r="P97" s="185">
        <f>IFERROR(VLOOKUP($B97,'1-2.(소매)매장이익'!$A$24:$P$275,8,0),0)</f>
        <v>39526371.836136162</v>
      </c>
      <c r="Q97" s="185">
        <f>IFERROR(VLOOKUP($B97,'1-2.(소매)매장이익'!$A$24:$P$275,16,0),0)</f>
        <v>58531124.212121218</v>
      </c>
      <c r="R97" s="190">
        <f t="shared" si="35"/>
        <v>1.480811961562593</v>
      </c>
      <c r="S97" s="237">
        <f t="shared" si="36"/>
        <v>6</v>
      </c>
    </row>
    <row r="98" spans="2:19">
      <c r="B98" s="238" t="s">
        <v>119</v>
      </c>
      <c r="C98" s="191" t="s">
        <v>114</v>
      </c>
      <c r="D98" s="191" t="s">
        <v>26</v>
      </c>
      <c r="E98" s="191" t="s">
        <v>120</v>
      </c>
      <c r="F98" s="192"/>
      <c r="G98" s="327">
        <f t="shared" ca="1" si="30"/>
        <v>11.112680426012737</v>
      </c>
      <c r="H98" s="185">
        <f>IFERROR(VLOOKUP($B98,'1-1.(소매)정책매출'!$B$25:$AJ$276,25,0),0)</f>
        <v>43264035.577013291</v>
      </c>
      <c r="I98" s="186">
        <f>IFERROR(VLOOKUP($B98,'1-1.(소매)정책매출'!$B$25:$AJ$276,29,0),0)</f>
        <v>25957307</v>
      </c>
      <c r="J98" s="187">
        <f t="shared" si="32"/>
        <v>0.59997424312842962</v>
      </c>
      <c r="K98" s="188">
        <f t="shared" si="31"/>
        <v>2.5058788198753391E-3</v>
      </c>
      <c r="L98" s="188">
        <f ca="1">VLOOKUP(B98,'1-1.(소매)정책매출'!$B$25:$AJ$276,33,0)</f>
        <v>4.0405073649754505E-3</v>
      </c>
      <c r="M98" s="188">
        <f t="shared" ca="1" si="33"/>
        <v>-1.5346285451001114E-3</v>
      </c>
      <c r="N98" s="188">
        <f t="shared" ca="1" si="34"/>
        <v>0.5984396145833295</v>
      </c>
      <c r="O98" s="189">
        <f t="shared" ca="1" si="29"/>
        <v>5.984396145833295</v>
      </c>
      <c r="P98" s="185">
        <f>IFERROR(VLOOKUP($B98,'1-2.(소매)매장이익'!$A$24:$P$275,8,0),0)</f>
        <v>14779342.152157566</v>
      </c>
      <c r="Q98" s="185">
        <f>IFERROR(VLOOKUP($B98,'1-2.(소매)매장이익'!$A$24:$P$275,16,0),0)</f>
        <v>15158533.606060607</v>
      </c>
      <c r="R98" s="190">
        <f t="shared" si="35"/>
        <v>1.0256568560358883</v>
      </c>
      <c r="S98" s="237">
        <f t="shared" si="36"/>
        <v>5.1282842801794413</v>
      </c>
    </row>
    <row r="99" spans="2:19">
      <c r="B99" s="238" t="s">
        <v>121</v>
      </c>
      <c r="C99" s="191" t="s">
        <v>114</v>
      </c>
      <c r="D99" s="191" t="s">
        <v>26</v>
      </c>
      <c r="E99" s="191" t="s">
        <v>122</v>
      </c>
      <c r="F99" s="192"/>
      <c r="G99" s="327">
        <f t="shared" ca="1" si="30"/>
        <v>14.557371651349889</v>
      </c>
      <c r="H99" s="185">
        <f>IFERROR(VLOOKUP($B99,'1-1.(소매)정책매출'!$B$25:$AJ$276,25,0),0)</f>
        <v>38661912.549004279</v>
      </c>
      <c r="I99" s="186">
        <f>IFERROR(VLOOKUP($B99,'1-1.(소매)정책매출'!$B$25:$AJ$276,29,0),0)</f>
        <v>33142654.857142858</v>
      </c>
      <c r="J99" s="187">
        <f t="shared" si="32"/>
        <v>0.85724302477623893</v>
      </c>
      <c r="K99" s="188">
        <f t="shared" si="31"/>
        <v>3.1995413407466659E-3</v>
      </c>
      <c r="L99" s="188">
        <f ca="1">VLOOKUP(B99,'1-1.(소매)정책매출'!$B$25:$AJ$276,33,0)</f>
        <v>4.7054009819967263E-3</v>
      </c>
      <c r="M99" s="188">
        <f t="shared" ca="1" si="33"/>
        <v>-1.5058596412500604E-3</v>
      </c>
      <c r="N99" s="188">
        <f t="shared" ca="1" si="34"/>
        <v>0.85573716513498888</v>
      </c>
      <c r="O99" s="189">
        <f t="shared" ca="1" si="29"/>
        <v>8.5573716513498894</v>
      </c>
      <c r="P99" s="185">
        <f>IFERROR(VLOOKUP($B99,'1-2.(소매)매장이익'!$A$24:$P$275,8,0),0)</f>
        <v>9995765.7155043967</v>
      </c>
      <c r="Q99" s="185">
        <f>IFERROR(VLOOKUP($B99,'1-2.(소매)매장이익'!$A$24:$P$275,16,0),0)</f>
        <v>14700582.575757574</v>
      </c>
      <c r="R99" s="190">
        <f t="shared" si="35"/>
        <v>1.4706809857453493</v>
      </c>
      <c r="S99" s="237">
        <f t="shared" si="36"/>
        <v>6</v>
      </c>
    </row>
    <row r="100" spans="2:19">
      <c r="B100" s="238" t="s">
        <v>129</v>
      </c>
      <c r="C100" s="191" t="s">
        <v>114</v>
      </c>
      <c r="D100" s="191" t="s">
        <v>26</v>
      </c>
      <c r="E100" s="191" t="s">
        <v>130</v>
      </c>
      <c r="F100" s="192"/>
      <c r="G100" s="327">
        <f t="shared" ca="1" si="30"/>
        <v>14.793261370710484</v>
      </c>
      <c r="H100" s="185">
        <f>IFERROR(VLOOKUP($B100,'1-1.(소매)정책매출'!$B$25:$AJ$276,25,0),0)</f>
        <v>63472838.389642633</v>
      </c>
      <c r="I100" s="186">
        <f>IFERROR(VLOOKUP($B100,'1-1.(소매)정책매출'!$B$25:$AJ$276,29,0),0)</f>
        <v>55841239.714285716</v>
      </c>
      <c r="J100" s="187">
        <f t="shared" si="32"/>
        <v>0.8797659145395611</v>
      </c>
      <c r="K100" s="188">
        <f t="shared" si="31"/>
        <v>5.3908280961353274E-3</v>
      </c>
      <c r="L100" s="188">
        <f ca="1">VLOOKUP(B100,'1-1.(소매)정책매출'!$B$25:$AJ$276,33,0)</f>
        <v>5.8306055646481182E-3</v>
      </c>
      <c r="M100" s="188">
        <f t="shared" ca="1" si="33"/>
        <v>-4.3977746851279077E-4</v>
      </c>
      <c r="N100" s="188">
        <f t="shared" ca="1" si="34"/>
        <v>0.87932613707104834</v>
      </c>
      <c r="O100" s="189">
        <f t="shared" ca="1" si="29"/>
        <v>8.7932613707104839</v>
      </c>
      <c r="P100" s="185">
        <f>IFERROR(VLOOKUP($B100,'1-2.(소매)매장이익'!$A$24:$P$275,8,0),0)</f>
        <v>21220712.408613775</v>
      </c>
      <c r="Q100" s="185">
        <f>IFERROR(VLOOKUP($B100,'1-2.(소매)매장이익'!$A$24:$P$275,16,0),0)</f>
        <v>37335924.272727281</v>
      </c>
      <c r="R100" s="190">
        <f t="shared" si="35"/>
        <v>1.7594095595759605</v>
      </c>
      <c r="S100" s="237">
        <f t="shared" si="36"/>
        <v>6</v>
      </c>
    </row>
    <row r="101" spans="2:19">
      <c r="B101" s="238" t="s">
        <v>131</v>
      </c>
      <c r="C101" s="191" t="s">
        <v>114</v>
      </c>
      <c r="D101" s="191" t="s">
        <v>26</v>
      </c>
      <c r="E101" s="191" t="s">
        <v>132</v>
      </c>
      <c r="F101" s="192"/>
      <c r="G101" s="327">
        <f t="shared" ca="1" si="30"/>
        <v>13.802172286072581</v>
      </c>
      <c r="H101" s="185">
        <f>IFERROR(VLOOKUP($B101,'1-1.(소매)정책매출'!$B$25:$AJ$276,25,0),0)</f>
        <v>56117828.822885513</v>
      </c>
      <c r="I101" s="186">
        <f>IFERROR(VLOOKUP($B101,'1-1.(소매)정책매출'!$B$25:$AJ$276,29,0),0)</f>
        <v>43816516.857142858</v>
      </c>
      <c r="J101" s="187">
        <f t="shared" si="32"/>
        <v>0.78079494121971382</v>
      </c>
      <c r="K101" s="188">
        <f t="shared" si="31"/>
        <v>4.2299796952366842E-3</v>
      </c>
      <c r="L101" s="188">
        <f ca="1">VLOOKUP(B101,'1-1.(소매)정책매출'!$B$25:$AJ$276,33,0)</f>
        <v>4.807692307692308E-3</v>
      </c>
      <c r="M101" s="188">
        <f t="shared" ca="1" si="33"/>
        <v>-5.7771261245562373E-4</v>
      </c>
      <c r="N101" s="188">
        <f t="shared" ca="1" si="34"/>
        <v>0.78021722860725817</v>
      </c>
      <c r="O101" s="189">
        <f t="shared" ca="1" si="29"/>
        <v>7.8021722860725813</v>
      </c>
      <c r="P101" s="185">
        <f>IFERROR(VLOOKUP($B101,'1-2.(소매)매장이익'!$A$24:$P$275,8,0),0)</f>
        <v>15729361.691140193</v>
      </c>
      <c r="Q101" s="185">
        <f>IFERROR(VLOOKUP($B101,'1-2.(소매)매장이익'!$A$24:$P$275,16,0),0)</f>
        <v>27875173.848484848</v>
      </c>
      <c r="R101" s="190">
        <f t="shared" si="35"/>
        <v>1.7721745100556732</v>
      </c>
      <c r="S101" s="237">
        <f t="shared" si="36"/>
        <v>6</v>
      </c>
    </row>
    <row r="102" spans="2:19">
      <c r="B102" s="238" t="s">
        <v>133</v>
      </c>
      <c r="C102" s="191" t="s">
        <v>114</v>
      </c>
      <c r="D102" s="191" t="s">
        <v>26</v>
      </c>
      <c r="E102" s="191" t="s">
        <v>134</v>
      </c>
      <c r="F102" s="192"/>
      <c r="G102" s="327">
        <f t="shared" ca="1" si="30"/>
        <v>15.407474516040249</v>
      </c>
      <c r="H102" s="185">
        <f>IFERROR(VLOOKUP($B102,'1-1.(소매)정책매출'!$B$25:$AJ$276,25,0),0)</f>
        <v>38891990.069079697</v>
      </c>
      <c r="I102" s="186">
        <f>IFERROR(VLOOKUP($B102,'1-1.(소매)정책매출'!$B$25:$AJ$276,29,0),0)</f>
        <v>36795501</v>
      </c>
      <c r="J102" s="187">
        <f t="shared" si="32"/>
        <v>0.94609457974878819</v>
      </c>
      <c r="K102" s="188">
        <f t="shared" si="31"/>
        <v>3.5521815349566833E-3</v>
      </c>
      <c r="L102" s="188">
        <f ca="1">VLOOKUP(B102,'1-1.(소매)정책매출'!$B$25:$AJ$276,33,0)</f>
        <v>3.7336333878887069E-3</v>
      </c>
      <c r="M102" s="188">
        <f t="shared" ca="1" si="33"/>
        <v>-1.8145185293202363E-4</v>
      </c>
      <c r="N102" s="188">
        <f t="shared" ca="1" si="34"/>
        <v>0.94591312789585613</v>
      </c>
      <c r="O102" s="189">
        <f t="shared" ca="1" si="29"/>
        <v>9.4591312789585622</v>
      </c>
      <c r="P102" s="185">
        <f>IFERROR(VLOOKUP($B102,'1-2.(소매)매장이익'!$A$24:$P$275,8,0),0)</f>
        <v>10687482.422259845</v>
      </c>
      <c r="Q102" s="185">
        <f>IFERROR(VLOOKUP($B102,'1-2.(소매)매장이익'!$A$24:$P$275,16,0),0)</f>
        <v>12714562.757575754</v>
      </c>
      <c r="R102" s="190">
        <f t="shared" si="35"/>
        <v>1.1896686474163376</v>
      </c>
      <c r="S102" s="237">
        <f t="shared" si="36"/>
        <v>5.948343237081688</v>
      </c>
    </row>
    <row r="103" spans="2:19">
      <c r="B103" s="238" t="s">
        <v>135</v>
      </c>
      <c r="C103" s="191" t="s">
        <v>114</v>
      </c>
      <c r="D103" s="191" t="s">
        <v>26</v>
      </c>
      <c r="E103" s="191" t="s">
        <v>136</v>
      </c>
      <c r="F103" s="192"/>
      <c r="G103" s="327">
        <f t="shared" ca="1" si="30"/>
        <v>15.321241465679119</v>
      </c>
      <c r="H103" s="185">
        <f>IFERROR(VLOOKUP($B103,'1-1.(소매)정책매출'!$B$25:$AJ$276,25,0),0)</f>
        <v>56117828.822885513</v>
      </c>
      <c r="I103" s="186">
        <f>IFERROR(VLOOKUP($B103,'1-1.(소매)정책매출'!$B$25:$AJ$276,29,0),0)</f>
        <v>52329526</v>
      </c>
      <c r="J103" s="187">
        <f t="shared" si="32"/>
        <v>0.93249377421849577</v>
      </c>
      <c r="K103" s="188">
        <f t="shared" si="31"/>
        <v>5.0518126112818976E-3</v>
      </c>
      <c r="L103" s="188">
        <f ca="1">VLOOKUP(B103,'1-1.(소매)정책매출'!$B$25:$AJ$276,33,0)</f>
        <v>5.4214402618657934E-3</v>
      </c>
      <c r="M103" s="188">
        <f t="shared" ca="1" si="33"/>
        <v>-3.6962765058389576E-4</v>
      </c>
      <c r="N103" s="188">
        <f t="shared" ca="1" si="34"/>
        <v>0.93212414656791187</v>
      </c>
      <c r="O103" s="189">
        <f t="shared" ca="1" si="29"/>
        <v>9.3212414656791189</v>
      </c>
      <c r="P103" s="185">
        <f>IFERROR(VLOOKUP($B103,'1-2.(소매)매장이익'!$A$24:$P$275,8,0),0)</f>
        <v>18852004.056207817</v>
      </c>
      <c r="Q103" s="185">
        <f>IFERROR(VLOOKUP($B103,'1-2.(소매)매장이익'!$A$24:$P$275,16,0),0)</f>
        <v>26540038.303030301</v>
      </c>
      <c r="R103" s="190">
        <f t="shared" si="35"/>
        <v>1.4078099189826385</v>
      </c>
      <c r="S103" s="237">
        <f t="shared" si="36"/>
        <v>6</v>
      </c>
    </row>
    <row r="104" spans="2:19">
      <c r="B104" s="238" t="s">
        <v>123</v>
      </c>
      <c r="C104" s="191" t="s">
        <v>114</v>
      </c>
      <c r="D104" s="191" t="s">
        <v>26</v>
      </c>
      <c r="E104" s="191" t="s">
        <v>124</v>
      </c>
      <c r="F104" s="192"/>
      <c r="G104" s="327">
        <f t="shared" ca="1" si="30"/>
        <v>16.656426364264199</v>
      </c>
      <c r="H104" s="185">
        <f>IFERROR(VLOOKUP($B104,'1-1.(소매)정책매출'!$B$25:$AJ$276,25,0),0)</f>
        <v>41951024.044956997</v>
      </c>
      <c r="I104" s="186">
        <f>IFERROR(VLOOKUP($B104,'1-1.(소매)정책매출'!$B$25:$AJ$276,29,0),0)</f>
        <v>47893059.714285716</v>
      </c>
      <c r="J104" s="187">
        <f t="shared" si="32"/>
        <v>1.1416422078984512</v>
      </c>
      <c r="K104" s="188">
        <f t="shared" si="31"/>
        <v>4.6235229238939706E-3</v>
      </c>
      <c r="L104" s="188">
        <f ca="1">VLOOKUP(B104,'1-1.(소매)정책매출'!$B$25:$AJ$276,33,0)</f>
        <v>4.5519639934533552E-3</v>
      </c>
      <c r="M104" s="188">
        <f t="shared" ca="1" si="33"/>
        <v>7.1558930440615391E-5</v>
      </c>
      <c r="N104" s="188">
        <f t="shared" ca="1" si="34"/>
        <v>1.1417137668288917</v>
      </c>
      <c r="O104" s="189">
        <f t="shared" ca="1" si="29"/>
        <v>11.417137668288916</v>
      </c>
      <c r="P104" s="185">
        <f>IFERROR(VLOOKUP($B104,'1-2.(소매)매장이익'!$A$24:$P$275,8,0),0)</f>
        <v>25721007.026613399</v>
      </c>
      <c r="Q104" s="185">
        <f>IFERROR(VLOOKUP($B104,'1-2.(소매)매장이익'!$A$24:$P$275,16,0),0)</f>
        <v>26951956.272727273</v>
      </c>
      <c r="R104" s="190">
        <f t="shared" si="35"/>
        <v>1.0478577391950563</v>
      </c>
      <c r="S104" s="237">
        <f t="shared" si="36"/>
        <v>5.2392886959752811</v>
      </c>
    </row>
    <row r="105" spans="2:19">
      <c r="B105" s="238" t="s">
        <v>137</v>
      </c>
      <c r="C105" s="191" t="s">
        <v>114</v>
      </c>
      <c r="D105" s="191" t="s">
        <v>26</v>
      </c>
      <c r="E105" s="191" t="s">
        <v>138</v>
      </c>
      <c r="F105" s="192"/>
      <c r="G105" s="327">
        <f t="shared" ca="1" si="30"/>
        <v>14.425915855298713</v>
      </c>
      <c r="H105" s="185">
        <f>IFERROR(VLOOKUP($B105,'1-1.(소매)정책매출'!$B$25:$AJ$276,25,0),0)</f>
        <v>38359259.811065629</v>
      </c>
      <c r="I105" s="186">
        <f>IFERROR(VLOOKUP($B105,'1-1.(소매)정책매출'!$B$25:$AJ$276,29,0),0)</f>
        <v>32317266.714285713</v>
      </c>
      <c r="J105" s="187">
        <f t="shared" si="32"/>
        <v>0.84248932000932508</v>
      </c>
      <c r="K105" s="188">
        <f t="shared" si="31"/>
        <v>3.1198596285658929E-3</v>
      </c>
      <c r="L105" s="188">
        <f ca="1">VLOOKUP(B105,'1-1.(소매)정책매출'!$B$25:$AJ$276,33,0)</f>
        <v>3.0175941080196399E-3</v>
      </c>
      <c r="M105" s="188">
        <f t="shared" ca="1" si="33"/>
        <v>1.0226552054625306E-4</v>
      </c>
      <c r="N105" s="188">
        <f t="shared" ca="1" si="34"/>
        <v>0.84259158552987135</v>
      </c>
      <c r="O105" s="189">
        <f t="shared" ca="1" si="29"/>
        <v>8.4259158552987135</v>
      </c>
      <c r="P105" s="185">
        <f>IFERROR(VLOOKUP($B105,'1-2.(소매)매장이익'!$A$24:$P$275,8,0),0)</f>
        <v>15963686.372216925</v>
      </c>
      <c r="Q105" s="185">
        <f>IFERROR(VLOOKUP($B105,'1-2.(소매)매장이익'!$A$24:$P$275,16,0),0)</f>
        <v>21949154.151515152</v>
      </c>
      <c r="R105" s="190">
        <f t="shared" si="35"/>
        <v>1.3749427068246147</v>
      </c>
      <c r="S105" s="237">
        <f t="shared" si="36"/>
        <v>6</v>
      </c>
    </row>
    <row r="106" spans="2:19">
      <c r="B106" s="238" t="s">
        <v>125</v>
      </c>
      <c r="C106" s="191" t="s">
        <v>114</v>
      </c>
      <c r="D106" s="191" t="s">
        <v>26</v>
      </c>
      <c r="E106" s="191" t="s">
        <v>126</v>
      </c>
      <c r="F106" s="192"/>
      <c r="G106" s="327">
        <f t="shared" ca="1" si="30"/>
        <v>18</v>
      </c>
      <c r="H106" s="185">
        <f>IFERROR(VLOOKUP($B106,'1-1.(소매)정책매출'!$B$25:$AJ$276,25,0),0)</f>
        <v>42524877.228119388</v>
      </c>
      <c r="I106" s="186">
        <f>IFERROR(VLOOKUP($B106,'1-1.(소매)정책매출'!$B$25:$AJ$276,29,0),0)</f>
        <v>52877061.714285716</v>
      </c>
      <c r="J106" s="187">
        <f t="shared" si="32"/>
        <v>1.2434383156624611</v>
      </c>
      <c r="K106" s="188">
        <f t="shared" si="31"/>
        <v>5.1046708738726153E-3</v>
      </c>
      <c r="L106" s="188">
        <f ca="1">VLOOKUP(B106,'1-1.(소매)정책매출'!$B$25:$AJ$276,33,0)</f>
        <v>3.6313420621931262E-3</v>
      </c>
      <c r="M106" s="188">
        <f t="shared" ca="1" si="33"/>
        <v>1.4733288116794891E-3</v>
      </c>
      <c r="N106" s="188">
        <f t="shared" ca="1" si="34"/>
        <v>1.2449116444741406</v>
      </c>
      <c r="O106" s="189">
        <f t="shared" ca="1" si="29"/>
        <v>12</v>
      </c>
      <c r="P106" s="185">
        <f>IFERROR(VLOOKUP($B106,'1-2.(소매)매장이익'!$A$24:$P$275,8,0),0)</f>
        <v>17479927.991371833</v>
      </c>
      <c r="Q106" s="185">
        <f>IFERROR(VLOOKUP($B106,'1-2.(소매)매장이익'!$A$24:$P$275,16,0),0)</f>
        <v>29566735.454545453</v>
      </c>
      <c r="R106" s="190">
        <f t="shared" si="35"/>
        <v>1.6914678063399187</v>
      </c>
      <c r="S106" s="237">
        <f t="shared" si="36"/>
        <v>6</v>
      </c>
    </row>
    <row r="107" spans="2:19">
      <c r="B107" s="238" t="s">
        <v>127</v>
      </c>
      <c r="C107" s="191" t="s">
        <v>114</v>
      </c>
      <c r="D107" s="191" t="s">
        <v>26</v>
      </c>
      <c r="E107" s="191" t="s">
        <v>128</v>
      </c>
      <c r="F107" s="192"/>
      <c r="G107" s="327">
        <f t="shared" ca="1" si="30"/>
        <v>14.331665385592403</v>
      </c>
      <c r="H107" s="185">
        <f>IFERROR(VLOOKUP($B107,'1-1.(소매)정책매출'!$B$25:$AJ$276,25,0),0)</f>
        <v>52358078.189210311</v>
      </c>
      <c r="I107" s="186">
        <f>IFERROR(VLOOKUP($B107,'1-1.(소매)정책매출'!$B$25:$AJ$276,29,0),0)</f>
        <v>43736664.857142858</v>
      </c>
      <c r="J107" s="187">
        <f t="shared" si="32"/>
        <v>0.83533747551024307</v>
      </c>
      <c r="K107" s="188">
        <f t="shared" si="31"/>
        <v>4.2222709049710106E-3</v>
      </c>
      <c r="L107" s="188">
        <f ca="1">VLOOKUP(B107,'1-1.(소매)정책매출'!$B$25:$AJ$276,33,0)</f>
        <v>6.3932078559738132E-3</v>
      </c>
      <c r="M107" s="188">
        <f t="shared" ca="1" si="33"/>
        <v>-2.1709369510028026E-3</v>
      </c>
      <c r="N107" s="188">
        <f t="shared" ca="1" si="34"/>
        <v>0.83316653855924028</v>
      </c>
      <c r="O107" s="189">
        <f t="shared" ca="1" si="29"/>
        <v>8.3316653855924034</v>
      </c>
      <c r="P107" s="185">
        <f>IFERROR(VLOOKUP($B107,'1-2.(소매)매장이익'!$A$24:$P$275,8,0),0)</f>
        <v>20379587.974320408</v>
      </c>
      <c r="Q107" s="185">
        <f>IFERROR(VLOOKUP($B107,'1-2.(소매)매장이익'!$A$24:$P$275,16,0),0)</f>
        <v>31625183.878787875</v>
      </c>
      <c r="R107" s="190">
        <f t="shared" si="35"/>
        <v>1.5518068333195765</v>
      </c>
      <c r="S107" s="237">
        <f t="shared" si="36"/>
        <v>6</v>
      </c>
    </row>
    <row r="108" spans="2:19">
      <c r="B108" s="238" t="s">
        <v>591</v>
      </c>
      <c r="C108" s="191" t="s">
        <v>114</v>
      </c>
      <c r="D108" s="191" t="s">
        <v>26</v>
      </c>
      <c r="E108" s="191" t="s">
        <v>592</v>
      </c>
      <c r="F108" s="192"/>
      <c r="G108" s="327">
        <f t="shared" ca="1" si="30"/>
        <v>15.607046804781268</v>
      </c>
      <c r="H108" s="185">
        <f>IFERROR(VLOOKUP($B108,'1-1.(소매)정책매출'!$B$25:$AJ$276,25,0),0)</f>
        <v>36228338.779009335</v>
      </c>
      <c r="I108" s="186">
        <f>IFERROR(VLOOKUP($B108,'1-1.(소매)정책매출'!$B$25:$AJ$276,29,0),0)</f>
        <v>34803452</v>
      </c>
      <c r="J108" s="187">
        <f t="shared" si="32"/>
        <v>0.96066927639986321</v>
      </c>
      <c r="K108" s="188">
        <f t="shared" si="31"/>
        <v>3.3598721633699524E-3</v>
      </c>
      <c r="L108" s="188">
        <f ca="1">VLOOKUP(B108,'1-1.(소매)정책매출'!$B$25:$AJ$276,33,0)</f>
        <v>3.324468085106383E-3</v>
      </c>
      <c r="M108" s="188">
        <f t="shared" ca="1" si="33"/>
        <v>3.5404078263569401E-5</v>
      </c>
      <c r="N108" s="188">
        <f t="shared" ca="1" si="34"/>
        <v>0.96070468047812674</v>
      </c>
      <c r="O108" s="189">
        <f t="shared" ca="1" si="29"/>
        <v>9.6070468047812678</v>
      </c>
      <c r="P108" s="185">
        <f>IFERROR(VLOOKUP($B108,'1-2.(소매)매장이익'!$A$24:$P$275,8,0),0)</f>
        <v>5483259.9329188047</v>
      </c>
      <c r="Q108" s="185">
        <f>IFERROR(VLOOKUP($B108,'1-2.(소매)매장이익'!$A$24:$P$275,16,0),0)</f>
        <v>9749488</v>
      </c>
      <c r="R108" s="190">
        <f t="shared" si="35"/>
        <v>1.7780459287492196</v>
      </c>
      <c r="S108" s="237">
        <f t="shared" si="36"/>
        <v>6</v>
      </c>
    </row>
    <row r="109" spans="2:19">
      <c r="B109" s="238" t="s">
        <v>606</v>
      </c>
      <c r="C109" s="191" t="s">
        <v>114</v>
      </c>
      <c r="D109" s="191" t="s">
        <v>26</v>
      </c>
      <c r="E109" s="191" t="s">
        <v>623</v>
      </c>
      <c r="F109" s="192"/>
      <c r="G109" s="327">
        <f t="shared" ca="1" si="30"/>
        <v>4.536829402782887</v>
      </c>
      <c r="H109" s="185">
        <f>IFERROR(VLOOKUP($B109,'1-1.(소매)정책매출'!$B$25:$AJ$276,25,0),0)</f>
        <v>39053800.53562066</v>
      </c>
      <c r="I109" s="186">
        <f>IFERROR(VLOOKUP($B109,'1-1.(소매)정책매출'!$B$25:$AJ$276,29,0),0)</f>
        <v>17750990</v>
      </c>
      <c r="J109" s="187">
        <f t="shared" si="32"/>
        <v>0.45452656992523593</v>
      </c>
      <c r="K109" s="188">
        <f t="shared" si="31"/>
        <v>1.7136534954423023E-3</v>
      </c>
      <c r="L109" s="188">
        <f ca="1">VLOOKUP(B109,'1-1.(소매)정책매출'!$B$25:$AJ$276,33,0)</f>
        <v>2.5572831423895256E-3</v>
      </c>
      <c r="M109" s="188">
        <f t="shared" ca="1" si="33"/>
        <v>-8.4362964694722326E-4</v>
      </c>
      <c r="N109" s="188">
        <f t="shared" ca="1" si="34"/>
        <v>0.4536829402782887</v>
      </c>
      <c r="O109" s="189">
        <f t="shared" ca="1" si="29"/>
        <v>4.536829402782887</v>
      </c>
      <c r="P109" s="185">
        <f>IFERROR(VLOOKUP($B109,'1-2.(소매)매장이익'!$A$24:$P$275,8,0),0)</f>
        <v>4792686.0488301888</v>
      </c>
      <c r="Q109" s="185">
        <f>IFERROR(VLOOKUP($B109,'1-2.(소매)매장이익'!$A$24:$P$275,16,0),0)</f>
        <v>-2514443.1515151523</v>
      </c>
      <c r="R109" s="190">
        <f t="shared" si="35"/>
        <v>-0.52464174074763026</v>
      </c>
      <c r="S109" s="237">
        <f t="shared" si="36"/>
        <v>0</v>
      </c>
    </row>
    <row r="110" spans="2:19">
      <c r="B110" s="238" t="s">
        <v>637</v>
      </c>
      <c r="C110" s="191" t="s">
        <v>114</v>
      </c>
      <c r="D110" s="191" t="s">
        <v>26</v>
      </c>
      <c r="E110" s="191" t="s">
        <v>638</v>
      </c>
      <c r="F110" s="192"/>
      <c r="G110" s="327">
        <f t="shared" ca="1" si="30"/>
        <v>14.417517754139716</v>
      </c>
      <c r="H110" s="185">
        <f>IFERROR(VLOOKUP($B110,'1-1.(소매)정책매출'!$B$25:$AJ$276,25,0),0)</f>
        <v>56468593.884353578</v>
      </c>
      <c r="I110" s="186">
        <f>IFERROR(VLOOKUP($B110,'1-1.(소매)정책매출'!$B$25:$AJ$276,29,0),0)</f>
        <v>47605159</v>
      </c>
      <c r="J110" s="187">
        <f t="shared" si="32"/>
        <v>0.84303779721333783</v>
      </c>
      <c r="K110" s="188">
        <f t="shared" si="31"/>
        <v>4.5957294281297311E-3</v>
      </c>
      <c r="L110" s="188">
        <f ca="1">VLOOKUP(B110,'1-1.(소매)정책매출'!$B$25:$AJ$276,33,0)</f>
        <v>5.8817512274959086E-3</v>
      </c>
      <c r="M110" s="188">
        <f t="shared" ca="1" si="33"/>
        <v>-1.2860217993661775E-3</v>
      </c>
      <c r="N110" s="188">
        <f t="shared" ca="1" si="34"/>
        <v>0.84175177541397161</v>
      </c>
      <c r="O110" s="189">
        <f t="shared" ca="1" si="29"/>
        <v>8.4175177541397161</v>
      </c>
      <c r="P110" s="185">
        <f>IFERROR(VLOOKUP($B110,'1-2.(소매)매장이익'!$A$24:$P$275,8,0),0)</f>
        <v>20058807.805039514</v>
      </c>
      <c r="Q110" s="185">
        <f>IFERROR(VLOOKUP($B110,'1-2.(소매)매장이익'!$A$24:$P$275,16,0),0)</f>
        <v>28625801.090909094</v>
      </c>
      <c r="R110" s="190">
        <f t="shared" si="35"/>
        <v>1.4270938417245931</v>
      </c>
      <c r="S110" s="237">
        <f t="shared" si="36"/>
        <v>6</v>
      </c>
    </row>
    <row r="111" spans="2:19">
      <c r="B111" s="238" t="s">
        <v>639</v>
      </c>
      <c r="C111" s="191" t="s">
        <v>114</v>
      </c>
      <c r="D111" s="191" t="s">
        <v>26</v>
      </c>
      <c r="E111" s="191" t="s">
        <v>640</v>
      </c>
      <c r="F111" s="192"/>
      <c r="G111" s="327">
        <f t="shared" ca="1" si="30"/>
        <v>17.768445506479708</v>
      </c>
      <c r="H111" s="185">
        <f>IFERROR(VLOOKUP($B111,'1-1.(소매)정책매출'!$B$25:$AJ$276,25,0),0)</f>
        <v>36084001.808421098</v>
      </c>
      <c r="I111" s="186">
        <f>IFERROR(VLOOKUP($B111,'1-1.(소매)정책매출'!$B$25:$AJ$276,29,0),0)</f>
        <v>42441068.857142858</v>
      </c>
      <c r="J111" s="187">
        <f t="shared" si="32"/>
        <v>1.1761741140152082</v>
      </c>
      <c r="K111" s="188">
        <f t="shared" si="31"/>
        <v>4.0971960435643474E-3</v>
      </c>
      <c r="L111" s="188">
        <f ca="1">VLOOKUP(B111,'1-1.(소매)정책매출'!$B$25:$AJ$276,33,0)</f>
        <v>3.4267594108019642E-3</v>
      </c>
      <c r="M111" s="188">
        <f t="shared" ca="1" si="33"/>
        <v>6.7043663276238324E-4</v>
      </c>
      <c r="N111" s="188">
        <f t="shared" ca="1" si="34"/>
        <v>1.1768445506479706</v>
      </c>
      <c r="O111" s="189">
        <f t="shared" ca="1" si="29"/>
        <v>11.768445506479706</v>
      </c>
      <c r="P111" s="185">
        <f>IFERROR(VLOOKUP($B111,'1-2.(소매)매장이익'!$A$24:$P$275,8,0),0)</f>
        <v>5184321.0652167806</v>
      </c>
      <c r="Q111" s="185">
        <f>IFERROR(VLOOKUP($B111,'1-2.(소매)매장이익'!$A$24:$P$275,16,0),0)</f>
        <v>8048609.7575757541</v>
      </c>
      <c r="R111" s="190">
        <f t="shared" si="35"/>
        <v>1.5524906070297952</v>
      </c>
      <c r="S111" s="237">
        <f t="shared" si="36"/>
        <v>6</v>
      </c>
    </row>
    <row r="112" spans="2:19">
      <c r="B112" s="238" t="s">
        <v>1109</v>
      </c>
      <c r="C112" s="191" t="s">
        <v>114</v>
      </c>
      <c r="D112" s="191" t="s">
        <v>26</v>
      </c>
      <c r="E112" s="191" t="s">
        <v>1110</v>
      </c>
      <c r="F112" s="192"/>
      <c r="G112" s="327" t="e">
        <f t="shared" ca="1" si="30"/>
        <v>#DIV/0!</v>
      </c>
      <c r="H112" s="185">
        <f>IFERROR(VLOOKUP($B112,'1-1.(소매)정책매출'!$B$25:$AJ$276,25,0),0)</f>
        <v>0</v>
      </c>
      <c r="I112" s="186">
        <f>IFERROR(VLOOKUP($B112,'1-1.(소매)정책매출'!$B$25:$AJ$276,29,0),0)</f>
        <v>0</v>
      </c>
      <c r="J112" s="187" t="e">
        <f t="shared" si="32"/>
        <v>#DIV/0!</v>
      </c>
      <c r="K112" s="188">
        <f t="shared" si="31"/>
        <v>0</v>
      </c>
      <c r="L112" s="188">
        <f ca="1">VLOOKUP(B112,'1-1.(소매)정책매출'!$B$25:$AJ$276,33,0)</f>
        <v>0</v>
      </c>
      <c r="M112" s="188">
        <f t="shared" ca="1" si="33"/>
        <v>0</v>
      </c>
      <c r="N112" s="188" t="e">
        <f t="shared" ca="1" si="34"/>
        <v>#DIV/0!</v>
      </c>
      <c r="O112" s="189" t="e">
        <f t="shared" ca="1" si="29"/>
        <v>#DIV/0!</v>
      </c>
      <c r="P112" s="185">
        <f>IFERROR(VLOOKUP($B112,'1-2.(소매)매장이익'!$A$24:$P$275,8,0),0)</f>
        <v>0</v>
      </c>
      <c r="Q112" s="185">
        <f>IFERROR(VLOOKUP($B112,'1-2.(소매)매장이익'!$A$24:$P$275,16,0),0)</f>
        <v>0</v>
      </c>
      <c r="R112" s="190" t="e">
        <f t="shared" si="35"/>
        <v>#DIV/0!</v>
      </c>
      <c r="S112" s="237">
        <f t="shared" si="36"/>
        <v>0</v>
      </c>
    </row>
    <row r="113" spans="2:19">
      <c r="B113" s="238" t="s">
        <v>139</v>
      </c>
      <c r="C113" s="191" t="s">
        <v>496</v>
      </c>
      <c r="D113" s="191" t="s">
        <v>544</v>
      </c>
      <c r="E113" s="191" t="s">
        <v>140</v>
      </c>
      <c r="F113" s="192"/>
      <c r="G113" s="327">
        <f t="shared" ca="1" si="30"/>
        <v>13.697261195560912</v>
      </c>
      <c r="H113" s="185">
        <f>IFERROR(VLOOKUP($B113,'1-1.(소매)정책매출'!$B$25:$AJ$276,25,0),0)</f>
        <v>54777033.094023637</v>
      </c>
      <c r="I113" s="186">
        <f>IFERROR(VLOOKUP($B113,'1-1.(소매)정책매출'!$B$25:$AJ$276,29,0),0)</f>
        <v>42195127.737704918</v>
      </c>
      <c r="J113" s="187">
        <f t="shared" si="32"/>
        <v>0.77030692161216285</v>
      </c>
      <c r="K113" s="188">
        <f t="shared" si="31"/>
        <v>4.0734532630772981E-3</v>
      </c>
      <c r="L113" s="188">
        <f ca="1">VLOOKUP(B113,'1-1.(소매)정책매출'!$B$25:$AJ$276,33,0)</f>
        <v>4.6542553191489359E-3</v>
      </c>
      <c r="M113" s="188">
        <f t="shared" ca="1" si="33"/>
        <v>-5.8080205607163784E-4</v>
      </c>
      <c r="N113" s="188">
        <f t="shared" ca="1" si="34"/>
        <v>0.76972611955609127</v>
      </c>
      <c r="O113" s="189">
        <f t="shared" ca="1" si="29"/>
        <v>7.6972611955609125</v>
      </c>
      <c r="P113" s="185">
        <f>IFERROR(VLOOKUP($B113,'1-2.(소매)매장이익'!$A$24:$P$275,8,0),0)</f>
        <v>20071411.770596173</v>
      </c>
      <c r="Q113" s="185">
        <f>IFERROR(VLOOKUP($B113,'1-2.(소매)매장이익'!$A$24:$P$275,16,0),0)</f>
        <v>25067487.515151516</v>
      </c>
      <c r="R113" s="190">
        <f t="shared" si="35"/>
        <v>1.2489150141334053</v>
      </c>
      <c r="S113" s="237">
        <f t="shared" si="36"/>
        <v>6</v>
      </c>
    </row>
    <row r="114" spans="2:19">
      <c r="B114" s="238" t="s">
        <v>141</v>
      </c>
      <c r="C114" s="191" t="s">
        <v>496</v>
      </c>
      <c r="D114" s="191" t="s">
        <v>544</v>
      </c>
      <c r="E114" s="191" t="s">
        <v>142</v>
      </c>
      <c r="F114" s="192"/>
      <c r="G114" s="327">
        <f t="shared" ca="1" si="30"/>
        <v>15.749596716080283</v>
      </c>
      <c r="H114" s="185">
        <f>IFERROR(VLOOKUP($B114,'1-1.(소매)정책매출'!$B$25:$AJ$276,25,0),0)</f>
        <v>49342885.358086377</v>
      </c>
      <c r="I114" s="186">
        <f>IFERROR(VLOOKUP($B114,'1-1.(소매)정책매출'!$B$25:$AJ$276,29,0),0)</f>
        <v>48107816.737704918</v>
      </c>
      <c r="J114" s="187">
        <f t="shared" si="32"/>
        <v>0.97496967168785453</v>
      </c>
      <c r="K114" s="188">
        <f t="shared" si="31"/>
        <v>4.6442552393227499E-3</v>
      </c>
      <c r="L114" s="188">
        <f ca="1">VLOOKUP(B114,'1-1.(소매)정책매출'!$B$25:$AJ$276,33,0)</f>
        <v>4.6542553191489359E-3</v>
      </c>
      <c r="M114" s="188">
        <f t="shared" ca="1" si="33"/>
        <v>-1.0000079826186052E-5</v>
      </c>
      <c r="N114" s="188">
        <f t="shared" ca="1" si="34"/>
        <v>0.97495967160802832</v>
      </c>
      <c r="O114" s="189">
        <f t="shared" ca="1" si="29"/>
        <v>9.7495967160802834</v>
      </c>
      <c r="P114" s="185">
        <f>IFERROR(VLOOKUP($B114,'1-2.(소매)매장이익'!$A$24:$P$275,8,0),0)</f>
        <v>11365297.11580896</v>
      </c>
      <c r="Q114" s="185">
        <f>IFERROR(VLOOKUP($B114,'1-2.(소매)매장이익'!$A$24:$P$275,16,0),0)</f>
        <v>27160221.787878793</v>
      </c>
      <c r="R114" s="190">
        <f t="shared" si="35"/>
        <v>2.3897502644342952</v>
      </c>
      <c r="S114" s="237">
        <f t="shared" si="36"/>
        <v>6</v>
      </c>
    </row>
    <row r="115" spans="2:19">
      <c r="B115" s="238" t="s">
        <v>143</v>
      </c>
      <c r="C115" s="191" t="s">
        <v>496</v>
      </c>
      <c r="D115" s="191" t="s">
        <v>544</v>
      </c>
      <c r="E115" s="191" t="s">
        <v>144</v>
      </c>
      <c r="F115" s="192"/>
      <c r="G115" s="327">
        <f t="shared" ca="1" si="30"/>
        <v>11.578453258804458</v>
      </c>
      <c r="H115" s="185">
        <f>IFERROR(VLOOKUP($B115,'1-1.(소매)정책매출'!$B$25:$AJ$276,25,0),0)</f>
        <v>37801017.356800079</v>
      </c>
      <c r="I115" s="186">
        <f>IFERROR(VLOOKUP($B115,'1-1.(소매)정책매출'!$B$25:$AJ$276,29,0),0)</f>
        <v>26537333.737704918</v>
      </c>
      <c r="J115" s="187">
        <f t="shared" si="32"/>
        <v>0.70202697158178673</v>
      </c>
      <c r="K115" s="188">
        <f t="shared" si="31"/>
        <v>2.5618737163018495E-3</v>
      </c>
      <c r="L115" s="188">
        <f ca="1">VLOOKUP(B115,'1-1.(소매)정책매출'!$B$25:$AJ$276,33,0)</f>
        <v>2.1481178396072012E-3</v>
      </c>
      <c r="M115" s="188">
        <f t="shared" ca="1" si="33"/>
        <v>4.1375587669464833E-4</v>
      </c>
      <c r="N115" s="188">
        <f t="shared" ca="1" si="34"/>
        <v>0.70244072745848141</v>
      </c>
      <c r="O115" s="189">
        <f t="shared" ca="1" si="29"/>
        <v>7.0244072745848136</v>
      </c>
      <c r="P115" s="185">
        <f>IFERROR(VLOOKUP($B115,'1-2.(소매)매장이익'!$A$24:$P$275,8,0),0)</f>
        <v>15843014.223624153</v>
      </c>
      <c r="Q115" s="185">
        <f>IFERROR(VLOOKUP($B115,'1-2.(소매)매장이익'!$A$24:$P$275,16,0),0)</f>
        <v>14429963.060606061</v>
      </c>
      <c r="R115" s="190">
        <f t="shared" si="35"/>
        <v>0.91080919684392914</v>
      </c>
      <c r="S115" s="237">
        <f t="shared" si="36"/>
        <v>4.5540459842196457</v>
      </c>
    </row>
    <row r="116" spans="2:19">
      <c r="B116" s="238" t="s">
        <v>145</v>
      </c>
      <c r="C116" s="191" t="s">
        <v>496</v>
      </c>
      <c r="D116" s="191" t="s">
        <v>544</v>
      </c>
      <c r="E116" s="191" t="s">
        <v>146</v>
      </c>
      <c r="F116" s="192"/>
      <c r="G116" s="327">
        <f t="shared" ca="1" si="30"/>
        <v>17.405134534919547</v>
      </c>
      <c r="H116" s="185">
        <f>IFERROR(VLOOKUP($B116,'1-1.(소매)정책매출'!$B$25:$AJ$276,25,0),0)</f>
        <v>72331669.125043288</v>
      </c>
      <c r="I116" s="186">
        <f>IFERROR(VLOOKUP($B116,'1-1.(소매)정책매출'!$B$25:$AJ$276,29,0),0)</f>
        <v>82371392.737704918</v>
      </c>
      <c r="J116" s="187">
        <f t="shared" si="32"/>
        <v>1.1388012157621508</v>
      </c>
      <c r="K116" s="188">
        <f t="shared" si="31"/>
        <v>7.9520085972342221E-3</v>
      </c>
      <c r="L116" s="188">
        <f ca="1">VLOOKUP(B116,'1-1.(소매)정책매출'!$B$25:$AJ$276,33,0)</f>
        <v>6.2397708674304421E-3</v>
      </c>
      <c r="M116" s="188">
        <f t="shared" ca="1" si="33"/>
        <v>1.71223772980378E-3</v>
      </c>
      <c r="N116" s="188">
        <f t="shared" ca="1" si="34"/>
        <v>1.1405134534919545</v>
      </c>
      <c r="O116" s="189">
        <f t="shared" ca="1" si="29"/>
        <v>11.405134534919545</v>
      </c>
      <c r="P116" s="185">
        <f>IFERROR(VLOOKUP($B116,'1-2.(소매)매장이익'!$A$24:$P$275,8,0),0)</f>
        <v>21821540.874243435</v>
      </c>
      <c r="Q116" s="185">
        <f>IFERROR(VLOOKUP($B116,'1-2.(소매)매장이익'!$A$24:$P$275,16,0),0)</f>
        <v>45081636.272727273</v>
      </c>
      <c r="R116" s="190">
        <f t="shared" si="35"/>
        <v>2.0659235996454481</v>
      </c>
      <c r="S116" s="237">
        <f t="shared" si="36"/>
        <v>6</v>
      </c>
    </row>
    <row r="117" spans="2:19">
      <c r="B117" s="238" t="s">
        <v>147</v>
      </c>
      <c r="C117" s="191" t="s">
        <v>496</v>
      </c>
      <c r="D117" s="191" t="s">
        <v>544</v>
      </c>
      <c r="E117" s="191" t="s">
        <v>148</v>
      </c>
      <c r="F117" s="192"/>
      <c r="G117" s="327">
        <f t="shared" ca="1" si="30"/>
        <v>12.570959046950868</v>
      </c>
      <c r="H117" s="185">
        <f>IFERROR(VLOOKUP($B117,'1-1.(소매)정책매출'!$B$25:$AJ$276,25,0),0)</f>
        <v>44629913.510513037</v>
      </c>
      <c r="I117" s="186">
        <f>IFERROR(VLOOKUP($B117,'1-1.(소매)정책매출'!$B$25:$AJ$276,29,0),0)</f>
        <v>29363967.737704918</v>
      </c>
      <c r="J117" s="187">
        <f t="shared" si="32"/>
        <v>0.65794363976949966</v>
      </c>
      <c r="K117" s="188">
        <f t="shared" si="31"/>
        <v>2.8347526506281072E-3</v>
      </c>
      <c r="L117" s="188">
        <f ca="1">VLOOKUP(B117,'1-1.(소매)정책매출'!$B$25:$AJ$276,33,0)</f>
        <v>3.6824877250409165E-3</v>
      </c>
      <c r="M117" s="188">
        <f t="shared" ca="1" si="33"/>
        <v>-8.4773507441280932E-4</v>
      </c>
      <c r="N117" s="188">
        <f t="shared" ca="1" si="34"/>
        <v>0.65709590469508683</v>
      </c>
      <c r="O117" s="189">
        <f t="shared" ca="1" si="29"/>
        <v>6.5709590469508683</v>
      </c>
      <c r="P117" s="185">
        <f>IFERROR(VLOOKUP($B117,'1-2.(소매)매장이익'!$A$24:$P$275,8,0),0)</f>
        <v>11403063.914233744</v>
      </c>
      <c r="Q117" s="185">
        <f>IFERROR(VLOOKUP($B117,'1-2.(소매)매장이익'!$A$24:$P$275,16,0),0)</f>
        <v>16783640.666666664</v>
      </c>
      <c r="R117" s="190">
        <f t="shared" si="35"/>
        <v>1.4718535994274904</v>
      </c>
      <c r="S117" s="237">
        <f t="shared" si="36"/>
        <v>6</v>
      </c>
    </row>
    <row r="118" spans="2:19">
      <c r="B118" s="238" t="s">
        <v>149</v>
      </c>
      <c r="C118" s="191" t="s">
        <v>496</v>
      </c>
      <c r="D118" s="191" t="s">
        <v>544</v>
      </c>
      <c r="E118" s="191" t="s">
        <v>150</v>
      </c>
      <c r="F118" s="192"/>
      <c r="G118" s="327">
        <f t="shared" ca="1" si="30"/>
        <v>17.042726866970085</v>
      </c>
      <c r="H118" s="185">
        <f>IFERROR(VLOOKUP($B118,'1-1.(소매)정책매출'!$B$25:$AJ$276,25,0),0)</f>
        <v>55354126.494087964</v>
      </c>
      <c r="I118" s="186">
        <f>IFERROR(VLOOKUP($B118,'1-1.(소매)정책매출'!$B$25:$AJ$276,29,0),0)</f>
        <v>61141885.737704918</v>
      </c>
      <c r="J118" s="187">
        <f t="shared" si="32"/>
        <v>1.1045587675244972</v>
      </c>
      <c r="K118" s="188">
        <f t="shared" si="31"/>
        <v>5.9025443770940036E-3</v>
      </c>
      <c r="L118" s="188">
        <f ca="1">VLOOKUP(B118,'1-1.(소매)정책매출'!$B$25:$AJ$276,33,0)</f>
        <v>6.1886252045826517E-3</v>
      </c>
      <c r="M118" s="188">
        <f t="shared" ca="1" si="33"/>
        <v>-2.860808274886481E-4</v>
      </c>
      <c r="N118" s="188">
        <f t="shared" ca="1" si="34"/>
        <v>1.1042726866970085</v>
      </c>
      <c r="O118" s="189">
        <f t="shared" ca="1" si="29"/>
        <v>11.042726866970085</v>
      </c>
      <c r="P118" s="185">
        <f>IFERROR(VLOOKUP($B118,'1-2.(소매)매장이익'!$A$24:$P$275,8,0),0)</f>
        <v>14792454.972431157</v>
      </c>
      <c r="Q118" s="185">
        <f>IFERROR(VLOOKUP($B118,'1-2.(소매)매장이익'!$A$24:$P$275,16,0),0)</f>
        <v>38843597.060606062</v>
      </c>
      <c r="R118" s="190">
        <f t="shared" si="35"/>
        <v>2.6259060536604135</v>
      </c>
      <c r="S118" s="237">
        <f t="shared" si="36"/>
        <v>6</v>
      </c>
    </row>
    <row r="119" spans="2:19">
      <c r="B119" s="238" t="s">
        <v>151</v>
      </c>
      <c r="C119" s="191" t="s">
        <v>496</v>
      </c>
      <c r="D119" s="191" t="s">
        <v>544</v>
      </c>
      <c r="E119" s="191" t="s">
        <v>152</v>
      </c>
      <c r="F119" s="192"/>
      <c r="G119" s="327">
        <f t="shared" ca="1" si="30"/>
        <v>18</v>
      </c>
      <c r="H119" s="185">
        <f>IFERROR(VLOOKUP($B119,'1-1.(소매)정책매출'!$B$25:$AJ$276,25,0),0)</f>
        <v>73870245.548829958</v>
      </c>
      <c r="I119" s="186">
        <f>IFERROR(VLOOKUP($B119,'1-1.(소매)정책매출'!$B$25:$AJ$276,29,0),0)</f>
        <v>93937585.737704918</v>
      </c>
      <c r="J119" s="187">
        <f t="shared" si="32"/>
        <v>1.2716566059823096</v>
      </c>
      <c r="K119" s="188">
        <f t="shared" si="31"/>
        <v>9.0685912252121709E-3</v>
      </c>
      <c r="L119" s="188">
        <f ca="1">VLOOKUP(B119,'1-1.(소매)정책매출'!$B$25:$AJ$276,33,0)</f>
        <v>6.9046644844517188E-3</v>
      </c>
      <c r="M119" s="188">
        <f t="shared" ca="1" si="33"/>
        <v>2.1639267407604522E-3</v>
      </c>
      <c r="N119" s="188">
        <f t="shared" ca="1" si="34"/>
        <v>1.2738205327230701</v>
      </c>
      <c r="O119" s="189">
        <f t="shared" ca="1" si="29"/>
        <v>12</v>
      </c>
      <c r="P119" s="185">
        <f>IFERROR(VLOOKUP($B119,'1-2.(소매)매장이익'!$A$24:$P$275,8,0),0)</f>
        <v>34645652.282970175</v>
      </c>
      <c r="Q119" s="185">
        <f>IFERROR(VLOOKUP($B119,'1-2.(소매)매장이익'!$A$24:$P$275,16,0),0)</f>
        <v>56851381.181818187</v>
      </c>
      <c r="R119" s="190">
        <f t="shared" si="35"/>
        <v>1.6409383987774733</v>
      </c>
      <c r="S119" s="237">
        <f t="shared" si="36"/>
        <v>6</v>
      </c>
    </row>
    <row r="120" spans="2:19">
      <c r="B120" s="238" t="s">
        <v>153</v>
      </c>
      <c r="C120" s="191" t="s">
        <v>496</v>
      </c>
      <c r="D120" s="191" t="s">
        <v>544</v>
      </c>
      <c r="E120" s="191" t="s">
        <v>154</v>
      </c>
      <c r="F120" s="192"/>
      <c r="G120" s="327">
        <f t="shared" ca="1" si="30"/>
        <v>14.386979444869871</v>
      </c>
      <c r="H120" s="185">
        <f>IFERROR(VLOOKUP($B120,'1-1.(소매)정책매출'!$B$25:$AJ$276,25,0),0)</f>
        <v>57134536.946964815</v>
      </c>
      <c r="I120" s="186">
        <f>IFERROR(VLOOKUP($B120,'1-1.(소매)정책매출'!$B$25:$AJ$276,29,0),0)</f>
        <v>47882444.737704918</v>
      </c>
      <c r="J120" s="187">
        <f t="shared" si="32"/>
        <v>0.83806480801886674</v>
      </c>
      <c r="K120" s="188">
        <f t="shared" si="31"/>
        <v>4.6224981702480206E-3</v>
      </c>
      <c r="L120" s="188">
        <f ca="1">VLOOKUP(B120,'1-1.(소매)정책매출'!$B$25:$AJ$276,33,0)</f>
        <v>3.9893617021276593E-3</v>
      </c>
      <c r="M120" s="188">
        <f t="shared" ca="1" si="33"/>
        <v>6.3313646812036134E-4</v>
      </c>
      <c r="N120" s="188">
        <f t="shared" ca="1" si="34"/>
        <v>0.83869794448698709</v>
      </c>
      <c r="O120" s="189">
        <f t="shared" ca="1" si="29"/>
        <v>8.3869794448698709</v>
      </c>
      <c r="P120" s="185">
        <f>IFERROR(VLOOKUP($B120,'1-2.(소매)매장이익'!$A$24:$P$275,8,0),0)</f>
        <v>14022283.766847752</v>
      </c>
      <c r="Q120" s="185">
        <f>IFERROR(VLOOKUP($B120,'1-2.(소매)매장이익'!$A$24:$P$275,16,0),0)</f>
        <v>28416033.666666664</v>
      </c>
      <c r="R120" s="190">
        <f t="shared" si="35"/>
        <v>2.0264911293443797</v>
      </c>
      <c r="S120" s="237">
        <f t="shared" si="36"/>
        <v>6</v>
      </c>
    </row>
    <row r="121" spans="2:19">
      <c r="B121" s="238" t="s">
        <v>155</v>
      </c>
      <c r="C121" s="191" t="s">
        <v>496</v>
      </c>
      <c r="D121" s="191" t="s">
        <v>544</v>
      </c>
      <c r="E121" s="191" t="s">
        <v>156</v>
      </c>
      <c r="F121" s="192"/>
      <c r="G121" s="327">
        <f t="shared" ca="1" si="30"/>
        <v>17.569242631093392</v>
      </c>
      <c r="H121" s="185">
        <f>IFERROR(VLOOKUP($B121,'1-1.(소매)정책매출'!$B$25:$AJ$276,25,0),0)</f>
        <v>49247424.157893434</v>
      </c>
      <c r="I121" s="186">
        <f>IFERROR(VLOOKUP($B121,'1-1.(소매)정책매출'!$B$25:$AJ$276,29,0),0)</f>
        <v>56919028.737704918</v>
      </c>
      <c r="J121" s="187">
        <f t="shared" si="32"/>
        <v>1.1557767682471138</v>
      </c>
      <c r="K121" s="188">
        <f t="shared" si="31"/>
        <v>5.4948762042876988E-3</v>
      </c>
      <c r="L121" s="188">
        <f ca="1">VLOOKUP(B121,'1-1.(소매)정책매출'!$B$25:$AJ$276,33,0)</f>
        <v>4.3473813420621928E-3</v>
      </c>
      <c r="M121" s="188">
        <f t="shared" ca="1" si="33"/>
        <v>1.147494862225506E-3</v>
      </c>
      <c r="N121" s="188">
        <f t="shared" ca="1" si="34"/>
        <v>1.1569242631093393</v>
      </c>
      <c r="O121" s="189">
        <f t="shared" ca="1" si="29"/>
        <v>11.569242631093392</v>
      </c>
      <c r="P121" s="185">
        <f>IFERROR(VLOOKUP($B121,'1-2.(소매)매장이익'!$A$24:$P$275,8,0),0)</f>
        <v>12976305.032649491</v>
      </c>
      <c r="Q121" s="185">
        <f>IFERROR(VLOOKUP($B121,'1-2.(소매)매장이익'!$A$24:$P$275,16,0),0)</f>
        <v>29784402.515151516</v>
      </c>
      <c r="R121" s="190">
        <f t="shared" si="35"/>
        <v>2.2952914901592876</v>
      </c>
      <c r="S121" s="237">
        <f t="shared" si="36"/>
        <v>6</v>
      </c>
    </row>
    <row r="122" spans="2:19">
      <c r="B122" s="238" t="s">
        <v>157</v>
      </c>
      <c r="C122" s="191" t="s">
        <v>496</v>
      </c>
      <c r="D122" s="191" t="s">
        <v>544</v>
      </c>
      <c r="E122" s="191" t="s">
        <v>158</v>
      </c>
      <c r="F122" s="192"/>
      <c r="G122" s="327">
        <f t="shared" ca="1" si="30"/>
        <v>10.970207329859578</v>
      </c>
      <c r="H122" s="185">
        <f>IFERROR(VLOOKUP($B122,'1-1.(소매)정책매출'!$B$25:$AJ$276,25,0),0)</f>
        <v>37801017.356800079</v>
      </c>
      <c r="I122" s="186">
        <f>IFERROR(VLOOKUP($B122,'1-1.(소매)정책매출'!$B$25:$AJ$276,29,0),0)</f>
        <v>22458277.868852459</v>
      </c>
      <c r="J122" s="187">
        <f t="shared" si="32"/>
        <v>0.59411834493423776</v>
      </c>
      <c r="K122" s="188">
        <f t="shared" si="31"/>
        <v>2.1680878853277208E-3</v>
      </c>
      <c r="L122" s="188">
        <f ca="1">VLOOKUP(B122,'1-1.(소매)정책매출'!$B$25:$AJ$276,33,0)</f>
        <v>2.7107201309328967E-3</v>
      </c>
      <c r="M122" s="188">
        <f t="shared" ca="1" si="33"/>
        <v>-5.4263224560517588E-4</v>
      </c>
      <c r="N122" s="188">
        <f t="shared" ca="1" si="34"/>
        <v>0.59357571268863263</v>
      </c>
      <c r="O122" s="189">
        <f t="shared" ca="1" si="29"/>
        <v>5.9357571268863261</v>
      </c>
      <c r="P122" s="185">
        <f>IFERROR(VLOOKUP($B122,'1-2.(소매)매장이익'!$A$24:$P$275,8,0),0)</f>
        <v>7900130.1763215158</v>
      </c>
      <c r="Q122" s="185">
        <f>IFERROR(VLOOKUP($B122,'1-2.(소매)매장이익'!$A$24:$P$275,16,0),0)</f>
        <v>7954562.3939393936</v>
      </c>
      <c r="R122" s="190">
        <f t="shared" si="35"/>
        <v>1.0068900405946504</v>
      </c>
      <c r="S122" s="237">
        <f t="shared" si="36"/>
        <v>5.0344502029732521</v>
      </c>
    </row>
    <row r="123" spans="2:19">
      <c r="B123" s="238" t="s">
        <v>159</v>
      </c>
      <c r="C123" s="191" t="s">
        <v>496</v>
      </c>
      <c r="D123" s="191" t="s">
        <v>544</v>
      </c>
      <c r="E123" s="191" t="s">
        <v>160</v>
      </c>
      <c r="F123" s="192"/>
      <c r="G123" s="327">
        <f t="shared" ca="1" si="30"/>
        <v>14.927475263560433</v>
      </c>
      <c r="H123" s="185">
        <f>IFERROR(VLOOKUP($B123,'1-1.(소매)정책매출'!$B$25:$AJ$276,25,0),0)</f>
        <v>51940441.864097357</v>
      </c>
      <c r="I123" s="186">
        <f>IFERROR(VLOOKUP($B123,'1-1.(소매)정책매출'!$B$25:$AJ$276,29,0),0)</f>
        <v>46331310.737704918</v>
      </c>
      <c r="J123" s="187">
        <f t="shared" si="32"/>
        <v>0.89200840568378714</v>
      </c>
      <c r="K123" s="188">
        <f t="shared" si="31"/>
        <v>4.4727540601448993E-3</v>
      </c>
      <c r="L123" s="188">
        <f ca="1">VLOOKUP(B123,'1-1.(소매)정책매출'!$B$25:$AJ$276,33,0)</f>
        <v>3.7336333878887069E-3</v>
      </c>
      <c r="M123" s="188">
        <f t="shared" ca="1" si="33"/>
        <v>7.3912067225619235E-4</v>
      </c>
      <c r="N123" s="188">
        <f t="shared" ca="1" si="34"/>
        <v>0.89274752635604337</v>
      </c>
      <c r="O123" s="189">
        <f t="shared" ca="1" si="29"/>
        <v>8.9274752635604333</v>
      </c>
      <c r="P123" s="185">
        <f>IFERROR(VLOOKUP($B123,'1-2.(소매)매장이익'!$A$24:$P$275,8,0),0)</f>
        <v>14149266.624742722</v>
      </c>
      <c r="Q123" s="185">
        <f>IFERROR(VLOOKUP($B123,'1-2.(소매)매장이익'!$A$24:$P$275,16,0),0)</f>
        <v>28833660.666666672</v>
      </c>
      <c r="R123" s="190">
        <f t="shared" si="35"/>
        <v>2.0378201521939983</v>
      </c>
      <c r="S123" s="237">
        <f t="shared" si="36"/>
        <v>6</v>
      </c>
    </row>
    <row r="124" spans="2:19">
      <c r="B124" s="238" t="s">
        <v>161</v>
      </c>
      <c r="C124" s="191" t="s">
        <v>496</v>
      </c>
      <c r="D124" s="191" t="s">
        <v>544</v>
      </c>
      <c r="E124" s="191" t="s">
        <v>162</v>
      </c>
      <c r="F124" s="192"/>
      <c r="G124" s="327">
        <f t="shared" ca="1" si="30"/>
        <v>17.363828165454805</v>
      </c>
      <c r="H124" s="185">
        <f>IFERROR(VLOOKUP($B124,'1-1.(소매)정책매출'!$B$25:$AJ$276,25,0),0)</f>
        <v>62328632.029832281</v>
      </c>
      <c r="I124" s="186">
        <f>IFERROR(VLOOKUP($B124,'1-1.(소매)정책매출'!$B$25:$AJ$276,29,0),0)</f>
        <v>70735100.737704918</v>
      </c>
      <c r="J124" s="187">
        <f t="shared" si="32"/>
        <v>1.1348733067629184</v>
      </c>
      <c r="K124" s="188">
        <f t="shared" si="31"/>
        <v>6.8286587187323874E-3</v>
      </c>
      <c r="L124" s="188">
        <f ca="1">VLOOKUP(B124,'1-1.(소매)정책매출'!$B$25:$AJ$276,33,0)</f>
        <v>5.3191489361702126E-3</v>
      </c>
      <c r="M124" s="188">
        <f t="shared" ca="1" si="33"/>
        <v>1.5095097825621748E-3</v>
      </c>
      <c r="N124" s="188">
        <f t="shared" ca="1" si="34"/>
        <v>1.1363828165454806</v>
      </c>
      <c r="O124" s="189">
        <f t="shared" ca="1" si="29"/>
        <v>11.363828165454805</v>
      </c>
      <c r="P124" s="185">
        <f>IFERROR(VLOOKUP($B124,'1-2.(소매)매장이익'!$A$24:$P$275,8,0),0)</f>
        <v>19876885.545080844</v>
      </c>
      <c r="Q124" s="185">
        <f>IFERROR(VLOOKUP($B124,'1-2.(소매)매장이익'!$A$24:$P$275,16,0),0)</f>
        <v>49525423.666666664</v>
      </c>
      <c r="R124" s="190">
        <f t="shared" si="35"/>
        <v>2.4916088365223432</v>
      </c>
      <c r="S124" s="237">
        <f t="shared" si="36"/>
        <v>6</v>
      </c>
    </row>
    <row r="125" spans="2:19">
      <c r="B125" s="238" t="s">
        <v>163</v>
      </c>
      <c r="C125" s="191" t="s">
        <v>496</v>
      </c>
      <c r="D125" s="191" t="s">
        <v>544</v>
      </c>
      <c r="E125" s="191" t="s">
        <v>164</v>
      </c>
      <c r="F125" s="192"/>
      <c r="G125" s="327">
        <f t="shared" ca="1" si="30"/>
        <v>14.335671569442576</v>
      </c>
      <c r="H125" s="185">
        <f>IFERROR(VLOOKUP($B125,'1-1.(소매)정책매출'!$B$25:$AJ$276,25,0),0)</f>
        <v>49247424.157893434</v>
      </c>
      <c r="I125" s="186">
        <f>IFERROR(VLOOKUP($B125,'1-1.(소매)정책매출'!$B$25:$AJ$276,29,0),0)</f>
        <v>41042299.737704918</v>
      </c>
      <c r="J125" s="187">
        <f t="shared" si="32"/>
        <v>0.83338977498839628</v>
      </c>
      <c r="K125" s="188">
        <f t="shared" si="31"/>
        <v>3.9621610065978703E-3</v>
      </c>
      <c r="L125" s="188">
        <f ca="1">VLOOKUP(B125,'1-1.(소매)정책매출'!$B$25:$AJ$276,33,0)</f>
        <v>3.7847790507364977E-3</v>
      </c>
      <c r="M125" s="188">
        <f t="shared" ca="1" si="33"/>
        <v>1.7738195586137259E-4</v>
      </c>
      <c r="N125" s="188">
        <f t="shared" ca="1" si="34"/>
        <v>0.83356715694425765</v>
      </c>
      <c r="O125" s="189">
        <f t="shared" ca="1" si="29"/>
        <v>8.3356715694425763</v>
      </c>
      <c r="P125" s="185">
        <f>IFERROR(VLOOKUP($B125,'1-2.(소매)매장이익'!$A$24:$P$275,8,0),0)</f>
        <v>13430103.706104459</v>
      </c>
      <c r="Q125" s="185">
        <f>IFERROR(VLOOKUP($B125,'1-2.(소매)매장이익'!$A$24:$P$275,16,0),0)</f>
        <v>21089656.303030305</v>
      </c>
      <c r="R125" s="190">
        <f t="shared" si="35"/>
        <v>1.5703271370454353</v>
      </c>
      <c r="S125" s="237">
        <f t="shared" si="36"/>
        <v>6</v>
      </c>
    </row>
    <row r="126" spans="2:19">
      <c r="B126" s="238" t="s">
        <v>166</v>
      </c>
      <c r="C126" s="191" t="s">
        <v>496</v>
      </c>
      <c r="D126" s="191" t="s">
        <v>544</v>
      </c>
      <c r="E126" s="191" t="s">
        <v>167</v>
      </c>
      <c r="F126" s="192"/>
      <c r="G126" s="327">
        <f t="shared" ca="1" si="30"/>
        <v>15.221374300773853</v>
      </c>
      <c r="H126" s="185">
        <f>IFERROR(VLOOKUP($B126,'1-1.(소매)정책매출'!$B$25:$AJ$276,25,0),0)</f>
        <v>37127699.309676938</v>
      </c>
      <c r="I126" s="186">
        <f>IFERROR(VLOOKUP($B126,'1-1.(소매)정책매출'!$B$25:$AJ$276,29,0),0)</f>
        <v>34260260.737704918</v>
      </c>
      <c r="J126" s="187">
        <f t="shared" si="32"/>
        <v>0.92276821280911814</v>
      </c>
      <c r="K126" s="188">
        <f t="shared" si="31"/>
        <v>3.3074333075469426E-3</v>
      </c>
      <c r="L126" s="188">
        <f ca="1">VLOOKUP(B126,'1-1.(소매)정책매출'!$B$25:$AJ$276,33,0)</f>
        <v>3.9382160392798689E-3</v>
      </c>
      <c r="M126" s="188">
        <f t="shared" ca="1" si="33"/>
        <v>-6.3078273173292629E-4</v>
      </c>
      <c r="N126" s="188">
        <f t="shared" ca="1" si="34"/>
        <v>0.92213743007738525</v>
      </c>
      <c r="O126" s="189">
        <f t="shared" ca="1" si="29"/>
        <v>9.2213743007738529</v>
      </c>
      <c r="P126" s="185">
        <f>IFERROR(VLOOKUP($B126,'1-2.(소매)매장이익'!$A$24:$P$275,8,0),0)</f>
        <v>8913916.6039315909</v>
      </c>
      <c r="Q126" s="185">
        <f>IFERROR(VLOOKUP($B126,'1-2.(소매)매장이익'!$A$24:$P$275,16,0),0)</f>
        <v>16084699.242424242</v>
      </c>
      <c r="R126" s="190">
        <f t="shared" si="35"/>
        <v>1.8044480285276498</v>
      </c>
      <c r="S126" s="237">
        <f t="shared" si="36"/>
        <v>6</v>
      </c>
    </row>
    <row r="127" spans="2:19">
      <c r="B127" s="238" t="s">
        <v>168</v>
      </c>
      <c r="C127" s="191" t="s">
        <v>496</v>
      </c>
      <c r="D127" s="191" t="s">
        <v>544</v>
      </c>
      <c r="E127" s="191" t="s">
        <v>169</v>
      </c>
      <c r="F127" s="192"/>
      <c r="G127" s="327">
        <f t="shared" ca="1" si="30"/>
        <v>13.975585319946292</v>
      </c>
      <c r="H127" s="185">
        <f>IFERROR(VLOOKUP($B127,'1-1.(소매)정책매출'!$B$25:$AJ$276,25,0),0)</f>
        <v>75697750.396081716</v>
      </c>
      <c r="I127" s="186">
        <f>IFERROR(VLOOKUP($B127,'1-1.(소매)정책매출'!$B$25:$AJ$276,29,0),0)</f>
        <v>60358181.737704918</v>
      </c>
      <c r="J127" s="187">
        <f t="shared" si="32"/>
        <v>0.79735766811941078</v>
      </c>
      <c r="K127" s="188">
        <f t="shared" si="31"/>
        <v>5.8268867884754471E-3</v>
      </c>
      <c r="L127" s="188">
        <f ca="1">VLOOKUP(B127,'1-1.(소매)정책매출'!$B$25:$AJ$276,33,0)</f>
        <v>5.6260229132569558E-3</v>
      </c>
      <c r="M127" s="188">
        <f t="shared" ca="1" si="33"/>
        <v>2.0086387521849134E-4</v>
      </c>
      <c r="N127" s="188">
        <f t="shared" ca="1" si="34"/>
        <v>0.79755853199462923</v>
      </c>
      <c r="O127" s="189">
        <f t="shared" ca="1" si="29"/>
        <v>7.9755853199462923</v>
      </c>
      <c r="P127" s="185">
        <f>IFERROR(VLOOKUP($B127,'1-2.(소매)매장이익'!$A$24:$P$275,8,0),0)</f>
        <v>27647389.453355402</v>
      </c>
      <c r="Q127" s="185">
        <f>IFERROR(VLOOKUP($B127,'1-2.(소매)매장이익'!$A$24:$P$275,16,0),0)</f>
        <v>40664353.424242422</v>
      </c>
      <c r="R127" s="190">
        <f t="shared" si="35"/>
        <v>1.4708207258717234</v>
      </c>
      <c r="S127" s="237">
        <f t="shared" si="36"/>
        <v>6</v>
      </c>
    </row>
    <row r="128" spans="2:19">
      <c r="B128" s="238" t="s">
        <v>170</v>
      </c>
      <c r="C128" s="191" t="s">
        <v>496</v>
      </c>
      <c r="D128" s="191" t="s">
        <v>544</v>
      </c>
      <c r="E128" s="191" t="s">
        <v>171</v>
      </c>
      <c r="F128" s="192"/>
      <c r="G128" s="327">
        <f t="shared" ca="1" si="30"/>
        <v>15.493401191723539</v>
      </c>
      <c r="H128" s="185">
        <f>IFERROR(VLOOKUP($B128,'1-1.(소매)정책매출'!$B$25:$AJ$276,25,0),0)</f>
        <v>54921879.029189132</v>
      </c>
      <c r="I128" s="186">
        <f>IFERROR(VLOOKUP($B128,'1-1.(소매)정책매출'!$B$25:$AJ$276,29,0),0)</f>
        <v>52118825.737704918</v>
      </c>
      <c r="J128" s="187">
        <f t="shared" si="32"/>
        <v>0.94896290256211946</v>
      </c>
      <c r="K128" s="188">
        <f t="shared" si="31"/>
        <v>5.031471929383447E-3</v>
      </c>
      <c r="L128" s="188">
        <f ca="1">VLOOKUP(B128,'1-1.(소매)정책매출'!$B$25:$AJ$276,33,0)</f>
        <v>4.6542553191489359E-3</v>
      </c>
      <c r="M128" s="188">
        <f t="shared" ca="1" si="33"/>
        <v>3.7721661023451102E-4</v>
      </c>
      <c r="N128" s="188">
        <f t="shared" ca="1" si="34"/>
        <v>0.94934011917235395</v>
      </c>
      <c r="O128" s="189">
        <f t="shared" ca="1" si="29"/>
        <v>9.4934011917235388</v>
      </c>
      <c r="P128" s="185">
        <f>IFERROR(VLOOKUP($B128,'1-2.(소매)매장이익'!$A$24:$P$275,8,0),0)</f>
        <v>12904209.692563087</v>
      </c>
      <c r="Q128" s="185">
        <f>IFERROR(VLOOKUP($B128,'1-2.(소매)매장이익'!$A$24:$P$275,16,0),0)</f>
        <v>23276063.424242426</v>
      </c>
      <c r="R128" s="190">
        <f t="shared" si="35"/>
        <v>1.8037573767618496</v>
      </c>
      <c r="S128" s="237">
        <f t="shared" si="36"/>
        <v>6</v>
      </c>
    </row>
    <row r="129" spans="2:19">
      <c r="B129" s="238" t="s">
        <v>172</v>
      </c>
      <c r="C129" s="191" t="s">
        <v>496</v>
      </c>
      <c r="D129" s="191" t="s">
        <v>544</v>
      </c>
      <c r="E129" s="191" t="s">
        <v>173</v>
      </c>
      <c r="F129" s="192"/>
      <c r="G129" s="327">
        <f t="shared" ca="1" si="30"/>
        <v>16.857705378490383</v>
      </c>
      <c r="H129" s="185">
        <f>IFERROR(VLOOKUP($B129,'1-1.(소매)정책매출'!$B$25:$AJ$276,25,0),0)</f>
        <v>49006099.093380496</v>
      </c>
      <c r="I129" s="186">
        <f>IFERROR(VLOOKUP($B129,'1-1.(소매)정책매출'!$B$25:$AJ$276,29,0),0)</f>
        <v>53213285.737704918</v>
      </c>
      <c r="J129" s="187">
        <f t="shared" si="32"/>
        <v>1.0858502660313296</v>
      </c>
      <c r="K129" s="188">
        <f t="shared" si="31"/>
        <v>5.1371294281833324E-3</v>
      </c>
      <c r="L129" s="188">
        <f ca="1">VLOOKUP(B129,'1-1.(소매)정책매출'!$B$25:$AJ$276,33,0)</f>
        <v>5.2168576104746319E-3</v>
      </c>
      <c r="M129" s="188">
        <f t="shared" ca="1" si="33"/>
        <v>-7.9728182291299507E-5</v>
      </c>
      <c r="N129" s="188">
        <f t="shared" ca="1" si="34"/>
        <v>1.0857705378490383</v>
      </c>
      <c r="O129" s="189">
        <f t="shared" ca="1" si="29"/>
        <v>10.857705378490383</v>
      </c>
      <c r="P129" s="185">
        <f>IFERROR(VLOOKUP($B129,'1-2.(소매)매장이익'!$A$24:$P$275,8,0),0)</f>
        <v>20166099.446083855</v>
      </c>
      <c r="Q129" s="185">
        <f>IFERROR(VLOOKUP($B129,'1-2.(소매)매장이익'!$A$24:$P$275,16,0),0)</f>
        <v>32729077.727272734</v>
      </c>
      <c r="R129" s="190">
        <f t="shared" si="35"/>
        <v>1.6229751229174139</v>
      </c>
      <c r="S129" s="237">
        <f t="shared" si="36"/>
        <v>6</v>
      </c>
    </row>
    <row r="130" spans="2:19">
      <c r="B130" s="238" t="s">
        <v>174</v>
      </c>
      <c r="C130" s="191" t="s">
        <v>496</v>
      </c>
      <c r="D130" s="191" t="s">
        <v>544</v>
      </c>
      <c r="E130" s="191" t="s">
        <v>175</v>
      </c>
      <c r="F130" s="192"/>
      <c r="G130" s="327">
        <f t="shared" ca="1" si="30"/>
        <v>14.541412885405338</v>
      </c>
      <c r="H130" s="185">
        <f>IFERROR(VLOOKUP($B130,'1-1.(소매)정책매출'!$B$25:$AJ$276,25,0),0)</f>
        <v>54200448.658536583</v>
      </c>
      <c r="I130" s="186">
        <f>IFERROR(VLOOKUP($B130,'1-1.(소매)정책매출'!$B$25:$AJ$276,29,0),0)</f>
        <v>53521757.737704918</v>
      </c>
      <c r="J130" s="187">
        <f t="shared" si="32"/>
        <v>0.98747813094486681</v>
      </c>
      <c r="K130" s="188">
        <f t="shared" si="31"/>
        <v>5.1669088444889063E-3</v>
      </c>
      <c r="L130" s="188">
        <f ca="1">VLOOKUP(B130,'1-1.(소매)정책매출'!$B$25:$AJ$276,33,0)</f>
        <v>4.1939443535188217E-3</v>
      </c>
      <c r="M130" s="188">
        <f t="shared" ca="1" si="33"/>
        <v>9.7296449097008467E-4</v>
      </c>
      <c r="N130" s="188">
        <f t="shared" ca="1" si="34"/>
        <v>0.98845109543583687</v>
      </c>
      <c r="O130" s="189">
        <f t="shared" ca="1" si="29"/>
        <v>9.8845109543583689</v>
      </c>
      <c r="P130" s="185">
        <f>IFERROR(VLOOKUP($B130,'1-2.(소매)매장이익'!$A$24:$P$275,8,0),0)</f>
        <v>15904897.532091923</v>
      </c>
      <c r="Q130" s="185">
        <f>IFERROR(VLOOKUP($B130,'1-2.(소매)매장이익'!$A$24:$P$275,16,0),0)</f>
        <v>14813509.606060607</v>
      </c>
      <c r="R130" s="190">
        <f t="shared" si="35"/>
        <v>0.93138038620939367</v>
      </c>
      <c r="S130" s="237">
        <f t="shared" si="36"/>
        <v>4.6569019310469688</v>
      </c>
    </row>
    <row r="131" spans="2:19">
      <c r="B131" s="238" t="s">
        <v>176</v>
      </c>
      <c r="C131" s="191" t="s">
        <v>496</v>
      </c>
      <c r="D131" s="191" t="s">
        <v>544</v>
      </c>
      <c r="E131" s="191" t="s">
        <v>177</v>
      </c>
      <c r="F131" s="192"/>
      <c r="G131" s="327">
        <f t="shared" ca="1" si="30"/>
        <v>16.377998216193525</v>
      </c>
      <c r="H131" s="185">
        <f>IFERROR(VLOOKUP($B131,'1-1.(소매)정책매출'!$B$25:$AJ$276,25,0),0)</f>
        <v>56172035.994087964</v>
      </c>
      <c r="I131" s="186">
        <f>IFERROR(VLOOKUP($B131,'1-1.(소매)정책매출'!$B$25:$AJ$276,29,0),0)</f>
        <v>58269515.737704918</v>
      </c>
      <c r="J131" s="187">
        <f t="shared" si="32"/>
        <v>1.0373402834078813</v>
      </c>
      <c r="K131" s="188">
        <f t="shared" si="31"/>
        <v>5.6252501590980716E-3</v>
      </c>
      <c r="L131" s="188">
        <f ca="1">VLOOKUP(B131,'1-1.(소매)정책매출'!$B$25:$AJ$276,33,0)</f>
        <v>5.1657119476268415E-3</v>
      </c>
      <c r="M131" s="188">
        <f t="shared" ca="1" si="33"/>
        <v>4.5953821147123007E-4</v>
      </c>
      <c r="N131" s="188">
        <f t="shared" ca="1" si="34"/>
        <v>1.0377998216193525</v>
      </c>
      <c r="O131" s="189">
        <f t="shared" ca="1" si="29"/>
        <v>10.377998216193525</v>
      </c>
      <c r="P131" s="185">
        <f>IFERROR(VLOOKUP($B131,'1-2.(소매)매장이익'!$A$24:$P$275,8,0),0)</f>
        <v>13500633.109673463</v>
      </c>
      <c r="Q131" s="185">
        <f>IFERROR(VLOOKUP($B131,'1-2.(소매)매장이익'!$A$24:$P$275,16,0),0)</f>
        <v>28206621.636363633</v>
      </c>
      <c r="R131" s="190">
        <f t="shared" si="35"/>
        <v>2.0892813994147463</v>
      </c>
      <c r="S131" s="237">
        <f t="shared" si="36"/>
        <v>6</v>
      </c>
    </row>
    <row r="132" spans="2:19">
      <c r="B132" s="238" t="s">
        <v>180</v>
      </c>
      <c r="C132" s="191" t="s">
        <v>496</v>
      </c>
      <c r="D132" s="191" t="s">
        <v>544</v>
      </c>
      <c r="E132" s="191" t="s">
        <v>181</v>
      </c>
      <c r="F132" s="192"/>
      <c r="G132" s="327">
        <f t="shared" ca="1" si="30"/>
        <v>15.565008988955405</v>
      </c>
      <c r="H132" s="185">
        <f>IFERROR(VLOOKUP($B132,'1-1.(소매)정책매출'!$B$25:$AJ$276,25,0),0)</f>
        <v>46745837.816652641</v>
      </c>
      <c r="I132" s="186">
        <f>IFERROR(VLOOKUP($B132,'1-1.(소매)정책매출'!$B$25:$AJ$276,29,0),0)</f>
        <v>44744815.737704918</v>
      </c>
      <c r="J132" s="187">
        <f t="shared" si="32"/>
        <v>0.95719357760157886</v>
      </c>
      <c r="K132" s="188">
        <f t="shared" si="31"/>
        <v>4.3195962530450287E-3</v>
      </c>
      <c r="L132" s="188">
        <f ca="1">VLOOKUP(B132,'1-1.(소매)정책매출'!$B$25:$AJ$276,33,0)</f>
        <v>5.0122749590834695E-3</v>
      </c>
      <c r="M132" s="188">
        <f t="shared" ca="1" si="33"/>
        <v>-6.9267870603844078E-4</v>
      </c>
      <c r="N132" s="188">
        <f t="shared" ca="1" si="34"/>
        <v>0.95650089889554046</v>
      </c>
      <c r="O132" s="189">
        <f t="shared" ca="1" si="29"/>
        <v>9.5650089889554053</v>
      </c>
      <c r="P132" s="185">
        <f>IFERROR(VLOOKUP($B132,'1-2.(소매)매장이익'!$A$24:$P$275,8,0),0)</f>
        <v>12830985.347893683</v>
      </c>
      <c r="Q132" s="185">
        <f>IFERROR(VLOOKUP($B132,'1-2.(소매)매장이익'!$A$24:$P$275,16,0),0)</f>
        <v>26665244.75757575</v>
      </c>
      <c r="R132" s="190">
        <f t="shared" si="35"/>
        <v>2.07819150553025</v>
      </c>
      <c r="S132" s="237">
        <f t="shared" si="36"/>
        <v>6</v>
      </c>
    </row>
    <row r="133" spans="2:19">
      <c r="B133" s="238" t="s">
        <v>182</v>
      </c>
      <c r="C133" s="191" t="s">
        <v>496</v>
      </c>
      <c r="D133" s="191" t="s">
        <v>544</v>
      </c>
      <c r="E133" s="191" t="s">
        <v>183</v>
      </c>
      <c r="F133" s="192"/>
      <c r="G133" s="327">
        <f t="shared" ca="1" si="30"/>
        <v>15.969968341603547</v>
      </c>
      <c r="H133" s="185">
        <f>IFERROR(VLOOKUP($B133,'1-1.(소매)정책매출'!$B$25:$AJ$276,25,0),0)</f>
        <v>56701017.070622861</v>
      </c>
      <c r="I133" s="186">
        <f>IFERROR(VLOOKUP($B133,'1-1.(소매)정책매출'!$B$25:$AJ$276,29,0),0)</f>
        <v>56548896.737704918</v>
      </c>
      <c r="J133" s="187">
        <f t="shared" si="32"/>
        <v>0.99731714983651043</v>
      </c>
      <c r="K133" s="188">
        <f t="shared" si="31"/>
        <v>5.4591442256445325E-3</v>
      </c>
      <c r="L133" s="188">
        <f ca="1">VLOOKUP(B133,'1-1.(소매)정책매출'!$B$25:$AJ$276,33,0)</f>
        <v>5.7794599018003269E-3</v>
      </c>
      <c r="M133" s="188">
        <f t="shared" ca="1" si="33"/>
        <v>-3.2031567615579438E-4</v>
      </c>
      <c r="N133" s="188">
        <f t="shared" ca="1" si="34"/>
        <v>0.99699683416035467</v>
      </c>
      <c r="O133" s="189">
        <f t="shared" ca="1" si="29"/>
        <v>9.9699683416035469</v>
      </c>
      <c r="P133" s="185">
        <f>IFERROR(VLOOKUP($B133,'1-2.(소매)매장이익'!$A$24:$P$275,8,0),0)</f>
        <v>20342769.713521428</v>
      </c>
      <c r="Q133" s="185">
        <f>IFERROR(VLOOKUP($B133,'1-2.(소매)매장이익'!$A$24:$P$275,16,0),0)</f>
        <v>44541465.818181813</v>
      </c>
      <c r="R133" s="190">
        <f t="shared" si="35"/>
        <v>2.1895477580211704</v>
      </c>
      <c r="S133" s="237">
        <f t="shared" si="36"/>
        <v>6</v>
      </c>
    </row>
    <row r="134" spans="2:19">
      <c r="B134" s="238" t="s">
        <v>184</v>
      </c>
      <c r="C134" s="191" t="s">
        <v>496</v>
      </c>
      <c r="D134" s="191" t="s">
        <v>544</v>
      </c>
      <c r="E134" s="191" t="s">
        <v>185</v>
      </c>
      <c r="F134" s="192"/>
      <c r="G134" s="327">
        <f t="shared" ca="1" si="30"/>
        <v>11.934795205196135</v>
      </c>
      <c r="H134" s="185">
        <f>IFERROR(VLOOKUP($B134,'1-1.(소매)정책매출'!$B$25:$AJ$276,25,0),0)</f>
        <v>43764146.169272244</v>
      </c>
      <c r="I134" s="186">
        <f>IFERROR(VLOOKUP($B134,'1-1.(소매)정책매출'!$B$25:$AJ$276,29,0),0)</f>
        <v>31387602.737704918</v>
      </c>
      <c r="J134" s="187">
        <f t="shared" si="32"/>
        <v>0.71719901986212709</v>
      </c>
      <c r="K134" s="188">
        <f t="shared" si="31"/>
        <v>3.0301112864703555E-3</v>
      </c>
      <c r="L134" s="188">
        <f ca="1">VLOOKUP(B134,'1-1.(소매)정책매출'!$B$25:$AJ$276,33,0)</f>
        <v>3.2221767594108018E-3</v>
      </c>
      <c r="M134" s="188">
        <f t="shared" ca="1" si="33"/>
        <v>-1.920654729404463E-4</v>
      </c>
      <c r="N134" s="188">
        <f t="shared" ca="1" si="34"/>
        <v>0.7170069543891866</v>
      </c>
      <c r="O134" s="189">
        <f t="shared" ref="O134:O197" ca="1" si="37">MIN($O$4*1.2,$O$4*N134)</f>
        <v>7.1700695438918665</v>
      </c>
      <c r="P134" s="185">
        <f>IFERROR(VLOOKUP($B134,'1-2.(소매)매장이익'!$A$24:$P$275,8,0),0)</f>
        <v>14045676.797338912</v>
      </c>
      <c r="Q134" s="185">
        <f>IFERROR(VLOOKUP($B134,'1-2.(소매)매장이익'!$A$24:$P$275,16,0),0)</f>
        <v>13384759.333333336</v>
      </c>
      <c r="R134" s="190">
        <f t="shared" si="35"/>
        <v>0.95294513226085387</v>
      </c>
      <c r="S134" s="237">
        <f t="shared" si="36"/>
        <v>4.7647256613042694</v>
      </c>
    </row>
    <row r="135" spans="2:19">
      <c r="B135" s="238" t="s">
        <v>186</v>
      </c>
      <c r="C135" s="191" t="s">
        <v>496</v>
      </c>
      <c r="D135" s="191" t="s">
        <v>544</v>
      </c>
      <c r="E135" s="191" t="s">
        <v>187</v>
      </c>
      <c r="F135" s="192"/>
      <c r="G135" s="327">
        <f t="shared" ref="G135:G197" ca="1" si="38">SUM(O135,S135)</f>
        <v>14.563165489714349</v>
      </c>
      <c r="H135" s="185">
        <f>IFERROR(VLOOKUP($B135,'1-1.(소매)정책매출'!$B$25:$AJ$276,25,0),0)</f>
        <v>37175302.668629095</v>
      </c>
      <c r="I135" s="186">
        <f>IFERROR(VLOOKUP($B135,'1-1.(소매)정책매출'!$B$25:$AJ$276,29,0),0)</f>
        <v>31822294.737704918</v>
      </c>
      <c r="J135" s="187">
        <f t="shared" si="32"/>
        <v>0.85600633897618839</v>
      </c>
      <c r="K135" s="188">
        <f t="shared" si="31"/>
        <v>3.0720757890271596E-3</v>
      </c>
      <c r="L135" s="188">
        <f ca="1">VLOOKUP(B135,'1-1.(소매)정책매출'!$B$25:$AJ$276,33,0)</f>
        <v>2.7618657937806875E-3</v>
      </c>
      <c r="M135" s="188">
        <f t="shared" ca="1" si="33"/>
        <v>3.1020999524647213E-4</v>
      </c>
      <c r="N135" s="188">
        <f t="shared" ca="1" si="34"/>
        <v>0.85631654897143483</v>
      </c>
      <c r="O135" s="189">
        <f t="shared" ca="1" si="37"/>
        <v>8.5631654897143488</v>
      </c>
      <c r="P135" s="185">
        <f>IFERROR(VLOOKUP($B135,'1-2.(소매)매장이익'!$A$24:$P$275,8,0),0)</f>
        <v>11110448.958539095</v>
      </c>
      <c r="Q135" s="185">
        <f>IFERROR(VLOOKUP($B135,'1-2.(소매)매장이익'!$A$24:$P$275,16,0),0)</f>
        <v>14924954.515151517</v>
      </c>
      <c r="R135" s="190">
        <f t="shared" si="35"/>
        <v>1.343325960170199</v>
      </c>
      <c r="S135" s="237">
        <f t="shared" si="36"/>
        <v>6</v>
      </c>
    </row>
    <row r="136" spans="2:19">
      <c r="B136" s="238" t="s">
        <v>178</v>
      </c>
      <c r="C136" s="191" t="s">
        <v>496</v>
      </c>
      <c r="D136" s="191" t="s">
        <v>544</v>
      </c>
      <c r="E136" s="191" t="s">
        <v>179</v>
      </c>
      <c r="F136" s="192"/>
      <c r="G136" s="327">
        <f t="shared" ca="1" si="38"/>
        <v>15.575128722436702</v>
      </c>
      <c r="H136" s="185">
        <f>IFERROR(VLOOKUP($B136,'1-1.(소매)정책매출'!$B$25:$AJ$276,25,0),0)</f>
        <v>35059378.362489484</v>
      </c>
      <c r="I136" s="186">
        <f>IFERROR(VLOOKUP($B136,'1-1.(소매)정책매출'!$B$25:$AJ$276,29,0),0)</f>
        <v>33581665.737704918</v>
      </c>
      <c r="J136" s="187">
        <f t="shared" si="32"/>
        <v>0.95785114586157094</v>
      </c>
      <c r="K136" s="188">
        <f t="shared" si="31"/>
        <v>3.2419227814444737E-3</v>
      </c>
      <c r="L136" s="188">
        <f ca="1">VLOOKUP(B136,'1-1.(소매)정책매출'!$B$25:$AJ$276,33,0)</f>
        <v>3.5801963993453353E-3</v>
      </c>
      <c r="M136" s="188">
        <f t="shared" ca="1" si="33"/>
        <v>-3.382736179008616E-4</v>
      </c>
      <c r="N136" s="188">
        <f t="shared" ca="1" si="34"/>
        <v>0.9575128722436701</v>
      </c>
      <c r="O136" s="189">
        <f t="shared" ca="1" si="37"/>
        <v>9.5751287224367019</v>
      </c>
      <c r="P136" s="185">
        <f>IFERROR(VLOOKUP($B136,'1-2.(소매)매장이익'!$A$24:$P$275,8,0),0)</f>
        <v>30964005.921249799</v>
      </c>
      <c r="Q136" s="185">
        <f>IFERROR(VLOOKUP($B136,'1-2.(소매)매장이익'!$A$24:$P$275,16,0),0)</f>
        <v>38734800.606060602</v>
      </c>
      <c r="R136" s="190">
        <f t="shared" si="35"/>
        <v>1.250962188309036</v>
      </c>
      <c r="S136" s="237">
        <f t="shared" si="36"/>
        <v>6</v>
      </c>
    </row>
    <row r="137" spans="2:19">
      <c r="B137" s="238" t="s">
        <v>165</v>
      </c>
      <c r="C137" s="191" t="s">
        <v>496</v>
      </c>
      <c r="D137" s="191" t="s">
        <v>544</v>
      </c>
      <c r="E137" s="191" t="s">
        <v>491</v>
      </c>
      <c r="F137" s="192"/>
      <c r="G137" s="327">
        <f t="shared" ca="1" si="38"/>
        <v>16.506821500186</v>
      </c>
      <c r="H137" s="185">
        <f>IFERROR(VLOOKUP($B137,'1-1.(소매)정책매출'!$B$25:$AJ$276,25,0),0)</f>
        <v>38618926.856800079</v>
      </c>
      <c r="I137" s="186">
        <f>IFERROR(VLOOKUP($B137,'1-1.(소매)정책매출'!$B$25:$AJ$276,29,0),0)</f>
        <v>40567187.737704918</v>
      </c>
      <c r="J137" s="187">
        <f t="shared" si="32"/>
        <v>1.0504483433247391</v>
      </c>
      <c r="K137" s="188">
        <f t="shared" si="31"/>
        <v>3.9162944189018271E-3</v>
      </c>
      <c r="L137" s="188">
        <f ca="1">VLOOKUP(B137,'1-1.(소매)정책매출'!$B$25:$AJ$276,33,0)</f>
        <v>3.6824877250409165E-3</v>
      </c>
      <c r="M137" s="188">
        <f t="shared" ca="1" si="33"/>
        <v>2.338066938609106E-4</v>
      </c>
      <c r="N137" s="188">
        <f t="shared" ca="1" si="34"/>
        <v>1.0506821500186001</v>
      </c>
      <c r="O137" s="189">
        <f t="shared" ca="1" si="37"/>
        <v>10.506821500186001</v>
      </c>
      <c r="P137" s="185">
        <f>IFERROR(VLOOKUP($B137,'1-2.(소매)매장이익'!$A$24:$P$275,8,0),0)</f>
        <v>14534410.152914926</v>
      </c>
      <c r="Q137" s="185">
        <f>IFERROR(VLOOKUP($B137,'1-2.(소매)매장이익'!$A$24:$P$275,16,0),0)</f>
        <v>21565545.212121211</v>
      </c>
      <c r="R137" s="190">
        <f t="shared" si="35"/>
        <v>1.4837578536199603</v>
      </c>
      <c r="S137" s="237">
        <f t="shared" si="36"/>
        <v>6</v>
      </c>
    </row>
    <row r="138" spans="2:19">
      <c r="B138" s="238" t="s">
        <v>234</v>
      </c>
      <c r="C138" s="191" t="s">
        <v>496</v>
      </c>
      <c r="D138" s="191" t="s">
        <v>544</v>
      </c>
      <c r="E138" s="191" t="s">
        <v>235</v>
      </c>
      <c r="F138" s="192"/>
      <c r="G138" s="327">
        <f t="shared" ca="1" si="38"/>
        <v>14.56296348792039</v>
      </c>
      <c r="H138" s="185">
        <f>IFERROR(VLOOKUP($B138,'1-1.(소매)정책매출'!$B$25:$AJ$276,25,0),0)</f>
        <v>43956849.945678517</v>
      </c>
      <c r="I138" s="186">
        <f>IFERROR(VLOOKUP($B138,'1-1.(소매)정책매출'!$B$25:$AJ$276,29,0),0)</f>
        <v>37613121.737704918</v>
      </c>
      <c r="J138" s="187">
        <f t="shared" si="32"/>
        <v>0.85568282950636543</v>
      </c>
      <c r="K138" s="188">
        <f t="shared" si="31"/>
        <v>3.6311133936932465E-3</v>
      </c>
      <c r="L138" s="188">
        <f ca="1">VLOOKUP(B138,'1-1.(소매)정책매출'!$B$25:$AJ$276,33,0)</f>
        <v>3.0175941080196399E-3</v>
      </c>
      <c r="M138" s="188">
        <f t="shared" ca="1" si="33"/>
        <v>6.135192856736066E-4</v>
      </c>
      <c r="N138" s="188">
        <f t="shared" ca="1" si="34"/>
        <v>0.85629634879203909</v>
      </c>
      <c r="O138" s="189">
        <f t="shared" ca="1" si="37"/>
        <v>8.5629634879203902</v>
      </c>
      <c r="P138" s="185">
        <f>IFERROR(VLOOKUP($B138,'1-2.(소매)매장이익'!$A$24:$P$275,8,0),0)</f>
        <v>11118042.067730622</v>
      </c>
      <c r="Q138" s="185">
        <f>IFERROR(VLOOKUP($B138,'1-2.(소매)매장이익'!$A$24:$P$275,16,0),0)</f>
        <v>16915973.060606062</v>
      </c>
      <c r="R138" s="190">
        <f t="shared" si="35"/>
        <v>1.521488492088328</v>
      </c>
      <c r="S138" s="237">
        <f t="shared" si="36"/>
        <v>6</v>
      </c>
    </row>
    <row r="139" spans="2:19">
      <c r="B139" s="238" t="s">
        <v>236</v>
      </c>
      <c r="C139" s="191" t="s">
        <v>496</v>
      </c>
      <c r="D139" s="191" t="s">
        <v>544</v>
      </c>
      <c r="E139" s="191" t="s">
        <v>237</v>
      </c>
      <c r="F139" s="192"/>
      <c r="G139" s="327">
        <f t="shared" ca="1" si="38"/>
        <v>16.329156931589289</v>
      </c>
      <c r="H139" s="185">
        <f>IFERROR(VLOOKUP($B139,'1-1.(소매)정책매출'!$B$25:$AJ$276,25,0),0)</f>
        <v>52323813.558600895</v>
      </c>
      <c r="I139" s="186">
        <f>IFERROR(VLOOKUP($B139,'1-1.(소매)정책매출'!$B$25:$AJ$276,29,0),0)</f>
        <v>54059366.737704918</v>
      </c>
      <c r="J139" s="187">
        <f t="shared" si="32"/>
        <v>1.0331694702864167</v>
      </c>
      <c r="K139" s="188">
        <f t="shared" si="31"/>
        <v>5.2188087972256962E-3</v>
      </c>
      <c r="L139" s="188">
        <f ca="1">VLOOKUP(B139,'1-1.(소매)정책매출'!$B$25:$AJ$276,33,0)</f>
        <v>5.4725859247135846E-3</v>
      </c>
      <c r="M139" s="188">
        <f t="shared" ca="1" si="33"/>
        <v>-2.5377712748788847E-4</v>
      </c>
      <c r="N139" s="188">
        <f t="shared" ca="1" si="34"/>
        <v>1.0329156931589287</v>
      </c>
      <c r="O139" s="189">
        <f t="shared" ca="1" si="37"/>
        <v>10.329156931589287</v>
      </c>
      <c r="P139" s="185">
        <f>IFERROR(VLOOKUP($B139,'1-2.(소매)매장이익'!$A$24:$P$275,8,0),0)</f>
        <v>11594594.187370773</v>
      </c>
      <c r="Q139" s="185">
        <f>IFERROR(VLOOKUP($B139,'1-2.(소매)매장이익'!$A$24:$P$275,16,0),0)</f>
        <v>27655151.757575762</v>
      </c>
      <c r="R139" s="190">
        <f t="shared" si="35"/>
        <v>2.3851763425837444</v>
      </c>
      <c r="S139" s="237">
        <f t="shared" si="36"/>
        <v>6</v>
      </c>
    </row>
    <row r="140" spans="2:19">
      <c r="B140" s="238" t="s">
        <v>238</v>
      </c>
      <c r="C140" s="191" t="s">
        <v>496</v>
      </c>
      <c r="D140" s="191" t="s">
        <v>544</v>
      </c>
      <c r="E140" s="191" t="s">
        <v>239</v>
      </c>
      <c r="F140" s="192"/>
      <c r="G140" s="327">
        <f t="shared" ca="1" si="38"/>
        <v>12.542599094559161</v>
      </c>
      <c r="H140" s="185">
        <f>IFERROR(VLOOKUP($B140,'1-1.(소매)정책매출'!$B$25:$AJ$276,25,0),0)</f>
        <v>39436072.909934193</v>
      </c>
      <c r="I140" s="186">
        <f>IFERROR(VLOOKUP($B140,'1-1.(소매)정책매출'!$B$25:$AJ$276,29,0),0)</f>
        <v>29917524.737704918</v>
      </c>
      <c r="J140" s="187">
        <f t="shared" si="32"/>
        <v>0.75863346753698968</v>
      </c>
      <c r="K140" s="188">
        <f t="shared" si="31"/>
        <v>2.8881921989562039E-3</v>
      </c>
      <c r="L140" s="188">
        <f ca="1">VLOOKUP(B140,'1-1.(소매)정책매출'!$B$25:$AJ$276,33,0)</f>
        <v>2.3015548281505728E-3</v>
      </c>
      <c r="M140" s="188">
        <f t="shared" ca="1" si="33"/>
        <v>5.8663737080563109E-4</v>
      </c>
      <c r="N140" s="188">
        <f t="shared" ca="1" si="34"/>
        <v>0.75922010490779535</v>
      </c>
      <c r="O140" s="189">
        <f t="shared" ca="1" si="37"/>
        <v>7.5922010490779535</v>
      </c>
      <c r="P140" s="185">
        <f>IFERROR(VLOOKUP($B140,'1-2.(소매)매장이익'!$A$24:$P$275,8,0),0)</f>
        <v>12699444.453236673</v>
      </c>
      <c r="Q140" s="185">
        <f>IFERROR(VLOOKUP($B140,'1-2.(소매)매장이익'!$A$24:$P$275,16,0),0)</f>
        <v>12573461.000000002</v>
      </c>
      <c r="R140" s="190">
        <f t="shared" si="35"/>
        <v>0.99007960909624182</v>
      </c>
      <c r="S140" s="237">
        <f t="shared" si="36"/>
        <v>4.9503980454812089</v>
      </c>
    </row>
    <row r="141" spans="2:19">
      <c r="B141" s="238" t="s">
        <v>1042</v>
      </c>
      <c r="C141" s="191" t="s">
        <v>496</v>
      </c>
      <c r="D141" s="191" t="s">
        <v>544</v>
      </c>
      <c r="E141" s="191" t="s">
        <v>1056</v>
      </c>
      <c r="F141" s="192"/>
      <c r="G141" s="327">
        <f t="shared" ca="1" si="38"/>
        <v>14.722749440873978</v>
      </c>
      <c r="H141" s="185">
        <f>IFERROR(VLOOKUP($B141,'1-1.(소매)정책매출'!$B$25:$AJ$276,25,0),0)</f>
        <v>32125799.038638495</v>
      </c>
      <c r="I141" s="186">
        <f>IFERROR(VLOOKUP($B141,'1-1.(소매)정책매출'!$B$25:$AJ$276,29,0),0)</f>
        <v>28029256.737704918</v>
      </c>
      <c r="J141" s="187">
        <f t="shared" si="32"/>
        <v>0.87248434518293028</v>
      </c>
      <c r="K141" s="188">
        <f t="shared" si="31"/>
        <v>2.705901686791426E-3</v>
      </c>
      <c r="L141" s="188">
        <f ca="1">VLOOKUP(B141,'1-1.(소매)정책매출'!$B$25:$AJ$276,33,0)</f>
        <v>2.9153027823240591E-3</v>
      </c>
      <c r="M141" s="188">
        <f t="shared" ca="1" si="33"/>
        <v>-2.0940109553263314E-4</v>
      </c>
      <c r="N141" s="188">
        <f t="shared" ca="1" si="34"/>
        <v>0.8722749440873977</v>
      </c>
      <c r="O141" s="189">
        <f t="shared" ca="1" si="37"/>
        <v>8.7227494408739776</v>
      </c>
      <c r="P141" s="185">
        <f>IFERROR(VLOOKUP($B141,'1-2.(소매)매장이익'!$A$24:$P$275,8,0),0)</f>
        <v>1070948.8641558711</v>
      </c>
      <c r="Q141" s="185">
        <f>IFERROR(VLOOKUP($B141,'1-2.(소매)매장이익'!$A$24:$P$275,16,0),0)</f>
        <v>2475998.4848484835</v>
      </c>
      <c r="R141" s="190">
        <f t="shared" si="35"/>
        <v>2.3119670487722881</v>
      </c>
      <c r="S141" s="237">
        <f t="shared" si="36"/>
        <v>6</v>
      </c>
    </row>
    <row r="142" spans="2:19">
      <c r="B142" s="238" t="s">
        <v>1040</v>
      </c>
      <c r="C142" s="191" t="s">
        <v>496</v>
      </c>
      <c r="D142" s="191" t="s">
        <v>544</v>
      </c>
      <c r="E142" s="191" t="s">
        <v>1057</v>
      </c>
      <c r="F142" s="192"/>
      <c r="G142" s="327">
        <f t="shared" ca="1" si="38"/>
        <v>7.3879303020409477</v>
      </c>
      <c r="H142" s="185">
        <f>IFERROR(VLOOKUP($B142,'1-1.(소매)정책매출'!$B$25:$AJ$276,25,0),0)</f>
        <v>30731050.620862808</v>
      </c>
      <c r="I142" s="186">
        <f>IFERROR(VLOOKUP($B142,'1-1.(소매)정책매출'!$B$25:$AJ$276,29,0),0)</f>
        <v>22704114.737704918</v>
      </c>
      <c r="J142" s="187">
        <f t="shared" si="32"/>
        <v>0.73880047310492747</v>
      </c>
      <c r="K142" s="188">
        <f t="shared" si="31"/>
        <v>2.1918206016222829E-3</v>
      </c>
      <c r="L142" s="188">
        <f ca="1">VLOOKUP(B142,'1-1.(소매)정책매출'!$B$25:$AJ$276,33,0)</f>
        <v>2.199263502454992E-3</v>
      </c>
      <c r="M142" s="188">
        <f t="shared" ca="1" si="33"/>
        <v>-7.4429008327090741E-6</v>
      </c>
      <c r="N142" s="188">
        <f t="shared" ca="1" si="34"/>
        <v>0.73879303020409481</v>
      </c>
      <c r="O142" s="189">
        <f t="shared" ca="1" si="37"/>
        <v>7.3879303020409477</v>
      </c>
      <c r="P142" s="185">
        <f>IFERROR(VLOOKUP($B142,'1-2.(소매)매장이익'!$A$24:$P$275,8,0),0)</f>
        <v>1070812.643828766</v>
      </c>
      <c r="Q142" s="185">
        <f>IFERROR(VLOOKUP($B142,'1-2.(소매)매장이익'!$A$24:$P$275,16,0),0)</f>
        <v>-2931285.5757575729</v>
      </c>
      <c r="R142" s="190">
        <f t="shared" si="35"/>
        <v>-2.7374401980131231</v>
      </c>
      <c r="S142" s="237">
        <f t="shared" si="36"/>
        <v>0</v>
      </c>
    </row>
    <row r="143" spans="2:19">
      <c r="B143" s="238" t="s">
        <v>252</v>
      </c>
      <c r="C143" s="191" t="s">
        <v>496</v>
      </c>
      <c r="D143" s="191" t="s">
        <v>28</v>
      </c>
      <c r="E143" s="191" t="s">
        <v>253</v>
      </c>
      <c r="F143" s="192"/>
      <c r="G143" s="327">
        <f t="shared" ca="1" si="38"/>
        <v>10.649813879014616</v>
      </c>
      <c r="H143" s="185">
        <f>IFERROR(VLOOKUP($B143,'1-1.(소매)정책매출'!$B$25:$AJ$276,25,0),0)</f>
        <v>42422998.19283545</v>
      </c>
      <c r="I143" s="186">
        <f>IFERROR(VLOOKUP($B143,'1-1.(소매)정책매출'!$B$25:$AJ$276,29,0),0)</f>
        <v>27760075</v>
      </c>
      <c r="J143" s="187">
        <f t="shared" si="32"/>
        <v>0.65436381638599561</v>
      </c>
      <c r="K143" s="188">
        <f t="shared" si="31"/>
        <v>2.6799152924704746E-3</v>
      </c>
      <c r="L143" s="188">
        <f ca="1">VLOOKUP(B143,'1-1.(소매)정책매출'!$B$25:$AJ$276,33,0)</f>
        <v>2.4549918166939444E-3</v>
      </c>
      <c r="M143" s="188">
        <f t="shared" ca="1" si="33"/>
        <v>2.2492347577653029E-4</v>
      </c>
      <c r="N143" s="188">
        <f t="shared" ca="1" si="34"/>
        <v>0.65458873986177213</v>
      </c>
      <c r="O143" s="189">
        <f t="shared" ca="1" si="37"/>
        <v>6.5458873986177215</v>
      </c>
      <c r="P143" s="185">
        <f>IFERROR(VLOOKUP($B143,'1-2.(소매)매장이익'!$A$24:$P$275,8,0),0)</f>
        <v>10186649.272753704</v>
      </c>
      <c r="Q143" s="185">
        <f>IFERROR(VLOOKUP($B143,'1-2.(소매)매장이익'!$A$24:$P$275,16,0),0)</f>
        <v>8361051.9393939385</v>
      </c>
      <c r="R143" s="190">
        <f t="shared" si="35"/>
        <v>0.82078529607937889</v>
      </c>
      <c r="S143" s="237">
        <f t="shared" si="36"/>
        <v>4.1039264803968942</v>
      </c>
    </row>
    <row r="144" spans="2:19">
      <c r="B144" s="238" t="s">
        <v>254</v>
      </c>
      <c r="C144" s="191" t="s">
        <v>496</v>
      </c>
      <c r="D144" s="191" t="s">
        <v>28</v>
      </c>
      <c r="E144" s="191" t="s">
        <v>255</v>
      </c>
      <c r="F144" s="192"/>
      <c r="G144" s="327">
        <f t="shared" ca="1" si="38"/>
        <v>14.564710595702401</v>
      </c>
      <c r="H144" s="185">
        <f>IFERROR(VLOOKUP($B144,'1-1.(소매)정책매출'!$B$25:$AJ$276,25,0),0)</f>
        <v>41701313.339894272</v>
      </c>
      <c r="I144" s="186">
        <f>IFERROR(VLOOKUP($B144,'1-1.(소매)정책매출'!$B$25:$AJ$276,29,0),0)</f>
        <v>35727833</v>
      </c>
      <c r="J144" s="187">
        <f t="shared" si="32"/>
        <v>0.8567555824631633</v>
      </c>
      <c r="K144" s="188">
        <f t="shared" si="31"/>
        <v>3.4491104949655677E-3</v>
      </c>
      <c r="L144" s="188">
        <f ca="1">VLOOKUP(B144,'1-1.(소매)정책매출'!$B$25:$AJ$276,33,0)</f>
        <v>3.7336333878887069E-3</v>
      </c>
      <c r="M144" s="188">
        <f t="shared" ca="1" si="33"/>
        <v>-2.8452289292313923E-4</v>
      </c>
      <c r="N144" s="188">
        <f t="shared" ca="1" si="34"/>
        <v>0.85647105957024017</v>
      </c>
      <c r="O144" s="189">
        <f t="shared" ca="1" si="37"/>
        <v>8.564710595702401</v>
      </c>
      <c r="P144" s="185">
        <f>IFERROR(VLOOKUP($B144,'1-2.(소매)매장이익'!$A$24:$P$275,8,0),0)</f>
        <v>9824787.7109072581</v>
      </c>
      <c r="Q144" s="185">
        <f>IFERROR(VLOOKUP($B144,'1-2.(소매)매장이익'!$A$24:$P$275,16,0),0)</f>
        <v>13347904.515151517</v>
      </c>
      <c r="R144" s="190">
        <f t="shared" si="35"/>
        <v>1.358594700253215</v>
      </c>
      <c r="S144" s="237">
        <f t="shared" si="36"/>
        <v>6</v>
      </c>
    </row>
    <row r="145" spans="2:19">
      <c r="B145" s="238" t="s">
        <v>256</v>
      </c>
      <c r="C145" s="191" t="s">
        <v>496</v>
      </c>
      <c r="D145" s="191" t="s">
        <v>28</v>
      </c>
      <c r="E145" s="191" t="s">
        <v>257</v>
      </c>
      <c r="F145" s="192"/>
      <c r="G145" s="327">
        <f t="shared" ca="1" si="38"/>
        <v>16.013844499749261</v>
      </c>
      <c r="H145" s="185">
        <f>IFERROR(VLOOKUP($B145,'1-1.(소매)정책매출'!$B$25:$AJ$276,25,0),0)</f>
        <v>51866490.496663287</v>
      </c>
      <c r="I145" s="186">
        <f>IFERROR(VLOOKUP($B145,'1-1.(소매)정책매출'!$B$25:$AJ$276,29,0),0)</f>
        <v>51959322</v>
      </c>
      <c r="J145" s="187">
        <f t="shared" si="32"/>
        <v>1.0017898165549235</v>
      </c>
      <c r="K145" s="188">
        <f t="shared" si="31"/>
        <v>5.0160736818685671E-3</v>
      </c>
      <c r="L145" s="188">
        <f ca="1">VLOOKUP(B145,'1-1.(소매)정책매출'!$B$25:$AJ$276,33,0)</f>
        <v>5.4214402618657934E-3</v>
      </c>
      <c r="M145" s="188">
        <f t="shared" ca="1" si="33"/>
        <v>-4.0536657999722635E-4</v>
      </c>
      <c r="N145" s="188">
        <f t="shared" ca="1" si="34"/>
        <v>1.0013844499749263</v>
      </c>
      <c r="O145" s="189">
        <f t="shared" ca="1" si="37"/>
        <v>10.013844499749263</v>
      </c>
      <c r="P145" s="185">
        <f>IFERROR(VLOOKUP($B145,'1-2.(소매)매장이익'!$A$24:$P$275,8,0),0)</f>
        <v>15844417.014227467</v>
      </c>
      <c r="Q145" s="185">
        <f>IFERROR(VLOOKUP($B145,'1-2.(소매)매장이익'!$A$24:$P$275,16,0),0)</f>
        <v>37912694.454545453</v>
      </c>
      <c r="R145" s="190">
        <f t="shared" si="35"/>
        <v>2.3928109453633928</v>
      </c>
      <c r="S145" s="237">
        <f t="shared" si="36"/>
        <v>6</v>
      </c>
    </row>
    <row r="146" spans="2:19">
      <c r="B146" s="238" t="s">
        <v>258</v>
      </c>
      <c r="C146" s="191" t="s">
        <v>496</v>
      </c>
      <c r="D146" s="191" t="s">
        <v>28</v>
      </c>
      <c r="E146" s="191" t="s">
        <v>259</v>
      </c>
      <c r="F146" s="192"/>
      <c r="G146" s="327">
        <f t="shared" ca="1" si="38"/>
        <v>14.411084488727893</v>
      </c>
      <c r="H146" s="185">
        <f>IFERROR(VLOOKUP($B146,'1-1.(소매)정책매출'!$B$25:$AJ$276,25,0),0)</f>
        <v>27776636.501799572</v>
      </c>
      <c r="I146" s="186">
        <f>IFERROR(VLOOKUP($B146,'1-1.(소매)정책매출'!$B$25:$AJ$276,29,0),0)</f>
        <v>40475654</v>
      </c>
      <c r="J146" s="187">
        <f t="shared" si="32"/>
        <v>1.4571834137433339</v>
      </c>
      <c r="K146" s="188">
        <f t="shared" si="31"/>
        <v>3.9074578914986271E-3</v>
      </c>
      <c r="L146" s="188">
        <f ca="1">VLOOKUP(B146,'1-1.(소매)정책매출'!$B$25:$AJ$276,33,0)</f>
        <v>3.2221767594108018E-3</v>
      </c>
      <c r="M146" s="188">
        <f t="shared" ca="1" si="33"/>
        <v>6.8528113208782531E-4</v>
      </c>
      <c r="N146" s="188">
        <f t="shared" ca="1" si="34"/>
        <v>1.4578686948754218</v>
      </c>
      <c r="O146" s="189">
        <f t="shared" ca="1" si="37"/>
        <v>12</v>
      </c>
      <c r="P146" s="185">
        <f>IFERROR(VLOOKUP($B146,'1-2.(소매)매장이익'!$A$24:$P$275,8,0),0)</f>
        <v>14285515.316849029</v>
      </c>
      <c r="Q146" s="185">
        <f>IFERROR(VLOOKUP($B146,'1-2.(소매)매장이익'!$A$24:$P$275,16,0),0)</f>
        <v>6888716.8787878826</v>
      </c>
      <c r="R146" s="190">
        <f t="shared" si="35"/>
        <v>0.48221689774557841</v>
      </c>
      <c r="S146" s="237">
        <f t="shared" si="36"/>
        <v>2.4110844887278922</v>
      </c>
    </row>
    <row r="147" spans="2:19">
      <c r="B147" s="238" t="s">
        <v>260</v>
      </c>
      <c r="C147" s="191" t="s">
        <v>496</v>
      </c>
      <c r="D147" s="191" t="s">
        <v>28</v>
      </c>
      <c r="E147" s="191" t="s">
        <v>261</v>
      </c>
      <c r="F147" s="192"/>
      <c r="G147" s="327">
        <f t="shared" ca="1" si="38"/>
        <v>15.870297492666309</v>
      </c>
      <c r="H147" s="185">
        <f>IFERROR(VLOOKUP($B147,'1-1.(소매)정책매출'!$B$25:$AJ$276,25,0),0)</f>
        <v>46142221.374854721</v>
      </c>
      <c r="I147" s="186">
        <f>IFERROR(VLOOKUP($B147,'1-1.(소매)정책매출'!$B$25:$AJ$276,29,0),0)</f>
        <v>45534430</v>
      </c>
      <c r="J147" s="187">
        <f t="shared" si="32"/>
        <v>0.98682786921078014</v>
      </c>
      <c r="K147" s="188">
        <f t="shared" si="31"/>
        <v>4.3958244093694398E-3</v>
      </c>
      <c r="L147" s="188">
        <f ca="1">VLOOKUP(B147,'1-1.(소매)정책매출'!$B$25:$AJ$276,33,0)</f>
        <v>4.1939443535188217E-3</v>
      </c>
      <c r="M147" s="188">
        <f t="shared" ca="1" si="33"/>
        <v>2.0188005585061817E-4</v>
      </c>
      <c r="N147" s="188">
        <f t="shared" ca="1" si="34"/>
        <v>0.98702974926663078</v>
      </c>
      <c r="O147" s="189">
        <f t="shared" ca="1" si="37"/>
        <v>9.8702974926663085</v>
      </c>
      <c r="P147" s="185">
        <f>IFERROR(VLOOKUP($B147,'1-2.(소매)매장이익'!$A$24:$P$275,8,0),0)</f>
        <v>11603723.091248052</v>
      </c>
      <c r="Q147" s="185">
        <f>IFERROR(VLOOKUP($B147,'1-2.(소매)매장이익'!$A$24:$P$275,16,0),0)</f>
        <v>24889447.727272727</v>
      </c>
      <c r="R147" s="190">
        <f t="shared" si="35"/>
        <v>2.1449536094191397</v>
      </c>
      <c r="S147" s="237">
        <f t="shared" si="36"/>
        <v>6</v>
      </c>
    </row>
    <row r="148" spans="2:19">
      <c r="B148" s="238" t="s">
        <v>262</v>
      </c>
      <c r="C148" s="191" t="s">
        <v>496</v>
      </c>
      <c r="D148" s="191" t="s">
        <v>28</v>
      </c>
      <c r="E148" s="191" t="s">
        <v>263</v>
      </c>
      <c r="F148" s="192"/>
      <c r="G148" s="327">
        <f t="shared" ca="1" si="38"/>
        <v>14.100283406291076</v>
      </c>
      <c r="H148" s="185">
        <f>IFERROR(VLOOKUP($B148,'1-1.(소매)정책매출'!$B$25:$AJ$276,25,0),0)</f>
        <v>45822204.13678626</v>
      </c>
      <c r="I148" s="186">
        <f>IFERROR(VLOOKUP($B148,'1-1.(소매)정책매출'!$B$25:$AJ$276,29,0),0)</f>
        <v>37126478</v>
      </c>
      <c r="J148" s="187">
        <f t="shared" si="32"/>
        <v>0.81022898613021332</v>
      </c>
      <c r="K148" s="188">
        <f t="shared" si="31"/>
        <v>3.584133549630851E-3</v>
      </c>
      <c r="L148" s="188">
        <f ca="1">VLOOKUP(B148,'1-1.(소매)정책매출'!$B$25:$AJ$276,33,0)</f>
        <v>3.7847790507364977E-3</v>
      </c>
      <c r="M148" s="188">
        <f t="shared" ca="1" si="33"/>
        <v>-2.0064550110564672E-4</v>
      </c>
      <c r="N148" s="188">
        <f t="shared" ca="1" si="34"/>
        <v>0.81002834062910767</v>
      </c>
      <c r="O148" s="189">
        <f t="shared" ca="1" si="37"/>
        <v>8.1002834062910765</v>
      </c>
      <c r="P148" s="185">
        <f>IFERROR(VLOOKUP($B148,'1-2.(소매)매장이익'!$A$24:$P$275,8,0),0)</f>
        <v>10704640.814637246</v>
      </c>
      <c r="Q148" s="185">
        <f>IFERROR(VLOOKUP($B148,'1-2.(소매)매장이익'!$A$24:$P$275,16,0),0)</f>
        <v>16874280.939393941</v>
      </c>
      <c r="R148" s="190">
        <f t="shared" si="35"/>
        <v>1.576351904897219</v>
      </c>
      <c r="S148" s="237">
        <f t="shared" si="36"/>
        <v>6</v>
      </c>
    </row>
    <row r="149" spans="2:19">
      <c r="B149" s="238" t="s">
        <v>264</v>
      </c>
      <c r="C149" s="191" t="s">
        <v>496</v>
      </c>
      <c r="D149" s="191" t="s">
        <v>28</v>
      </c>
      <c r="E149" s="191" t="s">
        <v>265</v>
      </c>
      <c r="F149" s="192"/>
      <c r="G149" s="327">
        <f t="shared" ca="1" si="38"/>
        <v>15.283725471048996</v>
      </c>
      <c r="H149" s="185">
        <f>IFERROR(VLOOKUP($B149,'1-1.(소매)정책매출'!$B$25:$AJ$276,25,0),0)</f>
        <v>70496144.46003449</v>
      </c>
      <c r="I149" s="186">
        <f>IFERROR(VLOOKUP($B149,'1-1.(소매)정책매출'!$B$25:$AJ$276,29,0),0)</f>
        <v>65351669</v>
      </c>
      <c r="J149" s="187">
        <f t="shared" si="32"/>
        <v>0.92702472596992902</v>
      </c>
      <c r="K149" s="188">
        <f t="shared" si="31"/>
        <v>6.3089504312062797E-3</v>
      </c>
      <c r="L149" s="188">
        <f ca="1">VLOOKUP(B149,'1-1.(소매)정책매출'!$B$25:$AJ$276,33,0)</f>
        <v>4.9611292962356791E-3</v>
      </c>
      <c r="M149" s="188">
        <f t="shared" ca="1" si="33"/>
        <v>1.3478211349706006E-3</v>
      </c>
      <c r="N149" s="188">
        <f t="shared" ca="1" si="34"/>
        <v>0.92837254710489958</v>
      </c>
      <c r="O149" s="189">
        <f t="shared" ca="1" si="37"/>
        <v>9.2837254710489958</v>
      </c>
      <c r="P149" s="185">
        <f>IFERROR(VLOOKUP($B149,'1-2.(소매)매장이익'!$A$24:$P$275,8,0),0)</f>
        <v>31653545.790666454</v>
      </c>
      <c r="Q149" s="185">
        <f>IFERROR(VLOOKUP($B149,'1-2.(소매)매장이익'!$A$24:$P$275,16,0),0)</f>
        <v>59413006.575757578</v>
      </c>
      <c r="R149" s="190">
        <f t="shared" si="35"/>
        <v>1.876977921167885</v>
      </c>
      <c r="S149" s="237">
        <f t="shared" si="36"/>
        <v>6</v>
      </c>
    </row>
    <row r="150" spans="2:19">
      <c r="B150" s="238" t="s">
        <v>266</v>
      </c>
      <c r="C150" s="191" t="s">
        <v>496</v>
      </c>
      <c r="D150" s="191" t="s">
        <v>28</v>
      </c>
      <c r="E150" s="191" t="s">
        <v>267</v>
      </c>
      <c r="F150" s="192"/>
      <c r="G150" s="327">
        <f t="shared" ca="1" si="38"/>
        <v>17.17550108914735</v>
      </c>
      <c r="H150" s="185">
        <f>IFERROR(VLOOKUP($B150,'1-1.(소매)정책매출'!$B$25:$AJ$276,25,0),0)</f>
        <v>58873023.327128552</v>
      </c>
      <c r="I150" s="186">
        <f>IFERROR(VLOOKUP($B150,'1-1.(소매)정책매출'!$B$25:$AJ$276,29,0),0)</f>
        <v>65730119</v>
      </c>
      <c r="J150" s="187">
        <f t="shared" si="32"/>
        <v>1.1164726267711771</v>
      </c>
      <c r="K150" s="188">
        <f t="shared" ref="K150:K213" si="39">I150/SUM($I$22:$I$273)</f>
        <v>6.3454854168803259E-3</v>
      </c>
      <c r="L150" s="188">
        <f ca="1">VLOOKUP(B150,'1-1.(소매)정책매출'!$B$25:$AJ$276,33,0)</f>
        <v>5.2680032733224223E-3</v>
      </c>
      <c r="M150" s="188">
        <f t="shared" ca="1" si="33"/>
        <v>1.0774821435579037E-3</v>
      </c>
      <c r="N150" s="188">
        <f t="shared" ca="1" si="34"/>
        <v>1.1175501089147351</v>
      </c>
      <c r="O150" s="189">
        <f t="shared" ca="1" si="37"/>
        <v>11.17550108914735</v>
      </c>
      <c r="P150" s="185">
        <f>IFERROR(VLOOKUP($B150,'1-2.(소매)매장이익'!$A$24:$P$275,8,0),0)</f>
        <v>16864684.608945705</v>
      </c>
      <c r="Q150" s="185">
        <f>IFERROR(VLOOKUP($B150,'1-2.(소매)매장이익'!$A$24:$P$275,16,0),0)</f>
        <v>39921499.696969703</v>
      </c>
      <c r="R150" s="190">
        <f t="shared" si="35"/>
        <v>2.367165507251392</v>
      </c>
      <c r="S150" s="237">
        <f t="shared" si="36"/>
        <v>6</v>
      </c>
    </row>
    <row r="151" spans="2:19">
      <c r="B151" s="238" t="s">
        <v>268</v>
      </c>
      <c r="C151" s="191" t="s">
        <v>496</v>
      </c>
      <c r="D151" s="191" t="s">
        <v>28</v>
      </c>
      <c r="E151" s="191" t="s">
        <v>269</v>
      </c>
      <c r="F151" s="192"/>
      <c r="G151" s="327">
        <f t="shared" ca="1" si="38"/>
        <v>12.746193913805698</v>
      </c>
      <c r="H151" s="185">
        <f>IFERROR(VLOOKUP($B151,'1-1.(소매)정책매출'!$B$25:$AJ$276,25,0),0)</f>
        <v>37556915.070333295</v>
      </c>
      <c r="I151" s="186">
        <f>IFERROR(VLOOKUP($B151,'1-1.(소매)정책매출'!$B$25:$AJ$276,29,0),0)</f>
        <v>25313994</v>
      </c>
      <c r="J151" s="187">
        <f t="shared" ref="J151:J213" si="40">I151/H151</f>
        <v>0.67401686087886004</v>
      </c>
      <c r="K151" s="188">
        <f t="shared" si="39"/>
        <v>2.443774364230134E-3</v>
      </c>
      <c r="L151" s="188">
        <f ca="1">VLOOKUP(B151,'1-1.(소매)정책매출'!$B$25:$AJ$276,33,0)</f>
        <v>1.8412438625204583E-3</v>
      </c>
      <c r="M151" s="188">
        <f t="shared" ref="M151:M214" ca="1" si="41">K151-L151</f>
        <v>6.0253050170967575E-4</v>
      </c>
      <c r="N151" s="188">
        <f t="shared" ref="N151:N214" ca="1" si="42">J151+M151</f>
        <v>0.6746193913805697</v>
      </c>
      <c r="O151" s="189">
        <f t="shared" ca="1" si="37"/>
        <v>6.7461939138056968</v>
      </c>
      <c r="P151" s="185">
        <f>IFERROR(VLOOKUP($B151,'1-2.(소매)매장이익'!$A$24:$P$275,8,0),0)</f>
        <v>6342814.0701002683</v>
      </c>
      <c r="Q151" s="185">
        <f>IFERROR(VLOOKUP($B151,'1-2.(소매)매장이익'!$A$24:$P$275,16,0),0)</f>
        <v>7955124.2424242441</v>
      </c>
      <c r="R151" s="190">
        <f t="shared" ref="R151:R213" si="43">Q151/P151</f>
        <v>1.2541947713593453</v>
      </c>
      <c r="S151" s="237">
        <f t="shared" ref="S151:S214" si="44">IFERROR(MAX(0,MIN($S$4*1.2,$S$4*R151)),0)</f>
        <v>6</v>
      </c>
    </row>
    <row r="152" spans="2:19">
      <c r="B152" s="238" t="s">
        <v>270</v>
      </c>
      <c r="C152" s="191" t="s">
        <v>496</v>
      </c>
      <c r="D152" s="191" t="s">
        <v>28</v>
      </c>
      <c r="E152" s="191" t="s">
        <v>271</v>
      </c>
      <c r="F152" s="192"/>
      <c r="G152" s="327">
        <f t="shared" ca="1" si="38"/>
        <v>17.098078685862109</v>
      </c>
      <c r="H152" s="185">
        <f>IFERROR(VLOOKUP($B152,'1-1.(소매)정책매출'!$B$25:$AJ$276,25,0),0)</f>
        <v>55489489.031623736</v>
      </c>
      <c r="I152" s="186">
        <f>IFERROR(VLOOKUP($B152,'1-1.(소매)정책매출'!$B$25:$AJ$276,29,0),0)</f>
        <v>61550946</v>
      </c>
      <c r="J152" s="187">
        <f t="shared" si="40"/>
        <v>1.109236128754435</v>
      </c>
      <c r="K152" s="188">
        <f t="shared" si="39"/>
        <v>5.9420344307940234E-3</v>
      </c>
      <c r="L152" s="188">
        <f ca="1">VLOOKUP(B152,'1-1.(소매)정책매출'!$B$25:$AJ$276,33,0)</f>
        <v>5.370294599018003E-3</v>
      </c>
      <c r="M152" s="188">
        <f t="shared" ca="1" si="41"/>
        <v>5.7173983177602038E-4</v>
      </c>
      <c r="N152" s="188">
        <f t="shared" ca="1" si="42"/>
        <v>1.1098078685862109</v>
      </c>
      <c r="O152" s="189">
        <f t="shared" ca="1" si="37"/>
        <v>11.098078685862109</v>
      </c>
      <c r="P152" s="185">
        <f>IFERROR(VLOOKUP($B152,'1-2.(소매)매장이익'!$A$24:$P$275,8,0),0)</f>
        <v>14343214.987941401</v>
      </c>
      <c r="Q152" s="185">
        <f>IFERROR(VLOOKUP($B152,'1-2.(소매)매장이익'!$A$24:$P$275,16,0),0)</f>
        <v>36923455.909090914</v>
      </c>
      <c r="R152" s="190">
        <f t="shared" si="43"/>
        <v>2.5742803088521735</v>
      </c>
      <c r="S152" s="237">
        <f t="shared" si="44"/>
        <v>6</v>
      </c>
    </row>
    <row r="153" spans="2:19">
      <c r="B153" s="238" t="s">
        <v>272</v>
      </c>
      <c r="C153" s="191" t="s">
        <v>496</v>
      </c>
      <c r="D153" s="191" t="s">
        <v>28</v>
      </c>
      <c r="E153" s="191" t="s">
        <v>273</v>
      </c>
      <c r="F153" s="192"/>
      <c r="G153" s="327">
        <f t="shared" ca="1" si="38"/>
        <v>15.631917821882613</v>
      </c>
      <c r="H153" s="185">
        <f>IFERROR(VLOOKUP($B153,'1-1.(소매)정책매출'!$B$25:$AJ$276,25,0),0)</f>
        <v>77550789.614029169</v>
      </c>
      <c r="I153" s="186">
        <f>IFERROR(VLOOKUP($B153,'1-1.(소매)정책매출'!$B$25:$AJ$276,29,0),0)</f>
        <v>74637266</v>
      </c>
      <c r="J153" s="187">
        <f t="shared" si="40"/>
        <v>0.96243076790668669</v>
      </c>
      <c r="K153" s="188">
        <f t="shared" si="39"/>
        <v>7.2053678003963107E-3</v>
      </c>
      <c r="L153" s="188">
        <f ca="1">VLOOKUP(B153,'1-1.(소매)정책매출'!$B$25:$AJ$276,33,0)</f>
        <v>6.4443535188216036E-3</v>
      </c>
      <c r="M153" s="188">
        <f t="shared" ca="1" si="41"/>
        <v>7.6101428157470709E-4</v>
      </c>
      <c r="N153" s="188">
        <f t="shared" ca="1" si="42"/>
        <v>0.9631917821882614</v>
      </c>
      <c r="O153" s="189">
        <f t="shared" ca="1" si="37"/>
        <v>9.6319178218826131</v>
      </c>
      <c r="P153" s="185">
        <f>IFERROR(VLOOKUP($B153,'1-2.(소매)매장이익'!$A$24:$P$275,8,0),0)</f>
        <v>20089350.71420224</v>
      </c>
      <c r="Q153" s="185">
        <f>IFERROR(VLOOKUP($B153,'1-2.(소매)매장이익'!$A$24:$P$275,16,0),0)</f>
        <v>36727994.545454547</v>
      </c>
      <c r="R153" s="190">
        <f t="shared" si="43"/>
        <v>1.8282320353683486</v>
      </c>
      <c r="S153" s="237">
        <f t="shared" si="44"/>
        <v>6</v>
      </c>
    </row>
    <row r="154" spans="2:19">
      <c r="B154" s="238" t="s">
        <v>274</v>
      </c>
      <c r="C154" s="191" t="s">
        <v>496</v>
      </c>
      <c r="D154" s="191" t="s">
        <v>28</v>
      </c>
      <c r="E154" s="191" t="s">
        <v>275</v>
      </c>
      <c r="F154" s="192"/>
      <c r="G154" s="327">
        <f t="shared" ca="1" si="38"/>
        <v>11.603122550181251</v>
      </c>
      <c r="H154" s="185">
        <f>IFERROR(VLOOKUP($B154,'1-1.(소매)정책매출'!$B$25:$AJ$276,25,0),0)</f>
        <v>38478885.041615114</v>
      </c>
      <c r="I154" s="186">
        <f>IFERROR(VLOOKUP($B154,'1-1.(소매)정책매출'!$B$25:$AJ$276,29,0),0)</f>
        <v>22338239</v>
      </c>
      <c r="J154" s="187">
        <f t="shared" si="40"/>
        <v>0.58053238745979985</v>
      </c>
      <c r="K154" s="188">
        <f t="shared" si="39"/>
        <v>2.1564995160481505E-3</v>
      </c>
      <c r="L154" s="188">
        <f ca="1">VLOOKUP(B154,'1-1.(소매)정책매출'!$B$25:$AJ$276,33,0)</f>
        <v>3.324468085106383E-3</v>
      </c>
      <c r="M154" s="188">
        <f t="shared" ca="1" si="41"/>
        <v>-1.1679685690582325E-3</v>
      </c>
      <c r="N154" s="188">
        <f t="shared" ca="1" si="42"/>
        <v>0.57936441889074164</v>
      </c>
      <c r="O154" s="189">
        <f t="shared" ca="1" si="37"/>
        <v>5.7936441889074164</v>
      </c>
      <c r="P154" s="185">
        <f>IFERROR(VLOOKUP($B154,'1-2.(소매)매장이익'!$A$24:$P$275,8,0),0)</f>
        <v>13822401.736301729</v>
      </c>
      <c r="Q154" s="185">
        <f>IFERROR(VLOOKUP($B154,'1-2.(소매)매장이익'!$A$24:$P$275,16,0),0)</f>
        <v>16060188.757575756</v>
      </c>
      <c r="R154" s="190">
        <f t="shared" si="43"/>
        <v>1.1618956722547669</v>
      </c>
      <c r="S154" s="237">
        <f t="shared" si="44"/>
        <v>5.8094783612738343</v>
      </c>
    </row>
    <row r="155" spans="2:19">
      <c r="B155" s="238" t="s">
        <v>240</v>
      </c>
      <c r="C155" s="191" t="s">
        <v>496</v>
      </c>
      <c r="D155" s="191" t="s">
        <v>28</v>
      </c>
      <c r="E155" s="191" t="s">
        <v>241</v>
      </c>
      <c r="F155" s="192"/>
      <c r="G155" s="327">
        <f t="shared" ca="1" si="38"/>
        <v>18</v>
      </c>
      <c r="H155" s="185">
        <f>IFERROR(VLOOKUP($B155,'1-1.(소매)정책매출'!$B$25:$AJ$276,25,0),0)</f>
        <v>69750952.134424314</v>
      </c>
      <c r="I155" s="186">
        <f>IFERROR(VLOOKUP($B155,'1-1.(소매)정책매출'!$B$25:$AJ$276,29,0),0)</f>
        <v>87832071</v>
      </c>
      <c r="J155" s="187">
        <f t="shared" si="40"/>
        <v>1.2592239720359613</v>
      </c>
      <c r="K155" s="188">
        <f t="shared" si="39"/>
        <v>8.4791741464045941E-3</v>
      </c>
      <c r="L155" s="188">
        <f ca="1">VLOOKUP(B155,'1-1.(소매)정책매출'!$B$25:$AJ$276,33,0)</f>
        <v>6.5977905073649756E-3</v>
      </c>
      <c r="M155" s="188">
        <f t="shared" ca="1" si="41"/>
        <v>1.8813836390396185E-3</v>
      </c>
      <c r="N155" s="188">
        <f t="shared" ca="1" si="42"/>
        <v>1.2611053556750009</v>
      </c>
      <c r="O155" s="189">
        <f t="shared" ca="1" si="37"/>
        <v>12</v>
      </c>
      <c r="P155" s="185">
        <f>IFERROR(VLOOKUP($B155,'1-2.(소매)매장이익'!$A$24:$P$275,8,0),0)</f>
        <v>22610361.982886165</v>
      </c>
      <c r="Q155" s="185">
        <f>IFERROR(VLOOKUP($B155,'1-2.(소매)매장이익'!$A$24:$P$275,16,0),0)</f>
        <v>44146061.424242422</v>
      </c>
      <c r="R155" s="190">
        <f t="shared" si="43"/>
        <v>1.9524703522065094</v>
      </c>
      <c r="S155" s="237">
        <f t="shared" si="44"/>
        <v>6</v>
      </c>
    </row>
    <row r="156" spans="2:19">
      <c r="B156" s="238" t="s">
        <v>242</v>
      </c>
      <c r="C156" s="191" t="s">
        <v>496</v>
      </c>
      <c r="D156" s="191" t="s">
        <v>28</v>
      </c>
      <c r="E156" s="191" t="s">
        <v>243</v>
      </c>
      <c r="F156" s="192"/>
      <c r="G156" s="327">
        <f t="shared" ca="1" si="38"/>
        <v>14.353406978380772</v>
      </c>
      <c r="H156" s="185">
        <f>IFERROR(VLOOKUP($B156,'1-1.(소매)정책매출'!$B$25:$AJ$276,25,0),0)</f>
        <v>50800183.554793231</v>
      </c>
      <c r="I156" s="186">
        <f>IFERROR(VLOOKUP($B156,'1-1.(소매)정책매출'!$B$25:$AJ$276,29,0),0)</f>
        <v>42396425</v>
      </c>
      <c r="J156" s="187">
        <f t="shared" si="40"/>
        <v>0.83457227972948345</v>
      </c>
      <c r="K156" s="188">
        <f t="shared" si="39"/>
        <v>4.0928861937000365E-3</v>
      </c>
      <c r="L156" s="188">
        <f ca="1">VLOOKUP(B156,'1-1.(소매)정책매출'!$B$25:$AJ$276,33,0)</f>
        <v>3.324468085106383E-3</v>
      </c>
      <c r="M156" s="188">
        <f t="shared" ca="1" si="41"/>
        <v>7.6841810859365348E-4</v>
      </c>
      <c r="N156" s="188">
        <f t="shared" ca="1" si="42"/>
        <v>0.83534069783807707</v>
      </c>
      <c r="O156" s="189">
        <f t="shared" ca="1" si="37"/>
        <v>8.3534069783807716</v>
      </c>
      <c r="P156" s="185">
        <f>IFERROR(VLOOKUP($B156,'1-2.(소매)매장이익'!$A$24:$P$275,8,0),0)</f>
        <v>12917332.468333704</v>
      </c>
      <c r="Q156" s="185">
        <f>IFERROR(VLOOKUP($B156,'1-2.(소매)매장이익'!$A$24:$P$275,16,0),0)</f>
        <v>16186641.787878793</v>
      </c>
      <c r="R156" s="190">
        <f t="shared" si="43"/>
        <v>1.2530947722805512</v>
      </c>
      <c r="S156" s="237">
        <f t="shared" si="44"/>
        <v>6</v>
      </c>
    </row>
    <row r="157" spans="2:19">
      <c r="B157" s="238" t="s">
        <v>244</v>
      </c>
      <c r="C157" s="191" t="s">
        <v>496</v>
      </c>
      <c r="D157" s="191" t="s">
        <v>28</v>
      </c>
      <c r="E157" s="191" t="s">
        <v>245</v>
      </c>
      <c r="F157" s="192"/>
      <c r="G157" s="327">
        <f t="shared" ca="1" si="38"/>
        <v>17.532474819885948</v>
      </c>
      <c r="H157" s="185">
        <f>IFERROR(VLOOKUP($B157,'1-1.(소매)정책매출'!$B$25:$AJ$276,25,0),0)</f>
        <v>51938110.292861693</v>
      </c>
      <c r="I157" s="186">
        <f>IFERROR(VLOOKUP($B157,'1-1.(소매)정책매출'!$B$25:$AJ$276,29,0),0)</f>
        <v>59892056</v>
      </c>
      <c r="J157" s="187">
        <f t="shared" si="40"/>
        <v>1.1531427628438666</v>
      </c>
      <c r="K157" s="188">
        <f t="shared" si="39"/>
        <v>5.7818877208328165E-3</v>
      </c>
      <c r="L157" s="188">
        <f ca="1">VLOOKUP(B157,'1-1.(소매)정책매출'!$B$25:$AJ$276,33,0)</f>
        <v>5.6771685761047462E-3</v>
      </c>
      <c r="M157" s="188">
        <f t="shared" ca="1" si="41"/>
        <v>1.0471914472807032E-4</v>
      </c>
      <c r="N157" s="188">
        <f t="shared" ca="1" si="42"/>
        <v>1.1532474819885947</v>
      </c>
      <c r="O157" s="189">
        <f t="shared" ca="1" si="37"/>
        <v>11.532474819885948</v>
      </c>
      <c r="P157" s="185">
        <f>IFERROR(VLOOKUP($B157,'1-2.(소매)매장이익'!$A$24:$P$275,8,0),0)</f>
        <v>11924557.020913022</v>
      </c>
      <c r="Q157" s="185">
        <f>IFERROR(VLOOKUP($B157,'1-2.(소매)매장이익'!$A$24:$P$275,16,0),0)</f>
        <v>32944902.151515156</v>
      </c>
      <c r="R157" s="190">
        <f t="shared" si="43"/>
        <v>2.7627778619983219</v>
      </c>
      <c r="S157" s="237">
        <f t="shared" si="44"/>
        <v>6</v>
      </c>
    </row>
    <row r="158" spans="2:19">
      <c r="B158" s="238" t="s">
        <v>246</v>
      </c>
      <c r="C158" s="191" t="s">
        <v>496</v>
      </c>
      <c r="D158" s="191" t="s">
        <v>28</v>
      </c>
      <c r="E158" s="191" t="s">
        <v>247</v>
      </c>
      <c r="F158" s="192"/>
      <c r="G158" s="327">
        <f t="shared" ca="1" si="38"/>
        <v>16.675689975193748</v>
      </c>
      <c r="H158" s="185">
        <f>IFERROR(VLOOKUP($B158,'1-1.(소매)정책매출'!$B$25:$AJ$276,25,0),0)</f>
        <v>53004417.234731749</v>
      </c>
      <c r="I158" s="186">
        <f>IFERROR(VLOOKUP($B158,'1-1.(소매)정책매출'!$B$25:$AJ$276,29,0),0)</f>
        <v>56545936</v>
      </c>
      <c r="J158" s="187">
        <f t="shared" si="40"/>
        <v>1.0668155401008284</v>
      </c>
      <c r="K158" s="188">
        <f t="shared" si="39"/>
        <v>5.4588584005431087E-3</v>
      </c>
      <c r="L158" s="188">
        <f ca="1">VLOOKUP(B158,'1-1.(소매)정책매출'!$B$25:$AJ$276,33,0)</f>
        <v>4.7054009819967263E-3</v>
      </c>
      <c r="M158" s="188">
        <f t="shared" ca="1" si="41"/>
        <v>7.5345741854638236E-4</v>
      </c>
      <c r="N158" s="188">
        <f t="shared" ca="1" si="42"/>
        <v>1.0675689975193747</v>
      </c>
      <c r="O158" s="189">
        <f t="shared" ca="1" si="37"/>
        <v>10.675689975193748</v>
      </c>
      <c r="P158" s="185">
        <f>IFERROR(VLOOKUP($B158,'1-2.(소매)매장이익'!$A$24:$P$275,8,0),0)</f>
        <v>13610240.147234</v>
      </c>
      <c r="Q158" s="185">
        <f>IFERROR(VLOOKUP($B158,'1-2.(소매)매장이익'!$A$24:$P$275,16,0),0)</f>
        <v>22521439.636363637</v>
      </c>
      <c r="R158" s="190">
        <f t="shared" si="43"/>
        <v>1.6547422670525511</v>
      </c>
      <c r="S158" s="237">
        <f t="shared" si="44"/>
        <v>6</v>
      </c>
    </row>
    <row r="159" spans="2:19">
      <c r="B159" s="238" t="s">
        <v>248</v>
      </c>
      <c r="C159" s="191" t="s">
        <v>496</v>
      </c>
      <c r="D159" s="191" t="s">
        <v>28</v>
      </c>
      <c r="E159" s="191" t="s">
        <v>249</v>
      </c>
      <c r="F159" s="192"/>
      <c r="G159" s="327">
        <f t="shared" ca="1" si="38"/>
        <v>14.882575823166762</v>
      </c>
      <c r="H159" s="185">
        <f>IFERROR(VLOOKUP($B159,'1-1.(소매)정책매출'!$B$25:$AJ$276,25,0),0)</f>
        <v>40715559.396637037</v>
      </c>
      <c r="I159" s="186">
        <f>IFERROR(VLOOKUP($B159,'1-1.(소매)정책매출'!$B$25:$AJ$276,29,0),0)</f>
        <v>36165357</v>
      </c>
      <c r="J159" s="187">
        <f t="shared" si="40"/>
        <v>0.88824413899584376</v>
      </c>
      <c r="K159" s="188">
        <f t="shared" si="39"/>
        <v>3.4913483944821523E-3</v>
      </c>
      <c r="L159" s="188">
        <f ca="1">VLOOKUP(B159,'1-1.(소매)정책매출'!$B$25:$AJ$276,33,0)</f>
        <v>3.4779050736497546E-3</v>
      </c>
      <c r="M159" s="188">
        <f t="shared" ca="1" si="41"/>
        <v>1.3443320832397677E-5</v>
      </c>
      <c r="N159" s="188">
        <f t="shared" ca="1" si="42"/>
        <v>0.88825758231667618</v>
      </c>
      <c r="O159" s="189">
        <f t="shared" ca="1" si="37"/>
        <v>8.8825758231667624</v>
      </c>
      <c r="P159" s="185">
        <f>IFERROR(VLOOKUP($B159,'1-2.(소매)매장이익'!$A$24:$P$275,8,0),0)</f>
        <v>9531165.5947162509</v>
      </c>
      <c r="Q159" s="185">
        <f>IFERROR(VLOOKUP($B159,'1-2.(소매)매장이익'!$A$24:$P$275,16,0),0)</f>
        <v>17996817.545454547</v>
      </c>
      <c r="R159" s="190">
        <f t="shared" si="43"/>
        <v>1.8882074145717667</v>
      </c>
      <c r="S159" s="237">
        <f t="shared" si="44"/>
        <v>6</v>
      </c>
    </row>
    <row r="160" spans="2:19">
      <c r="B160" s="238" t="s">
        <v>250</v>
      </c>
      <c r="C160" s="191" t="s">
        <v>496</v>
      </c>
      <c r="D160" s="191" t="s">
        <v>28</v>
      </c>
      <c r="E160" s="191" t="s">
        <v>251</v>
      </c>
      <c r="F160" s="192"/>
      <c r="G160" s="327">
        <f t="shared" ca="1" si="38"/>
        <v>16.294000680123105</v>
      </c>
      <c r="H160" s="185">
        <f>IFERROR(VLOOKUP($B160,'1-1.(소매)정책매출'!$B$25:$AJ$276,25,0),0)</f>
        <v>52330844.705319986</v>
      </c>
      <c r="I160" s="186">
        <f>IFERROR(VLOOKUP($B160,'1-1.(소매)정책매출'!$B$25:$AJ$276,29,0),0)</f>
        <v>53838272</v>
      </c>
      <c r="J160" s="187">
        <f t="shared" si="40"/>
        <v>1.0288057130200836</v>
      </c>
      <c r="K160" s="188">
        <f t="shared" si="39"/>
        <v>5.1974646485279654E-3</v>
      </c>
      <c r="L160" s="188">
        <f ca="1">VLOOKUP(B160,'1-1.(소매)정책매출'!$B$25:$AJ$276,33,0)</f>
        <v>4.6031096563011456E-3</v>
      </c>
      <c r="M160" s="188">
        <f t="shared" ca="1" si="41"/>
        <v>5.9435499222681987E-4</v>
      </c>
      <c r="N160" s="188">
        <f t="shared" ca="1" si="42"/>
        <v>1.0294000680123103</v>
      </c>
      <c r="O160" s="189">
        <f t="shared" ca="1" si="37"/>
        <v>10.294000680123103</v>
      </c>
      <c r="P160" s="185">
        <f>IFERROR(VLOOKUP($B160,'1-2.(소매)매장이익'!$A$24:$P$275,8,0),0)</f>
        <v>12832869.248367742</v>
      </c>
      <c r="Q160" s="185">
        <f>IFERROR(VLOOKUP($B160,'1-2.(소매)매장이익'!$A$24:$P$275,16,0),0)</f>
        <v>26990132.545454547</v>
      </c>
      <c r="R160" s="190">
        <f t="shared" si="43"/>
        <v>2.1032032683483872</v>
      </c>
      <c r="S160" s="237">
        <f t="shared" si="44"/>
        <v>6</v>
      </c>
    </row>
    <row r="161" spans="2:19">
      <c r="B161" s="238" t="s">
        <v>584</v>
      </c>
      <c r="C161" s="191" t="s">
        <v>496</v>
      </c>
      <c r="D161" s="191" t="s">
        <v>28</v>
      </c>
      <c r="E161" s="191" t="s">
        <v>593</v>
      </c>
      <c r="F161" s="192"/>
      <c r="G161" s="327">
        <f t="shared" ca="1" si="38"/>
        <v>14.520559093868503</v>
      </c>
      <c r="H161" s="185">
        <f>IFERROR(VLOOKUP($B161,'1-1.(소매)정책매출'!$B$25:$AJ$276,25,0),0)</f>
        <v>45156467.431597486</v>
      </c>
      <c r="I161" s="186">
        <f>IFERROR(VLOOKUP($B161,'1-1.(소매)정책매출'!$B$25:$AJ$276,29,0),0)</f>
        <v>38495096</v>
      </c>
      <c r="J161" s="187">
        <f t="shared" si="40"/>
        <v>0.85248245023399893</v>
      </c>
      <c r="K161" s="188">
        <f t="shared" si="39"/>
        <v>3.7162578435223611E-3</v>
      </c>
      <c r="L161" s="188">
        <f ca="1">VLOOKUP(B161,'1-1.(소매)정책매출'!$B$25:$AJ$276,33,0)</f>
        <v>4.1427986906710313E-3</v>
      </c>
      <c r="M161" s="188">
        <f t="shared" ca="1" si="41"/>
        <v>-4.2654084714867022E-4</v>
      </c>
      <c r="N161" s="188">
        <f t="shared" ca="1" si="42"/>
        <v>0.85205590938685027</v>
      </c>
      <c r="O161" s="189">
        <f t="shared" ca="1" si="37"/>
        <v>8.5205590938685027</v>
      </c>
      <c r="P161" s="185">
        <f>IFERROR(VLOOKUP($B161,'1-2.(소매)매장이익'!$A$24:$P$275,8,0),0)</f>
        <v>5165461.8064824585</v>
      </c>
      <c r="Q161" s="185">
        <f>IFERROR(VLOOKUP($B161,'1-2.(소매)매장이익'!$A$24:$P$275,16,0),0)</f>
        <v>14118106.18181818</v>
      </c>
      <c r="R161" s="190">
        <f t="shared" si="43"/>
        <v>2.7331740531118616</v>
      </c>
      <c r="S161" s="237">
        <f t="shared" si="44"/>
        <v>6</v>
      </c>
    </row>
    <row r="162" spans="2:19">
      <c r="B162" s="238" t="s">
        <v>614</v>
      </c>
      <c r="C162" s="191" t="s">
        <v>496</v>
      </c>
      <c r="D162" s="191" t="s">
        <v>28</v>
      </c>
      <c r="E162" s="191" t="s">
        <v>624</v>
      </c>
      <c r="F162" s="192"/>
      <c r="G162" s="327">
        <f t="shared" ca="1" si="38"/>
        <v>17.987122380744488</v>
      </c>
      <c r="H162" s="185">
        <f>IFERROR(VLOOKUP($B162,'1-1.(소매)정책매출'!$B$25:$AJ$276,25,0),0)</f>
        <v>39953598.044389457</v>
      </c>
      <c r="I162" s="186">
        <f>IFERROR(VLOOKUP($B162,'1-1.(소매)정책매출'!$B$25:$AJ$276,29,0),0)</f>
        <v>47867628</v>
      </c>
      <c r="J162" s="187">
        <f t="shared" si="40"/>
        <v>1.1980805319915833</v>
      </c>
      <c r="K162" s="188">
        <f t="shared" si="39"/>
        <v>4.62106778499294E-3</v>
      </c>
      <c r="L162" s="188">
        <f ca="1">VLOOKUP(B162,'1-1.(소매)정책매출'!$B$25:$AJ$276,33,0)</f>
        <v>3.9893617021276593E-3</v>
      </c>
      <c r="M162" s="188">
        <f t="shared" ca="1" si="41"/>
        <v>6.3170608286528072E-4</v>
      </c>
      <c r="N162" s="188">
        <f t="shared" ca="1" si="42"/>
        <v>1.1987122380744486</v>
      </c>
      <c r="O162" s="189">
        <f t="shared" ca="1" si="37"/>
        <v>11.987122380744486</v>
      </c>
      <c r="P162" s="185">
        <f>IFERROR(VLOOKUP($B162,'1-2.(소매)매장이익'!$A$24:$P$275,8,0),0)</f>
        <v>3871133.4712210679</v>
      </c>
      <c r="Q162" s="185">
        <f>IFERROR(VLOOKUP($B162,'1-2.(소매)매장이익'!$A$24:$P$275,16,0),0)</f>
        <v>10464528.030303027</v>
      </c>
      <c r="R162" s="190">
        <f t="shared" si="43"/>
        <v>2.7032206737635969</v>
      </c>
      <c r="S162" s="237">
        <f t="shared" si="44"/>
        <v>6</v>
      </c>
    </row>
    <row r="163" spans="2:19">
      <c r="B163" s="238" t="s">
        <v>276</v>
      </c>
      <c r="C163" s="191" t="s">
        <v>560</v>
      </c>
      <c r="D163" s="191" t="s">
        <v>29</v>
      </c>
      <c r="E163" s="191" t="s">
        <v>277</v>
      </c>
      <c r="F163" s="192"/>
      <c r="G163" s="327">
        <f t="shared" ca="1" si="38"/>
        <v>17.022827180516181</v>
      </c>
      <c r="H163" s="185">
        <f>IFERROR(VLOOKUP($B163,'1-1.(소매)정책매출'!$B$25:$AJ$276,25,0),0)</f>
        <v>55306973.116311274</v>
      </c>
      <c r="I163" s="186">
        <f>IFERROR(VLOOKUP($B163,'1-1.(소매)정책매출'!$B$25:$AJ$276,29,0),0)</f>
        <v>60890566</v>
      </c>
      <c r="J163" s="187">
        <f t="shared" si="40"/>
        <v>1.100956399692067</v>
      </c>
      <c r="K163" s="188">
        <f t="shared" si="39"/>
        <v>5.8782823530045486E-3</v>
      </c>
      <c r="L163" s="188">
        <f ca="1">VLOOKUP(B163,'1-1.(소매)정책매출'!$B$25:$AJ$276,33,0)</f>
        <v>4.5519639934533552E-3</v>
      </c>
      <c r="M163" s="188">
        <f t="shared" ca="1" si="41"/>
        <v>1.3263183595511934E-3</v>
      </c>
      <c r="N163" s="188">
        <f t="shared" ca="1" si="42"/>
        <v>1.1022827180516181</v>
      </c>
      <c r="O163" s="189">
        <f t="shared" ca="1" si="37"/>
        <v>11.022827180516181</v>
      </c>
      <c r="P163" s="185">
        <f>IFERROR(VLOOKUP($B163,'1-2.(소매)매장이익'!$A$24:$P$275,8,0),0)</f>
        <v>12183589.953578342</v>
      </c>
      <c r="Q163" s="185">
        <f>IFERROR(VLOOKUP($B163,'1-2.(소매)매장이익'!$A$24:$P$275,16,0),0)</f>
        <v>33414888.575757571</v>
      </c>
      <c r="R163" s="190">
        <f t="shared" si="43"/>
        <v>2.7426143446286586</v>
      </c>
      <c r="S163" s="237">
        <f t="shared" si="44"/>
        <v>6</v>
      </c>
    </row>
    <row r="164" spans="2:19">
      <c r="B164" s="238" t="s">
        <v>280</v>
      </c>
      <c r="C164" s="191" t="s">
        <v>560</v>
      </c>
      <c r="D164" s="191" t="s">
        <v>29</v>
      </c>
      <c r="E164" s="191" t="s">
        <v>281</v>
      </c>
      <c r="F164" s="192"/>
      <c r="G164" s="327">
        <f t="shared" ca="1" si="38"/>
        <v>14.323399376435844</v>
      </c>
      <c r="H164" s="185">
        <f>IFERROR(VLOOKUP($B164,'1-1.(소매)정책매출'!$B$25:$AJ$276,25,0),0)</f>
        <v>96546558.111685529</v>
      </c>
      <c r="I164" s="186">
        <f>IFERROR(VLOOKUP($B164,'1-1.(소매)정책매출'!$B$25:$AJ$276,29,0),0)</f>
        <v>80400259</v>
      </c>
      <c r="J164" s="187">
        <f t="shared" si="40"/>
        <v>0.83276152534606762</v>
      </c>
      <c r="K164" s="188">
        <f t="shared" si="39"/>
        <v>7.7617183531632E-3</v>
      </c>
      <c r="L164" s="188">
        <f ca="1">VLOOKUP(B164,'1-1.(소매)정책매출'!$B$25:$AJ$276,33,0)</f>
        <v>8.1833060556464818E-3</v>
      </c>
      <c r="M164" s="188">
        <f t="shared" ca="1" si="41"/>
        <v>-4.2158770248328179E-4</v>
      </c>
      <c r="N164" s="188">
        <f t="shared" ca="1" si="42"/>
        <v>0.83233993764358438</v>
      </c>
      <c r="O164" s="189">
        <f t="shared" ca="1" si="37"/>
        <v>8.3233993764358445</v>
      </c>
      <c r="P164" s="185">
        <f>IFERROR(VLOOKUP($B164,'1-2.(소매)매장이익'!$A$24:$P$275,8,0),0)</f>
        <v>35683009.93814382</v>
      </c>
      <c r="Q164" s="185">
        <f>IFERROR(VLOOKUP($B164,'1-2.(소매)매장이익'!$A$24:$P$275,16,0),0)</f>
        <v>57694731.939393938</v>
      </c>
      <c r="R164" s="190">
        <f t="shared" si="43"/>
        <v>1.6168684211171436</v>
      </c>
      <c r="S164" s="237">
        <f t="shared" si="44"/>
        <v>6</v>
      </c>
    </row>
    <row r="165" spans="2:19">
      <c r="B165" s="238" t="s">
        <v>282</v>
      </c>
      <c r="C165" s="191" t="s">
        <v>560</v>
      </c>
      <c r="D165" s="191" t="s">
        <v>29</v>
      </c>
      <c r="E165" s="191" t="s">
        <v>283</v>
      </c>
      <c r="F165" s="192"/>
      <c r="G165" s="327">
        <f t="shared" ca="1" si="38"/>
        <v>13.256085305098511</v>
      </c>
      <c r="H165" s="185">
        <f>IFERROR(VLOOKUP($B165,'1-1.(소매)정책매출'!$B$25:$AJ$276,25,0),0)</f>
        <v>47992568.352446444</v>
      </c>
      <c r="I165" s="186">
        <f>IFERROR(VLOOKUP($B165,'1-1.(소매)정책매출'!$B$25:$AJ$276,29,0),0)</f>
        <v>37038483</v>
      </c>
      <c r="J165" s="187">
        <f t="shared" si="40"/>
        <v>0.77175455016280547</v>
      </c>
      <c r="K165" s="188">
        <f t="shared" si="39"/>
        <v>3.5756386465673347E-3</v>
      </c>
      <c r="L165" s="188">
        <f ca="1">VLOOKUP(B165,'1-1.(소매)정책매출'!$B$25:$AJ$276,33,0)</f>
        <v>3.4779050736497546E-3</v>
      </c>
      <c r="M165" s="188">
        <f t="shared" ca="1" si="41"/>
        <v>9.7733572917580152E-5</v>
      </c>
      <c r="N165" s="188">
        <f t="shared" ca="1" si="42"/>
        <v>0.77185228373572301</v>
      </c>
      <c r="O165" s="189">
        <f t="shared" ca="1" si="37"/>
        <v>7.7185228373572299</v>
      </c>
      <c r="P165" s="185">
        <f>IFERROR(VLOOKUP($B165,'1-2.(소매)매장이익'!$A$24:$P$275,8,0),0)</f>
        <v>15202184.645611696</v>
      </c>
      <c r="Q165" s="185">
        <f>IFERROR(VLOOKUP($B165,'1-2.(소매)매장이익'!$A$24:$P$275,16,0),0)</f>
        <v>16836609.424242422</v>
      </c>
      <c r="R165" s="190">
        <f t="shared" si="43"/>
        <v>1.1075124935482561</v>
      </c>
      <c r="S165" s="237">
        <f t="shared" si="44"/>
        <v>5.5375624677412807</v>
      </c>
    </row>
    <row r="166" spans="2:19">
      <c r="B166" s="238" t="s">
        <v>284</v>
      </c>
      <c r="C166" s="191" t="s">
        <v>560</v>
      </c>
      <c r="D166" s="191" t="s">
        <v>29</v>
      </c>
      <c r="E166" s="191" t="s">
        <v>285</v>
      </c>
      <c r="F166" s="192"/>
      <c r="G166" s="327">
        <f t="shared" ca="1" si="38"/>
        <v>18</v>
      </c>
      <c r="H166" s="185">
        <f>IFERROR(VLOOKUP($B166,'1-1.(소매)정책매출'!$B$25:$AJ$276,25,0),0)</f>
        <v>72101170.099713057</v>
      </c>
      <c r="I166" s="186">
        <f>IFERROR(VLOOKUP($B166,'1-1.(소매)정책매출'!$B$25:$AJ$276,29,0),0)</f>
        <v>88265617</v>
      </c>
      <c r="J166" s="187">
        <f t="shared" si="40"/>
        <v>1.2241911868827116</v>
      </c>
      <c r="K166" s="188">
        <f t="shared" si="39"/>
        <v>8.5210280158696233E-3</v>
      </c>
      <c r="L166" s="188">
        <f ca="1">VLOOKUP(B166,'1-1.(소매)정책매출'!$B$25:$AJ$276,33,0)</f>
        <v>6.7512274959083468E-3</v>
      </c>
      <c r="M166" s="188">
        <f t="shared" ca="1" si="41"/>
        <v>1.7698005199612765E-3</v>
      </c>
      <c r="N166" s="188">
        <f t="shared" ca="1" si="42"/>
        <v>1.2259609874026729</v>
      </c>
      <c r="O166" s="189">
        <f t="shared" ca="1" si="37"/>
        <v>12</v>
      </c>
      <c r="P166" s="185">
        <f>IFERROR(VLOOKUP($B166,'1-2.(소매)매장이익'!$A$24:$P$275,8,0),0)</f>
        <v>20139504.536854327</v>
      </c>
      <c r="Q166" s="185">
        <f>IFERROR(VLOOKUP($B166,'1-2.(소매)매장이익'!$A$24:$P$275,16,0),0)</f>
        <v>51714125.030303031</v>
      </c>
      <c r="R166" s="190">
        <f t="shared" si="43"/>
        <v>2.5677952968340736</v>
      </c>
      <c r="S166" s="237">
        <f t="shared" si="44"/>
        <v>6</v>
      </c>
    </row>
    <row r="167" spans="2:19">
      <c r="B167" s="238" t="s">
        <v>286</v>
      </c>
      <c r="C167" s="191" t="s">
        <v>560</v>
      </c>
      <c r="D167" s="191" t="s">
        <v>29</v>
      </c>
      <c r="E167" s="191" t="s">
        <v>287</v>
      </c>
      <c r="F167" s="192"/>
      <c r="G167" s="327">
        <f t="shared" ca="1" si="38"/>
        <v>18</v>
      </c>
      <c r="H167" s="185">
        <f>IFERROR(VLOOKUP($B167,'1-1.(소매)정책매출'!$B$25:$AJ$276,25,0),0)</f>
        <v>37999467.049646266</v>
      </c>
      <c r="I167" s="186">
        <f>IFERROR(VLOOKUP($B167,'1-1.(소매)정책매출'!$B$25:$AJ$276,29,0),0)</f>
        <v>51743371</v>
      </c>
      <c r="J167" s="187">
        <f t="shared" si="40"/>
        <v>1.3616867555641592</v>
      </c>
      <c r="K167" s="188">
        <f t="shared" si="39"/>
        <v>4.9952261017620911E-3</v>
      </c>
      <c r="L167" s="188">
        <f ca="1">VLOOKUP(B167,'1-1.(소매)정책매출'!$B$25:$AJ$276,33,0)</f>
        <v>3.7847790507364977E-3</v>
      </c>
      <c r="M167" s="188">
        <f t="shared" ca="1" si="41"/>
        <v>1.2104470510255934E-3</v>
      </c>
      <c r="N167" s="188">
        <f t="shared" ca="1" si="42"/>
        <v>1.3628972026151849</v>
      </c>
      <c r="O167" s="189">
        <f t="shared" ca="1" si="37"/>
        <v>12</v>
      </c>
      <c r="P167" s="185">
        <f>IFERROR(VLOOKUP($B167,'1-2.(소매)매장이익'!$A$24:$P$275,8,0),0)</f>
        <v>12619716.802837837</v>
      </c>
      <c r="Q167" s="185">
        <f>IFERROR(VLOOKUP($B167,'1-2.(소매)매장이익'!$A$24:$P$275,16,0),0)</f>
        <v>29658809.333333336</v>
      </c>
      <c r="R167" s="190">
        <f t="shared" si="43"/>
        <v>2.3501961095247288</v>
      </c>
      <c r="S167" s="237">
        <f t="shared" si="44"/>
        <v>6</v>
      </c>
    </row>
    <row r="168" spans="2:19">
      <c r="B168" s="238" t="s">
        <v>290</v>
      </c>
      <c r="C168" s="191" t="s">
        <v>560</v>
      </c>
      <c r="D168" s="191" t="s">
        <v>29</v>
      </c>
      <c r="E168" s="191" t="s">
        <v>291</v>
      </c>
      <c r="F168" s="192"/>
      <c r="G168" s="327">
        <f t="shared" ca="1" si="38"/>
        <v>18</v>
      </c>
      <c r="H168" s="185">
        <f>IFERROR(VLOOKUP($B168,'1-1.(소매)정책매출'!$B$25:$AJ$276,25,0),0)</f>
        <v>51890332.352025919</v>
      </c>
      <c r="I168" s="186">
        <f>IFERROR(VLOOKUP($B168,'1-1.(소매)정책매출'!$B$25:$AJ$276,29,0),0)</f>
        <v>75603115</v>
      </c>
      <c r="J168" s="187">
        <f t="shared" si="40"/>
        <v>1.4569788161522206</v>
      </c>
      <c r="K168" s="188">
        <f t="shared" si="39"/>
        <v>7.2986093894524401E-3</v>
      </c>
      <c r="L168" s="188">
        <f ca="1">VLOOKUP(B168,'1-1.(소매)정책매출'!$B$25:$AJ$276,33,0)</f>
        <v>4.5008183306055648E-3</v>
      </c>
      <c r="M168" s="188">
        <f t="shared" ca="1" si="41"/>
        <v>2.7977910588468753E-3</v>
      </c>
      <c r="N168" s="188">
        <f t="shared" ca="1" si="42"/>
        <v>1.4597766072110674</v>
      </c>
      <c r="O168" s="189">
        <f t="shared" ca="1" si="37"/>
        <v>12</v>
      </c>
      <c r="P168" s="185">
        <f>IFERROR(VLOOKUP($B168,'1-2.(소매)매장이익'!$A$24:$P$275,8,0),0)</f>
        <v>11231433.171592465</v>
      </c>
      <c r="Q168" s="185">
        <f>IFERROR(VLOOKUP($B168,'1-2.(소매)매장이익'!$A$24:$P$275,16,0),0)</f>
        <v>33524793.181818187</v>
      </c>
      <c r="R168" s="190">
        <f t="shared" si="43"/>
        <v>2.984907862570207</v>
      </c>
      <c r="S168" s="237">
        <f t="shared" si="44"/>
        <v>6</v>
      </c>
    </row>
    <row r="169" spans="2:19">
      <c r="B169" s="238" t="s">
        <v>292</v>
      </c>
      <c r="C169" s="191" t="s">
        <v>560</v>
      </c>
      <c r="D169" s="191" t="s">
        <v>29</v>
      </c>
      <c r="E169" s="191" t="s">
        <v>293</v>
      </c>
      <c r="F169" s="192"/>
      <c r="G169" s="327">
        <f t="shared" ca="1" si="38"/>
        <v>16.099269914441901</v>
      </c>
      <c r="H169" s="185">
        <f>IFERROR(VLOOKUP($B169,'1-1.(소매)정책매출'!$B$25:$AJ$276,25,0),0)</f>
        <v>70561242.849923313</v>
      </c>
      <c r="I169" s="186">
        <f>IFERROR(VLOOKUP($B169,'1-1.(소매)정책매출'!$B$25:$AJ$276,29,0),0)</f>
        <v>71170271</v>
      </c>
      <c r="J169" s="187">
        <f t="shared" si="40"/>
        <v>1.0086311993025978</v>
      </c>
      <c r="K169" s="188">
        <f t="shared" si="39"/>
        <v>6.8706693920015686E-3</v>
      </c>
      <c r="L169" s="188">
        <f ca="1">VLOOKUP(B169,'1-1.(소매)정책매출'!$B$25:$AJ$276,33,0)</f>
        <v>5.5748772504091654E-3</v>
      </c>
      <c r="M169" s="188">
        <f t="shared" ca="1" si="41"/>
        <v>1.2957921415924032E-3</v>
      </c>
      <c r="N169" s="188">
        <f t="shared" ca="1" si="42"/>
        <v>1.0099269914441902</v>
      </c>
      <c r="O169" s="189">
        <f t="shared" ca="1" si="37"/>
        <v>10.099269914441901</v>
      </c>
      <c r="P169" s="185">
        <f>IFERROR(VLOOKUP($B169,'1-2.(소매)매장이익'!$A$24:$P$275,8,0),0)</f>
        <v>20624462.80349189</v>
      </c>
      <c r="Q169" s="185">
        <f>IFERROR(VLOOKUP($B169,'1-2.(소매)매장이익'!$A$24:$P$275,16,0),0)</f>
        <v>38605511.030303031</v>
      </c>
      <c r="R169" s="190">
        <f t="shared" si="43"/>
        <v>1.8718311064939253</v>
      </c>
      <c r="S169" s="237">
        <f t="shared" si="44"/>
        <v>6</v>
      </c>
    </row>
    <row r="170" spans="2:19">
      <c r="B170" s="238" t="s">
        <v>294</v>
      </c>
      <c r="C170" s="191" t="s">
        <v>560</v>
      </c>
      <c r="D170" s="191" t="s">
        <v>29</v>
      </c>
      <c r="E170" s="191" t="s">
        <v>295</v>
      </c>
      <c r="F170" s="192"/>
      <c r="G170" s="327">
        <f t="shared" ca="1" si="38"/>
        <v>16.516547196748888</v>
      </c>
      <c r="H170" s="185">
        <f>IFERROR(VLOOKUP($B170,'1-1.(소매)정책매출'!$B$25:$AJ$276,25,0),0)</f>
        <v>63615810.198733486</v>
      </c>
      <c r="I170" s="186">
        <f>IFERROR(VLOOKUP($B170,'1-1.(소매)정책매출'!$B$25:$AJ$276,29,0),0)</f>
        <v>66797484</v>
      </c>
      <c r="J170" s="187">
        <f t="shared" si="40"/>
        <v>1.0500138847768672</v>
      </c>
      <c r="K170" s="188">
        <f t="shared" si="39"/>
        <v>6.4485272057136682E-3</v>
      </c>
      <c r="L170" s="188">
        <f ca="1">VLOOKUP(B170,'1-1.(소매)정책매출'!$B$25:$AJ$276,33,0)</f>
        <v>4.807692307692308E-3</v>
      </c>
      <c r="M170" s="188">
        <f t="shared" ca="1" si="41"/>
        <v>1.6408348980213603E-3</v>
      </c>
      <c r="N170" s="188">
        <f t="shared" ca="1" si="42"/>
        <v>1.0516547196748887</v>
      </c>
      <c r="O170" s="189">
        <f t="shared" ca="1" si="37"/>
        <v>10.516547196748887</v>
      </c>
      <c r="P170" s="185">
        <f>IFERROR(VLOOKUP($B170,'1-2.(소매)매장이익'!$A$24:$P$275,8,0),0)</f>
        <v>17089784.473149039</v>
      </c>
      <c r="Q170" s="185">
        <f>IFERROR(VLOOKUP($B170,'1-2.(소매)매장이익'!$A$24:$P$275,16,0),0)</f>
        <v>39596286.242424242</v>
      </c>
      <c r="R170" s="190">
        <f t="shared" si="43"/>
        <v>2.3169564428759619</v>
      </c>
      <c r="S170" s="237">
        <f t="shared" si="44"/>
        <v>6</v>
      </c>
    </row>
    <row r="171" spans="2:19">
      <c r="B171" s="238" t="s">
        <v>296</v>
      </c>
      <c r="C171" s="191" t="s">
        <v>560</v>
      </c>
      <c r="D171" s="191" t="s">
        <v>29</v>
      </c>
      <c r="E171" s="191" t="s">
        <v>297</v>
      </c>
      <c r="F171" s="192"/>
      <c r="G171" s="327">
        <f t="shared" ca="1" si="38"/>
        <v>16.597586797156282</v>
      </c>
      <c r="H171" s="185">
        <f>IFERROR(VLOOKUP($B171,'1-1.(소매)정책매출'!$B$25:$AJ$276,25,0),0)</f>
        <v>68171220.252164438</v>
      </c>
      <c r="I171" s="186">
        <f>IFERROR(VLOOKUP($B171,'1-1.(소매)정책매출'!$B$25:$AJ$276,29,0),0)</f>
        <v>72181432</v>
      </c>
      <c r="J171" s="187">
        <f t="shared" si="40"/>
        <v>1.058825582599253</v>
      </c>
      <c r="K171" s="188">
        <f t="shared" si="39"/>
        <v>6.9682853324141841E-3</v>
      </c>
      <c r="L171" s="188">
        <f ca="1">VLOOKUP(B171,'1-1.(소매)정책매출'!$B$25:$AJ$276,33,0)</f>
        <v>6.0351882160392797E-3</v>
      </c>
      <c r="M171" s="188">
        <f t="shared" ca="1" si="41"/>
        <v>9.3309711637490442E-4</v>
      </c>
      <c r="N171" s="188">
        <f t="shared" ca="1" si="42"/>
        <v>1.059758679715628</v>
      </c>
      <c r="O171" s="189">
        <f t="shared" ca="1" si="37"/>
        <v>10.59758679715628</v>
      </c>
      <c r="P171" s="185">
        <f>IFERROR(VLOOKUP($B171,'1-2.(소매)매장이익'!$A$24:$P$275,8,0),0)</f>
        <v>21500269.747432455</v>
      </c>
      <c r="Q171" s="185">
        <f>IFERROR(VLOOKUP($B171,'1-2.(소매)매장이익'!$A$24:$P$275,16,0),0)</f>
        <v>48154069.727272727</v>
      </c>
      <c r="R171" s="190">
        <f t="shared" si="43"/>
        <v>2.2396960732561619</v>
      </c>
      <c r="S171" s="237">
        <f t="shared" si="44"/>
        <v>6</v>
      </c>
    </row>
    <row r="172" spans="2:19">
      <c r="B172" s="238" t="s">
        <v>298</v>
      </c>
      <c r="C172" s="191" t="s">
        <v>560</v>
      </c>
      <c r="D172" s="191" t="s">
        <v>29</v>
      </c>
      <c r="E172" s="191" t="s">
        <v>299</v>
      </c>
      <c r="F172" s="192"/>
      <c r="G172" s="327">
        <f t="shared" ca="1" si="38"/>
        <v>14.560166956079096</v>
      </c>
      <c r="H172" s="185">
        <f>IFERROR(VLOOKUP($B172,'1-1.(소매)정책매출'!$B$25:$AJ$276,25,0),0)</f>
        <v>63615810.198733486</v>
      </c>
      <c r="I172" s="186">
        <f>IFERROR(VLOOKUP($B172,'1-1.(소매)정책매출'!$B$25:$AJ$276,29,0),0)</f>
        <v>54385740</v>
      </c>
      <c r="J172" s="187">
        <f t="shared" si="40"/>
        <v>0.85490917792449583</v>
      </c>
      <c r="K172" s="188">
        <f t="shared" si="39"/>
        <v>5.2503163740848392E-3</v>
      </c>
      <c r="L172" s="188">
        <f ca="1">VLOOKUP(B172,'1-1.(소매)정책매출'!$B$25:$AJ$276,33,0)</f>
        <v>4.1427986906710313E-3</v>
      </c>
      <c r="M172" s="188">
        <f t="shared" ca="1" si="41"/>
        <v>1.1075176834138079E-3</v>
      </c>
      <c r="N172" s="188">
        <f t="shared" ca="1" si="42"/>
        <v>0.85601669560790961</v>
      </c>
      <c r="O172" s="189">
        <f t="shared" ca="1" si="37"/>
        <v>8.5601669560790956</v>
      </c>
      <c r="P172" s="185">
        <f>IFERROR(VLOOKUP($B172,'1-2.(소매)매장이익'!$A$24:$P$275,8,0),0)</f>
        <v>18473926.7775461</v>
      </c>
      <c r="Q172" s="185">
        <f>IFERROR(VLOOKUP($B172,'1-2.(소매)매장이익'!$A$24:$P$275,16,0),0)</f>
        <v>25911124.939393938</v>
      </c>
      <c r="R172" s="190">
        <f t="shared" si="43"/>
        <v>1.4025780902675919</v>
      </c>
      <c r="S172" s="237">
        <f t="shared" si="44"/>
        <v>6</v>
      </c>
    </row>
    <row r="173" spans="2:19">
      <c r="B173" s="238" t="s">
        <v>300</v>
      </c>
      <c r="C173" s="191" t="s">
        <v>560</v>
      </c>
      <c r="D173" s="191" t="s">
        <v>29</v>
      </c>
      <c r="E173" s="191" t="s">
        <v>301</v>
      </c>
      <c r="F173" s="192"/>
      <c r="G173" s="327">
        <f t="shared" ca="1" si="38"/>
        <v>13.818515032497965</v>
      </c>
      <c r="H173" s="185">
        <f>IFERROR(VLOOKUP($B173,'1-1.(소매)정책매출'!$B$25:$AJ$276,25,0),0)</f>
        <v>52916950.518552408</v>
      </c>
      <c r="I173" s="186">
        <f>IFERROR(VLOOKUP($B173,'1-1.(소매)정책매출'!$B$25:$AJ$276,29,0),0)</f>
        <v>41378333</v>
      </c>
      <c r="J173" s="187">
        <f t="shared" si="40"/>
        <v>0.78194855513249906</v>
      </c>
      <c r="K173" s="188">
        <f t="shared" si="39"/>
        <v>3.9946011451206702E-3</v>
      </c>
      <c r="L173" s="188">
        <f ca="1">VLOOKUP(B173,'1-1.(소매)정책매출'!$B$25:$AJ$276,33,0)</f>
        <v>4.0916530278232409E-3</v>
      </c>
      <c r="M173" s="188">
        <f t="shared" ca="1" si="41"/>
        <v>-9.7051882702570667E-5</v>
      </c>
      <c r="N173" s="188">
        <f t="shared" ca="1" si="42"/>
        <v>0.78185150324979646</v>
      </c>
      <c r="O173" s="189">
        <f t="shared" ca="1" si="37"/>
        <v>7.8185150324979649</v>
      </c>
      <c r="P173" s="185">
        <f>IFERROR(VLOOKUP($B173,'1-2.(소매)매장이익'!$A$24:$P$275,8,0),0)</f>
        <v>13893088.130256616</v>
      </c>
      <c r="Q173" s="185">
        <f>IFERROR(VLOOKUP($B173,'1-2.(소매)매장이익'!$A$24:$P$275,16,0),0)</f>
        <v>21122632.515151519</v>
      </c>
      <c r="R173" s="190">
        <f t="shared" si="43"/>
        <v>1.520369864288867</v>
      </c>
      <c r="S173" s="237">
        <f t="shared" si="44"/>
        <v>6</v>
      </c>
    </row>
    <row r="174" spans="2:19">
      <c r="B174" s="238" t="s">
        <v>302</v>
      </c>
      <c r="C174" s="191" t="s">
        <v>560</v>
      </c>
      <c r="D174" s="191" t="s">
        <v>29</v>
      </c>
      <c r="E174" s="191" t="s">
        <v>303</v>
      </c>
      <c r="F174" s="192"/>
      <c r="G174" s="327">
        <f t="shared" ca="1" si="38"/>
        <v>14.472244251765652</v>
      </c>
      <c r="H174" s="185">
        <f>IFERROR(VLOOKUP($B174,'1-1.(소매)정책매출'!$B$25:$AJ$276,25,0),0)</f>
        <v>43918281.534309596</v>
      </c>
      <c r="I174" s="186">
        <f>IFERROR(VLOOKUP($B174,'1-1.(소매)정책매출'!$B$25:$AJ$276,29,0),0)</f>
        <v>37214832</v>
      </c>
      <c r="J174" s="187">
        <f t="shared" si="40"/>
        <v>0.84736539545444722</v>
      </c>
      <c r="K174" s="188">
        <f t="shared" si="39"/>
        <v>3.5926631100067124E-3</v>
      </c>
      <c r="L174" s="188">
        <f ca="1">VLOOKUP(B174,'1-1.(소매)정책매출'!$B$25:$AJ$276,33,0)</f>
        <v>3.7336333878887069E-3</v>
      </c>
      <c r="M174" s="188">
        <f t="shared" ca="1" si="41"/>
        <v>-1.4097027788199457E-4</v>
      </c>
      <c r="N174" s="188">
        <f t="shared" ca="1" si="42"/>
        <v>0.84722442517656527</v>
      </c>
      <c r="O174" s="189">
        <f t="shared" ca="1" si="37"/>
        <v>8.4722442517656518</v>
      </c>
      <c r="P174" s="185">
        <f>IFERROR(VLOOKUP($B174,'1-2.(소매)매장이익'!$A$24:$P$275,8,0),0)</f>
        <v>12617337.667173784</v>
      </c>
      <c r="Q174" s="185">
        <f>IFERROR(VLOOKUP($B174,'1-2.(소매)매장이익'!$A$24:$P$275,16,0),0)</f>
        <v>18992412.484848484</v>
      </c>
      <c r="R174" s="190">
        <f t="shared" si="43"/>
        <v>1.5052630741793156</v>
      </c>
      <c r="S174" s="237">
        <f t="shared" si="44"/>
        <v>6</v>
      </c>
    </row>
    <row r="175" spans="2:19">
      <c r="B175" s="238" t="s">
        <v>304</v>
      </c>
      <c r="C175" s="191" t="s">
        <v>560</v>
      </c>
      <c r="D175" s="191" t="s">
        <v>29</v>
      </c>
      <c r="E175" s="191" t="s">
        <v>305</v>
      </c>
      <c r="F175" s="192"/>
      <c r="G175" s="327">
        <f t="shared" ca="1" si="38"/>
        <v>13.936440228554812</v>
      </c>
      <c r="H175" s="185">
        <f>IFERROR(VLOOKUP($B175,'1-1.(소매)정책매출'!$B$25:$AJ$276,25,0),0)</f>
        <v>54280354.949784786</v>
      </c>
      <c r="I175" s="186">
        <f>IFERROR(VLOOKUP($B175,'1-1.(소매)정책매출'!$B$25:$AJ$276,29,0),0)</f>
        <v>43128126</v>
      </c>
      <c r="J175" s="187">
        <f t="shared" si="40"/>
        <v>0.79454391998538321</v>
      </c>
      <c r="K175" s="188">
        <f t="shared" si="39"/>
        <v>4.1635234920292356E-3</v>
      </c>
      <c r="L175" s="188">
        <f ca="1">VLOOKUP(B175,'1-1.(소매)정책매출'!$B$25:$AJ$276,33,0)</f>
        <v>5.0634206219312599E-3</v>
      </c>
      <c r="M175" s="188">
        <f t="shared" ca="1" si="41"/>
        <v>-8.9989712990202423E-4</v>
      </c>
      <c r="N175" s="188">
        <f t="shared" ca="1" si="42"/>
        <v>0.79364402285548119</v>
      </c>
      <c r="O175" s="189">
        <f t="shared" ca="1" si="37"/>
        <v>7.9364402285548117</v>
      </c>
      <c r="P175" s="185">
        <f>IFERROR(VLOOKUP($B175,'1-2.(소매)매장이익'!$A$24:$P$275,8,0),0)</f>
        <v>13603568.174690241</v>
      </c>
      <c r="Q175" s="185">
        <f>IFERROR(VLOOKUP($B175,'1-2.(소매)매장이익'!$A$24:$P$275,16,0),0)</f>
        <v>25055468.303030305</v>
      </c>
      <c r="R175" s="190">
        <f t="shared" si="43"/>
        <v>1.8418306124746442</v>
      </c>
      <c r="S175" s="237">
        <f t="shared" si="44"/>
        <v>6</v>
      </c>
    </row>
    <row r="176" spans="2:19">
      <c r="B176" s="238" t="s">
        <v>306</v>
      </c>
      <c r="C176" s="191" t="s">
        <v>560</v>
      </c>
      <c r="D176" s="191" t="s">
        <v>29</v>
      </c>
      <c r="E176" s="191" t="s">
        <v>307</v>
      </c>
      <c r="F176" s="192"/>
      <c r="G176" s="327">
        <f t="shared" ca="1" si="38"/>
        <v>16.523590701824247</v>
      </c>
      <c r="H176" s="185">
        <f>IFERROR(VLOOKUP($B176,'1-1.(소매)정책매출'!$B$25:$AJ$276,25,0),0)</f>
        <v>50382590.950205311</v>
      </c>
      <c r="I176" s="186">
        <f>IFERROR(VLOOKUP($B176,'1-1.(소매)정책매출'!$B$25:$AJ$276,29,0),0)</f>
        <v>52979348</v>
      </c>
      <c r="J176" s="187">
        <f t="shared" si="40"/>
        <v>1.0515407604257816</v>
      </c>
      <c r="K176" s="188">
        <f t="shared" si="39"/>
        <v>5.1145454358576146E-3</v>
      </c>
      <c r="L176" s="188">
        <f ca="1">VLOOKUP(B176,'1-1.(소매)정책매출'!$B$25:$AJ$276,33,0)</f>
        <v>4.2962356792144024E-3</v>
      </c>
      <c r="M176" s="188">
        <f t="shared" ca="1" si="41"/>
        <v>8.183097566432122E-4</v>
      </c>
      <c r="N176" s="188">
        <f t="shared" ca="1" si="42"/>
        <v>1.0523590701824248</v>
      </c>
      <c r="O176" s="189">
        <f t="shared" ca="1" si="37"/>
        <v>10.523590701824247</v>
      </c>
      <c r="P176" s="185">
        <f>IFERROR(VLOOKUP($B176,'1-2.(소매)매장이익'!$A$24:$P$275,8,0),0)</f>
        <v>17352952.368170284</v>
      </c>
      <c r="Q176" s="185">
        <f>IFERROR(VLOOKUP($B176,'1-2.(소매)매장이익'!$A$24:$P$275,16,0),0)</f>
        <v>23296543.424242429</v>
      </c>
      <c r="R176" s="190">
        <f t="shared" si="43"/>
        <v>1.3425118060586738</v>
      </c>
      <c r="S176" s="237">
        <f t="shared" si="44"/>
        <v>6</v>
      </c>
    </row>
    <row r="177" spans="2:19">
      <c r="B177" s="238" t="s">
        <v>278</v>
      </c>
      <c r="C177" s="191" t="s">
        <v>560</v>
      </c>
      <c r="D177" s="191" t="s">
        <v>29</v>
      </c>
      <c r="E177" s="191" t="s">
        <v>279</v>
      </c>
      <c r="F177" s="192"/>
      <c r="G177" s="327">
        <f t="shared" ca="1" si="38"/>
        <v>18</v>
      </c>
      <c r="H177" s="185">
        <f>IFERROR(VLOOKUP($B177,'1-1.(소매)정책매출'!$B$25:$AJ$276,25,0),0)</f>
        <v>58691428.032627515</v>
      </c>
      <c r="I177" s="186">
        <f>IFERROR(VLOOKUP($B177,'1-1.(소매)정책매출'!$B$25:$AJ$276,29,0),0)</f>
        <v>79677154</v>
      </c>
      <c r="J177" s="187">
        <f t="shared" si="40"/>
        <v>1.357560323045917</v>
      </c>
      <c r="K177" s="188">
        <f t="shared" si="39"/>
        <v>7.6919108995607919E-3</v>
      </c>
      <c r="L177" s="188">
        <f ca="1">VLOOKUP(B177,'1-1.(소매)정책매출'!$B$25:$AJ$276,33,0)</f>
        <v>5.0122749590834695E-3</v>
      </c>
      <c r="M177" s="188">
        <f t="shared" ca="1" si="41"/>
        <v>2.6796359404773224E-3</v>
      </c>
      <c r="N177" s="188">
        <f t="shared" ca="1" si="42"/>
        <v>1.3602399589863943</v>
      </c>
      <c r="O177" s="189">
        <f t="shared" ca="1" si="37"/>
        <v>12</v>
      </c>
      <c r="P177" s="185">
        <f>IFERROR(VLOOKUP($B177,'1-2.(소매)매장이익'!$A$24:$P$275,8,0),0)</f>
        <v>24129111.402906336</v>
      </c>
      <c r="Q177" s="185">
        <f>IFERROR(VLOOKUP($B177,'1-2.(소매)매장이익'!$A$24:$P$275,16,0),0)</f>
        <v>46298667.424242422</v>
      </c>
      <c r="R177" s="190">
        <f t="shared" si="43"/>
        <v>1.9187887465539148</v>
      </c>
      <c r="S177" s="237">
        <f t="shared" si="44"/>
        <v>6</v>
      </c>
    </row>
    <row r="178" spans="2:19">
      <c r="B178" s="238" t="s">
        <v>311</v>
      </c>
      <c r="C178" s="191" t="s">
        <v>560</v>
      </c>
      <c r="D178" s="191" t="s">
        <v>29</v>
      </c>
      <c r="E178" s="191" t="s">
        <v>312</v>
      </c>
      <c r="F178" s="192"/>
      <c r="G178" s="327">
        <f t="shared" ca="1" si="38"/>
        <v>14.937052013901157</v>
      </c>
      <c r="H178" s="185">
        <f>IFERROR(VLOOKUP($B178,'1-1.(소매)정책매출'!$B$25:$AJ$276,25,0),0)</f>
        <v>63615810.198733486</v>
      </c>
      <c r="I178" s="186">
        <f>IFERROR(VLOOKUP($B178,'1-1.(소매)정책매출'!$B$25:$AJ$276,29,0),0)</f>
        <v>56859237</v>
      </c>
      <c r="J178" s="187">
        <f t="shared" si="40"/>
        <v>0.89379097463938295</v>
      </c>
      <c r="K178" s="188">
        <f t="shared" si="39"/>
        <v>5.4891040011420368E-3</v>
      </c>
      <c r="L178" s="188">
        <f ca="1">VLOOKUP(B178,'1-1.(소매)정책매출'!$B$25:$AJ$276,33,0)</f>
        <v>5.5748772504091654E-3</v>
      </c>
      <c r="M178" s="188">
        <f t="shared" ca="1" si="41"/>
        <v>-8.5773249267128565E-5</v>
      </c>
      <c r="N178" s="188">
        <f t="shared" ca="1" si="42"/>
        <v>0.89370520139011578</v>
      </c>
      <c r="O178" s="189">
        <f t="shared" ca="1" si="37"/>
        <v>8.9370520139011571</v>
      </c>
      <c r="P178" s="185">
        <f>IFERROR(VLOOKUP($B178,'1-2.(소매)매장이익'!$A$24:$P$275,8,0),0)</f>
        <v>20171842.15258133</v>
      </c>
      <c r="Q178" s="185">
        <f>IFERROR(VLOOKUP($B178,'1-2.(소매)매장이익'!$A$24:$P$275,16,0),0)</f>
        <v>37621752.484848477</v>
      </c>
      <c r="R178" s="190">
        <f t="shared" si="43"/>
        <v>1.8650628038963777</v>
      </c>
      <c r="S178" s="237">
        <f t="shared" si="44"/>
        <v>6</v>
      </c>
    </row>
    <row r="179" spans="2:19">
      <c r="B179" s="238" t="s">
        <v>313</v>
      </c>
      <c r="C179" s="191" t="s">
        <v>560</v>
      </c>
      <c r="D179" s="191" t="s">
        <v>29</v>
      </c>
      <c r="E179" s="191" t="s">
        <v>314</v>
      </c>
      <c r="F179" s="192"/>
      <c r="G179" s="327">
        <f t="shared" ca="1" si="38"/>
        <v>7.834622732606908</v>
      </c>
      <c r="H179" s="185">
        <f>IFERROR(VLOOKUP($B179,'1-1.(소매)정책매출'!$B$25:$AJ$276,25,0),0)</f>
        <v>51232686.298174433</v>
      </c>
      <c r="I179" s="186">
        <f>IFERROR(VLOOKUP($B179,'1-1.(소매)정책매출'!$B$25:$AJ$276,29,0),0)</f>
        <v>19593078</v>
      </c>
      <c r="J179" s="187">
        <f t="shared" si="40"/>
        <v>0.38243315772997361</v>
      </c>
      <c r="K179" s="188">
        <f t="shared" si="39"/>
        <v>1.8914858608547285E-3</v>
      </c>
      <c r="L179" s="188">
        <f ca="1">VLOOKUP(B179,'1-1.(소매)정책매출'!$B$25:$AJ$276,33,0)</f>
        <v>2.1481178396072012E-3</v>
      </c>
      <c r="M179" s="188">
        <f t="shared" ca="1" si="41"/>
        <v>-2.5663197875247274E-4</v>
      </c>
      <c r="N179" s="188">
        <f t="shared" ca="1" si="42"/>
        <v>0.38217652575122113</v>
      </c>
      <c r="O179" s="189">
        <f t="shared" ca="1" si="37"/>
        <v>3.8217652575122112</v>
      </c>
      <c r="P179" s="185">
        <f>IFERROR(VLOOKUP($B179,'1-2.(소매)매장이익'!$A$24:$P$275,8,0),0)</f>
        <v>26687325.729884624</v>
      </c>
      <c r="Q179" s="185">
        <f>IFERROR(VLOOKUP($B179,'1-2.(소매)매장이익'!$A$24:$P$275,16,0),0)</f>
        <v>21418486.90909091</v>
      </c>
      <c r="R179" s="190">
        <f t="shared" si="43"/>
        <v>0.80257149501893932</v>
      </c>
      <c r="S179" s="237">
        <f t="shared" si="44"/>
        <v>4.0128574750946964</v>
      </c>
    </row>
    <row r="180" spans="2:19">
      <c r="B180" s="238" t="s">
        <v>315</v>
      </c>
      <c r="C180" s="191" t="s">
        <v>560</v>
      </c>
      <c r="D180" s="191" t="s">
        <v>29</v>
      </c>
      <c r="E180" s="191" t="s">
        <v>316</v>
      </c>
      <c r="F180" s="192"/>
      <c r="G180" s="327">
        <f t="shared" ca="1" si="38"/>
        <v>14.702527988965842</v>
      </c>
      <c r="H180" s="185">
        <f>IFERROR(VLOOKUP($B180,'1-1.(소매)정책매출'!$B$25:$AJ$276,25,0),0)</f>
        <v>74635529.668060154</v>
      </c>
      <c r="I180" s="186">
        <f>IFERROR(VLOOKUP($B180,'1-1.(소매)정책매출'!$B$25:$AJ$276,29,0),0)</f>
        <v>64941933</v>
      </c>
      <c r="J180" s="187">
        <f t="shared" si="40"/>
        <v>0.87012088329550008</v>
      </c>
      <c r="K180" s="188">
        <f t="shared" si="39"/>
        <v>6.2693951428190661E-3</v>
      </c>
      <c r="L180" s="188">
        <f ca="1">VLOOKUP(B180,'1-1.(소매)정책매출'!$B$25:$AJ$276,33,0)</f>
        <v>6.1374795417348605E-3</v>
      </c>
      <c r="M180" s="188">
        <f t="shared" ca="1" si="41"/>
        <v>1.3191560108420566E-4</v>
      </c>
      <c r="N180" s="188">
        <f t="shared" ca="1" si="42"/>
        <v>0.87025279889658425</v>
      </c>
      <c r="O180" s="189">
        <f t="shared" ca="1" si="37"/>
        <v>8.7025279889658425</v>
      </c>
      <c r="P180" s="185">
        <f>IFERROR(VLOOKUP($B180,'1-2.(소매)매장이익'!$A$24:$P$275,8,0),0)</f>
        <v>17411100.993471146</v>
      </c>
      <c r="Q180" s="185">
        <f>IFERROR(VLOOKUP($B180,'1-2.(소매)매장이익'!$A$24:$P$275,16,0),0)</f>
        <v>30729853.454545453</v>
      </c>
      <c r="R180" s="190">
        <f t="shared" si="43"/>
        <v>1.7649575099282122</v>
      </c>
      <c r="S180" s="237">
        <f t="shared" si="44"/>
        <v>6</v>
      </c>
    </row>
    <row r="181" spans="2:19">
      <c r="B181" s="238" t="s">
        <v>317</v>
      </c>
      <c r="C181" s="191" t="s">
        <v>560</v>
      </c>
      <c r="D181" s="191" t="s">
        <v>29</v>
      </c>
      <c r="E181" s="191" t="s">
        <v>318</v>
      </c>
      <c r="F181" s="192"/>
      <c r="G181" s="327">
        <f t="shared" ca="1" si="38"/>
        <v>15.684987095640007</v>
      </c>
      <c r="H181" s="185">
        <f>IFERROR(VLOOKUP($B181,'1-1.(소매)정책매출'!$B$25:$AJ$276,25,0),0)</f>
        <v>47334922.298594959</v>
      </c>
      <c r="I181" s="186">
        <f>IFERROR(VLOOKUP($B181,'1-1.(소매)정책매출'!$B$25:$AJ$276,29,0),0)</f>
        <v>47488117</v>
      </c>
      <c r="J181" s="187">
        <f t="shared" si="40"/>
        <v>1.0032363991312516</v>
      </c>
      <c r="K181" s="188">
        <f t="shared" si="39"/>
        <v>4.5844303719974507E-3</v>
      </c>
      <c r="L181" s="188">
        <f ca="1">VLOOKUP(B181,'1-1.(소매)정책매출'!$B$25:$AJ$276,33,0)</f>
        <v>4.5519639934533552E-3</v>
      </c>
      <c r="M181" s="188">
        <f t="shared" ca="1" si="41"/>
        <v>3.2466378544095467E-5</v>
      </c>
      <c r="N181" s="188">
        <f t="shared" ca="1" si="42"/>
        <v>1.0032688655097957</v>
      </c>
      <c r="O181" s="189">
        <f t="shared" ca="1" si="37"/>
        <v>10.032688655097957</v>
      </c>
      <c r="P181" s="185">
        <f>IFERROR(VLOOKUP($B181,'1-2.(소매)매장이익'!$A$24:$P$275,8,0),0)</f>
        <v>11870478.206403952</v>
      </c>
      <c r="Q181" s="185">
        <f>IFERROR(VLOOKUP($B181,'1-2.(소매)매장이익'!$A$24:$P$275,16,0),0)</f>
        <v>13419097.090909094</v>
      </c>
      <c r="R181" s="190">
        <f t="shared" si="43"/>
        <v>1.1304596881084104</v>
      </c>
      <c r="S181" s="237">
        <f t="shared" si="44"/>
        <v>5.6522984405420518</v>
      </c>
    </row>
    <row r="182" spans="2:19">
      <c r="B182" s="238" t="s">
        <v>319</v>
      </c>
      <c r="C182" s="191" t="s">
        <v>560</v>
      </c>
      <c r="D182" s="191" t="s">
        <v>29</v>
      </c>
      <c r="E182" s="191" t="s">
        <v>320</v>
      </c>
      <c r="F182" s="192"/>
      <c r="G182" s="327">
        <f t="shared" ca="1" si="38"/>
        <v>12.86591487301342</v>
      </c>
      <c r="H182" s="185">
        <f>IFERROR(VLOOKUP($B182,'1-1.(소매)정책매출'!$B$25:$AJ$276,25,0),0)</f>
        <v>40533826.617993362</v>
      </c>
      <c r="I182" s="186">
        <f>IFERROR(VLOOKUP($B182,'1-1.(소매)정책매출'!$B$25:$AJ$276,29,0),0)</f>
        <v>29829743</v>
      </c>
      <c r="J182" s="187">
        <f t="shared" si="40"/>
        <v>0.73592220347531379</v>
      </c>
      <c r="K182" s="188">
        <f t="shared" si="39"/>
        <v>2.8797178839093229E-3</v>
      </c>
      <c r="L182" s="188">
        <f ca="1">VLOOKUP(B182,'1-1.(소매)정책매출'!$B$25:$AJ$276,33,0)</f>
        <v>2.7107201309328967E-3</v>
      </c>
      <c r="M182" s="188">
        <f t="shared" ca="1" si="41"/>
        <v>1.6899775297642616E-4</v>
      </c>
      <c r="N182" s="188">
        <f t="shared" ca="1" si="42"/>
        <v>0.73609120122829019</v>
      </c>
      <c r="O182" s="189">
        <f t="shared" ca="1" si="37"/>
        <v>7.3609120122829017</v>
      </c>
      <c r="P182" s="185">
        <f>IFERROR(VLOOKUP($B182,'1-2.(소매)매장이익'!$A$24:$P$275,8,0),0)</f>
        <v>14550279.037755758</v>
      </c>
      <c r="Q182" s="185">
        <f>IFERROR(VLOOKUP($B182,'1-2.(소매)매장이익'!$A$24:$P$275,16,0),0)</f>
        <v>16019865.545454547</v>
      </c>
      <c r="R182" s="190">
        <f t="shared" si="43"/>
        <v>1.1010005721461036</v>
      </c>
      <c r="S182" s="237">
        <f t="shared" si="44"/>
        <v>5.5050028607305181</v>
      </c>
    </row>
    <row r="183" spans="2:19">
      <c r="B183" s="238" t="s">
        <v>288</v>
      </c>
      <c r="C183" s="191" t="s">
        <v>560</v>
      </c>
      <c r="D183" s="191" t="s">
        <v>29</v>
      </c>
      <c r="E183" s="191" t="s">
        <v>289</v>
      </c>
      <c r="F183" s="192"/>
      <c r="G183" s="327">
        <f t="shared" ca="1" si="38"/>
        <v>16.345607930001023</v>
      </c>
      <c r="H183" s="185">
        <f>IFERROR(VLOOKUP($B183,'1-1.(소매)정책매출'!$B$25:$AJ$276,25,0),0)</f>
        <v>57841332.684658378</v>
      </c>
      <c r="I183" s="186">
        <f>IFERROR(VLOOKUP($B183,'1-1.(소매)정책매출'!$B$25:$AJ$276,29,0),0)</f>
        <v>59819929</v>
      </c>
      <c r="J183" s="187">
        <f t="shared" si="40"/>
        <v>1.0342073085716854</v>
      </c>
      <c r="K183" s="188">
        <f t="shared" si="39"/>
        <v>5.774924690282646E-3</v>
      </c>
      <c r="L183" s="188">
        <f ca="1">VLOOKUP(B183,'1-1.(소매)정책매출'!$B$25:$AJ$276,33,0)</f>
        <v>5.4214402618657934E-3</v>
      </c>
      <c r="M183" s="188">
        <f t="shared" ca="1" si="41"/>
        <v>3.534844284168526E-4</v>
      </c>
      <c r="N183" s="188">
        <f t="shared" ca="1" si="42"/>
        <v>1.0345607930001022</v>
      </c>
      <c r="O183" s="189">
        <f t="shared" ca="1" si="37"/>
        <v>10.345607930001021</v>
      </c>
      <c r="P183" s="185">
        <f>IFERROR(VLOOKUP($B183,'1-2.(소매)매장이익'!$A$24:$P$275,8,0),0)</f>
        <v>17820131.507282484</v>
      </c>
      <c r="Q183" s="185">
        <f>IFERROR(VLOOKUP($B183,'1-2.(소매)매장이익'!$A$24:$P$275,16,0),0)</f>
        <v>36552709.272727266</v>
      </c>
      <c r="R183" s="190">
        <f t="shared" si="43"/>
        <v>2.0512031158574455</v>
      </c>
      <c r="S183" s="237">
        <f t="shared" si="44"/>
        <v>6</v>
      </c>
    </row>
    <row r="184" spans="2:19">
      <c r="B184" s="238" t="s">
        <v>308</v>
      </c>
      <c r="C184" s="191" t="s">
        <v>560</v>
      </c>
      <c r="D184" s="191" t="s">
        <v>29</v>
      </c>
      <c r="E184" s="191" t="s">
        <v>309</v>
      </c>
      <c r="F184" s="192"/>
      <c r="G184" s="327">
        <f t="shared" ca="1" si="38"/>
        <v>16.845726348721346</v>
      </c>
      <c r="H184" s="185">
        <f>IFERROR(VLOOKUP($B184,'1-1.(소매)정책매출'!$B$25:$AJ$276,25,0),0)</f>
        <v>35609444.451887399</v>
      </c>
      <c r="I184" s="186">
        <f>IFERROR(VLOOKUP($B184,'1-1.(소매)정책매출'!$B$25:$AJ$276,29,0),0)</f>
        <v>38610324</v>
      </c>
      <c r="J184" s="187">
        <f t="shared" si="40"/>
        <v>1.0842720125040746</v>
      </c>
      <c r="K184" s="188">
        <f t="shared" si="39"/>
        <v>3.7273817788619013E-3</v>
      </c>
      <c r="L184" s="188">
        <f ca="1">VLOOKUP(B184,'1-1.(소매)정책매출'!$B$25:$AJ$276,33,0)</f>
        <v>3.4267594108019642E-3</v>
      </c>
      <c r="M184" s="188">
        <f t="shared" ca="1" si="41"/>
        <v>3.0062236805993708E-4</v>
      </c>
      <c r="N184" s="188">
        <f t="shared" ca="1" si="42"/>
        <v>1.0845726348721345</v>
      </c>
      <c r="O184" s="189">
        <f t="shared" ca="1" si="37"/>
        <v>10.845726348721346</v>
      </c>
      <c r="P184" s="185">
        <f>IFERROR(VLOOKUP($B184,'1-2.(소매)매장이익'!$A$24:$P$275,8,0),0)</f>
        <v>7689498.3326796368</v>
      </c>
      <c r="Q184" s="185">
        <f>IFERROR(VLOOKUP($B184,'1-2.(소매)매장이익'!$A$24:$P$275,16,0),0)</f>
        <v>20422320.848484848</v>
      </c>
      <c r="R184" s="190">
        <f t="shared" si="43"/>
        <v>2.655871679130474</v>
      </c>
      <c r="S184" s="237">
        <f t="shared" si="44"/>
        <v>6</v>
      </c>
    </row>
    <row r="185" spans="2:19">
      <c r="B185" s="238" t="s">
        <v>310</v>
      </c>
      <c r="C185" s="191" t="s">
        <v>560</v>
      </c>
      <c r="D185" s="191" t="s">
        <v>29</v>
      </c>
      <c r="E185" s="191" t="s">
        <v>493</v>
      </c>
      <c r="F185" s="192"/>
      <c r="G185" s="327">
        <f t="shared" ca="1" si="38"/>
        <v>15.345599079944177</v>
      </c>
      <c r="H185" s="185">
        <f>IFERROR(VLOOKUP($B185,'1-1.(소매)정책매출'!$B$25:$AJ$276,25,0),0)</f>
        <v>42923849.215752237</v>
      </c>
      <c r="I185" s="186">
        <f>IFERROR(VLOOKUP($B185,'1-1.(소매)정책매출'!$B$25:$AJ$276,29,0),0)</f>
        <v>40124271</v>
      </c>
      <c r="J185" s="187">
        <f t="shared" si="40"/>
        <v>0.93477802510952712</v>
      </c>
      <c r="K185" s="188">
        <f t="shared" si="39"/>
        <v>3.8735359127138377E-3</v>
      </c>
      <c r="L185" s="188">
        <f ca="1">VLOOKUP(B185,'1-1.(소매)정책매출'!$B$25:$AJ$276,33,0)</f>
        <v>4.0916530278232409E-3</v>
      </c>
      <c r="M185" s="188">
        <f t="shared" ca="1" si="41"/>
        <v>-2.1811711510940322E-4</v>
      </c>
      <c r="N185" s="188">
        <f t="shared" ca="1" si="42"/>
        <v>0.93455990799441768</v>
      </c>
      <c r="O185" s="189">
        <f t="shared" ca="1" si="37"/>
        <v>9.3455990799441775</v>
      </c>
      <c r="P185" s="185">
        <f>IFERROR(VLOOKUP($B185,'1-2.(소매)매장이익'!$A$24:$P$275,8,0),0)</f>
        <v>11221722.056377891</v>
      </c>
      <c r="Q185" s="185">
        <f>IFERROR(VLOOKUP($B185,'1-2.(소매)매장이익'!$A$24:$P$275,16,0),0)</f>
        <v>23044140.545454547</v>
      </c>
      <c r="R185" s="190">
        <f t="shared" si="43"/>
        <v>2.0535297906756971</v>
      </c>
      <c r="S185" s="237">
        <f t="shared" si="44"/>
        <v>6</v>
      </c>
    </row>
    <row r="186" spans="2:19">
      <c r="B186" s="238" t="s">
        <v>534</v>
      </c>
      <c r="C186" s="191" t="s">
        <v>560</v>
      </c>
      <c r="D186" s="191" t="s">
        <v>29</v>
      </c>
      <c r="E186" s="191" t="s">
        <v>535</v>
      </c>
      <c r="F186" s="192"/>
      <c r="G186" s="327">
        <f t="shared" ca="1" si="38"/>
        <v>16.395610314695091</v>
      </c>
      <c r="H186" s="185">
        <f>IFERROR(VLOOKUP($B186,'1-1.(소매)정책매출'!$B$25:$AJ$276,25,0),0)</f>
        <v>40020517.534730121</v>
      </c>
      <c r="I186" s="186">
        <f>IFERROR(VLOOKUP($B186,'1-1.(소매)정책매출'!$B$25:$AJ$276,29,0),0)</f>
        <v>41580265</v>
      </c>
      <c r="J186" s="187">
        <f t="shared" si="40"/>
        <v>1.038973695527958</v>
      </c>
      <c r="K186" s="188">
        <f t="shared" si="39"/>
        <v>4.0140953523531489E-3</v>
      </c>
      <c r="L186" s="188">
        <f ca="1">VLOOKUP(B186,'1-1.(소매)정책매출'!$B$25:$AJ$276,33,0)</f>
        <v>3.4267594108019642E-3</v>
      </c>
      <c r="M186" s="188">
        <f t="shared" ca="1" si="41"/>
        <v>5.873359415511847E-4</v>
      </c>
      <c r="N186" s="188">
        <f t="shared" ca="1" si="42"/>
        <v>1.0395610314695092</v>
      </c>
      <c r="O186" s="189">
        <f t="shared" ca="1" si="37"/>
        <v>10.395610314695091</v>
      </c>
      <c r="P186" s="185">
        <f>IFERROR(VLOOKUP($B186,'1-2.(소매)매장이익'!$A$24:$P$275,8,0),0)</f>
        <v>7757164.3957933662</v>
      </c>
      <c r="Q186" s="185">
        <f>IFERROR(VLOOKUP($B186,'1-2.(소매)매장이익'!$A$24:$P$275,16,0),0)</f>
        <v>15865001.151515154</v>
      </c>
      <c r="R186" s="190">
        <f t="shared" si="43"/>
        <v>2.0452062560538988</v>
      </c>
      <c r="S186" s="237">
        <f t="shared" si="44"/>
        <v>6</v>
      </c>
    </row>
    <row r="187" spans="2:19">
      <c r="B187" s="238" t="s">
        <v>561</v>
      </c>
      <c r="C187" s="191" t="s">
        <v>560</v>
      </c>
      <c r="D187" s="191" t="s">
        <v>29</v>
      </c>
      <c r="E187" s="191" t="s">
        <v>562</v>
      </c>
      <c r="F187" s="192"/>
      <c r="G187" s="327">
        <f t="shared" ca="1" si="38"/>
        <v>15.894594472620529</v>
      </c>
      <c r="H187" s="185">
        <f>IFERROR(VLOOKUP($B187,'1-1.(소매)정책매출'!$B$25:$AJ$276,25,0),0)</f>
        <v>29177320.883960813</v>
      </c>
      <c r="I187" s="186">
        <f>IFERROR(VLOOKUP($B187,'1-1.(소매)정책매출'!$B$25:$AJ$276,29,0),0)</f>
        <v>28851186</v>
      </c>
      <c r="J187" s="187">
        <f t="shared" si="40"/>
        <v>0.98882231561774081</v>
      </c>
      <c r="K187" s="188">
        <f t="shared" si="39"/>
        <v>2.7852494839192641E-3</v>
      </c>
      <c r="L187" s="188">
        <f ca="1">VLOOKUP(B187,'1-1.(소매)정책매출'!$B$25:$AJ$276,33,0)</f>
        <v>2.1481178396072012E-3</v>
      </c>
      <c r="M187" s="188">
        <f t="shared" ca="1" si="41"/>
        <v>6.3713164431206289E-4</v>
      </c>
      <c r="N187" s="188">
        <f t="shared" ca="1" si="42"/>
        <v>0.98945944726205293</v>
      </c>
      <c r="O187" s="189">
        <f t="shared" ca="1" si="37"/>
        <v>9.894594472620529</v>
      </c>
      <c r="P187" s="185">
        <f>IFERROR(VLOOKUP($B187,'1-2.(소매)매장이익'!$A$24:$P$275,8,0),0)</f>
        <v>8270395.9650454586</v>
      </c>
      <c r="Q187" s="185">
        <f>IFERROR(VLOOKUP($B187,'1-2.(소매)매장이익'!$A$24:$P$275,16,0),0)</f>
        <v>13294835.333333336</v>
      </c>
      <c r="R187" s="190">
        <f t="shared" si="43"/>
        <v>1.6075210170738494</v>
      </c>
      <c r="S187" s="237">
        <f t="shared" si="44"/>
        <v>6</v>
      </c>
    </row>
    <row r="188" spans="2:19">
      <c r="B188" s="238" t="s">
        <v>604</v>
      </c>
      <c r="C188" s="191" t="s">
        <v>560</v>
      </c>
      <c r="D188" s="191" t="s">
        <v>29</v>
      </c>
      <c r="E188" s="191" t="s">
        <v>609</v>
      </c>
      <c r="F188" s="192"/>
      <c r="G188" s="327">
        <f t="shared" ca="1" si="38"/>
        <v>13.786988461415262</v>
      </c>
      <c r="H188" s="185">
        <f>IFERROR(VLOOKUP($B188,'1-1.(소매)정책매출'!$B$25:$AJ$276,25,0),0)</f>
        <v>31711680.452307917</v>
      </c>
      <c r="I188" s="186">
        <f>IFERROR(VLOOKUP($B188,'1-1.(소매)정책매출'!$B$25:$AJ$276,29,0),0)</f>
        <v>28956266</v>
      </c>
      <c r="J188" s="187">
        <f t="shared" si="40"/>
        <v>0.91311042451844004</v>
      </c>
      <c r="K188" s="188">
        <f t="shared" si="39"/>
        <v>2.7953937468195912E-3</v>
      </c>
      <c r="L188" s="188">
        <f ca="1">VLOOKUP(B188,'1-1.(소매)정책매출'!$B$25:$AJ$276,33,0)</f>
        <v>2.3527004909983632E-3</v>
      </c>
      <c r="M188" s="188">
        <f t="shared" ca="1" si="41"/>
        <v>4.42693255821228E-4</v>
      </c>
      <c r="N188" s="188">
        <f t="shared" ca="1" si="42"/>
        <v>0.91355311777426129</v>
      </c>
      <c r="O188" s="189">
        <f t="shared" ca="1" si="37"/>
        <v>9.1355311777426138</v>
      </c>
      <c r="P188" s="185">
        <f>IFERROR(VLOOKUP($B188,'1-2.(소매)매장이익'!$A$24:$P$275,8,0),0)</f>
        <v>3509024.1756920191</v>
      </c>
      <c r="Q188" s="185">
        <f>IFERROR(VLOOKUP($B188,'1-2.(소매)매장이익'!$A$24:$P$275,16,0),0)</f>
        <v>3264415.2121212101</v>
      </c>
      <c r="R188" s="190">
        <f t="shared" si="43"/>
        <v>0.93029145673452951</v>
      </c>
      <c r="S188" s="237">
        <f t="shared" si="44"/>
        <v>4.6514572836726478</v>
      </c>
    </row>
    <row r="189" spans="2:19">
      <c r="B189" s="238" t="s">
        <v>619</v>
      </c>
      <c r="C189" s="191" t="s">
        <v>560</v>
      </c>
      <c r="D189" s="191" t="s">
        <v>29</v>
      </c>
      <c r="E189" s="191" t="s">
        <v>625</v>
      </c>
      <c r="F189" s="192"/>
      <c r="G189" s="327">
        <f t="shared" ca="1" si="38"/>
        <v>10.53183526347987</v>
      </c>
      <c r="H189" s="185">
        <f>IFERROR(VLOOKUP($B189,'1-1.(소매)정책매출'!$B$25:$AJ$276,25,0),0)</f>
        <v>40533826.617993362</v>
      </c>
      <c r="I189" s="186">
        <f>IFERROR(VLOOKUP($B189,'1-1.(소매)정책매출'!$B$25:$AJ$276,29,0),0)</f>
        <v>26761483</v>
      </c>
      <c r="J189" s="187">
        <f t="shared" si="40"/>
        <v>0.6602259207404888</v>
      </c>
      <c r="K189" s="188">
        <f t="shared" si="39"/>
        <v>2.5835127441438338E-3</v>
      </c>
      <c r="L189" s="188">
        <f ca="1">VLOOKUP(B189,'1-1.(소매)정책매출'!$B$25:$AJ$276,33,0)</f>
        <v>2.5572831423895256E-3</v>
      </c>
      <c r="M189" s="188">
        <f t="shared" ca="1" si="41"/>
        <v>2.6229601754308284E-5</v>
      </c>
      <c r="N189" s="188">
        <f t="shared" ca="1" si="42"/>
        <v>0.66025215034224316</v>
      </c>
      <c r="O189" s="189">
        <f t="shared" ca="1" si="37"/>
        <v>6.602521503422432</v>
      </c>
      <c r="P189" s="185">
        <f>IFERROR(VLOOKUP($B189,'1-2.(소매)매장이익'!$A$24:$P$275,8,0),0)</f>
        <v>9659882.6194054931</v>
      </c>
      <c r="Q189" s="185">
        <f>IFERROR(VLOOKUP($B189,'1-2.(소매)매장이익'!$A$24:$P$275,16,0),0)</f>
        <v>7591341.9393939385</v>
      </c>
      <c r="R189" s="190">
        <f t="shared" si="43"/>
        <v>0.78586275201148759</v>
      </c>
      <c r="S189" s="237">
        <f t="shared" si="44"/>
        <v>3.9293137600574379</v>
      </c>
    </row>
    <row r="190" spans="2:19">
      <c r="B190" s="238" t="s">
        <v>641</v>
      </c>
      <c r="C190" s="191" t="s">
        <v>560</v>
      </c>
      <c r="D190" s="191" t="s">
        <v>29</v>
      </c>
      <c r="E190" s="191" t="s">
        <v>642</v>
      </c>
      <c r="F190" s="192"/>
      <c r="G190" s="327">
        <f t="shared" ca="1" si="38"/>
        <v>12.92772639112869</v>
      </c>
      <c r="H190" s="185">
        <f>IFERROR(VLOOKUP($B190,'1-1.(소매)정책매출'!$B$25:$AJ$276,25,0),0)</f>
        <v>39507208.451466873</v>
      </c>
      <c r="I190" s="186">
        <f>IFERROR(VLOOKUP($B190,'1-1.(소매)정책매출'!$B$25:$AJ$276,29,0),0)</f>
        <v>33561492</v>
      </c>
      <c r="J190" s="187">
        <f t="shared" si="40"/>
        <v>0.84950299743979729</v>
      </c>
      <c r="K190" s="188">
        <f t="shared" si="39"/>
        <v>3.239975239581503E-3</v>
      </c>
      <c r="L190" s="188">
        <f ca="1">VLOOKUP(B190,'1-1.(소매)정책매출'!$B$25:$AJ$276,33,0)</f>
        <v>2.9664484451718495E-3</v>
      </c>
      <c r="M190" s="188">
        <f t="shared" ca="1" si="41"/>
        <v>2.7352679440965358E-4</v>
      </c>
      <c r="N190" s="188">
        <f t="shared" ca="1" si="42"/>
        <v>0.84977652423420691</v>
      </c>
      <c r="O190" s="189">
        <f t="shared" ca="1" si="37"/>
        <v>8.4977652423420693</v>
      </c>
      <c r="P190" s="185">
        <f>IFERROR(VLOOKUP($B190,'1-2.(소매)매장이익'!$A$24:$P$275,8,0),0)</f>
        <v>13170597.789809613</v>
      </c>
      <c r="Q190" s="185">
        <f>IFERROR(VLOOKUP($B190,'1-2.(소매)매장이익'!$A$24:$P$275,16,0),0)</f>
        <v>11669047.303030305</v>
      </c>
      <c r="R190" s="190">
        <f t="shared" si="43"/>
        <v>0.88599222975732417</v>
      </c>
      <c r="S190" s="237">
        <f t="shared" si="44"/>
        <v>4.4299611487866208</v>
      </c>
    </row>
    <row r="191" spans="2:19">
      <c r="B191" s="238" t="s">
        <v>321</v>
      </c>
      <c r="C191" s="191" t="s">
        <v>560</v>
      </c>
      <c r="D191" s="191" t="s">
        <v>30</v>
      </c>
      <c r="E191" s="191" t="s">
        <v>322</v>
      </c>
      <c r="F191" s="192"/>
      <c r="G191" s="327">
        <f t="shared" ca="1" si="38"/>
        <v>1.781014007076549</v>
      </c>
      <c r="H191" s="185">
        <f>IFERROR(VLOOKUP($B191,'1-1.(소매)정책매출'!$B$25:$AJ$276,25,0),0)</f>
        <v>33765578.136702567</v>
      </c>
      <c r="I191" s="186">
        <f>IFERROR(VLOOKUP($B191,'1-1.(소매)정책매출'!$B$25:$AJ$276,29,0),0)</f>
        <v>6028584.777777778</v>
      </c>
      <c r="J191" s="187">
        <f t="shared" si="40"/>
        <v>0.17854232358677774</v>
      </c>
      <c r="K191" s="188">
        <f t="shared" si="39"/>
        <v>5.8199037783296284E-4</v>
      </c>
      <c r="L191" s="188">
        <f ca="1">VLOOKUP(B191,'1-1.(소매)정책매출'!$B$25:$AJ$276,33,0)</f>
        <v>1.0229132569558102E-3</v>
      </c>
      <c r="M191" s="188">
        <f t="shared" ca="1" si="41"/>
        <v>-4.4092287912284739E-4</v>
      </c>
      <c r="N191" s="188">
        <f t="shared" ca="1" si="42"/>
        <v>0.1781014007076549</v>
      </c>
      <c r="O191" s="189">
        <f t="shared" ca="1" si="37"/>
        <v>1.781014007076549</v>
      </c>
      <c r="P191" s="185">
        <f>IFERROR(VLOOKUP($B191,'1-2.(소매)매장이익'!$A$24:$P$275,8,0),0)</f>
        <v>8368076.5742297061</v>
      </c>
      <c r="Q191" s="185">
        <f>IFERROR(VLOOKUP($B191,'1-2.(소매)매장이익'!$A$24:$P$275,16,0),0)</f>
        <v>-1490623.1818181807</v>
      </c>
      <c r="R191" s="190">
        <f t="shared" si="43"/>
        <v>-0.17813211537866391</v>
      </c>
      <c r="S191" s="237">
        <f t="shared" si="44"/>
        <v>0</v>
      </c>
    </row>
    <row r="192" spans="2:19">
      <c r="B192" s="238" t="s">
        <v>323</v>
      </c>
      <c r="C192" s="191" t="s">
        <v>560</v>
      </c>
      <c r="D192" s="191" t="s">
        <v>30</v>
      </c>
      <c r="E192" s="191" t="s">
        <v>324</v>
      </c>
      <c r="F192" s="192"/>
      <c r="G192" s="327">
        <f t="shared" ca="1" si="38"/>
        <v>6.153252067343379</v>
      </c>
      <c r="H192" s="185">
        <f>IFERROR(VLOOKUP($B192,'1-1.(소매)정책매출'!$B$25:$AJ$276,25,0),0)</f>
        <v>39084523.834914602</v>
      </c>
      <c r="I192" s="186">
        <f>IFERROR(VLOOKUP($B192,'1-1.(소매)정책매출'!$B$25:$AJ$276,29,0),0)</f>
        <v>20148289.555555556</v>
      </c>
      <c r="J192" s="187">
        <f t="shared" si="40"/>
        <v>0.51550556533982594</v>
      </c>
      <c r="K192" s="188">
        <f t="shared" si="39"/>
        <v>1.9450851374521315E-3</v>
      </c>
      <c r="L192" s="188">
        <f ca="1">VLOOKUP(B192,'1-1.(소매)정책매출'!$B$25:$AJ$276,33,0)</f>
        <v>2.9153027823240591E-3</v>
      </c>
      <c r="M192" s="188">
        <f t="shared" ca="1" si="41"/>
        <v>-9.7021764487192756E-4</v>
      </c>
      <c r="N192" s="188">
        <f t="shared" ca="1" si="42"/>
        <v>0.51453534769495402</v>
      </c>
      <c r="O192" s="189">
        <f t="shared" ca="1" si="37"/>
        <v>5.1453534769495404</v>
      </c>
      <c r="P192" s="185">
        <f>IFERROR(VLOOKUP($B192,'1-2.(소매)매장이익'!$A$24:$P$275,8,0),0)</f>
        <v>11971191.131393455</v>
      </c>
      <c r="Q192" s="185">
        <f>IFERROR(VLOOKUP($B192,'1-2.(소매)매장이익'!$A$24:$P$275,16,0),0)</f>
        <v>2413149.3333333377</v>
      </c>
      <c r="R192" s="190">
        <f t="shared" si="43"/>
        <v>0.20157971807876776</v>
      </c>
      <c r="S192" s="237">
        <f t="shared" si="44"/>
        <v>1.0078985903938389</v>
      </c>
    </row>
    <row r="193" spans="2:19">
      <c r="B193" s="238" t="s">
        <v>327</v>
      </c>
      <c r="C193" s="191" t="s">
        <v>560</v>
      </c>
      <c r="D193" s="191" t="s">
        <v>30</v>
      </c>
      <c r="E193" s="191" t="s">
        <v>328</v>
      </c>
      <c r="F193" s="192"/>
      <c r="G193" s="327">
        <f t="shared" ca="1" si="38"/>
        <v>14.362939756495514</v>
      </c>
      <c r="H193" s="185">
        <f>IFERROR(VLOOKUP($B193,'1-1.(소매)정책매출'!$B$25:$AJ$276,25,0),0)</f>
        <v>34243746.9153326</v>
      </c>
      <c r="I193" s="186">
        <f>IFERROR(VLOOKUP($B193,'1-1.(소매)정책매출'!$B$25:$AJ$276,29,0),0)</f>
        <v>28669165.777777776</v>
      </c>
      <c r="J193" s="187">
        <f t="shared" si="40"/>
        <v>0.83720878584525427</v>
      </c>
      <c r="K193" s="188">
        <f t="shared" si="39"/>
        <v>2.7676775293380097E-3</v>
      </c>
      <c r="L193" s="188">
        <f ca="1">VLOOKUP(B193,'1-1.(소매)정책매출'!$B$25:$AJ$276,33,0)</f>
        <v>3.6824877250409165E-3</v>
      </c>
      <c r="M193" s="188">
        <f t="shared" ca="1" si="41"/>
        <v>-9.1481019570290685E-4</v>
      </c>
      <c r="N193" s="188">
        <f t="shared" ca="1" si="42"/>
        <v>0.83629397564955132</v>
      </c>
      <c r="O193" s="189">
        <f t="shared" ca="1" si="37"/>
        <v>8.3629397564955141</v>
      </c>
      <c r="P193" s="185">
        <f>IFERROR(VLOOKUP($B193,'1-2.(소매)매장이익'!$A$24:$P$275,8,0),0)</f>
        <v>6973450.5410628999</v>
      </c>
      <c r="Q193" s="185">
        <f>IFERROR(VLOOKUP($B193,'1-2.(소매)매장이익'!$A$24:$P$275,16,0),0)</f>
        <v>9979937.2727272697</v>
      </c>
      <c r="R193" s="190">
        <f t="shared" si="43"/>
        <v>1.4311332982087972</v>
      </c>
      <c r="S193" s="237">
        <f t="shared" si="44"/>
        <v>6</v>
      </c>
    </row>
    <row r="194" spans="2:19">
      <c r="B194" s="238" t="s">
        <v>329</v>
      </c>
      <c r="C194" s="191" t="s">
        <v>560</v>
      </c>
      <c r="D194" s="191" t="s">
        <v>30</v>
      </c>
      <c r="E194" s="191" t="s">
        <v>330</v>
      </c>
      <c r="F194" s="192"/>
      <c r="G194" s="327">
        <f t="shared" ca="1" si="38"/>
        <v>13.25620704392017</v>
      </c>
      <c r="H194" s="185">
        <f>IFERROR(VLOOKUP($B194,'1-1.(소매)정책매출'!$B$25:$AJ$276,25,0),0)</f>
        <v>66650362.166555308</v>
      </c>
      <c r="I194" s="186">
        <f>IFERROR(VLOOKUP($B194,'1-1.(소매)정책매출'!$B$25:$AJ$276,29,0),0)</f>
        <v>52059095.777777776</v>
      </c>
      <c r="J194" s="187">
        <f t="shared" si="40"/>
        <v>0.78107746283036206</v>
      </c>
      <c r="K194" s="188">
        <f t="shared" si="39"/>
        <v>5.0257056901702101E-3</v>
      </c>
      <c r="L194" s="188">
        <f ca="1">VLOOKUP(B194,'1-1.(소매)정책매출'!$B$25:$AJ$276,33,0)</f>
        <v>5.8817512274959086E-3</v>
      </c>
      <c r="M194" s="188">
        <f t="shared" ca="1" si="41"/>
        <v>-8.5604553732569841E-4</v>
      </c>
      <c r="N194" s="188">
        <f t="shared" ca="1" si="42"/>
        <v>0.7802214172930364</v>
      </c>
      <c r="O194" s="189">
        <f t="shared" ca="1" si="37"/>
        <v>7.8022141729303645</v>
      </c>
      <c r="P194" s="185">
        <f>IFERROR(VLOOKUP($B194,'1-2.(소매)매장이익'!$A$24:$P$275,8,0),0)</f>
        <v>24294039.517012961</v>
      </c>
      <c r="Q194" s="185">
        <f>IFERROR(VLOOKUP($B194,'1-2.(소매)매장이익'!$A$24:$P$275,16,0),0)</f>
        <v>26499903.666666668</v>
      </c>
      <c r="R194" s="190">
        <f t="shared" si="43"/>
        <v>1.0907985741979613</v>
      </c>
      <c r="S194" s="237">
        <f t="shared" si="44"/>
        <v>5.4539928709898069</v>
      </c>
    </row>
    <row r="195" spans="2:19">
      <c r="B195" s="238" t="s">
        <v>331</v>
      </c>
      <c r="C195" s="191" t="s">
        <v>560</v>
      </c>
      <c r="D195" s="191" t="s">
        <v>30</v>
      </c>
      <c r="E195" s="191" t="s">
        <v>332</v>
      </c>
      <c r="F195" s="192"/>
      <c r="G195" s="327">
        <f t="shared" ca="1" si="38"/>
        <v>18</v>
      </c>
      <c r="H195" s="185">
        <f>IFERROR(VLOOKUP($B195,'1-1.(소매)정책매출'!$B$25:$AJ$276,25,0),0)</f>
        <v>65919813.943621874</v>
      </c>
      <c r="I195" s="186">
        <f>IFERROR(VLOOKUP($B195,'1-1.(소매)정책매출'!$B$25:$AJ$276,29,0),0)</f>
        <v>87199664.555555552</v>
      </c>
      <c r="J195" s="187">
        <f t="shared" si="40"/>
        <v>1.3228141789073211</v>
      </c>
      <c r="K195" s="188">
        <f t="shared" si="39"/>
        <v>8.4181225929947576E-3</v>
      </c>
      <c r="L195" s="188">
        <f ca="1">VLOOKUP(B195,'1-1.(소매)정책매출'!$B$25:$AJ$276,33,0)</f>
        <v>8.5413256955810153E-3</v>
      </c>
      <c r="M195" s="188">
        <f t="shared" ca="1" si="41"/>
        <v>-1.2320310258625775E-4</v>
      </c>
      <c r="N195" s="188">
        <f t="shared" ca="1" si="42"/>
        <v>1.3226909758047349</v>
      </c>
      <c r="O195" s="189">
        <f t="shared" ca="1" si="37"/>
        <v>12</v>
      </c>
      <c r="P195" s="185">
        <f>IFERROR(VLOOKUP($B195,'1-2.(소매)매장이익'!$A$24:$P$275,8,0),0)</f>
        <v>25041056.023338068</v>
      </c>
      <c r="Q195" s="185">
        <f>IFERROR(VLOOKUP($B195,'1-2.(소매)매장이익'!$A$24:$P$275,16,0),0)</f>
        <v>54641637.454545453</v>
      </c>
      <c r="R195" s="190">
        <f t="shared" si="43"/>
        <v>2.1820819938112783</v>
      </c>
      <c r="S195" s="237">
        <f t="shared" si="44"/>
        <v>6</v>
      </c>
    </row>
    <row r="196" spans="2:19">
      <c r="B196" s="238" t="s">
        <v>333</v>
      </c>
      <c r="C196" s="191" t="s">
        <v>560</v>
      </c>
      <c r="D196" s="191" t="s">
        <v>30</v>
      </c>
      <c r="E196" s="191" t="s">
        <v>334</v>
      </c>
      <c r="F196" s="192"/>
      <c r="G196" s="327">
        <f t="shared" ca="1" si="38"/>
        <v>16.901299755088758</v>
      </c>
      <c r="H196" s="185">
        <f>IFERROR(VLOOKUP($B196,'1-1.(소매)정책매출'!$B$25:$AJ$276,25,0),0)</f>
        <v>46766882.299395993</v>
      </c>
      <c r="I196" s="186">
        <f>IFERROR(VLOOKUP($B196,'1-1.(소매)정책매출'!$B$25:$AJ$276,29,0),0)</f>
        <v>50979052.555555552</v>
      </c>
      <c r="J196" s="187">
        <f t="shared" si="40"/>
        <v>1.0900673735143118</v>
      </c>
      <c r="K196" s="188">
        <f t="shared" si="39"/>
        <v>4.9214399651041777E-3</v>
      </c>
      <c r="L196" s="188">
        <f ca="1">VLOOKUP(B196,'1-1.(소매)정책매출'!$B$25:$AJ$276,33,0)</f>
        <v>4.8588379705400983E-3</v>
      </c>
      <c r="M196" s="188">
        <f t="shared" ca="1" si="41"/>
        <v>6.2601994564079333E-5</v>
      </c>
      <c r="N196" s="188">
        <f t="shared" ca="1" si="42"/>
        <v>1.0901299755088758</v>
      </c>
      <c r="O196" s="189">
        <f t="shared" ca="1" si="37"/>
        <v>10.901299755088758</v>
      </c>
      <c r="P196" s="185">
        <f>IFERROR(VLOOKUP($B196,'1-2.(소매)매장이익'!$A$24:$P$275,8,0),0)</f>
        <v>11832408.123131385</v>
      </c>
      <c r="Q196" s="185">
        <f>IFERROR(VLOOKUP($B196,'1-2.(소매)매장이익'!$A$24:$P$275,16,0),0)</f>
        <v>23697788.18181818</v>
      </c>
      <c r="R196" s="190">
        <f t="shared" si="43"/>
        <v>2.0027865786247645</v>
      </c>
      <c r="S196" s="237">
        <f t="shared" si="44"/>
        <v>6</v>
      </c>
    </row>
    <row r="197" spans="2:19">
      <c r="B197" s="238" t="s">
        <v>335</v>
      </c>
      <c r="C197" s="191" t="s">
        <v>560</v>
      </c>
      <c r="D197" s="191" t="s">
        <v>30</v>
      </c>
      <c r="E197" s="191" t="s">
        <v>336</v>
      </c>
      <c r="F197" s="192"/>
      <c r="G197" s="327">
        <f t="shared" ca="1" si="38"/>
        <v>8.431370734824327</v>
      </c>
      <c r="H197" s="185">
        <f>IFERROR(VLOOKUP($B197,'1-1.(소매)정책매출'!$B$25:$AJ$276,25,0),0)</f>
        <v>34872161.577879041</v>
      </c>
      <c r="I197" s="186">
        <f>IFERROR(VLOOKUP($B197,'1-1.(소매)정책매출'!$B$25:$AJ$276,29,0),0)</f>
        <v>18757437</v>
      </c>
      <c r="J197" s="187">
        <f t="shared" si="40"/>
        <v>0.53789143406294249</v>
      </c>
      <c r="K197" s="188">
        <f t="shared" si="39"/>
        <v>1.8108143534861308E-3</v>
      </c>
      <c r="L197" s="188">
        <f ca="1">VLOOKUP(B197,'1-1.(소매)정책매출'!$B$25:$AJ$276,33,0)</f>
        <v>1.8923895253682489E-3</v>
      </c>
      <c r="M197" s="188">
        <f t="shared" ca="1" si="41"/>
        <v>-8.1575171882118094E-5</v>
      </c>
      <c r="N197" s="188">
        <f t="shared" ca="1" si="42"/>
        <v>0.53780985889106037</v>
      </c>
      <c r="O197" s="189">
        <f t="shared" ca="1" si="37"/>
        <v>5.3780985889106034</v>
      </c>
      <c r="P197" s="185">
        <f>IFERROR(VLOOKUP($B197,'1-2.(소매)매장이익'!$A$24:$P$275,8,0),0)</f>
        <v>7672392.1891430113</v>
      </c>
      <c r="Q197" s="185">
        <f>IFERROR(VLOOKUP($B197,'1-2.(소매)매장이익'!$A$24:$P$275,16,0),0)</f>
        <v>4685180.2727272734</v>
      </c>
      <c r="R197" s="190">
        <f t="shared" si="43"/>
        <v>0.6106544291827446</v>
      </c>
      <c r="S197" s="237">
        <f t="shared" si="44"/>
        <v>3.0532721459137231</v>
      </c>
    </row>
    <row r="198" spans="2:19">
      <c r="B198" s="238" t="s">
        <v>337</v>
      </c>
      <c r="C198" s="191" t="s">
        <v>560</v>
      </c>
      <c r="D198" s="191" t="s">
        <v>30</v>
      </c>
      <c r="E198" s="191" t="s">
        <v>338</v>
      </c>
      <c r="F198" s="192"/>
      <c r="G198" s="327">
        <f t="shared" ref="G198:G260" ca="1" si="45">SUM(O198,S198)</f>
        <v>18</v>
      </c>
      <c r="H198" s="185">
        <f>IFERROR(VLOOKUP($B198,'1-1.(소매)정책매출'!$B$25:$AJ$276,25,0),0)</f>
        <v>64371356.220688447</v>
      </c>
      <c r="I198" s="186">
        <f>IFERROR(VLOOKUP($B198,'1-1.(소매)정책매출'!$B$25:$AJ$276,29,0),0)</f>
        <v>79819391.555555552</v>
      </c>
      <c r="J198" s="187">
        <f t="shared" si="40"/>
        <v>1.2399830645466847</v>
      </c>
      <c r="K198" s="188">
        <f t="shared" si="39"/>
        <v>7.7056422961905542E-3</v>
      </c>
      <c r="L198" s="188">
        <f ca="1">VLOOKUP(B198,'1-1.(소매)정책매출'!$B$25:$AJ$276,33,0)</f>
        <v>7.0069558101472995E-3</v>
      </c>
      <c r="M198" s="188">
        <f t="shared" ca="1" si="41"/>
        <v>6.986864860432547E-4</v>
      </c>
      <c r="N198" s="188">
        <f t="shared" ca="1" si="42"/>
        <v>1.2406817510327279</v>
      </c>
      <c r="O198" s="189">
        <f t="shared" ref="O198:O261" ca="1" si="46">MIN($O$4*1.2,$O$4*N198)</f>
        <v>12</v>
      </c>
      <c r="P198" s="185">
        <f>IFERROR(VLOOKUP($B198,'1-2.(소매)매장이익'!$A$24:$P$275,8,0),0)</f>
        <v>17752597.552200913</v>
      </c>
      <c r="Q198" s="185">
        <f>IFERROR(VLOOKUP($B198,'1-2.(소매)매장이익'!$A$24:$P$275,16,0),0)</f>
        <v>33983799.181818187</v>
      </c>
      <c r="R198" s="190">
        <f t="shared" si="43"/>
        <v>1.9143000950643969</v>
      </c>
      <c r="S198" s="237">
        <f t="shared" si="44"/>
        <v>6</v>
      </c>
    </row>
    <row r="199" spans="2:19">
      <c r="B199" s="238" t="s">
        <v>339</v>
      </c>
      <c r="C199" s="191" t="s">
        <v>560</v>
      </c>
      <c r="D199" s="191" t="s">
        <v>30</v>
      </c>
      <c r="E199" s="191" t="s">
        <v>340</v>
      </c>
      <c r="F199" s="192"/>
      <c r="G199" s="327">
        <f t="shared" ca="1" si="45"/>
        <v>18</v>
      </c>
      <c r="H199" s="185">
        <f>IFERROR(VLOOKUP($B199,'1-1.(소매)정책매출'!$B$25:$AJ$276,25,0),0)</f>
        <v>61178216.12776278</v>
      </c>
      <c r="I199" s="186">
        <f>IFERROR(VLOOKUP($B199,'1-1.(소매)정책매출'!$B$25:$AJ$276,29,0),0)</f>
        <v>96563603.555555552</v>
      </c>
      <c r="J199" s="187">
        <f t="shared" si="40"/>
        <v>1.5783984834388596</v>
      </c>
      <c r="K199" s="188">
        <f t="shared" si="39"/>
        <v>9.3221029793539682E-3</v>
      </c>
      <c r="L199" s="188">
        <f ca="1">VLOOKUP(B199,'1-1.(소매)정책매출'!$B$25:$AJ$276,33,0)</f>
        <v>8.6947626841243856E-3</v>
      </c>
      <c r="M199" s="188">
        <f t="shared" ca="1" si="41"/>
        <v>6.2734029522958264E-4</v>
      </c>
      <c r="N199" s="188">
        <f t="shared" ca="1" si="42"/>
        <v>1.5790258237340891</v>
      </c>
      <c r="O199" s="189">
        <f t="shared" ca="1" si="46"/>
        <v>12</v>
      </c>
      <c r="P199" s="185">
        <f>IFERROR(VLOOKUP($B199,'1-2.(소매)매장이익'!$A$24:$P$275,8,0),0)</f>
        <v>19055480.169118334</v>
      </c>
      <c r="Q199" s="185">
        <f>IFERROR(VLOOKUP($B199,'1-2.(소매)매장이익'!$A$24:$P$275,16,0),0)</f>
        <v>52130377.454545453</v>
      </c>
      <c r="R199" s="190">
        <f t="shared" si="43"/>
        <v>2.7357157621789514</v>
      </c>
      <c r="S199" s="237">
        <f t="shared" si="44"/>
        <v>6</v>
      </c>
    </row>
    <row r="200" spans="2:19">
      <c r="B200" s="238" t="s">
        <v>341</v>
      </c>
      <c r="C200" s="191" t="s">
        <v>560</v>
      </c>
      <c r="D200" s="191" t="s">
        <v>30</v>
      </c>
      <c r="E200" s="191" t="s">
        <v>342</v>
      </c>
      <c r="F200" s="192"/>
      <c r="G200" s="327">
        <f t="shared" ca="1" si="45"/>
        <v>12.764467914229208</v>
      </c>
      <c r="H200" s="185">
        <f>IFERROR(VLOOKUP($B200,'1-1.(소매)정책매출'!$B$25:$AJ$276,25,0),0)</f>
        <v>43907574.014512122</v>
      </c>
      <c r="I200" s="186">
        <f>IFERROR(VLOOKUP($B200,'1-1.(소매)정책매출'!$B$25:$AJ$276,29,0),0)</f>
        <v>32995201</v>
      </c>
      <c r="J200" s="187">
        <f t="shared" si="40"/>
        <v>0.75146946148959592</v>
      </c>
      <c r="K200" s="188">
        <f t="shared" si="39"/>
        <v>3.1853063703191401E-3</v>
      </c>
      <c r="L200" s="188">
        <f ca="1">VLOOKUP(B200,'1-1.(소매)정책매출'!$B$25:$AJ$276,33,0)</f>
        <v>3.6824877250409165E-3</v>
      </c>
      <c r="M200" s="188">
        <f t="shared" ca="1" si="41"/>
        <v>-4.9718135472177644E-4</v>
      </c>
      <c r="N200" s="188">
        <f t="shared" ca="1" si="42"/>
        <v>0.75097228013487416</v>
      </c>
      <c r="O200" s="189">
        <f t="shared" ca="1" si="46"/>
        <v>7.509722801348742</v>
      </c>
      <c r="P200" s="185">
        <f>IFERROR(VLOOKUP($B200,'1-2.(소매)매장이익'!$A$24:$P$275,8,0),0)</f>
        <v>13315481.303083709</v>
      </c>
      <c r="Q200" s="185">
        <f>IFERROR(VLOOKUP($B200,'1-2.(소매)매장이익'!$A$24:$P$275,16,0),0)</f>
        <v>13993892.060606064</v>
      </c>
      <c r="R200" s="190">
        <f t="shared" si="43"/>
        <v>1.0509490225760929</v>
      </c>
      <c r="S200" s="237">
        <f t="shared" si="44"/>
        <v>5.2547451128804648</v>
      </c>
    </row>
    <row r="201" spans="2:19">
      <c r="B201" s="238" t="s">
        <v>343</v>
      </c>
      <c r="C201" s="191" t="s">
        <v>560</v>
      </c>
      <c r="D201" s="191" t="s">
        <v>30</v>
      </c>
      <c r="E201" s="191" t="s">
        <v>344</v>
      </c>
      <c r="F201" s="192"/>
      <c r="G201" s="327">
        <f t="shared" ca="1" si="45"/>
        <v>11.669090350053839</v>
      </c>
      <c r="H201" s="185">
        <f>IFERROR(VLOOKUP($B201,'1-1.(소매)정책매출'!$B$25:$AJ$276,25,0),0)</f>
        <v>32505794.354945611</v>
      </c>
      <c r="I201" s="186">
        <f>IFERROR(VLOOKUP($B201,'1-1.(소매)정책매출'!$B$25:$AJ$276,29,0),0)</f>
        <v>20768358.555555556</v>
      </c>
      <c r="J201" s="187">
        <f t="shared" si="40"/>
        <v>0.63891250676037525</v>
      </c>
      <c r="K201" s="188">
        <f t="shared" si="39"/>
        <v>2.0049456527960877E-3</v>
      </c>
      <c r="L201" s="188">
        <f ca="1">VLOOKUP(B201,'1-1.(소매)정책매출'!$B$25:$AJ$276,33,0)</f>
        <v>2.5061374795417347E-3</v>
      </c>
      <c r="M201" s="188">
        <f t="shared" ca="1" si="41"/>
        <v>-5.0119182674564699E-4</v>
      </c>
      <c r="N201" s="188">
        <f t="shared" ca="1" si="42"/>
        <v>0.63841131493362957</v>
      </c>
      <c r="O201" s="189">
        <f t="shared" ca="1" si="46"/>
        <v>6.3841131493362955</v>
      </c>
      <c r="P201" s="185">
        <f>IFERROR(VLOOKUP($B201,'1-2.(소매)매장이익'!$A$24:$P$275,8,0),0)</f>
        <v>13035279.621775324</v>
      </c>
      <c r="Q201" s="185">
        <f>IFERROR(VLOOKUP($B201,'1-2.(소매)매장이익'!$A$24:$P$275,16,0),0)</f>
        <v>13778231.121212119</v>
      </c>
      <c r="R201" s="190">
        <f t="shared" si="43"/>
        <v>1.0569954401435089</v>
      </c>
      <c r="S201" s="237">
        <f t="shared" si="44"/>
        <v>5.2849772007175444</v>
      </c>
    </row>
    <row r="202" spans="2:19">
      <c r="B202" s="238" t="s">
        <v>345</v>
      </c>
      <c r="C202" s="191" t="s">
        <v>560</v>
      </c>
      <c r="D202" s="191" t="s">
        <v>30</v>
      </c>
      <c r="E202" s="191" t="s">
        <v>346</v>
      </c>
      <c r="F202" s="192"/>
      <c r="G202" s="327">
        <f t="shared" ca="1" si="45"/>
        <v>12.119613664005357</v>
      </c>
      <c r="H202" s="185">
        <f>IFERROR(VLOOKUP($B202,'1-1.(소매)정책매출'!$B$25:$AJ$276,25,0),0)</f>
        <v>34772982.474156134</v>
      </c>
      <c r="I202" s="186">
        <f>IFERROR(VLOOKUP($B202,'1-1.(소매)정책매출'!$B$25:$AJ$276,29,0),0)</f>
        <v>22133687.555555556</v>
      </c>
      <c r="J202" s="187">
        <f t="shared" si="40"/>
        <v>0.63651967650476016</v>
      </c>
      <c r="K202" s="188">
        <f t="shared" si="39"/>
        <v>2.1367524316449711E-3</v>
      </c>
      <c r="L202" s="188">
        <f ca="1">VLOOKUP(B202,'1-1.(소매)정책매출'!$B$25:$AJ$276,33,0)</f>
        <v>3.0175941080196399E-3</v>
      </c>
      <c r="M202" s="188">
        <f t="shared" ca="1" si="41"/>
        <v>-8.8084167637466878E-4</v>
      </c>
      <c r="N202" s="188">
        <f t="shared" ca="1" si="42"/>
        <v>0.63563883482838546</v>
      </c>
      <c r="O202" s="189">
        <f t="shared" ca="1" si="46"/>
        <v>6.3563883482838541</v>
      </c>
      <c r="P202" s="185">
        <f>IFERROR(VLOOKUP($B202,'1-2.(소매)매장이익'!$A$24:$P$275,8,0),0)</f>
        <v>9249616.0734395832</v>
      </c>
      <c r="Q202" s="185">
        <f>IFERROR(VLOOKUP($B202,'1-2.(소매)매장이익'!$A$24:$P$275,16,0),0)</f>
        <v>10661524.303030305</v>
      </c>
      <c r="R202" s="190">
        <f t="shared" si="43"/>
        <v>1.1526450631443004</v>
      </c>
      <c r="S202" s="237">
        <f t="shared" si="44"/>
        <v>5.7632253157215017</v>
      </c>
    </row>
    <row r="203" spans="2:19">
      <c r="B203" s="238" t="s">
        <v>347</v>
      </c>
      <c r="C203" s="191" t="s">
        <v>560</v>
      </c>
      <c r="D203" s="191" t="s">
        <v>30</v>
      </c>
      <c r="E203" s="191" t="s">
        <v>348</v>
      </c>
      <c r="F203" s="192"/>
      <c r="G203" s="327">
        <f t="shared" ca="1" si="45"/>
        <v>9.7119413314033487</v>
      </c>
      <c r="H203" s="185">
        <f>IFERROR(VLOOKUP($B203,'1-1.(소매)정책매출'!$B$25:$AJ$276,25,0),0)</f>
        <v>41980126.616671562</v>
      </c>
      <c r="I203" s="186">
        <f>IFERROR(VLOOKUP($B203,'1-1.(소매)정책매출'!$B$25:$AJ$276,29,0),0)</f>
        <v>28329630</v>
      </c>
      <c r="J203" s="187">
        <f t="shared" si="40"/>
        <v>0.67483431526262849</v>
      </c>
      <c r="K203" s="188">
        <f t="shared" si="39"/>
        <v>2.7348992633136017E-3</v>
      </c>
      <c r="L203" s="188">
        <f ca="1">VLOOKUP(B203,'1-1.(소매)정책매출'!$B$25:$AJ$276,33,0)</f>
        <v>4.0916530278232409E-3</v>
      </c>
      <c r="M203" s="188">
        <f t="shared" ca="1" si="41"/>
        <v>-1.3567537645096392E-3</v>
      </c>
      <c r="N203" s="188">
        <f t="shared" ca="1" si="42"/>
        <v>0.67347756149811888</v>
      </c>
      <c r="O203" s="189">
        <f t="shared" ca="1" si="46"/>
        <v>6.7347756149811886</v>
      </c>
      <c r="P203" s="185">
        <f>IFERROR(VLOOKUP($B203,'1-2.(소매)매장이익'!$A$24:$P$275,8,0),0)</f>
        <v>12278468.190002188</v>
      </c>
      <c r="Q203" s="185">
        <f>IFERROR(VLOOKUP($B203,'1-2.(소매)매장이익'!$A$24:$P$275,16,0),0)</f>
        <v>7311006.909090912</v>
      </c>
      <c r="R203" s="190">
        <f t="shared" si="43"/>
        <v>0.59543314328443187</v>
      </c>
      <c r="S203" s="237">
        <f t="shared" si="44"/>
        <v>2.9771657164221592</v>
      </c>
    </row>
    <row r="204" spans="2:19">
      <c r="B204" s="238" t="s">
        <v>349</v>
      </c>
      <c r="C204" s="191" t="s">
        <v>560</v>
      </c>
      <c r="D204" s="191" t="s">
        <v>30</v>
      </c>
      <c r="E204" s="191" t="s">
        <v>350</v>
      </c>
      <c r="F204" s="192"/>
      <c r="G204" s="327">
        <f t="shared" ca="1" si="45"/>
        <v>14.062821104879916</v>
      </c>
      <c r="H204" s="185">
        <f>IFERROR(VLOOKUP($B204,'1-1.(소매)정책매출'!$B$25:$AJ$276,25,0),0)</f>
        <v>40476826.760603458</v>
      </c>
      <c r="I204" s="186">
        <f>IFERROR(VLOOKUP($B204,'1-1.(소매)정책매출'!$B$25:$AJ$276,29,0),0)</f>
        <v>33558716.555555552</v>
      </c>
      <c r="J204" s="187">
        <f t="shared" si="40"/>
        <v>0.82908466995289809</v>
      </c>
      <c r="K204" s="188">
        <f t="shared" si="39"/>
        <v>3.2397073024087804E-3</v>
      </c>
      <c r="L204" s="188">
        <f ca="1">VLOOKUP(B204,'1-1.(소매)정책매출'!$B$25:$AJ$276,33,0)</f>
        <v>3.8870703764320785E-3</v>
      </c>
      <c r="M204" s="188">
        <f t="shared" ca="1" si="41"/>
        <v>-6.473630740232981E-4</v>
      </c>
      <c r="N204" s="188">
        <f t="shared" ca="1" si="42"/>
        <v>0.82843730687887485</v>
      </c>
      <c r="O204" s="189">
        <f t="shared" ca="1" si="46"/>
        <v>8.2843730687887494</v>
      </c>
      <c r="P204" s="185">
        <f>IFERROR(VLOOKUP($B204,'1-2.(소매)매장이익'!$A$24:$P$275,8,0),0)</f>
        <v>12263487.087914318</v>
      </c>
      <c r="Q204" s="185">
        <f>IFERROR(VLOOKUP($B204,'1-2.(소매)매장이익'!$A$24:$P$275,16,0),0)</f>
        <v>14172784.575757574</v>
      </c>
      <c r="R204" s="190">
        <f t="shared" si="43"/>
        <v>1.1556896072182334</v>
      </c>
      <c r="S204" s="237">
        <f t="shared" si="44"/>
        <v>5.7784480360911674</v>
      </c>
    </row>
    <row r="205" spans="2:19">
      <c r="B205" s="238" t="s">
        <v>351</v>
      </c>
      <c r="C205" s="191" t="s">
        <v>560</v>
      </c>
      <c r="D205" s="191" t="s">
        <v>30</v>
      </c>
      <c r="E205" s="191" t="s">
        <v>352</v>
      </c>
      <c r="F205" s="192"/>
      <c r="G205" s="327">
        <f t="shared" ca="1" si="45"/>
        <v>13.956937945011894</v>
      </c>
      <c r="H205" s="185">
        <f>IFERROR(VLOOKUP($B205,'1-1.(소매)정책매출'!$B$25:$AJ$276,25,0),0)</f>
        <v>34965431.768273778</v>
      </c>
      <c r="I205" s="186">
        <f>IFERROR(VLOOKUP($B205,'1-1.(소매)정책매출'!$B$25:$AJ$276,29,0),0)</f>
        <v>27831554.555555556</v>
      </c>
      <c r="J205" s="187">
        <f t="shared" si="40"/>
        <v>0.79597342712663954</v>
      </c>
      <c r="K205" s="188">
        <f t="shared" si="39"/>
        <v>2.6868158197216555E-3</v>
      </c>
      <c r="L205" s="188">
        <f ca="1">VLOOKUP(B205,'1-1.(소매)정책매출'!$B$25:$AJ$276,33,0)</f>
        <v>2.9664484451718495E-3</v>
      </c>
      <c r="M205" s="188">
        <f t="shared" ca="1" si="41"/>
        <v>-2.7963262545019395E-4</v>
      </c>
      <c r="N205" s="188">
        <f t="shared" ca="1" si="42"/>
        <v>0.79569379450118938</v>
      </c>
      <c r="O205" s="189">
        <f t="shared" ca="1" si="46"/>
        <v>7.9569379450118936</v>
      </c>
      <c r="P205" s="185">
        <f>IFERROR(VLOOKUP($B205,'1-2.(소매)매장이익'!$A$24:$P$275,8,0),0)</f>
        <v>10301276.445460357</v>
      </c>
      <c r="Q205" s="185">
        <f>IFERROR(VLOOKUP($B205,'1-2.(소매)매장이익'!$A$24:$P$275,16,0),0)</f>
        <v>13049990.636363637</v>
      </c>
      <c r="R205" s="190">
        <f t="shared" si="43"/>
        <v>1.2668323877585679</v>
      </c>
      <c r="S205" s="237">
        <f t="shared" si="44"/>
        <v>6</v>
      </c>
    </row>
    <row r="206" spans="2:19">
      <c r="B206" s="238" t="s">
        <v>353</v>
      </c>
      <c r="C206" s="191" t="s">
        <v>560</v>
      </c>
      <c r="D206" s="191" t="s">
        <v>30</v>
      </c>
      <c r="E206" s="191" t="s">
        <v>354</v>
      </c>
      <c r="F206" s="192"/>
      <c r="G206" s="327">
        <f t="shared" ca="1" si="45"/>
        <v>13.937708685063697</v>
      </c>
      <c r="H206" s="185">
        <f>IFERROR(VLOOKUP($B206,'1-1.(소매)정책매출'!$B$25:$AJ$276,25,0),0)</f>
        <v>37382865.771400698</v>
      </c>
      <c r="I206" s="186">
        <f>IFERROR(VLOOKUP($B206,'1-1.(소매)정책매출'!$B$25:$AJ$276,29,0),0)</f>
        <v>31630003.555555556</v>
      </c>
      <c r="J206" s="187">
        <f t="shared" si="40"/>
        <v>0.84610965218599432</v>
      </c>
      <c r="K206" s="188">
        <f t="shared" si="39"/>
        <v>3.0535122916429016E-3</v>
      </c>
      <c r="L206" s="188">
        <f ca="1">VLOOKUP(B206,'1-1.(소매)정책매출'!$B$25:$AJ$276,33,0)</f>
        <v>3.4779050736497546E-3</v>
      </c>
      <c r="M206" s="188">
        <f t="shared" ca="1" si="41"/>
        <v>-4.2439278200685293E-4</v>
      </c>
      <c r="N206" s="188">
        <f t="shared" ca="1" si="42"/>
        <v>0.84568525940398742</v>
      </c>
      <c r="O206" s="189">
        <f t="shared" ca="1" si="46"/>
        <v>8.4568525940398747</v>
      </c>
      <c r="P206" s="185">
        <f>IFERROR(VLOOKUP($B206,'1-2.(소매)매장이익'!$A$24:$P$275,8,0),0)</f>
        <v>10022920.550948724</v>
      </c>
      <c r="Q206" s="185">
        <f>IFERROR(VLOOKUP($B206,'1-2.(소매)매장이익'!$A$24:$P$275,16,0),0)</f>
        <v>10986837.030303029</v>
      </c>
      <c r="R206" s="190">
        <f t="shared" si="43"/>
        <v>1.0961712182047643</v>
      </c>
      <c r="S206" s="237">
        <f t="shared" si="44"/>
        <v>5.4808560910238215</v>
      </c>
    </row>
    <row r="207" spans="2:19">
      <c r="B207" s="238" t="s">
        <v>355</v>
      </c>
      <c r="C207" s="191" t="s">
        <v>560</v>
      </c>
      <c r="D207" s="191" t="s">
        <v>30</v>
      </c>
      <c r="E207" s="191" t="s">
        <v>356</v>
      </c>
      <c r="F207" s="192"/>
      <c r="G207" s="327">
        <f t="shared" ca="1" si="45"/>
        <v>16.2879284621729</v>
      </c>
      <c r="H207" s="185">
        <f>IFERROR(VLOOKUP($B207,'1-1.(소매)정책매출'!$B$25:$AJ$276,25,0),0)</f>
        <v>54993248.606021322</v>
      </c>
      <c r="I207" s="186">
        <f>IFERROR(VLOOKUP($B207,'1-1.(소매)정책매출'!$B$25:$AJ$276,29,0),0)</f>
        <v>56613621</v>
      </c>
      <c r="J207" s="187">
        <f t="shared" si="40"/>
        <v>1.0294649331518353</v>
      </c>
      <c r="K207" s="188">
        <f t="shared" si="39"/>
        <v>5.4653926071895559E-3</v>
      </c>
      <c r="L207" s="188">
        <f ca="1">VLOOKUP(B207,'1-1.(소매)정책매출'!$B$25:$AJ$276,33,0)</f>
        <v>6.1374795417348605E-3</v>
      </c>
      <c r="M207" s="188">
        <f t="shared" ca="1" si="41"/>
        <v>-6.7208693454530455E-4</v>
      </c>
      <c r="N207" s="188">
        <f t="shared" ca="1" si="42"/>
        <v>1.0287928462172899</v>
      </c>
      <c r="O207" s="189">
        <f t="shared" ca="1" si="46"/>
        <v>10.2879284621729</v>
      </c>
      <c r="P207" s="185">
        <f>IFERROR(VLOOKUP($B207,'1-2.(소매)매장이익'!$A$24:$P$275,8,0),0)</f>
        <v>15740740.815323751</v>
      </c>
      <c r="Q207" s="185">
        <f>IFERROR(VLOOKUP($B207,'1-2.(소매)매장이익'!$A$24:$P$275,16,0),0)</f>
        <v>27264197.878787883</v>
      </c>
      <c r="R207" s="190">
        <f t="shared" si="43"/>
        <v>1.7320784452689764</v>
      </c>
      <c r="S207" s="237">
        <f t="shared" si="44"/>
        <v>6</v>
      </c>
    </row>
    <row r="208" spans="2:19">
      <c r="B208" s="238" t="s">
        <v>359</v>
      </c>
      <c r="C208" s="191" t="s">
        <v>560</v>
      </c>
      <c r="D208" s="191" t="s">
        <v>30</v>
      </c>
      <c r="E208" s="191" t="s">
        <v>360</v>
      </c>
      <c r="F208" s="192"/>
      <c r="G208" s="327">
        <f t="shared" ca="1" si="45"/>
        <v>18</v>
      </c>
      <c r="H208" s="185">
        <f>IFERROR(VLOOKUP($B208,'1-1.(소매)정책매출'!$B$25:$AJ$276,25,0),0)</f>
        <v>46045197.446454816</v>
      </c>
      <c r="I208" s="186">
        <f>IFERROR(VLOOKUP($B208,'1-1.(소매)정책매출'!$B$25:$AJ$276,29,0),0)</f>
        <v>56177281.555555552</v>
      </c>
      <c r="J208" s="187">
        <f t="shared" si="40"/>
        <v>1.2200464906439628</v>
      </c>
      <c r="K208" s="188">
        <f t="shared" si="39"/>
        <v>5.4232690628592635E-3</v>
      </c>
      <c r="L208" s="188">
        <f ca="1">VLOOKUP(B208,'1-1.(소매)정책매출'!$B$25:$AJ$276,33,0)</f>
        <v>5.2168576104746319E-3</v>
      </c>
      <c r="M208" s="188">
        <f t="shared" ca="1" si="41"/>
        <v>2.0641145238463159E-4</v>
      </c>
      <c r="N208" s="188">
        <f t="shared" ca="1" si="42"/>
        <v>1.2202529020963473</v>
      </c>
      <c r="O208" s="189">
        <f t="shared" ca="1" si="46"/>
        <v>12</v>
      </c>
      <c r="P208" s="185">
        <f>IFERROR(VLOOKUP($B208,'1-2.(소매)매장이익'!$A$24:$P$275,8,0),0)</f>
        <v>13943081.518624768</v>
      </c>
      <c r="Q208" s="185">
        <f>IFERROR(VLOOKUP($B208,'1-2.(소매)매장이익'!$A$24:$P$275,16,0),0)</f>
        <v>29269392.878787883</v>
      </c>
      <c r="R208" s="190">
        <f t="shared" si="43"/>
        <v>2.0992054618407465</v>
      </c>
      <c r="S208" s="237">
        <f t="shared" si="44"/>
        <v>6</v>
      </c>
    </row>
    <row r="209" spans="2:19">
      <c r="B209" s="238" t="s">
        <v>361</v>
      </c>
      <c r="C209" s="191" t="s">
        <v>560</v>
      </c>
      <c r="D209" s="191" t="s">
        <v>30</v>
      </c>
      <c r="E209" s="191" t="s">
        <v>362</v>
      </c>
      <c r="F209" s="192"/>
      <c r="G209" s="327">
        <f t="shared" ca="1" si="45"/>
        <v>13.316573277458534</v>
      </c>
      <c r="H209" s="185">
        <f>IFERROR(VLOOKUP($B209,'1-1.(소매)정책매출'!$B$25:$AJ$276,25,0),0)</f>
        <v>42662562.516075581</v>
      </c>
      <c r="I209" s="186">
        <f>IFERROR(VLOOKUP($B209,'1-1.(소매)정책매출'!$B$25:$AJ$276,29,0),0)</f>
        <v>31286266</v>
      </c>
      <c r="J209" s="187">
        <f t="shared" si="40"/>
        <v>0.73334240033544851</v>
      </c>
      <c r="K209" s="188">
        <f t="shared" si="39"/>
        <v>3.0203283924016442E-3</v>
      </c>
      <c r="L209" s="188">
        <f ca="1">VLOOKUP(B209,'1-1.(소매)정책매출'!$B$25:$AJ$276,33,0)</f>
        <v>4.7054009819967263E-3</v>
      </c>
      <c r="M209" s="188">
        <f t="shared" ca="1" si="41"/>
        <v>-1.6850725895950821E-3</v>
      </c>
      <c r="N209" s="188">
        <f t="shared" ca="1" si="42"/>
        <v>0.73165732774585346</v>
      </c>
      <c r="O209" s="189">
        <f t="shared" ca="1" si="46"/>
        <v>7.3165732774585344</v>
      </c>
      <c r="P209" s="185">
        <f>IFERROR(VLOOKUP($B209,'1-2.(소매)매장이익'!$A$24:$P$275,8,0),0)</f>
        <v>10411155.811694315</v>
      </c>
      <c r="Q209" s="185">
        <f>IFERROR(VLOOKUP($B209,'1-2.(소매)매장이익'!$A$24:$P$275,16,0),0)</f>
        <v>17762058.393939395</v>
      </c>
      <c r="R209" s="190">
        <f t="shared" si="43"/>
        <v>1.7060601834417068</v>
      </c>
      <c r="S209" s="237">
        <f t="shared" si="44"/>
        <v>6</v>
      </c>
    </row>
    <row r="210" spans="2:19">
      <c r="B210" s="238" t="s">
        <v>363</v>
      </c>
      <c r="C210" s="191" t="s">
        <v>560</v>
      </c>
      <c r="D210" s="191" t="s">
        <v>30</v>
      </c>
      <c r="E210" s="191" t="s">
        <v>364</v>
      </c>
      <c r="F210" s="192"/>
      <c r="G210" s="327">
        <f t="shared" ca="1" si="45"/>
        <v>10.896194043569629</v>
      </c>
      <c r="H210" s="185">
        <f>IFERROR(VLOOKUP($B210,'1-1.(소매)정책매출'!$B$25:$AJ$276,25,0),0)</f>
        <v>48612877.333498143</v>
      </c>
      <c r="I210" s="186">
        <f>IFERROR(VLOOKUP($B210,'1-1.(소매)정책매출'!$B$25:$AJ$276,29,0),0)</f>
        <v>31078624.555555556</v>
      </c>
      <c r="J210" s="187">
        <f t="shared" si="40"/>
        <v>0.63930847668915725</v>
      </c>
      <c r="K210" s="188">
        <f t="shared" si="39"/>
        <v>3.0002830041122638E-3</v>
      </c>
      <c r="L210" s="188">
        <f ca="1">VLOOKUP(B210,'1-1.(소매)정책매출'!$B$25:$AJ$276,33,0)</f>
        <v>3.8870703764320785E-3</v>
      </c>
      <c r="M210" s="188">
        <f t="shared" ca="1" si="41"/>
        <v>-8.8678737231981473E-4</v>
      </c>
      <c r="N210" s="188">
        <f t="shared" ca="1" si="42"/>
        <v>0.6384216893168374</v>
      </c>
      <c r="O210" s="189">
        <f t="shared" ca="1" si="46"/>
        <v>6.3842168931683743</v>
      </c>
      <c r="P210" s="185">
        <f>IFERROR(VLOOKUP($B210,'1-2.(소매)매장이익'!$A$24:$P$275,8,0),0)</f>
        <v>11236811.552821836</v>
      </c>
      <c r="Q210" s="185">
        <f>IFERROR(VLOOKUP($B210,'1-2.(소매)매장이익'!$A$24:$P$275,16,0),0)</f>
        <v>10140047.393939391</v>
      </c>
      <c r="R210" s="190">
        <f t="shared" si="43"/>
        <v>0.9023954300802508</v>
      </c>
      <c r="S210" s="237">
        <f t="shared" si="44"/>
        <v>4.511977150401254</v>
      </c>
    </row>
    <row r="211" spans="2:19">
      <c r="B211" s="238" t="s">
        <v>365</v>
      </c>
      <c r="C211" s="191" t="s">
        <v>560</v>
      </c>
      <c r="D211" s="191" t="s">
        <v>30</v>
      </c>
      <c r="E211" s="191" t="s">
        <v>366</v>
      </c>
      <c r="F211" s="192"/>
      <c r="G211" s="327">
        <f t="shared" ca="1" si="45"/>
        <v>14.07587187309881</v>
      </c>
      <c r="H211" s="185">
        <f>IFERROR(VLOOKUP($B211,'1-1.(소매)정책매출'!$B$25:$AJ$276,25,0),0)</f>
        <v>33275591.5314162</v>
      </c>
      <c r="I211" s="186">
        <f>IFERROR(VLOOKUP($B211,'1-1.(소매)정책매출'!$B$25:$AJ$276,29,0),0)</f>
        <v>26868321.555555556</v>
      </c>
      <c r="J211" s="187">
        <f t="shared" si="40"/>
        <v>0.80744835235126011</v>
      </c>
      <c r="K211" s="188">
        <f t="shared" si="39"/>
        <v>2.5938267753148154E-3</v>
      </c>
      <c r="L211" s="188">
        <f ca="1">VLOOKUP(B211,'1-1.(소매)정책매출'!$B$25:$AJ$276,33,0)</f>
        <v>2.4549918166939444E-3</v>
      </c>
      <c r="M211" s="188">
        <f t="shared" ca="1" si="41"/>
        <v>1.3883495862087106E-4</v>
      </c>
      <c r="N211" s="188">
        <f t="shared" ca="1" si="42"/>
        <v>0.80758718730988099</v>
      </c>
      <c r="O211" s="189">
        <f t="shared" ca="1" si="46"/>
        <v>8.0758718730988104</v>
      </c>
      <c r="P211" s="185">
        <f>IFERROR(VLOOKUP($B211,'1-2.(소매)매장이익'!$A$24:$P$275,8,0),0)</f>
        <v>6703188.163189169</v>
      </c>
      <c r="Q211" s="185">
        <f>IFERROR(VLOOKUP($B211,'1-2.(소매)매장이익'!$A$24:$P$275,16,0),0)</f>
        <v>8158771.9696969707</v>
      </c>
      <c r="R211" s="190">
        <f t="shared" si="43"/>
        <v>1.2171479855662115</v>
      </c>
      <c r="S211" s="237">
        <f t="shared" si="44"/>
        <v>6</v>
      </c>
    </row>
    <row r="212" spans="2:19">
      <c r="B212" s="238" t="s">
        <v>367</v>
      </c>
      <c r="C212" s="191" t="s">
        <v>560</v>
      </c>
      <c r="D212" s="191" t="s">
        <v>30</v>
      </c>
      <c r="E212" s="191" t="s">
        <v>368</v>
      </c>
      <c r="F212" s="192"/>
      <c r="G212" s="327">
        <f t="shared" ca="1" si="45"/>
        <v>14.659453513129678</v>
      </c>
      <c r="H212" s="185">
        <f>IFERROR(VLOOKUP($B212,'1-1.(소매)정책매출'!$B$25:$AJ$276,25,0),0)</f>
        <v>29405924.452414677</v>
      </c>
      <c r="I212" s="186">
        <f>IFERROR(VLOOKUP($B212,'1-1.(소매)정책매출'!$B$25:$AJ$276,29,0),0)</f>
        <v>25483324.555555556</v>
      </c>
      <c r="J212" s="187">
        <f t="shared" si="40"/>
        <v>0.86660511546893348</v>
      </c>
      <c r="K212" s="188">
        <f t="shared" si="39"/>
        <v>2.460121277749491E-3</v>
      </c>
      <c r="L212" s="188">
        <f ca="1">VLOOKUP(B212,'1-1.(소매)정책매출'!$B$25:$AJ$276,33,0)</f>
        <v>3.119885433715221E-3</v>
      </c>
      <c r="M212" s="188">
        <f t="shared" ca="1" si="41"/>
        <v>-6.597641559657301E-4</v>
      </c>
      <c r="N212" s="188">
        <f t="shared" ca="1" si="42"/>
        <v>0.86594535131296779</v>
      </c>
      <c r="O212" s="189">
        <f t="shared" ca="1" si="46"/>
        <v>8.6594535131296784</v>
      </c>
      <c r="P212" s="185">
        <f>IFERROR(VLOOKUP($B212,'1-2.(소매)매장이익'!$A$24:$P$275,8,0),0)</f>
        <v>6992882.9395757169</v>
      </c>
      <c r="Q212" s="185">
        <f>IFERROR(VLOOKUP($B212,'1-2.(소매)매장이익'!$A$24:$P$275,16,0),0)</f>
        <v>12350843.757575758</v>
      </c>
      <c r="R212" s="190">
        <f t="shared" si="43"/>
        <v>1.7662019891219753</v>
      </c>
      <c r="S212" s="237">
        <f t="shared" si="44"/>
        <v>6</v>
      </c>
    </row>
    <row r="213" spans="2:19">
      <c r="B213" s="238" t="s">
        <v>369</v>
      </c>
      <c r="C213" s="191" t="s">
        <v>560</v>
      </c>
      <c r="D213" s="191" t="s">
        <v>30</v>
      </c>
      <c r="E213" s="191" t="s">
        <v>370</v>
      </c>
      <c r="F213" s="192"/>
      <c r="G213" s="327">
        <f t="shared" ca="1" si="45"/>
        <v>12.909613621854941</v>
      </c>
      <c r="H213" s="185">
        <f>IFERROR(VLOOKUP($B213,'1-1.(소매)정책매출'!$B$25:$AJ$276,25,0),0)</f>
        <v>38642649.55315765</v>
      </c>
      <c r="I213" s="186">
        <f>IFERROR(VLOOKUP($B213,'1-1.(소매)정책매출'!$B$25:$AJ$276,29,0),0)</f>
        <v>26707670.555555556</v>
      </c>
      <c r="J213" s="187">
        <f t="shared" si="40"/>
        <v>0.69114491020642665</v>
      </c>
      <c r="K213" s="188">
        <f t="shared" si="39"/>
        <v>2.5783177728481194E-3</v>
      </c>
      <c r="L213" s="188">
        <f ca="1">VLOOKUP(B213,'1-1.(소매)정책매출'!$B$25:$AJ$276,33,0)</f>
        <v>2.7618657937806875E-3</v>
      </c>
      <c r="M213" s="188">
        <f t="shared" ca="1" si="41"/>
        <v>-1.8354802093256814E-4</v>
      </c>
      <c r="N213" s="188">
        <f t="shared" ca="1" si="42"/>
        <v>0.69096136218549409</v>
      </c>
      <c r="O213" s="189">
        <f t="shared" ca="1" si="46"/>
        <v>6.9096136218549411</v>
      </c>
      <c r="P213" s="185">
        <f>IFERROR(VLOOKUP($B213,'1-2.(소매)매장이익'!$A$24:$P$275,8,0),0)</f>
        <v>7993414.7908383906</v>
      </c>
      <c r="Q213" s="185">
        <f>IFERROR(VLOOKUP($B213,'1-2.(소매)매장이익'!$A$24:$P$275,16,0),0)</f>
        <v>10006775.121212121</v>
      </c>
      <c r="R213" s="190">
        <f t="shared" si="43"/>
        <v>1.2518773744459417</v>
      </c>
      <c r="S213" s="237">
        <f t="shared" si="44"/>
        <v>6</v>
      </c>
    </row>
    <row r="214" spans="2:19">
      <c r="B214" s="238" t="s">
        <v>371</v>
      </c>
      <c r="C214" s="191" t="s">
        <v>560</v>
      </c>
      <c r="D214" s="191" t="s">
        <v>30</v>
      </c>
      <c r="E214" s="191" t="s">
        <v>372</v>
      </c>
      <c r="F214" s="192"/>
      <c r="G214" s="327">
        <f t="shared" ca="1" si="45"/>
        <v>18</v>
      </c>
      <c r="H214" s="185">
        <f>IFERROR(VLOOKUP($B214,'1-1.(소매)정책매출'!$B$25:$AJ$276,25,0),0)</f>
        <v>49139158.435657583</v>
      </c>
      <c r="I214" s="186">
        <f>IFERROR(VLOOKUP($B214,'1-1.(소매)정책매출'!$B$25:$AJ$276,29,0),0)</f>
        <v>61583013.555555552</v>
      </c>
      <c r="J214" s="187">
        <f t="shared" ref="J214:J273" si="47">I214/H214</f>
        <v>1.2532370418225995</v>
      </c>
      <c r="K214" s="188">
        <f t="shared" ref="K214:K273" si="48">I214/SUM($I$22:$I$273)</f>
        <v>5.9451301836882598E-3</v>
      </c>
      <c r="L214" s="188">
        <f ca="1">VLOOKUP(B214,'1-1.(소매)정책매출'!$B$25:$AJ$276,33,0)</f>
        <v>6.648936170212766E-3</v>
      </c>
      <c r="M214" s="188">
        <f t="shared" ca="1" si="41"/>
        <v>-7.0380598652450624E-4</v>
      </c>
      <c r="N214" s="188">
        <f t="shared" ca="1" si="42"/>
        <v>1.252533235836075</v>
      </c>
      <c r="O214" s="189">
        <f t="shared" ca="1" si="46"/>
        <v>12</v>
      </c>
      <c r="P214" s="185">
        <f>IFERROR(VLOOKUP($B214,'1-2.(소매)매장이익'!$A$24:$P$275,8,0),0)</f>
        <v>15846773.116018862</v>
      </c>
      <c r="Q214" s="185">
        <f>IFERROR(VLOOKUP($B214,'1-2.(소매)매장이익'!$A$24:$P$275,16,0),0)</f>
        <v>34805695.969696969</v>
      </c>
      <c r="R214" s="190">
        <f t="shared" ref="R214:R273" si="49">Q214/P214</f>
        <v>2.1963901240255215</v>
      </c>
      <c r="S214" s="237">
        <f t="shared" si="44"/>
        <v>6</v>
      </c>
    </row>
    <row r="215" spans="2:19">
      <c r="B215" s="238" t="s">
        <v>373</v>
      </c>
      <c r="C215" s="191" t="s">
        <v>560</v>
      </c>
      <c r="D215" s="191" t="s">
        <v>30</v>
      </c>
      <c r="E215" s="191" t="s">
        <v>374</v>
      </c>
      <c r="F215" s="192"/>
      <c r="G215" s="327">
        <f t="shared" ca="1" si="45"/>
        <v>14.179015318234001</v>
      </c>
      <c r="H215" s="185">
        <f>IFERROR(VLOOKUP($B215,'1-1.(소매)정책매출'!$B$25:$AJ$276,25,0),0)</f>
        <v>37148213.067081802</v>
      </c>
      <c r="I215" s="186">
        <f>IFERROR(VLOOKUP($B215,'1-1.(소매)정책매출'!$B$25:$AJ$276,29,0),0)</f>
        <v>30394277.555555556</v>
      </c>
      <c r="J215" s="187">
        <f t="shared" si="47"/>
        <v>0.81818949139410635</v>
      </c>
      <c r="K215" s="188">
        <f t="shared" si="48"/>
        <v>2.9342171887044776E-3</v>
      </c>
      <c r="L215" s="188">
        <f ca="1">VLOOKUP(B215,'1-1.(소매)정책매출'!$B$25:$AJ$276,33,0)</f>
        <v>3.2221767594108018E-3</v>
      </c>
      <c r="M215" s="188">
        <f t="shared" ref="M215:M273" ca="1" si="50">K215-L215</f>
        <v>-2.8795957070632417E-4</v>
      </c>
      <c r="N215" s="188">
        <f t="shared" ref="N215:N273" ca="1" si="51">J215+M215</f>
        <v>0.81790153182339997</v>
      </c>
      <c r="O215" s="189">
        <f t="shared" ca="1" si="46"/>
        <v>8.1790153182340006</v>
      </c>
      <c r="P215" s="185">
        <f>IFERROR(VLOOKUP($B215,'1-2.(소매)매장이익'!$A$24:$P$275,8,0),0)</f>
        <v>9758141.9424775578</v>
      </c>
      <c r="Q215" s="185">
        <f>IFERROR(VLOOKUP($B215,'1-2.(소매)매장이익'!$A$24:$P$275,16,0),0)</f>
        <v>17057271.121212121</v>
      </c>
      <c r="R215" s="190">
        <f t="shared" si="49"/>
        <v>1.7480039972529176</v>
      </c>
      <c r="S215" s="237">
        <f t="shared" ref="S215:S273" si="52">IFERROR(MAX(0,MIN($S$4*1.2,$S$4*R215)),0)</f>
        <v>6</v>
      </c>
    </row>
    <row r="216" spans="2:19">
      <c r="B216" s="238" t="s">
        <v>375</v>
      </c>
      <c r="C216" s="191" t="s">
        <v>560</v>
      </c>
      <c r="D216" s="191" t="s">
        <v>30</v>
      </c>
      <c r="E216" s="191" t="s">
        <v>376</v>
      </c>
      <c r="F216" s="192"/>
      <c r="G216" s="327">
        <f t="shared" ca="1" si="45"/>
        <v>17.447381613723046</v>
      </c>
      <c r="H216" s="185">
        <f>IFERROR(VLOOKUP($B216,'1-1.(소매)정책매출'!$B$25:$AJ$276,25,0),0)</f>
        <v>39610804.93707405</v>
      </c>
      <c r="I216" s="186">
        <f>IFERROR(VLOOKUP($B216,'1-1.(소매)정책매출'!$B$25:$AJ$276,29,0),0)</f>
        <v>45389232.555555552</v>
      </c>
      <c r="J216" s="187">
        <f t="shared" si="47"/>
        <v>1.1458800856902844</v>
      </c>
      <c r="K216" s="188">
        <f t="shared" si="48"/>
        <v>4.3818072695816579E-3</v>
      </c>
      <c r="L216" s="188">
        <f ca="1">VLOOKUP(B216,'1-1.(소매)정책매출'!$B$25:$AJ$276,33,0)</f>
        <v>5.523731587561375E-3</v>
      </c>
      <c r="M216" s="188">
        <f t="shared" ca="1" si="50"/>
        <v>-1.1419243179797171E-3</v>
      </c>
      <c r="N216" s="188">
        <f t="shared" ca="1" si="51"/>
        <v>1.1447381613723047</v>
      </c>
      <c r="O216" s="189">
        <f t="shared" ca="1" si="46"/>
        <v>11.447381613723046</v>
      </c>
      <c r="P216" s="185">
        <f>IFERROR(VLOOKUP($B216,'1-2.(소매)매장이익'!$A$24:$P$275,8,0),0)</f>
        <v>11314142.924193669</v>
      </c>
      <c r="Q216" s="185">
        <f>IFERROR(VLOOKUP($B216,'1-2.(소매)매장이익'!$A$24:$P$275,16,0),0)</f>
        <v>25673159.545454543</v>
      </c>
      <c r="R216" s="190">
        <f t="shared" si="49"/>
        <v>2.2691210211386124</v>
      </c>
      <c r="S216" s="237">
        <f t="shared" si="52"/>
        <v>6</v>
      </c>
    </row>
    <row r="217" spans="2:19">
      <c r="B217" s="238" t="s">
        <v>377</v>
      </c>
      <c r="C217" s="191" t="s">
        <v>560</v>
      </c>
      <c r="D217" s="191" t="s">
        <v>30</v>
      </c>
      <c r="E217" s="191" t="s">
        <v>378</v>
      </c>
      <c r="F217" s="192"/>
      <c r="G217" s="327">
        <f t="shared" ca="1" si="45"/>
        <v>13.581827151080731</v>
      </c>
      <c r="H217" s="185">
        <f>IFERROR(VLOOKUP($B217,'1-1.(소매)정책매출'!$B$25:$AJ$276,25,0),0)</f>
        <v>28924801.217120558</v>
      </c>
      <c r="I217" s="186">
        <f>IFERROR(VLOOKUP($B217,'1-1.(소매)정책매출'!$B$25:$AJ$276,29,0),0)</f>
        <v>22302939.555555556</v>
      </c>
      <c r="J217" s="187">
        <f t="shared" si="47"/>
        <v>0.77106630355525041</v>
      </c>
      <c r="K217" s="188">
        <f t="shared" si="48"/>
        <v>2.1530917615308312E-3</v>
      </c>
      <c r="L217" s="188">
        <f ca="1">VLOOKUP(B217,'1-1.(소매)정책매출'!$B$25:$AJ$276,33,0)</f>
        <v>2.9153027823240591E-3</v>
      </c>
      <c r="M217" s="188">
        <f t="shared" ca="1" si="50"/>
        <v>-7.6221102079322787E-4</v>
      </c>
      <c r="N217" s="188">
        <f t="shared" ca="1" si="51"/>
        <v>0.7703040925344572</v>
      </c>
      <c r="O217" s="189">
        <f t="shared" ca="1" si="46"/>
        <v>7.7030409253445722</v>
      </c>
      <c r="P217" s="185">
        <f>IFERROR(VLOOKUP($B217,'1-2.(소매)매장이익'!$A$24:$P$275,8,0),0)</f>
        <v>7032816.8486862341</v>
      </c>
      <c r="Q217" s="185">
        <f>IFERROR(VLOOKUP($B217,'1-2.(소매)매장이익'!$A$24:$P$275,16,0),0)</f>
        <v>8268885.3636363614</v>
      </c>
      <c r="R217" s="190">
        <f t="shared" si="49"/>
        <v>1.1757572451472316</v>
      </c>
      <c r="S217" s="237">
        <f t="shared" si="52"/>
        <v>5.8787862257361576</v>
      </c>
    </row>
    <row r="218" spans="2:19">
      <c r="B218" s="238" t="s">
        <v>325</v>
      </c>
      <c r="C218" s="191" t="s">
        <v>560</v>
      </c>
      <c r="D218" s="191" t="s">
        <v>30</v>
      </c>
      <c r="E218" s="191" t="s">
        <v>326</v>
      </c>
      <c r="F218" s="192"/>
      <c r="G218" s="327">
        <f t="shared" ca="1" si="45"/>
        <v>18</v>
      </c>
      <c r="H218" s="185">
        <f>IFERROR(VLOOKUP($B218,'1-1.(소매)정책매출'!$B$25:$AJ$276,25,0),0)</f>
        <v>46135513.180185474</v>
      </c>
      <c r="I218" s="186">
        <f>IFERROR(VLOOKUP($B218,'1-1.(소매)정책매출'!$B$25:$AJ$276,29,0),0)</f>
        <v>56509824.555555552</v>
      </c>
      <c r="J218" s="187">
        <f t="shared" si="47"/>
        <v>1.2248660665126339</v>
      </c>
      <c r="K218" s="188">
        <f t="shared" si="48"/>
        <v>5.4553722567844964E-3</v>
      </c>
      <c r="L218" s="188">
        <f ca="1">VLOOKUP(B218,'1-1.(소매)정책매출'!$B$25:$AJ$276,33,0)</f>
        <v>4.8588379705400983E-3</v>
      </c>
      <c r="M218" s="188">
        <f t="shared" ca="1" si="50"/>
        <v>5.965342862443981E-4</v>
      </c>
      <c r="N218" s="188">
        <f t="shared" ca="1" si="51"/>
        <v>1.2254626007988783</v>
      </c>
      <c r="O218" s="189">
        <f t="shared" ca="1" si="46"/>
        <v>12</v>
      </c>
      <c r="P218" s="185">
        <f>IFERROR(VLOOKUP($B218,'1-2.(소매)매장이익'!$A$24:$P$275,8,0),0)</f>
        <v>12075357.849482089</v>
      </c>
      <c r="Q218" s="185">
        <f>IFERROR(VLOOKUP($B218,'1-2.(소매)매장이익'!$A$24:$P$275,16,0),0)</f>
        <v>27496991.939393938</v>
      </c>
      <c r="R218" s="190">
        <f t="shared" si="49"/>
        <v>2.2771161138361857</v>
      </c>
      <c r="S218" s="237">
        <f t="shared" si="52"/>
        <v>6</v>
      </c>
    </row>
    <row r="219" spans="2:19">
      <c r="B219" s="238" t="s">
        <v>357</v>
      </c>
      <c r="C219" s="191" t="s">
        <v>560</v>
      </c>
      <c r="D219" s="191" t="s">
        <v>30</v>
      </c>
      <c r="E219" s="191" t="s">
        <v>358</v>
      </c>
      <c r="F219" s="192"/>
      <c r="G219" s="327">
        <f t="shared" ca="1" si="45"/>
        <v>11.469373347551917</v>
      </c>
      <c r="H219" s="185">
        <f>IFERROR(VLOOKUP($B219,'1-1.(소매)정책매출'!$B$25:$AJ$276,25,0),0)</f>
        <v>35933587.152190179</v>
      </c>
      <c r="I219" s="186">
        <f>IFERROR(VLOOKUP($B219,'1-1.(소매)정책매출'!$B$25:$AJ$276,29,0),0)</f>
        <v>26033301.555555556</v>
      </c>
      <c r="J219" s="187">
        <f t="shared" si="47"/>
        <v>0.72448379409760122</v>
      </c>
      <c r="K219" s="188">
        <f t="shared" si="48"/>
        <v>2.5132152183388818E-3</v>
      </c>
      <c r="L219" s="188">
        <f ca="1">VLOOKUP(B219,'1-1.(소매)정책매출'!$B$25:$AJ$276,33,0)</f>
        <v>2.3527004909983632E-3</v>
      </c>
      <c r="M219" s="188">
        <f t="shared" ca="1" si="50"/>
        <v>1.605147273405186E-4</v>
      </c>
      <c r="N219" s="188">
        <f t="shared" ca="1" si="51"/>
        <v>0.72464430882494169</v>
      </c>
      <c r="O219" s="189">
        <f t="shared" ca="1" si="46"/>
        <v>7.2464430882494169</v>
      </c>
      <c r="P219" s="185">
        <f>IFERROR(VLOOKUP($B219,'1-2.(소매)매장이익'!$A$24:$P$275,8,0),0)</f>
        <v>9965750.8349491116</v>
      </c>
      <c r="Q219" s="185">
        <f>IFERROR(VLOOKUP($B219,'1-2.(소매)매장이익'!$A$24:$P$275,16,0),0)</f>
        <v>8416934.1515151523</v>
      </c>
      <c r="R219" s="190">
        <f t="shared" si="49"/>
        <v>0.84458605186050006</v>
      </c>
      <c r="S219" s="237">
        <f t="shared" si="52"/>
        <v>4.2229302593025002</v>
      </c>
    </row>
    <row r="220" spans="2:19">
      <c r="B220" s="238" t="s">
        <v>380</v>
      </c>
      <c r="C220" s="191" t="s">
        <v>379</v>
      </c>
      <c r="D220" s="191" t="s">
        <v>31</v>
      </c>
      <c r="E220" s="191" t="s">
        <v>381</v>
      </c>
      <c r="F220" s="192"/>
      <c r="G220" s="327">
        <f t="shared" ca="1" si="45"/>
        <v>15.217521920240557</v>
      </c>
      <c r="H220" s="185">
        <f>IFERROR(VLOOKUP($B220,'1-1.(소매)정책매출'!$B$25:$AJ$276,25,0),0)</f>
        <v>47022286.439975984</v>
      </c>
      <c r="I220" s="186">
        <f>IFERROR(VLOOKUP($B220,'1-1.(소매)정책매출'!$B$25:$AJ$276,29,0),0)</f>
        <v>43321802</v>
      </c>
      <c r="J220" s="187">
        <f t="shared" si="47"/>
        <v>0.92130360473432826</v>
      </c>
      <c r="K220" s="188">
        <f t="shared" si="48"/>
        <v>4.1822206776162526E-3</v>
      </c>
      <c r="L220" s="188">
        <f ca="1">VLOOKUP(B220,'1-1.(소매)정책매출'!$B$25:$AJ$276,33,0)</f>
        <v>3.7336333878887069E-3</v>
      </c>
      <c r="M220" s="188">
        <f t="shared" ca="1" si="50"/>
        <v>4.4858728972754563E-4</v>
      </c>
      <c r="N220" s="188">
        <f t="shared" ca="1" si="51"/>
        <v>0.92175219202405578</v>
      </c>
      <c r="O220" s="189">
        <f t="shared" ca="1" si="46"/>
        <v>9.2175219202405572</v>
      </c>
      <c r="P220" s="185">
        <f>IFERROR(VLOOKUP($B220,'1-2.(소매)매장이익'!$A$24:$P$275,8,0),0)</f>
        <v>15028346.105125025</v>
      </c>
      <c r="Q220" s="185">
        <f>IFERROR(VLOOKUP($B220,'1-2.(소매)매장이익'!$A$24:$P$275,16,0),0)</f>
        <v>21001607.484848484</v>
      </c>
      <c r="R220" s="190">
        <f t="shared" si="49"/>
        <v>1.3974663171808663</v>
      </c>
      <c r="S220" s="237">
        <f t="shared" si="52"/>
        <v>6</v>
      </c>
    </row>
    <row r="221" spans="2:19">
      <c r="B221" s="238" t="s">
        <v>382</v>
      </c>
      <c r="C221" s="191" t="s">
        <v>379</v>
      </c>
      <c r="D221" s="191" t="s">
        <v>31</v>
      </c>
      <c r="E221" s="191" t="s">
        <v>383</v>
      </c>
      <c r="F221" s="192"/>
      <c r="G221" s="327">
        <f t="shared" ca="1" si="45"/>
        <v>13.62728573491753</v>
      </c>
      <c r="H221" s="185">
        <f>IFERROR(VLOOKUP($B221,'1-1.(소매)정책매출'!$B$25:$AJ$276,25,0),0)</f>
        <v>38293182.27611044</v>
      </c>
      <c r="I221" s="186">
        <f>IFERROR(VLOOKUP($B221,'1-1.(소매)정책매출'!$B$25:$AJ$276,29,0),0)</f>
        <v>29226565</v>
      </c>
      <c r="J221" s="187">
        <f t="shared" si="47"/>
        <v>0.7632315535769213</v>
      </c>
      <c r="K221" s="188">
        <f t="shared" si="48"/>
        <v>2.821487999938125E-3</v>
      </c>
      <c r="L221" s="188">
        <f ca="1">VLOOKUP(B221,'1-1.(소매)정책매출'!$B$25:$AJ$276,33,0)</f>
        <v>3.324468085106383E-3</v>
      </c>
      <c r="M221" s="188">
        <f t="shared" ca="1" si="50"/>
        <v>-5.0298008516825796E-4</v>
      </c>
      <c r="N221" s="188">
        <f t="shared" ca="1" si="51"/>
        <v>0.76272857349175305</v>
      </c>
      <c r="O221" s="189">
        <f t="shared" ca="1" si="46"/>
        <v>7.62728573491753</v>
      </c>
      <c r="P221" s="185">
        <f>IFERROR(VLOOKUP($B221,'1-2.(소매)매장이익'!$A$24:$P$275,8,0),0)</f>
        <v>7596782.4439263018</v>
      </c>
      <c r="Q221" s="185">
        <f>IFERROR(VLOOKUP($B221,'1-2.(소매)매장이익'!$A$24:$P$275,16,0),0)</f>
        <v>11246674.90909091</v>
      </c>
      <c r="R221" s="190">
        <f t="shared" si="49"/>
        <v>1.4804524141773641</v>
      </c>
      <c r="S221" s="237">
        <f t="shared" si="52"/>
        <v>6</v>
      </c>
    </row>
    <row r="222" spans="2:19">
      <c r="B222" s="238" t="s">
        <v>384</v>
      </c>
      <c r="C222" s="191" t="s">
        <v>379</v>
      </c>
      <c r="D222" s="191" t="s">
        <v>31</v>
      </c>
      <c r="E222" s="191" t="s">
        <v>385</v>
      </c>
      <c r="F222" s="192"/>
      <c r="G222" s="327">
        <f t="shared" ca="1" si="45"/>
        <v>15.383835279443579</v>
      </c>
      <c r="H222" s="185">
        <f>IFERROR(VLOOKUP($B222,'1-1.(소매)정책매출'!$B$25:$AJ$276,25,0),0)</f>
        <v>62601146.492196873</v>
      </c>
      <c r="I222" s="186">
        <f>IFERROR(VLOOKUP($B222,'1-1.(소매)정책매출'!$B$25:$AJ$276,29,0),0)</f>
        <v>58763361</v>
      </c>
      <c r="J222" s="187">
        <f t="shared" si="47"/>
        <v>0.93869464527019086</v>
      </c>
      <c r="K222" s="188">
        <f t="shared" si="48"/>
        <v>5.6729252273584668E-3</v>
      </c>
      <c r="L222" s="188">
        <f ca="1">VLOOKUP(B222,'1-1.(소매)정책매출'!$B$25:$AJ$276,33,0)</f>
        <v>5.9840425531914893E-3</v>
      </c>
      <c r="M222" s="188">
        <f t="shared" ca="1" si="50"/>
        <v>-3.1111732583302253E-4</v>
      </c>
      <c r="N222" s="188">
        <f t="shared" ca="1" si="51"/>
        <v>0.93838352794435786</v>
      </c>
      <c r="O222" s="189">
        <f t="shared" ca="1" si="46"/>
        <v>9.3838352794435789</v>
      </c>
      <c r="P222" s="185">
        <f>IFERROR(VLOOKUP($B222,'1-2.(소매)매장이익'!$A$24:$P$275,8,0),0)</f>
        <v>20769827.15767435</v>
      </c>
      <c r="Q222" s="185">
        <f>IFERROR(VLOOKUP($B222,'1-2.(소매)매장이익'!$A$24:$P$275,16,0),0)</f>
        <v>30905820.909090914</v>
      </c>
      <c r="R222" s="190">
        <f t="shared" si="49"/>
        <v>1.4880153154125486</v>
      </c>
      <c r="S222" s="237">
        <f t="shared" si="52"/>
        <v>6</v>
      </c>
    </row>
    <row r="223" spans="2:19">
      <c r="B223" s="238" t="s">
        <v>386</v>
      </c>
      <c r="C223" s="191" t="s">
        <v>379</v>
      </c>
      <c r="D223" s="191" t="s">
        <v>31</v>
      </c>
      <c r="E223" s="191" t="s">
        <v>387</v>
      </c>
      <c r="F223" s="192"/>
      <c r="G223" s="327">
        <f t="shared" ca="1" si="45"/>
        <v>11.878320174493716</v>
      </c>
      <c r="H223" s="185">
        <f>IFERROR(VLOOKUP($B223,'1-1.(소매)정책매출'!$B$25:$AJ$276,25,0),0)</f>
        <v>32168078.898559421</v>
      </c>
      <c r="I223" s="186">
        <f>IFERROR(VLOOKUP($B223,'1-1.(소매)정책매출'!$B$25:$AJ$276,29,0),0)</f>
        <v>26561235</v>
      </c>
      <c r="J223" s="187">
        <f t="shared" si="47"/>
        <v>0.82570162438856387</v>
      </c>
      <c r="K223" s="188">
        <f t="shared" si="48"/>
        <v>2.5641811077024112E-3</v>
      </c>
      <c r="L223" s="188">
        <f ca="1">VLOOKUP(B223,'1-1.(소매)정책매출'!$B$25:$AJ$276,33,0)</f>
        <v>3.1710310965630114E-3</v>
      </c>
      <c r="M223" s="188">
        <f t="shared" ca="1" si="50"/>
        <v>-6.0684998886060019E-4</v>
      </c>
      <c r="N223" s="188">
        <f t="shared" ca="1" si="51"/>
        <v>0.82509477439970325</v>
      </c>
      <c r="O223" s="189">
        <f t="shared" ca="1" si="46"/>
        <v>8.2509477439970329</v>
      </c>
      <c r="P223" s="185">
        <f>IFERROR(VLOOKUP($B223,'1-2.(소매)매장이익'!$A$24:$P$275,8,0),0)</f>
        <v>10935971.289869469</v>
      </c>
      <c r="Q223" s="185">
        <f>IFERROR(VLOOKUP($B223,'1-2.(소매)매장이익'!$A$24:$P$275,16,0),0)</f>
        <v>7933768.1515151504</v>
      </c>
      <c r="R223" s="190">
        <f t="shared" si="49"/>
        <v>0.72547448609933651</v>
      </c>
      <c r="S223" s="237">
        <f t="shared" si="52"/>
        <v>3.6273724304966826</v>
      </c>
    </row>
    <row r="224" spans="2:19">
      <c r="B224" s="238" t="s">
        <v>388</v>
      </c>
      <c r="C224" s="191" t="s">
        <v>379</v>
      </c>
      <c r="D224" s="191" t="s">
        <v>31</v>
      </c>
      <c r="E224" s="191" t="s">
        <v>389</v>
      </c>
      <c r="F224" s="192"/>
      <c r="G224" s="327">
        <f t="shared" ca="1" si="45"/>
        <v>16.085661795625089</v>
      </c>
      <c r="H224" s="185">
        <f>IFERROR(VLOOKUP($B224,'1-1.(소매)정책매출'!$B$25:$AJ$276,25,0),0)</f>
        <v>40416059.827130854</v>
      </c>
      <c r="I224" s="186">
        <f>IFERROR(VLOOKUP($B224,'1-1.(소매)정책매출'!$B$25:$AJ$276,29,0),0)</f>
        <v>41616031</v>
      </c>
      <c r="J224" s="187">
        <f t="shared" si="47"/>
        <v>1.0296904541907774</v>
      </c>
      <c r="K224" s="188">
        <f t="shared" si="48"/>
        <v>4.017548147432071E-3</v>
      </c>
      <c r="L224" s="188">
        <f ca="1">VLOOKUP(B224,'1-1.(소매)정책매출'!$B$25:$AJ$276,33,0)</f>
        <v>3.529050736497545E-3</v>
      </c>
      <c r="M224" s="188">
        <f t="shared" ca="1" si="50"/>
        <v>4.8849741093452605E-4</v>
      </c>
      <c r="N224" s="188">
        <f t="shared" ca="1" si="51"/>
        <v>1.0301789516017119</v>
      </c>
      <c r="O224" s="189">
        <f t="shared" ca="1" si="46"/>
        <v>10.30178951601712</v>
      </c>
      <c r="P224" s="185">
        <f>IFERROR(VLOOKUP($B224,'1-2.(소매)매장이익'!$A$24:$P$275,8,0),0)</f>
        <v>10545936.327628093</v>
      </c>
      <c r="Q224" s="185">
        <f>IFERROR(VLOOKUP($B224,'1-2.(소매)매장이익'!$A$24:$P$275,16,0),0)</f>
        <v>12199269.757575758</v>
      </c>
      <c r="R224" s="190">
        <f t="shared" si="49"/>
        <v>1.1567744559215938</v>
      </c>
      <c r="S224" s="237">
        <f t="shared" si="52"/>
        <v>5.7838722796079693</v>
      </c>
    </row>
    <row r="225" spans="2:19">
      <c r="B225" s="238" t="s">
        <v>390</v>
      </c>
      <c r="C225" s="191" t="s">
        <v>379</v>
      </c>
      <c r="D225" s="191" t="s">
        <v>31</v>
      </c>
      <c r="E225" s="191" t="s">
        <v>391</v>
      </c>
      <c r="F225" s="192"/>
      <c r="G225" s="327">
        <f t="shared" ca="1" si="45"/>
        <v>14.685824217872083</v>
      </c>
      <c r="H225" s="185">
        <f>IFERROR(VLOOKUP($B225,'1-1.(소매)정책매출'!$B$25:$AJ$276,25,0),0)</f>
        <v>45479724.429171667</v>
      </c>
      <c r="I225" s="186">
        <f>IFERROR(VLOOKUP($B225,'1-1.(소매)정책매출'!$B$25:$AJ$276,29,0),0)</f>
        <v>39545589</v>
      </c>
      <c r="J225" s="187">
        <f t="shared" si="47"/>
        <v>0.86952129759683894</v>
      </c>
      <c r="K225" s="188">
        <f t="shared" si="48"/>
        <v>3.8176708352139605E-3</v>
      </c>
      <c r="L225" s="188">
        <f ca="1">VLOOKUP(B225,'1-1.(소매)정책매출'!$B$25:$AJ$276,33,0)</f>
        <v>4.7565466448445176E-3</v>
      </c>
      <c r="M225" s="188">
        <f t="shared" ca="1" si="50"/>
        <v>-9.3887580963055708E-4</v>
      </c>
      <c r="N225" s="188">
        <f t="shared" ca="1" si="51"/>
        <v>0.86858242178720835</v>
      </c>
      <c r="O225" s="189">
        <f t="shared" ca="1" si="46"/>
        <v>8.6858242178720833</v>
      </c>
      <c r="P225" s="185">
        <f>IFERROR(VLOOKUP($B225,'1-2.(소매)매장이익'!$A$24:$P$275,8,0),0)</f>
        <v>10225286.278802561</v>
      </c>
      <c r="Q225" s="185">
        <f>IFERROR(VLOOKUP($B225,'1-2.(소매)매장이익'!$A$24:$P$275,16,0),0)</f>
        <v>18975560.030303031</v>
      </c>
      <c r="R225" s="190">
        <f t="shared" si="49"/>
        <v>1.8557485348493516</v>
      </c>
      <c r="S225" s="237">
        <f t="shared" si="52"/>
        <v>6</v>
      </c>
    </row>
    <row r="226" spans="2:19">
      <c r="B226" s="238" t="s">
        <v>408</v>
      </c>
      <c r="C226" s="191" t="s">
        <v>379</v>
      </c>
      <c r="D226" s="191" t="s">
        <v>31</v>
      </c>
      <c r="E226" s="191" t="s">
        <v>409</v>
      </c>
      <c r="F226" s="192"/>
      <c r="G226" s="327">
        <f t="shared" ca="1" si="45"/>
        <v>15.195994102657501</v>
      </c>
      <c r="H226" s="185">
        <f>IFERROR(VLOOKUP($B226,'1-1.(소매)정책매출'!$B$25:$AJ$276,25,0),0)</f>
        <v>56862425.53181272</v>
      </c>
      <c r="I226" s="186">
        <f>IFERROR(VLOOKUP($B226,'1-1.(소매)정책매출'!$B$25:$AJ$276,29,0),0)</f>
        <v>52308876</v>
      </c>
      <c r="J226" s="187">
        <f t="shared" si="47"/>
        <v>0.91991988577298456</v>
      </c>
      <c r="K226" s="188">
        <f t="shared" si="48"/>
        <v>5.049819091783498E-3</v>
      </c>
      <c r="L226" s="188">
        <f ca="1">VLOOKUP(B226,'1-1.(소매)정책매출'!$B$25:$AJ$276,33,0)</f>
        <v>5.370294599018003E-3</v>
      </c>
      <c r="M226" s="188">
        <f t="shared" ca="1" si="50"/>
        <v>-3.2047550723450502E-4</v>
      </c>
      <c r="N226" s="188">
        <f t="shared" ca="1" si="51"/>
        <v>0.91959941026575009</v>
      </c>
      <c r="O226" s="189">
        <f t="shared" ca="1" si="46"/>
        <v>9.1959941026575009</v>
      </c>
      <c r="P226" s="185">
        <f>IFERROR(VLOOKUP($B226,'1-2.(소매)매장이익'!$A$24:$P$275,8,0),0)</f>
        <v>22299465.211715307</v>
      </c>
      <c r="Q226" s="185">
        <f>IFERROR(VLOOKUP($B226,'1-2.(소매)매장이익'!$A$24:$P$275,16,0),0)</f>
        <v>38482931.606060609</v>
      </c>
      <c r="R226" s="190">
        <f t="shared" si="49"/>
        <v>1.7257333860115673</v>
      </c>
      <c r="S226" s="237">
        <f t="shared" si="52"/>
        <v>6</v>
      </c>
    </row>
    <row r="227" spans="2:19">
      <c r="B227" s="238" t="s">
        <v>410</v>
      </c>
      <c r="C227" s="191" t="s">
        <v>379</v>
      </c>
      <c r="D227" s="191" t="s">
        <v>31</v>
      </c>
      <c r="E227" s="191" t="s">
        <v>411</v>
      </c>
      <c r="F227" s="192"/>
      <c r="G227" s="327">
        <f t="shared" ca="1" si="45"/>
        <v>14.590446457142843</v>
      </c>
      <c r="H227" s="185">
        <f>IFERROR(VLOOKUP($B227,'1-1.(소매)정책매출'!$B$25:$AJ$276,25,0),0)</f>
        <v>37231743.500600241</v>
      </c>
      <c r="I227" s="186">
        <f>IFERROR(VLOOKUP($B227,'1-1.(소매)정책매출'!$B$25:$AJ$276,29,0),0)</f>
        <v>32019079</v>
      </c>
      <c r="J227" s="187">
        <f t="shared" si="47"/>
        <v>0.85999408003774513</v>
      </c>
      <c r="K227" s="188">
        <f t="shared" si="48"/>
        <v>3.0910730415144856E-3</v>
      </c>
      <c r="L227" s="188">
        <f ca="1">VLOOKUP(B227,'1-1.(소매)정책매출'!$B$25:$AJ$276,33,0)</f>
        <v>4.0405073649754505E-3</v>
      </c>
      <c r="M227" s="188">
        <f t="shared" ca="1" si="50"/>
        <v>-9.4943432346096491E-4</v>
      </c>
      <c r="N227" s="188">
        <f t="shared" ca="1" si="51"/>
        <v>0.85904464571428418</v>
      </c>
      <c r="O227" s="189">
        <f t="shared" ca="1" si="46"/>
        <v>8.5904464571428427</v>
      </c>
      <c r="P227" s="185">
        <f>IFERROR(VLOOKUP($B227,'1-2.(소매)매장이익'!$A$24:$P$275,8,0),0)</f>
        <v>12388294.874328502</v>
      </c>
      <c r="Q227" s="185">
        <f>IFERROR(VLOOKUP($B227,'1-2.(소매)매장이익'!$A$24:$P$275,16,0),0)</f>
        <v>21180574.63636364</v>
      </c>
      <c r="R227" s="190">
        <f t="shared" si="49"/>
        <v>1.7097247725556515</v>
      </c>
      <c r="S227" s="237">
        <f t="shared" si="52"/>
        <v>6</v>
      </c>
    </row>
    <row r="228" spans="2:19">
      <c r="B228" s="238" t="s">
        <v>392</v>
      </c>
      <c r="C228" s="191" t="s">
        <v>379</v>
      </c>
      <c r="D228" s="191" t="s">
        <v>31</v>
      </c>
      <c r="E228" s="191" t="s">
        <v>393</v>
      </c>
      <c r="F228" s="192"/>
      <c r="G228" s="327">
        <f t="shared" ca="1" si="45"/>
        <v>11.820389679231479</v>
      </c>
      <c r="H228" s="185">
        <f>IFERROR(VLOOKUP($B228,'1-1.(소매)정책매출'!$B$25:$AJ$276,25,0),0)</f>
        <v>37231743.500600241</v>
      </c>
      <c r="I228" s="186">
        <f>IFERROR(VLOOKUP($B228,'1-1.(소매)정책매출'!$B$25:$AJ$276,29,0),0)</f>
        <v>30289385</v>
      </c>
      <c r="J228" s="187">
        <f t="shared" si="47"/>
        <v>0.81353657261609791</v>
      </c>
      <c r="K228" s="188">
        <f t="shared" si="48"/>
        <v>2.9240910214048707E-3</v>
      </c>
      <c r="L228" s="188">
        <f ca="1">VLOOKUP(B228,'1-1.(소매)정책매출'!$B$25:$AJ$276,33,0)</f>
        <v>3.0687397708674302E-3</v>
      </c>
      <c r="M228" s="188">
        <f t="shared" ca="1" si="50"/>
        <v>-1.4464874946255955E-4</v>
      </c>
      <c r="N228" s="188">
        <f t="shared" ca="1" si="51"/>
        <v>0.81339192386663539</v>
      </c>
      <c r="O228" s="189">
        <f t="shared" ca="1" si="46"/>
        <v>8.1339192386663548</v>
      </c>
      <c r="P228" s="185">
        <f>IFERROR(VLOOKUP($B228,'1-2.(소매)매장이익'!$A$24:$P$275,8,0),0)</f>
        <v>10392219.911379142</v>
      </c>
      <c r="Q228" s="185">
        <f>IFERROR(VLOOKUP($B228,'1-2.(소매)매장이익'!$A$24:$P$275,16,0),0)</f>
        <v>7662122.3030303018</v>
      </c>
      <c r="R228" s="190">
        <f t="shared" si="49"/>
        <v>0.73729408811302466</v>
      </c>
      <c r="S228" s="237">
        <f t="shared" si="52"/>
        <v>3.6864704405651234</v>
      </c>
    </row>
    <row r="229" spans="2:19">
      <c r="B229" s="238" t="s">
        <v>394</v>
      </c>
      <c r="C229" s="191" t="s">
        <v>379</v>
      </c>
      <c r="D229" s="191" t="s">
        <v>31</v>
      </c>
      <c r="E229" s="191" t="s">
        <v>395</v>
      </c>
      <c r="F229" s="192"/>
      <c r="G229" s="327">
        <f t="shared" ca="1" si="45"/>
        <v>15.246135911468127</v>
      </c>
      <c r="H229" s="185">
        <f>IFERROR(VLOOKUP($B229,'1-1.(소매)정책매출'!$B$25:$AJ$276,25,0),0)</f>
        <v>48083725.215486191</v>
      </c>
      <c r="I229" s="186">
        <f>IFERROR(VLOOKUP($B229,'1-1.(소매)정책매출'!$B$25:$AJ$276,29,0),0)</f>
        <v>44459069</v>
      </c>
      <c r="J229" s="187">
        <f t="shared" si="47"/>
        <v>0.92461781612713301</v>
      </c>
      <c r="K229" s="188">
        <f t="shared" si="48"/>
        <v>4.2920106988940058E-3</v>
      </c>
      <c r="L229" s="188">
        <f ca="1">VLOOKUP(B229,'1-1.(소매)정책매출'!$B$25:$AJ$276,33,0)</f>
        <v>4.2962356792144024E-3</v>
      </c>
      <c r="M229" s="188">
        <f t="shared" ca="1" si="50"/>
        <v>-4.2249803203966291E-6</v>
      </c>
      <c r="N229" s="188">
        <f t="shared" ca="1" si="51"/>
        <v>0.92461359114681263</v>
      </c>
      <c r="O229" s="189">
        <f t="shared" ca="1" si="46"/>
        <v>9.2461359114681265</v>
      </c>
      <c r="P229" s="185">
        <f>IFERROR(VLOOKUP($B229,'1-2.(소매)매장이익'!$A$24:$P$275,8,0),0)</f>
        <v>14536807.04862777</v>
      </c>
      <c r="Q229" s="185">
        <f>IFERROR(VLOOKUP($B229,'1-2.(소매)매장이익'!$A$24:$P$275,16,0),0)</f>
        <v>21830329.575757578</v>
      </c>
      <c r="R229" s="190">
        <f t="shared" si="49"/>
        <v>1.501727958741689</v>
      </c>
      <c r="S229" s="237">
        <f t="shared" si="52"/>
        <v>6</v>
      </c>
    </row>
    <row r="230" spans="2:19">
      <c r="B230" s="238" t="s">
        <v>396</v>
      </c>
      <c r="C230" s="191" t="s">
        <v>379</v>
      </c>
      <c r="D230" s="191" t="s">
        <v>31</v>
      </c>
      <c r="E230" s="191" t="s">
        <v>397</v>
      </c>
      <c r="F230" s="192"/>
      <c r="G230" s="327">
        <f t="shared" ca="1" si="45"/>
        <v>15.415771660635722</v>
      </c>
      <c r="H230" s="185">
        <f>IFERROR(VLOOKUP($B230,'1-1.(소매)정책매출'!$B$25:$AJ$276,25,0),0)</f>
        <v>59272493.195078023</v>
      </c>
      <c r="I230" s="186">
        <f>IFERROR(VLOOKUP($B230,'1-1.(소매)정책매출'!$B$25:$AJ$276,29,0),0)</f>
        <v>55841753</v>
      </c>
      <c r="J230" s="187">
        <f t="shared" si="47"/>
        <v>0.94211918530596062</v>
      </c>
      <c r="K230" s="188">
        <f t="shared" si="48"/>
        <v>5.3908776479551666E-3</v>
      </c>
      <c r="L230" s="188">
        <f ca="1">VLOOKUP(B230,'1-1.(소매)정책매출'!$B$25:$AJ$276,33,0)</f>
        <v>5.9328968903436989E-3</v>
      </c>
      <c r="M230" s="188">
        <f t="shared" ca="1" si="50"/>
        <v>-5.4201924238853234E-4</v>
      </c>
      <c r="N230" s="188">
        <f t="shared" ca="1" si="51"/>
        <v>0.94157716606357211</v>
      </c>
      <c r="O230" s="189">
        <f t="shared" ca="1" si="46"/>
        <v>9.4157716606357216</v>
      </c>
      <c r="P230" s="185">
        <f>IFERROR(VLOOKUP($B230,'1-2.(소매)매장이익'!$A$24:$P$275,8,0),0)</f>
        <v>19242390.55873597</v>
      </c>
      <c r="Q230" s="185">
        <f>IFERROR(VLOOKUP($B230,'1-2.(소매)매장이익'!$A$24:$P$275,16,0),0)</f>
        <v>29470883.757575758</v>
      </c>
      <c r="R230" s="190">
        <f t="shared" si="49"/>
        <v>1.5315604195652339</v>
      </c>
      <c r="S230" s="237">
        <f t="shared" si="52"/>
        <v>6</v>
      </c>
    </row>
    <row r="231" spans="2:19">
      <c r="B231" s="238" t="s">
        <v>398</v>
      </c>
      <c r="C231" s="191" t="s">
        <v>379</v>
      </c>
      <c r="D231" s="191" t="s">
        <v>31</v>
      </c>
      <c r="E231" s="191" t="s">
        <v>399</v>
      </c>
      <c r="F231" s="192"/>
      <c r="G231" s="327">
        <f t="shared" ca="1" si="45"/>
        <v>16.494945502946877</v>
      </c>
      <c r="H231" s="185">
        <f>IFERROR(VLOOKUP($B231,'1-1.(소매)정책매출'!$B$25:$AJ$276,25,0),0)</f>
        <v>44418285.65366146</v>
      </c>
      <c r="I231" s="186">
        <f>IFERROR(VLOOKUP($B231,'1-1.(소매)정책매출'!$B$25:$AJ$276,29,0),0)</f>
        <v>46600936.5</v>
      </c>
      <c r="J231" s="187">
        <f t="shared" si="47"/>
        <v>1.0491385656654362</v>
      </c>
      <c r="K231" s="188">
        <f t="shared" si="48"/>
        <v>4.4987833199224255E-3</v>
      </c>
      <c r="L231" s="188">
        <f ca="1">VLOOKUP(B231,'1-1.(소매)정책매출'!$B$25:$AJ$276,33,0)</f>
        <v>4.1427986906710313E-3</v>
      </c>
      <c r="M231" s="188">
        <f t="shared" ca="1" si="50"/>
        <v>3.5598462925139421E-4</v>
      </c>
      <c r="N231" s="188">
        <f t="shared" ca="1" si="51"/>
        <v>1.0494945502946875</v>
      </c>
      <c r="O231" s="189">
        <f t="shared" ca="1" si="46"/>
        <v>10.494945502946875</v>
      </c>
      <c r="P231" s="185">
        <f>IFERROR(VLOOKUP($B231,'1-2.(소매)매장이익'!$A$24:$P$275,8,0),0)</f>
        <v>13717007.344068717</v>
      </c>
      <c r="Q231" s="185">
        <f>IFERROR(VLOOKUP($B231,'1-2.(소매)매장이익'!$A$24:$P$275,16,0),0)</f>
        <v>29049788.606060602</v>
      </c>
      <c r="R231" s="190">
        <f t="shared" si="49"/>
        <v>2.1177934718116074</v>
      </c>
      <c r="S231" s="237">
        <f t="shared" si="52"/>
        <v>6</v>
      </c>
    </row>
    <row r="232" spans="2:19">
      <c r="B232" s="238" t="s">
        <v>400</v>
      </c>
      <c r="C232" s="191" t="s">
        <v>379</v>
      </c>
      <c r="D232" s="191" t="s">
        <v>31</v>
      </c>
      <c r="E232" s="191" t="s">
        <v>401</v>
      </c>
      <c r="F232" s="192"/>
      <c r="G232" s="327">
        <f t="shared" ca="1" si="45"/>
        <v>14.550800863948982</v>
      </c>
      <c r="H232" s="185">
        <f>IFERROR(VLOOKUP($B232,'1-1.(소매)정책매출'!$B$25:$AJ$276,25,0),0)</f>
        <v>44418285.65366146</v>
      </c>
      <c r="I232" s="186">
        <f>IFERROR(VLOOKUP($B232,'1-1.(소매)정책매출'!$B$25:$AJ$276,29,0),0)</f>
        <v>37999989</v>
      </c>
      <c r="J232" s="187">
        <f t="shared" si="47"/>
        <v>0.85550327845369267</v>
      </c>
      <c r="K232" s="188">
        <f t="shared" si="48"/>
        <v>3.6684609690287155E-3</v>
      </c>
      <c r="L232" s="188">
        <f ca="1">VLOOKUP(B232,'1-1.(소매)정책매출'!$B$25:$AJ$276,33,0)</f>
        <v>4.0916530278232409E-3</v>
      </c>
      <c r="M232" s="188">
        <f t="shared" ca="1" si="50"/>
        <v>-4.2319205879452542E-4</v>
      </c>
      <c r="N232" s="188">
        <f t="shared" ca="1" si="51"/>
        <v>0.85508008639489819</v>
      </c>
      <c r="O232" s="189">
        <f t="shared" ca="1" si="46"/>
        <v>8.5508008639489823</v>
      </c>
      <c r="P232" s="185">
        <f>IFERROR(VLOOKUP($B232,'1-2.(소매)매장이익'!$A$24:$P$275,8,0),0)</f>
        <v>14736795.640181679</v>
      </c>
      <c r="Q232" s="185">
        <f>IFERROR(VLOOKUP($B232,'1-2.(소매)매장이익'!$A$24:$P$275,16,0),0)</f>
        <v>21693874.090909094</v>
      </c>
      <c r="R232" s="190">
        <f t="shared" si="49"/>
        <v>1.4720889547900147</v>
      </c>
      <c r="S232" s="237">
        <f t="shared" si="52"/>
        <v>6</v>
      </c>
    </row>
    <row r="233" spans="2:19">
      <c r="B233" s="238" t="s">
        <v>402</v>
      </c>
      <c r="C233" s="191" t="s">
        <v>379</v>
      </c>
      <c r="D233" s="191" t="s">
        <v>31</v>
      </c>
      <c r="E233" s="191" t="s">
        <v>403</v>
      </c>
      <c r="F233" s="192"/>
      <c r="G233" s="327">
        <f t="shared" ca="1" si="45"/>
        <v>16.629548102647561</v>
      </c>
      <c r="H233" s="185">
        <f>IFERROR(VLOOKUP($B233,'1-1.(소매)정책매출'!$B$25:$AJ$276,25,0),0)</f>
        <v>44418285.65366146</v>
      </c>
      <c r="I233" s="186">
        <f>IFERROR(VLOOKUP($B233,'1-1.(소매)정책매출'!$B$25:$AJ$276,29,0),0)</f>
        <v>47232459</v>
      </c>
      <c r="J233" s="187">
        <f t="shared" si="47"/>
        <v>1.0633561900223081</v>
      </c>
      <c r="K233" s="188">
        <f t="shared" si="48"/>
        <v>4.5597495386840532E-3</v>
      </c>
      <c r="L233" s="188">
        <f ca="1">VLOOKUP(B233,'1-1.(소매)정책매출'!$B$25:$AJ$276,33,0)</f>
        <v>4.9611292962356791E-3</v>
      </c>
      <c r="M233" s="188">
        <f t="shared" ca="1" si="50"/>
        <v>-4.0137975755162592E-4</v>
      </c>
      <c r="N233" s="188">
        <f t="shared" ca="1" si="51"/>
        <v>1.0629548102647564</v>
      </c>
      <c r="O233" s="189">
        <f t="shared" ca="1" si="46"/>
        <v>10.629548102647563</v>
      </c>
      <c r="P233" s="185">
        <f>IFERROR(VLOOKUP($B233,'1-2.(소매)매장이익'!$A$24:$P$275,8,0),0)</f>
        <v>16428146.682911482</v>
      </c>
      <c r="Q233" s="185">
        <f>IFERROR(VLOOKUP($B233,'1-2.(소매)매장이익'!$A$24:$P$275,16,0),0)</f>
        <v>24115697.303030301</v>
      </c>
      <c r="R233" s="190">
        <f t="shared" si="49"/>
        <v>1.467949962250787</v>
      </c>
      <c r="S233" s="237">
        <f t="shared" si="52"/>
        <v>6</v>
      </c>
    </row>
    <row r="234" spans="2:19">
      <c r="B234" s="238" t="s">
        <v>412</v>
      </c>
      <c r="C234" s="191" t="s">
        <v>379</v>
      </c>
      <c r="D234" s="191" t="s">
        <v>31</v>
      </c>
      <c r="E234" s="191" t="s">
        <v>413</v>
      </c>
      <c r="F234" s="192"/>
      <c r="G234" s="327">
        <f t="shared" ca="1" si="45"/>
        <v>13.19109638524138</v>
      </c>
      <c r="H234" s="185">
        <f>IFERROR(VLOOKUP($B234,'1-1.(소매)정책매출'!$B$25:$AJ$276,25,0),0)</f>
        <v>38293182.27611044</v>
      </c>
      <c r="I234" s="186">
        <f>IFERROR(VLOOKUP($B234,'1-1.(소매)정책매출'!$B$25:$AJ$276,29,0),0)</f>
        <v>27542896</v>
      </c>
      <c r="J234" s="187">
        <f t="shared" si="47"/>
        <v>0.71926370081764901</v>
      </c>
      <c r="K234" s="188">
        <f t="shared" si="48"/>
        <v>2.6589491631173138E-3</v>
      </c>
      <c r="L234" s="188">
        <f ca="1">VLOOKUP(B234,'1-1.(소매)정책매출'!$B$25:$AJ$276,33,0)</f>
        <v>2.8130114566284779E-3</v>
      </c>
      <c r="M234" s="188">
        <f t="shared" ca="1" si="50"/>
        <v>-1.5406229351116411E-4</v>
      </c>
      <c r="N234" s="188">
        <f t="shared" ca="1" si="51"/>
        <v>0.7191096385241379</v>
      </c>
      <c r="O234" s="189">
        <f t="shared" ca="1" si="46"/>
        <v>7.1910963852413792</v>
      </c>
      <c r="P234" s="185">
        <f>IFERROR(VLOOKUP($B234,'1-2.(소매)매장이익'!$A$24:$P$275,8,0),0)</f>
        <v>9090370.5771086849</v>
      </c>
      <c r="Q234" s="185">
        <f>IFERROR(VLOOKUP($B234,'1-2.(소매)매장이익'!$A$24:$P$275,16,0),0)</f>
        <v>13502088.303030301</v>
      </c>
      <c r="R234" s="190">
        <f t="shared" si="49"/>
        <v>1.4853176983819754</v>
      </c>
      <c r="S234" s="237">
        <f t="shared" si="52"/>
        <v>6</v>
      </c>
    </row>
    <row r="235" spans="2:19">
      <c r="B235" s="238" t="s">
        <v>414</v>
      </c>
      <c r="C235" s="191" t="s">
        <v>379</v>
      </c>
      <c r="D235" s="191" t="s">
        <v>31</v>
      </c>
      <c r="E235" s="191" t="s">
        <v>415</v>
      </c>
      <c r="F235" s="192"/>
      <c r="G235" s="327">
        <f t="shared" ca="1" si="45"/>
        <v>13.694732048338716</v>
      </c>
      <c r="H235" s="185">
        <f>IFERROR(VLOOKUP($B235,'1-1.(소매)정책매출'!$B$25:$AJ$276,25,0),0)</f>
        <v>41427902.450180069</v>
      </c>
      <c r="I235" s="186">
        <f>IFERROR(VLOOKUP($B235,'1-1.(소매)정책매출'!$B$25:$AJ$276,29,0),0)</f>
        <v>31881523.5</v>
      </c>
      <c r="J235" s="187">
        <f t="shared" si="47"/>
        <v>0.76956644228704907</v>
      </c>
      <c r="K235" s="188">
        <f t="shared" si="48"/>
        <v>3.077793643385575E-3</v>
      </c>
      <c r="L235" s="188">
        <f ca="1">VLOOKUP(B235,'1-1.(소매)정책매출'!$B$25:$AJ$276,33,0)</f>
        <v>3.1710310965630114E-3</v>
      </c>
      <c r="M235" s="188">
        <f t="shared" ca="1" si="50"/>
        <v>-9.323745317743647E-5</v>
      </c>
      <c r="N235" s="188">
        <f t="shared" ca="1" si="51"/>
        <v>0.7694732048338716</v>
      </c>
      <c r="O235" s="189">
        <f t="shared" ca="1" si="46"/>
        <v>7.6947320483387163</v>
      </c>
      <c r="P235" s="185">
        <f>IFERROR(VLOOKUP($B235,'1-2.(소매)매장이익'!$A$24:$P$275,8,0),0)</f>
        <v>14165974.78664509</v>
      </c>
      <c r="Q235" s="185">
        <f>IFERROR(VLOOKUP($B235,'1-2.(소매)매장이익'!$A$24:$P$275,16,0),0)</f>
        <v>18153833.878787879</v>
      </c>
      <c r="R235" s="190">
        <f t="shared" si="49"/>
        <v>1.2815096844519536</v>
      </c>
      <c r="S235" s="237">
        <f t="shared" si="52"/>
        <v>6</v>
      </c>
    </row>
    <row r="236" spans="2:19">
      <c r="B236" s="238" t="s">
        <v>416</v>
      </c>
      <c r="C236" s="191" t="s">
        <v>379</v>
      </c>
      <c r="D236" s="191" t="s">
        <v>31</v>
      </c>
      <c r="E236" s="191" t="s">
        <v>417</v>
      </c>
      <c r="F236" s="192"/>
      <c r="G236" s="327">
        <f t="shared" ca="1" si="45"/>
        <v>16.95978756317481</v>
      </c>
      <c r="H236" s="185">
        <f>IFERROR(VLOOKUP($B236,'1-1.(소매)정책매출'!$B$25:$AJ$276,25,0),0)</f>
        <v>39885340.439375743</v>
      </c>
      <c r="I236" s="186">
        <f>IFERROR(VLOOKUP($B236,'1-1.(소매)정책매출'!$B$25:$AJ$276,29,0),0)</f>
        <v>43694160</v>
      </c>
      <c r="J236" s="187">
        <f t="shared" si="47"/>
        <v>1.0954942221544661</v>
      </c>
      <c r="K236" s="188">
        <f t="shared" si="48"/>
        <v>4.2181675509036527E-3</v>
      </c>
      <c r="L236" s="188">
        <f ca="1">VLOOKUP(B236,'1-1.(소매)정책매출'!$B$25:$AJ$276,33,0)</f>
        <v>3.7336333878887069E-3</v>
      </c>
      <c r="M236" s="188">
        <f t="shared" ca="1" si="50"/>
        <v>4.8453416301494573E-4</v>
      </c>
      <c r="N236" s="188">
        <f t="shared" ca="1" si="51"/>
        <v>1.095978756317481</v>
      </c>
      <c r="O236" s="189">
        <f t="shared" ca="1" si="46"/>
        <v>10.95978756317481</v>
      </c>
      <c r="P236" s="185">
        <f>IFERROR(VLOOKUP($B236,'1-2.(소매)매장이익'!$A$24:$P$275,8,0),0)</f>
        <v>14079745.715061594</v>
      </c>
      <c r="Q236" s="185">
        <f>IFERROR(VLOOKUP($B236,'1-2.(소매)매장이익'!$A$24:$P$275,16,0),0)</f>
        <v>25078139.878787879</v>
      </c>
      <c r="R236" s="190">
        <f t="shared" si="49"/>
        <v>1.7811500567059901</v>
      </c>
      <c r="S236" s="237">
        <f t="shared" si="52"/>
        <v>6</v>
      </c>
    </row>
    <row r="237" spans="2:19">
      <c r="B237" s="238" t="s">
        <v>418</v>
      </c>
      <c r="C237" s="191" t="s">
        <v>379</v>
      </c>
      <c r="D237" s="191" t="s">
        <v>31</v>
      </c>
      <c r="E237" s="191" t="s">
        <v>419</v>
      </c>
      <c r="F237" s="192"/>
      <c r="G237" s="327">
        <f t="shared" ca="1" si="45"/>
        <v>16.101425447681358</v>
      </c>
      <c r="H237" s="185">
        <f>IFERROR(VLOOKUP($B237,'1-1.(소매)정책매출'!$B$25:$AJ$276,25,0),0)</f>
        <v>38823901.663865536</v>
      </c>
      <c r="I237" s="186">
        <f>IFERROR(VLOOKUP($B237,'1-1.(소매)정책매출'!$B$25:$AJ$276,29,0),0)</f>
        <v>39209714</v>
      </c>
      <c r="J237" s="187">
        <f t="shared" si="47"/>
        <v>1.0099374951923894</v>
      </c>
      <c r="K237" s="188">
        <f t="shared" si="48"/>
        <v>3.7852459750916979E-3</v>
      </c>
      <c r="L237" s="188">
        <f ca="1">VLOOKUP(B237,'1-1.(소매)정책매출'!$B$25:$AJ$276,33,0)</f>
        <v>3.5801963993453353E-3</v>
      </c>
      <c r="M237" s="188">
        <f t="shared" ca="1" si="50"/>
        <v>2.0504957574636259E-4</v>
      </c>
      <c r="N237" s="188">
        <f t="shared" ca="1" si="51"/>
        <v>1.0101425447681358</v>
      </c>
      <c r="O237" s="189">
        <f t="shared" ca="1" si="46"/>
        <v>10.101425447681358</v>
      </c>
      <c r="P237" s="185">
        <f>IFERROR(VLOOKUP($B237,'1-2.(소매)매장이익'!$A$24:$P$275,8,0),0)</f>
        <v>13863298.191264978</v>
      </c>
      <c r="Q237" s="185">
        <f>IFERROR(VLOOKUP($B237,'1-2.(소매)매장이익'!$A$24:$P$275,16,0),0)</f>
        <v>19526293.303030297</v>
      </c>
      <c r="R237" s="190">
        <f t="shared" si="49"/>
        <v>1.4084883000881763</v>
      </c>
      <c r="S237" s="237">
        <f t="shared" si="52"/>
        <v>6</v>
      </c>
    </row>
    <row r="238" spans="2:19">
      <c r="B238" s="238" t="s">
        <v>420</v>
      </c>
      <c r="C238" s="191" t="s">
        <v>379</v>
      </c>
      <c r="D238" s="191" t="s">
        <v>31</v>
      </c>
      <c r="E238" s="191" t="s">
        <v>421</v>
      </c>
      <c r="F238" s="192"/>
      <c r="G238" s="327">
        <f t="shared" ca="1" si="45"/>
        <v>14.227180932625146</v>
      </c>
      <c r="H238" s="185">
        <f>IFERROR(VLOOKUP($B238,'1-1.(소매)정책매출'!$B$25:$AJ$276,25,0),0)</f>
        <v>31106640.123049218</v>
      </c>
      <c r="I238" s="186">
        <f>IFERROR(VLOOKUP($B238,'1-1.(소매)정책매출'!$B$25:$AJ$276,29,0),0)</f>
        <v>25589925</v>
      </c>
      <c r="J238" s="187">
        <f t="shared" si="47"/>
        <v>0.82265152709432365</v>
      </c>
      <c r="K238" s="188">
        <f t="shared" si="48"/>
        <v>2.4704123220370446E-3</v>
      </c>
      <c r="L238" s="188">
        <f ca="1">VLOOKUP(B238,'1-1.(소매)정책매출'!$B$25:$AJ$276,33,0)</f>
        <v>2.403846153846154E-3</v>
      </c>
      <c r="M238" s="188">
        <f t="shared" ca="1" si="50"/>
        <v>6.6566168190890576E-5</v>
      </c>
      <c r="N238" s="188">
        <f t="shared" ca="1" si="51"/>
        <v>0.82271809326251455</v>
      </c>
      <c r="O238" s="189">
        <f t="shared" ca="1" si="46"/>
        <v>8.2271809326251457</v>
      </c>
      <c r="P238" s="185">
        <f>IFERROR(VLOOKUP($B238,'1-2.(소매)매장이익'!$A$24:$P$275,8,0),0)</f>
        <v>11788433.329815572</v>
      </c>
      <c r="Q238" s="185">
        <f>IFERROR(VLOOKUP($B238,'1-2.(소매)매장이익'!$A$24:$P$275,16,0),0)</f>
        <v>17494820.969696969</v>
      </c>
      <c r="R238" s="190">
        <f t="shared" si="49"/>
        <v>1.4840666677435985</v>
      </c>
      <c r="S238" s="237">
        <f t="shared" si="52"/>
        <v>6</v>
      </c>
    </row>
    <row r="239" spans="2:19">
      <c r="B239" s="238" t="s">
        <v>422</v>
      </c>
      <c r="C239" s="191" t="s">
        <v>379</v>
      </c>
      <c r="D239" s="191" t="s">
        <v>31</v>
      </c>
      <c r="E239" s="191" t="s">
        <v>423</v>
      </c>
      <c r="F239" s="192"/>
      <c r="G239" s="327">
        <f t="shared" ca="1" si="45"/>
        <v>14.207770056689126</v>
      </c>
      <c r="H239" s="185">
        <f>IFERROR(VLOOKUP($B239,'1-1.(소매)정책매출'!$B$25:$AJ$276,25,0),0)</f>
        <v>39885340.439375743</v>
      </c>
      <c r="I239" s="186">
        <f>IFERROR(VLOOKUP($B239,'1-1.(소매)정책매출'!$B$25:$AJ$276,29,0),0)</f>
        <v>33613837</v>
      </c>
      <c r="J239" s="187">
        <f t="shared" si="47"/>
        <v>0.8427616921332739</v>
      </c>
      <c r="K239" s="188">
        <f t="shared" si="48"/>
        <v>3.2450285460291395E-3</v>
      </c>
      <c r="L239" s="188">
        <f ca="1">VLOOKUP(B239,'1-1.(소매)정책매출'!$B$25:$AJ$276,33,0)</f>
        <v>3.1710310965630114E-3</v>
      </c>
      <c r="M239" s="188">
        <f t="shared" ca="1" si="50"/>
        <v>7.399744946612807E-5</v>
      </c>
      <c r="N239" s="188">
        <f t="shared" ca="1" si="51"/>
        <v>0.84283568958274002</v>
      </c>
      <c r="O239" s="189">
        <f t="shared" ca="1" si="46"/>
        <v>8.4283568958274007</v>
      </c>
      <c r="P239" s="185">
        <f>IFERROR(VLOOKUP($B239,'1-2.(소매)매장이익'!$A$24:$P$275,8,0),0)</f>
        <v>9017388.7908672951</v>
      </c>
      <c r="Q239" s="185">
        <f>IFERROR(VLOOKUP($B239,'1-2.(소매)매장이익'!$A$24:$P$275,16,0),0)</f>
        <v>10423043.09090909</v>
      </c>
      <c r="R239" s="190">
        <f t="shared" si="49"/>
        <v>1.1558826321723452</v>
      </c>
      <c r="S239" s="237">
        <f t="shared" si="52"/>
        <v>5.7794131608617256</v>
      </c>
    </row>
    <row r="240" spans="2:19">
      <c r="B240" s="238" t="s">
        <v>424</v>
      </c>
      <c r="C240" s="191" t="s">
        <v>379</v>
      </c>
      <c r="D240" s="191" t="s">
        <v>31</v>
      </c>
      <c r="E240" s="191" t="s">
        <v>425</v>
      </c>
      <c r="F240" s="192"/>
      <c r="G240" s="327">
        <f t="shared" ca="1" si="45"/>
        <v>12.665021001586393</v>
      </c>
      <c r="H240" s="185">
        <f>IFERROR(VLOOKUP($B240,'1-1.(소매)정책매출'!$B$25:$AJ$276,25,0),0)</f>
        <v>38823901.663865536</v>
      </c>
      <c r="I240" s="186">
        <f>IFERROR(VLOOKUP($B240,'1-1.(소매)정책매출'!$B$25:$AJ$276,29,0),0)</f>
        <v>29350291</v>
      </c>
      <c r="J240" s="187">
        <f t="shared" si="47"/>
        <v>0.75598509531866853</v>
      </c>
      <c r="K240" s="188">
        <f t="shared" si="48"/>
        <v>2.8334323192339556E-3</v>
      </c>
      <c r="L240" s="188">
        <f ca="1">VLOOKUP(B240,'1-1.(소매)정책매출'!$B$25:$AJ$276,33,0)</f>
        <v>2.6595744680851063E-3</v>
      </c>
      <c r="M240" s="188">
        <f t="shared" ca="1" si="50"/>
        <v>1.7385785114884924E-4</v>
      </c>
      <c r="N240" s="188">
        <f t="shared" ca="1" si="51"/>
        <v>0.7561589531698174</v>
      </c>
      <c r="O240" s="189">
        <f t="shared" ca="1" si="46"/>
        <v>7.561589531698174</v>
      </c>
      <c r="P240" s="185">
        <f>IFERROR(VLOOKUP($B240,'1-2.(소매)매장이익'!$A$24:$P$275,8,0),0)</f>
        <v>10131214.328118626</v>
      </c>
      <c r="Q240" s="185">
        <f>IFERROR(VLOOKUP($B240,'1-2.(소매)매장이익'!$A$24:$P$275,16,0),0)</f>
        <v>10340791.606060607</v>
      </c>
      <c r="R240" s="190">
        <f t="shared" si="49"/>
        <v>1.020686293977644</v>
      </c>
      <c r="S240" s="237">
        <f t="shared" si="52"/>
        <v>5.1034314698882195</v>
      </c>
    </row>
    <row r="241" spans="2:19">
      <c r="B241" s="238" t="s">
        <v>426</v>
      </c>
      <c r="C241" s="191" t="s">
        <v>379</v>
      </c>
      <c r="D241" s="191" t="s">
        <v>31</v>
      </c>
      <c r="E241" s="191" t="s">
        <v>427</v>
      </c>
      <c r="F241" s="192"/>
      <c r="G241" s="327">
        <f t="shared" ca="1" si="45"/>
        <v>15.000153183341922</v>
      </c>
      <c r="H241" s="185">
        <f>IFERROR(VLOOKUP($B241,'1-1.(소매)정책매출'!$B$25:$AJ$276,25,0),0)</f>
        <v>33229517.674069624</v>
      </c>
      <c r="I241" s="186">
        <f>IFERROR(VLOOKUP($B241,'1-1.(소매)정책매출'!$B$25:$AJ$276,29,0),0)</f>
        <v>29887677</v>
      </c>
      <c r="J241" s="187">
        <f t="shared" si="47"/>
        <v>0.89943156241845179</v>
      </c>
      <c r="K241" s="188">
        <f t="shared" si="48"/>
        <v>2.8853107438909327E-3</v>
      </c>
      <c r="L241" s="188">
        <f ca="1">VLOOKUP(B241,'1-1.(소매)정책매출'!$B$25:$AJ$276,33,0)</f>
        <v>2.3015548281505728E-3</v>
      </c>
      <c r="M241" s="188">
        <f t="shared" ca="1" si="50"/>
        <v>5.8375591574035988E-4</v>
      </c>
      <c r="N241" s="188">
        <f t="shared" ca="1" si="51"/>
        <v>0.90001531833419213</v>
      </c>
      <c r="O241" s="189">
        <f t="shared" ca="1" si="46"/>
        <v>9.0001531833419222</v>
      </c>
      <c r="P241" s="185">
        <f>IFERROR(VLOOKUP($B241,'1-2.(소매)매장이익'!$A$24:$P$275,8,0),0)</f>
        <v>8788199.4932680391</v>
      </c>
      <c r="Q241" s="185">
        <f>IFERROR(VLOOKUP($B241,'1-2.(소매)매장이익'!$A$24:$P$275,16,0),0)</f>
        <v>13445105.606060605</v>
      </c>
      <c r="R241" s="190">
        <f t="shared" si="49"/>
        <v>1.5299044606759169</v>
      </c>
      <c r="S241" s="237">
        <f t="shared" si="52"/>
        <v>6</v>
      </c>
    </row>
    <row r="242" spans="2:19">
      <c r="B242" s="238" t="s">
        <v>428</v>
      </c>
      <c r="C242" s="191" t="s">
        <v>379</v>
      </c>
      <c r="D242" s="191" t="s">
        <v>31</v>
      </c>
      <c r="E242" s="191" t="s">
        <v>429</v>
      </c>
      <c r="F242" s="192"/>
      <c r="G242" s="327">
        <f t="shared" ca="1" si="45"/>
        <v>14.818297054542235</v>
      </c>
      <c r="H242" s="185">
        <f>IFERROR(VLOOKUP($B242,'1-1.(소매)정책매출'!$B$25:$AJ$276,25,0),0)</f>
        <v>29227291.847539011</v>
      </c>
      <c r="I242" s="186">
        <f>IFERROR(VLOOKUP($B242,'1-1.(소매)정책매출'!$B$25:$AJ$276,29,0),0)</f>
        <v>26862448</v>
      </c>
      <c r="J242" s="187">
        <f t="shared" si="47"/>
        <v>0.91908782175663206</v>
      </c>
      <c r="K242" s="188">
        <f t="shared" si="48"/>
        <v>2.5932597512215985E-3</v>
      </c>
      <c r="L242" s="188">
        <f ca="1">VLOOKUP(B242,'1-1.(소매)정책매출'!$B$25:$AJ$276,33,0)</f>
        <v>2.3527004909983632E-3</v>
      </c>
      <c r="M242" s="188">
        <f t="shared" ca="1" si="50"/>
        <v>2.4055926022323532E-4</v>
      </c>
      <c r="N242" s="188">
        <f t="shared" ca="1" si="51"/>
        <v>0.91932838101685532</v>
      </c>
      <c r="O242" s="189">
        <f t="shared" ca="1" si="46"/>
        <v>9.1932838101685537</v>
      </c>
      <c r="P242" s="185">
        <f>IFERROR(VLOOKUP($B242,'1-2.(소매)매장이익'!$A$24:$P$275,8,0),0)</f>
        <v>7709517.1202427149</v>
      </c>
      <c r="Q242" s="185">
        <f>IFERROR(VLOOKUP($B242,'1-2.(소매)매장이익'!$A$24:$P$275,16,0),0)</f>
        <v>8673227.1818181835</v>
      </c>
      <c r="R242" s="190">
        <f t="shared" si="49"/>
        <v>1.1250026488747364</v>
      </c>
      <c r="S242" s="237">
        <f t="shared" si="52"/>
        <v>5.6250132443736822</v>
      </c>
    </row>
    <row r="243" spans="2:19">
      <c r="B243" s="238" t="s">
        <v>404</v>
      </c>
      <c r="C243" s="191" t="s">
        <v>379</v>
      </c>
      <c r="D243" s="191" t="s">
        <v>31</v>
      </c>
      <c r="E243" s="191" t="s">
        <v>405</v>
      </c>
      <c r="F243" s="192"/>
      <c r="G243" s="327">
        <f t="shared" ca="1" si="45"/>
        <v>12.918456177586188</v>
      </c>
      <c r="H243" s="185">
        <f>IFERROR(VLOOKUP($B243,'1-1.(소매)정책매출'!$B$25:$AJ$276,25,0),0)</f>
        <v>30575920.735294115</v>
      </c>
      <c r="I243" s="186">
        <f>IFERROR(VLOOKUP($B243,'1-1.(소매)정책매출'!$B$25:$AJ$276,29,0),0)</f>
        <v>23743535</v>
      </c>
      <c r="J243" s="187">
        <f t="shared" si="47"/>
        <v>0.7765435816489602</v>
      </c>
      <c r="K243" s="188">
        <f t="shared" si="48"/>
        <v>2.2921646481073249E-3</v>
      </c>
      <c r="L243" s="188">
        <f ca="1">VLOOKUP(B243,'1-1.(소매)정책매출'!$B$25:$AJ$276,33,0)</f>
        <v>2.6595744680851063E-3</v>
      </c>
      <c r="M243" s="188">
        <f t="shared" ca="1" si="50"/>
        <v>-3.6740981997778139E-4</v>
      </c>
      <c r="N243" s="188">
        <f t="shared" ca="1" si="51"/>
        <v>0.77617617182898246</v>
      </c>
      <c r="O243" s="189">
        <f t="shared" ca="1" si="46"/>
        <v>7.7617617182898249</v>
      </c>
      <c r="P243" s="185">
        <f>IFERROR(VLOOKUP($B243,'1-2.(소매)매장이익'!$A$24:$P$275,8,0),0)</f>
        <v>13451898.880529692</v>
      </c>
      <c r="Q243" s="185">
        <f>IFERROR(VLOOKUP($B243,'1-2.(소매)매장이익'!$A$24:$P$275,16,0),0)</f>
        <v>13873466.484848484</v>
      </c>
      <c r="R243" s="190">
        <f t="shared" si="49"/>
        <v>1.0313388918592727</v>
      </c>
      <c r="S243" s="237">
        <f t="shared" si="52"/>
        <v>5.1566944592963635</v>
      </c>
    </row>
    <row r="244" spans="2:19">
      <c r="B244" s="238" t="s">
        <v>406</v>
      </c>
      <c r="C244" s="191" t="s">
        <v>379</v>
      </c>
      <c r="D244" s="191" t="s">
        <v>31</v>
      </c>
      <c r="E244" s="191" t="s">
        <v>407</v>
      </c>
      <c r="F244" s="192"/>
      <c r="G244" s="327">
        <f t="shared" ca="1" si="45"/>
        <v>16.847668794754856</v>
      </c>
      <c r="H244" s="185">
        <f>IFERROR(VLOOKUP($B244,'1-1.(소매)정책매출'!$B$25:$AJ$276,25,0),0)</f>
        <v>30575920.735294115</v>
      </c>
      <c r="I244" s="186">
        <f>IFERROR(VLOOKUP($B244,'1-1.(소매)정책매출'!$B$25:$AJ$276,29,0),0)</f>
        <v>33159007</v>
      </c>
      <c r="J244" s="187">
        <f t="shared" si="47"/>
        <v>1.0844810623061369</v>
      </c>
      <c r="K244" s="188">
        <f t="shared" si="48"/>
        <v>3.2011199516728799E-3</v>
      </c>
      <c r="L244" s="188">
        <f ca="1">VLOOKUP(B244,'1-1.(소매)정책매출'!$B$25:$AJ$276,33,0)</f>
        <v>2.9153027823240591E-3</v>
      </c>
      <c r="M244" s="188">
        <f t="shared" ca="1" si="50"/>
        <v>2.8581716934882083E-4</v>
      </c>
      <c r="N244" s="188">
        <f t="shared" ca="1" si="51"/>
        <v>1.0847668794754857</v>
      </c>
      <c r="O244" s="189">
        <f t="shared" ca="1" si="46"/>
        <v>10.847668794754856</v>
      </c>
      <c r="P244" s="185">
        <f>IFERROR(VLOOKUP($B244,'1-2.(소매)매장이익'!$A$24:$P$275,8,0),0)</f>
        <v>8366036.523756884</v>
      </c>
      <c r="Q244" s="185">
        <f>IFERROR(VLOOKUP($B244,'1-2.(소매)매장이익'!$A$24:$P$275,16,0),0)</f>
        <v>18040728.818181816</v>
      </c>
      <c r="R244" s="190">
        <f t="shared" si="49"/>
        <v>2.1564248215928634</v>
      </c>
      <c r="S244" s="237">
        <f t="shared" si="52"/>
        <v>6</v>
      </c>
    </row>
    <row r="245" spans="2:19">
      <c r="B245" s="238" t="s">
        <v>620</v>
      </c>
      <c r="C245" s="191" t="s">
        <v>379</v>
      </c>
      <c r="D245" s="191" t="s">
        <v>31</v>
      </c>
      <c r="E245" s="191" t="s">
        <v>626</v>
      </c>
      <c r="F245" s="192"/>
      <c r="G245" s="327">
        <f t="shared" ca="1" si="45"/>
        <v>6.3198262135689172</v>
      </c>
      <c r="H245" s="185">
        <f>IFERROR(VLOOKUP($B245,'1-1.(소매)정책매출'!$B$25:$AJ$276,25,0),0)</f>
        <v>27635133.684273709</v>
      </c>
      <c r="I245" s="186">
        <f>IFERROR(VLOOKUP($B245,'1-1.(소매)정책매출'!$B$25:$AJ$276,29,0),0)</f>
        <v>13868830</v>
      </c>
      <c r="J245" s="187">
        <f t="shared" si="47"/>
        <v>0.50185499945282763</v>
      </c>
      <c r="K245" s="188">
        <f t="shared" si="48"/>
        <v>1.3388756912822927E-3</v>
      </c>
      <c r="L245" s="188">
        <f ca="1">VLOOKUP(B245,'1-1.(소매)정책매출'!$B$25:$AJ$276,33,0)</f>
        <v>1.4832242225859247E-3</v>
      </c>
      <c r="M245" s="188">
        <f t="shared" ca="1" si="50"/>
        <v>-1.4434853130363204E-4</v>
      </c>
      <c r="N245" s="188">
        <f t="shared" ca="1" si="51"/>
        <v>0.501710650921524</v>
      </c>
      <c r="O245" s="189">
        <f t="shared" ca="1" si="46"/>
        <v>5.0171065092152398</v>
      </c>
      <c r="P245" s="185">
        <f>IFERROR(VLOOKUP($B245,'1-2.(소매)매장이익'!$A$24:$P$275,8,0),0)</f>
        <v>6106410.5632631639</v>
      </c>
      <c r="Q245" s="185">
        <f>IFERROR(VLOOKUP($B245,'1-2.(소매)매장이익'!$A$24:$P$275,16,0),0)</f>
        <v>1590988.2727272725</v>
      </c>
      <c r="R245" s="190">
        <f t="shared" si="49"/>
        <v>0.26054394087073551</v>
      </c>
      <c r="S245" s="237">
        <f t="shared" si="52"/>
        <v>1.3027197043536776</v>
      </c>
    </row>
    <row r="246" spans="2:19">
      <c r="B246" s="238" t="s">
        <v>643</v>
      </c>
      <c r="C246" s="191" t="s">
        <v>379</v>
      </c>
      <c r="D246" s="191" t="s">
        <v>31</v>
      </c>
      <c r="E246" s="191" t="s">
        <v>644</v>
      </c>
      <c r="F246" s="192"/>
      <c r="G246" s="327">
        <f t="shared" ca="1" si="45"/>
        <v>10.490778205259501</v>
      </c>
      <c r="H246" s="185">
        <f>IFERROR(VLOOKUP($B246,'1-1.(소매)정책매출'!$B$25:$AJ$276,25,0),0)</f>
        <v>30575920.735294115</v>
      </c>
      <c r="I246" s="186">
        <f>IFERROR(VLOOKUP($B246,'1-1.(소매)정책매출'!$B$25:$AJ$276,29,0),0)</f>
        <v>29023613</v>
      </c>
      <c r="J246" s="187">
        <f t="shared" si="47"/>
        <v>0.94923103874015902</v>
      </c>
      <c r="K246" s="188">
        <f t="shared" si="48"/>
        <v>2.8018953234616576E-3</v>
      </c>
      <c r="L246" s="188">
        <f ca="1">VLOOKUP(B246,'1-1.(소매)정책매출'!$B$25:$AJ$276,33,0)</f>
        <v>2.7107201309328967E-3</v>
      </c>
      <c r="M246" s="188">
        <f t="shared" ca="1" si="50"/>
        <v>9.1175192528760926E-5</v>
      </c>
      <c r="N246" s="188">
        <f t="shared" ca="1" si="51"/>
        <v>0.94932221393268779</v>
      </c>
      <c r="O246" s="189">
        <f t="shared" ca="1" si="46"/>
        <v>9.4932221393268783</v>
      </c>
      <c r="P246" s="185">
        <f>IFERROR(VLOOKUP($B246,'1-2.(소매)매장이익'!$A$24:$P$275,8,0),0)</f>
        <v>5908559.0681898221</v>
      </c>
      <c r="Q246" s="185">
        <f>IFERROR(VLOOKUP($B246,'1-2.(소매)매장이익'!$A$24:$P$275,16,0),0)</f>
        <v>1178823.7878787918</v>
      </c>
      <c r="R246" s="190">
        <f t="shared" si="49"/>
        <v>0.19951121318652443</v>
      </c>
      <c r="S246" s="237">
        <f t="shared" si="52"/>
        <v>0.99755606593262214</v>
      </c>
    </row>
    <row r="247" spans="2:19">
      <c r="B247" s="238" t="s">
        <v>430</v>
      </c>
      <c r="C247" s="191" t="s">
        <v>379</v>
      </c>
      <c r="D247" s="191" t="s">
        <v>32</v>
      </c>
      <c r="E247" s="191" t="s">
        <v>495</v>
      </c>
      <c r="F247" s="192"/>
      <c r="G247" s="327">
        <f t="shared" ca="1" si="45"/>
        <v>16.105199578624244</v>
      </c>
      <c r="H247" s="185">
        <f>IFERROR(VLOOKUP($B247,'1-1.(소매)정책매출'!$B$25:$AJ$276,25,0),0)</f>
        <v>66444471.347852916</v>
      </c>
      <c r="I247" s="186">
        <f>IFERROR(VLOOKUP($B247,'1-1.(소매)정책매출'!$B$25:$AJ$276,29,0),0)</f>
        <v>67134230.333333343</v>
      </c>
      <c r="J247" s="187">
        <f t="shared" si="47"/>
        <v>1.0103809838725237</v>
      </c>
      <c r="K247" s="188">
        <f t="shared" si="48"/>
        <v>6.4810361830267118E-3</v>
      </c>
      <c r="L247" s="188">
        <f ca="1">VLOOKUP(B247,'1-1.(소매)정책매출'!$B$25:$AJ$276,33,0)</f>
        <v>6.3420621931260229E-3</v>
      </c>
      <c r="M247" s="188">
        <f t="shared" ca="1" si="50"/>
        <v>1.389739899006889E-4</v>
      </c>
      <c r="N247" s="188">
        <f t="shared" ca="1" si="51"/>
        <v>1.0105199578624244</v>
      </c>
      <c r="O247" s="189">
        <f t="shared" ca="1" si="46"/>
        <v>10.105199578624244</v>
      </c>
      <c r="P247" s="185">
        <f>IFERROR(VLOOKUP($B247,'1-2.(소매)매장이익'!$A$24:$P$275,8,0),0)</f>
        <v>24806285.092256978</v>
      </c>
      <c r="Q247" s="185">
        <f>IFERROR(VLOOKUP($B247,'1-2.(소매)매장이익'!$A$24:$P$275,16,0),0)</f>
        <v>36391387.848484859</v>
      </c>
      <c r="R247" s="190">
        <f t="shared" si="49"/>
        <v>1.4670228820293632</v>
      </c>
      <c r="S247" s="237">
        <f t="shared" si="52"/>
        <v>6</v>
      </c>
    </row>
    <row r="248" spans="2:19">
      <c r="B248" s="238" t="s">
        <v>431</v>
      </c>
      <c r="C248" s="191" t="s">
        <v>379</v>
      </c>
      <c r="D248" s="191" t="s">
        <v>32</v>
      </c>
      <c r="E248" s="191" t="s">
        <v>432</v>
      </c>
      <c r="F248" s="192"/>
      <c r="G248" s="327">
        <f t="shared" ca="1" si="45"/>
        <v>12.586076131593984</v>
      </c>
      <c r="H248" s="185">
        <f>IFERROR(VLOOKUP($B248,'1-1.(소매)정책매출'!$B$25:$AJ$276,25,0),0)</f>
        <v>32717056.276867636</v>
      </c>
      <c r="I248" s="186">
        <f>IFERROR(VLOOKUP($B248,'1-1.(소매)정책매출'!$B$25:$AJ$276,29,0),0)</f>
        <v>21566598.666666664</v>
      </c>
      <c r="J248" s="187">
        <f t="shared" si="47"/>
        <v>0.65918518109207691</v>
      </c>
      <c r="K248" s="188">
        <f t="shared" si="48"/>
        <v>2.0820065354064548E-3</v>
      </c>
      <c r="L248" s="188">
        <f ca="1">VLOOKUP(B248,'1-1.(소매)정책매출'!$B$25:$AJ$276,33,0)</f>
        <v>2.6595744680851063E-3</v>
      </c>
      <c r="M248" s="188">
        <f t="shared" ca="1" si="50"/>
        <v>-5.7756793267865151E-4</v>
      </c>
      <c r="N248" s="188">
        <f t="shared" ca="1" si="51"/>
        <v>0.65860761315939831</v>
      </c>
      <c r="O248" s="189">
        <f t="shared" ca="1" si="46"/>
        <v>6.5860761315939831</v>
      </c>
      <c r="P248" s="185">
        <f>IFERROR(VLOOKUP($B248,'1-2.(소매)매장이익'!$A$24:$P$275,8,0),0)</f>
        <v>7845148.9604345756</v>
      </c>
      <c r="Q248" s="185">
        <f>IFERROR(VLOOKUP($B248,'1-2.(소매)매장이익'!$A$24:$P$275,16,0),0)</f>
        <v>11410151.787878785</v>
      </c>
      <c r="R248" s="190">
        <f t="shared" si="49"/>
        <v>1.4544213048628625</v>
      </c>
      <c r="S248" s="237">
        <f t="shared" si="52"/>
        <v>6</v>
      </c>
    </row>
    <row r="249" spans="2:19">
      <c r="B249" s="238" t="s">
        <v>433</v>
      </c>
      <c r="C249" s="191" t="s">
        <v>379</v>
      </c>
      <c r="D249" s="191" t="s">
        <v>32</v>
      </c>
      <c r="E249" s="191" t="s">
        <v>434</v>
      </c>
      <c r="F249" s="192"/>
      <c r="G249" s="327">
        <f t="shared" ca="1" si="45"/>
        <v>14.040643182824432</v>
      </c>
      <c r="H249" s="185">
        <f>IFERROR(VLOOKUP($B249,'1-1.(소매)정책매출'!$B$25:$AJ$276,25,0),0)</f>
        <v>54928116.98957324</v>
      </c>
      <c r="I249" s="186">
        <f>IFERROR(VLOOKUP($B249,'1-1.(소매)정책매출'!$B$25:$AJ$276,29,0),0)</f>
        <v>44192667.666666664</v>
      </c>
      <c r="J249" s="187">
        <f t="shared" si="47"/>
        <v>0.80455457220671811</v>
      </c>
      <c r="K249" s="188">
        <f t="shared" si="48"/>
        <v>4.2662927205695768E-3</v>
      </c>
      <c r="L249" s="188">
        <f ca="1">VLOOKUP(B249,'1-1.(소매)정책매출'!$B$25:$AJ$276,33,0)</f>
        <v>4.7565466448445176E-3</v>
      </c>
      <c r="M249" s="188">
        <f t="shared" ca="1" si="50"/>
        <v>-4.9025392427494083E-4</v>
      </c>
      <c r="N249" s="188">
        <f t="shared" ca="1" si="51"/>
        <v>0.80406431828244318</v>
      </c>
      <c r="O249" s="189">
        <f t="shared" ca="1" si="46"/>
        <v>8.0406431828244322</v>
      </c>
      <c r="P249" s="185">
        <f>IFERROR(VLOOKUP($B249,'1-2.(소매)매장이익'!$A$24:$P$275,8,0),0)</f>
        <v>14010168.619014056</v>
      </c>
      <c r="Q249" s="185">
        <f>IFERROR(VLOOKUP($B249,'1-2.(소매)매장이익'!$A$24:$P$275,16,0),0)</f>
        <v>21998596.303030301</v>
      </c>
      <c r="R249" s="190">
        <f t="shared" si="49"/>
        <v>1.5701878329411867</v>
      </c>
      <c r="S249" s="237">
        <f t="shared" si="52"/>
        <v>6</v>
      </c>
    </row>
    <row r="250" spans="2:19">
      <c r="B250" s="238" t="s">
        <v>435</v>
      </c>
      <c r="C250" s="191" t="s">
        <v>379</v>
      </c>
      <c r="D250" s="191" t="s">
        <v>32</v>
      </c>
      <c r="E250" s="191" t="s">
        <v>436</v>
      </c>
      <c r="F250" s="192"/>
      <c r="G250" s="327">
        <f t="shared" ca="1" si="45"/>
        <v>14.732589160253831</v>
      </c>
      <c r="H250" s="185">
        <f>IFERROR(VLOOKUP($B250,'1-1.(소매)정책매출'!$B$25:$AJ$276,25,0),0)</f>
        <v>43982478.852023616</v>
      </c>
      <c r="I250" s="186">
        <f>IFERROR(VLOOKUP($B250,'1-1.(소매)정책매출'!$B$25:$AJ$276,29,0),0)</f>
        <v>38424900.666666664</v>
      </c>
      <c r="J250" s="187">
        <f t="shared" si="47"/>
        <v>0.87364108776008087</v>
      </c>
      <c r="K250" s="188">
        <f t="shared" si="48"/>
        <v>3.7094812931254303E-3</v>
      </c>
      <c r="L250" s="188">
        <f ca="1">VLOOKUP(B250,'1-1.(소매)정책매출'!$B$25:$AJ$276,33,0)</f>
        <v>4.0916530278232409E-3</v>
      </c>
      <c r="M250" s="188">
        <f t="shared" ca="1" si="50"/>
        <v>-3.8217173469781056E-4</v>
      </c>
      <c r="N250" s="188">
        <f t="shared" ca="1" si="51"/>
        <v>0.87325891602538308</v>
      </c>
      <c r="O250" s="189">
        <f t="shared" ca="1" si="46"/>
        <v>8.7325891602538306</v>
      </c>
      <c r="P250" s="185">
        <f>IFERROR(VLOOKUP($B250,'1-2.(소매)매장이익'!$A$24:$P$275,8,0),0)</f>
        <v>9268550.0795340743</v>
      </c>
      <c r="Q250" s="185">
        <f>IFERROR(VLOOKUP($B250,'1-2.(소매)매장이익'!$A$24:$P$275,16,0),0)</f>
        <v>21240516.636363637</v>
      </c>
      <c r="R250" s="190">
        <f t="shared" si="49"/>
        <v>2.2916763090340218</v>
      </c>
      <c r="S250" s="237">
        <f t="shared" si="52"/>
        <v>6</v>
      </c>
    </row>
    <row r="251" spans="2:19">
      <c r="B251" s="238" t="s">
        <v>437</v>
      </c>
      <c r="C251" s="191" t="s">
        <v>379</v>
      </c>
      <c r="D251" s="191" t="s">
        <v>32</v>
      </c>
      <c r="E251" s="191" t="s">
        <v>438</v>
      </c>
      <c r="F251" s="192"/>
      <c r="G251" s="327">
        <f t="shared" ca="1" si="45"/>
        <v>15.735086738150777</v>
      </c>
      <c r="H251" s="185">
        <f>IFERROR(VLOOKUP($B251,'1-1.(소매)정책매출'!$B$25:$AJ$276,25,0),0)</f>
        <v>39727854.050482132</v>
      </c>
      <c r="I251" s="186">
        <f>IFERROR(VLOOKUP($B251,'1-1.(소매)정책매출'!$B$25:$AJ$276,29,0),0)</f>
        <v>38653143.666666664</v>
      </c>
      <c r="J251" s="187">
        <f t="shared" si="47"/>
        <v>0.97294818938748029</v>
      </c>
      <c r="K251" s="188">
        <f t="shared" si="48"/>
        <v>3.7315155241604454E-3</v>
      </c>
      <c r="L251" s="188">
        <f ca="1">VLOOKUP(B251,'1-1.(소매)정책매출'!$B$25:$AJ$276,33,0)</f>
        <v>3.1710310965630114E-3</v>
      </c>
      <c r="M251" s="188">
        <f t="shared" ca="1" si="50"/>
        <v>5.6048442759743401E-4</v>
      </c>
      <c r="N251" s="188">
        <f t="shared" ca="1" si="51"/>
        <v>0.97350867381507777</v>
      </c>
      <c r="O251" s="189">
        <f t="shared" ca="1" si="46"/>
        <v>9.7350867381507769</v>
      </c>
      <c r="P251" s="185">
        <f>IFERROR(VLOOKUP($B251,'1-2.(소매)매장이익'!$A$24:$P$275,8,0),0)</f>
        <v>9450000.5524221938</v>
      </c>
      <c r="Q251" s="185">
        <f>IFERROR(VLOOKUP($B251,'1-2.(소매)매장이익'!$A$24:$P$275,16,0),0)</f>
        <v>17648162.454545453</v>
      </c>
      <c r="R251" s="190">
        <f t="shared" si="49"/>
        <v>1.8675303092994986</v>
      </c>
      <c r="S251" s="237">
        <f t="shared" si="52"/>
        <v>6</v>
      </c>
    </row>
    <row r="252" spans="2:19">
      <c r="B252" s="238" t="s">
        <v>439</v>
      </c>
      <c r="C252" s="191" t="s">
        <v>379</v>
      </c>
      <c r="D252" s="191" t="s">
        <v>32</v>
      </c>
      <c r="E252" s="191" t="s">
        <v>440</v>
      </c>
      <c r="F252" s="192"/>
      <c r="G252" s="327">
        <f t="shared" ca="1" si="45"/>
        <v>16.162779545361182</v>
      </c>
      <c r="H252" s="185">
        <f>IFERROR(VLOOKUP($B252,'1-1.(소매)정책매출'!$B$25:$AJ$276,25,0),0)</f>
        <v>40160864.962246835</v>
      </c>
      <c r="I252" s="186">
        <f>IFERROR(VLOOKUP($B252,'1-1.(소매)정책매출'!$B$25:$AJ$276,29,0),0)</f>
        <v>40806338.666666664</v>
      </c>
      <c r="J252" s="187">
        <f t="shared" si="47"/>
        <v>1.0160722062392482</v>
      </c>
      <c r="K252" s="188">
        <f t="shared" si="48"/>
        <v>3.9393816847587493E-3</v>
      </c>
      <c r="L252" s="188">
        <f ca="1">VLOOKUP(B252,'1-1.(소매)정책매출'!$B$25:$AJ$276,33,0)</f>
        <v>3.7336333878887069E-3</v>
      </c>
      <c r="M252" s="188">
        <f t="shared" ca="1" si="50"/>
        <v>2.0574829687004239E-4</v>
      </c>
      <c r="N252" s="188">
        <f t="shared" ca="1" si="51"/>
        <v>1.0162779545361182</v>
      </c>
      <c r="O252" s="189">
        <f t="shared" ca="1" si="46"/>
        <v>10.162779545361182</v>
      </c>
      <c r="P252" s="185">
        <f>IFERROR(VLOOKUP($B252,'1-2.(소매)매장이익'!$A$24:$P$275,8,0),0)</f>
        <v>10386909.571208704</v>
      </c>
      <c r="Q252" s="185">
        <f>IFERROR(VLOOKUP($B252,'1-2.(소매)매장이익'!$A$24:$P$275,16,0),0)</f>
        <v>26830483.242424246</v>
      </c>
      <c r="R252" s="190">
        <f t="shared" si="49"/>
        <v>2.5831055000993945</v>
      </c>
      <c r="S252" s="237">
        <f t="shared" si="52"/>
        <v>6</v>
      </c>
    </row>
    <row r="253" spans="2:19">
      <c r="B253" s="238" t="s">
        <v>441</v>
      </c>
      <c r="C253" s="191" t="s">
        <v>379</v>
      </c>
      <c r="D253" s="191" t="s">
        <v>32</v>
      </c>
      <c r="E253" s="191" t="s">
        <v>442</v>
      </c>
      <c r="F253" s="192"/>
      <c r="G253" s="327">
        <f t="shared" ca="1" si="45"/>
        <v>15.942751498327141</v>
      </c>
      <c r="H253" s="185">
        <f>IFERROR(VLOOKUP($B253,'1-1.(소매)정책매출'!$B$25:$AJ$276,25,0),0)</f>
        <v>46147533.410847142</v>
      </c>
      <c r="I253" s="186">
        <f>IFERROR(VLOOKUP($B253,'1-1.(소매)정책매출'!$B$25:$AJ$276,29,0),0)</f>
        <v>45910119.666666664</v>
      </c>
      <c r="J253" s="187">
        <f t="shared" si="47"/>
        <v>0.99485533187512309</v>
      </c>
      <c r="K253" s="188">
        <f t="shared" si="48"/>
        <v>4.4320929166743782E-3</v>
      </c>
      <c r="L253" s="188">
        <f ca="1">VLOOKUP(B253,'1-1.(소매)정책매출'!$B$25:$AJ$276,33,0)</f>
        <v>5.0122749590834695E-3</v>
      </c>
      <c r="M253" s="188">
        <f t="shared" ca="1" si="50"/>
        <v>-5.8018204240909126E-4</v>
      </c>
      <c r="N253" s="188">
        <f t="shared" ca="1" si="51"/>
        <v>0.99427514983271403</v>
      </c>
      <c r="O253" s="189">
        <f t="shared" ca="1" si="46"/>
        <v>9.9427514983271408</v>
      </c>
      <c r="P253" s="185">
        <f>IFERROR(VLOOKUP($B253,'1-2.(소매)매장이익'!$A$24:$P$275,8,0),0)</f>
        <v>14742887.762192436</v>
      </c>
      <c r="Q253" s="185">
        <f>IFERROR(VLOOKUP($B253,'1-2.(소매)매장이익'!$A$24:$P$275,16,0),0)</f>
        <v>26861066.212121215</v>
      </c>
      <c r="R253" s="190">
        <f t="shared" si="49"/>
        <v>1.8219677613639154</v>
      </c>
      <c r="S253" s="237">
        <f t="shared" si="52"/>
        <v>6</v>
      </c>
    </row>
    <row r="254" spans="2:19">
      <c r="B254" s="238" t="s">
        <v>443</v>
      </c>
      <c r="C254" s="191" t="s">
        <v>379</v>
      </c>
      <c r="D254" s="191" t="s">
        <v>32</v>
      </c>
      <c r="E254" s="191" t="s">
        <v>444</v>
      </c>
      <c r="F254" s="192"/>
      <c r="G254" s="327">
        <f t="shared" ca="1" si="45"/>
        <v>17.951155681088981</v>
      </c>
      <c r="H254" s="185">
        <f>IFERROR(VLOOKUP($B254,'1-1.(소매)정책매출'!$B$25:$AJ$276,25,0),0)</f>
        <v>42081957.5380034</v>
      </c>
      <c r="I254" s="186">
        <f>IFERROR(VLOOKUP($B254,'1-1.(소매)정책매출'!$B$25:$AJ$276,29,0),0)</f>
        <v>50297242.666666664</v>
      </c>
      <c r="J254" s="187">
        <f t="shared" si="47"/>
        <v>1.1952210783266011</v>
      </c>
      <c r="K254" s="188">
        <f t="shared" si="48"/>
        <v>4.8556190785326928E-3</v>
      </c>
      <c r="L254" s="188">
        <f ca="1">VLOOKUP(B254,'1-1.(소매)정책매출'!$B$25:$AJ$276,33,0)</f>
        <v>4.9611292962356791E-3</v>
      </c>
      <c r="M254" s="188">
        <f t="shared" ca="1" si="50"/>
        <v>-1.0551021770298635E-4</v>
      </c>
      <c r="N254" s="188">
        <f t="shared" ca="1" si="51"/>
        <v>1.1951155681088981</v>
      </c>
      <c r="O254" s="189">
        <f t="shared" ca="1" si="46"/>
        <v>11.951155681088981</v>
      </c>
      <c r="P254" s="185">
        <f>IFERROR(VLOOKUP($B254,'1-2.(소매)매장이익'!$A$24:$P$275,8,0),0)</f>
        <v>12573015.732193744</v>
      </c>
      <c r="Q254" s="185">
        <f>IFERROR(VLOOKUP($B254,'1-2.(소매)매장이익'!$A$24:$P$275,16,0),0)</f>
        <v>21513752.484848481</v>
      </c>
      <c r="R254" s="190">
        <f t="shared" si="49"/>
        <v>1.7111051909178479</v>
      </c>
      <c r="S254" s="237">
        <f t="shared" si="52"/>
        <v>6</v>
      </c>
    </row>
    <row r="255" spans="2:19">
      <c r="B255" s="238" t="s">
        <v>445</v>
      </c>
      <c r="C255" s="191" t="s">
        <v>379</v>
      </c>
      <c r="D255" s="191" t="s">
        <v>32</v>
      </c>
      <c r="E255" s="191" t="s">
        <v>446</v>
      </c>
      <c r="F255" s="192"/>
      <c r="G255" s="327">
        <f t="shared" ca="1" si="45"/>
        <v>14.580414222818057</v>
      </c>
      <c r="H255" s="185">
        <f>IFERROR(VLOOKUP($B255,'1-1.(소매)정책매출'!$B$25:$AJ$276,25,0),0)</f>
        <v>34112313.659220576</v>
      </c>
      <c r="I255" s="186">
        <f>IFERROR(VLOOKUP($B255,'1-1.(소매)정책매출'!$B$25:$AJ$276,29,0),0)</f>
        <v>29293693.666666664</v>
      </c>
      <c r="J255" s="187">
        <f t="shared" si="47"/>
        <v>0.85874250451929002</v>
      </c>
      <c r="K255" s="188">
        <f t="shared" si="48"/>
        <v>2.8279684990132588E-3</v>
      </c>
      <c r="L255" s="188">
        <f ca="1">VLOOKUP(B255,'1-1.(소매)정책매출'!$B$25:$AJ$276,33,0)</f>
        <v>3.529050736497545E-3</v>
      </c>
      <c r="M255" s="188">
        <f t="shared" ca="1" si="50"/>
        <v>-7.0108223748428615E-4</v>
      </c>
      <c r="N255" s="188">
        <f t="shared" ca="1" si="51"/>
        <v>0.85804142228180569</v>
      </c>
      <c r="O255" s="189">
        <f t="shared" ca="1" si="46"/>
        <v>8.5804142228180567</v>
      </c>
      <c r="P255" s="185">
        <f>IFERROR(VLOOKUP($B255,'1-2.(소매)매장이익'!$A$24:$P$275,8,0),0)</f>
        <v>6009017.9127301602</v>
      </c>
      <c r="Q255" s="185">
        <f>IFERROR(VLOOKUP($B255,'1-2.(소매)매장이익'!$A$24:$P$275,16,0),0)</f>
        <v>12566233.060606061</v>
      </c>
      <c r="R255" s="190">
        <f t="shared" si="49"/>
        <v>2.0912290898624848</v>
      </c>
      <c r="S255" s="237">
        <f t="shared" si="52"/>
        <v>6</v>
      </c>
    </row>
    <row r="256" spans="2:19">
      <c r="B256" s="238" t="s">
        <v>447</v>
      </c>
      <c r="C256" s="191" t="s">
        <v>379</v>
      </c>
      <c r="D256" s="191" t="s">
        <v>32</v>
      </c>
      <c r="E256" s="191" t="s">
        <v>448</v>
      </c>
      <c r="F256" s="192"/>
      <c r="G256" s="327">
        <f t="shared" ca="1" si="45"/>
        <v>15.846613234993452</v>
      </c>
      <c r="H256" s="185">
        <f>IFERROR(VLOOKUP($B256,'1-1.(소매)정책매출'!$B$25:$AJ$276,25,0),0)</f>
        <v>40961603.565930396</v>
      </c>
      <c r="I256" s="186">
        <f>IFERROR(VLOOKUP($B256,'1-1.(소매)정책매출'!$B$25:$AJ$276,29,0),0)</f>
        <v>40341382.666666664</v>
      </c>
      <c r="J256" s="187">
        <f t="shared" si="47"/>
        <v>0.98485848098535878</v>
      </c>
      <c r="K256" s="188">
        <f t="shared" si="48"/>
        <v>3.8944955418097156E-3</v>
      </c>
      <c r="L256" s="188">
        <f ca="1">VLOOKUP(B256,'1-1.(소매)정책매출'!$B$25:$AJ$276,33,0)</f>
        <v>4.0916530278232409E-3</v>
      </c>
      <c r="M256" s="188">
        <f t="shared" ca="1" si="50"/>
        <v>-1.9715748601352532E-4</v>
      </c>
      <c r="N256" s="188">
        <f t="shared" ca="1" si="51"/>
        <v>0.98466132349934521</v>
      </c>
      <c r="O256" s="189">
        <f t="shared" ca="1" si="46"/>
        <v>9.8466132349934519</v>
      </c>
      <c r="P256" s="185">
        <f>IFERROR(VLOOKUP($B256,'1-2.(소매)매장이익'!$A$24:$P$275,8,0),0)</f>
        <v>13190981.449503034</v>
      </c>
      <c r="Q256" s="185">
        <f>IFERROR(VLOOKUP($B256,'1-2.(소매)매장이익'!$A$24:$P$275,16,0),0)</f>
        <v>22981847.121212117</v>
      </c>
      <c r="R256" s="190">
        <f t="shared" si="49"/>
        <v>1.742239363249044</v>
      </c>
      <c r="S256" s="237">
        <f t="shared" si="52"/>
        <v>6</v>
      </c>
    </row>
    <row r="257" spans="2:19">
      <c r="B257" s="238" t="s">
        <v>451</v>
      </c>
      <c r="C257" s="191" t="s">
        <v>379</v>
      </c>
      <c r="D257" s="191" t="s">
        <v>32</v>
      </c>
      <c r="E257" s="191" t="s">
        <v>452</v>
      </c>
      <c r="F257" s="192"/>
      <c r="G257" s="327">
        <f t="shared" ca="1" si="45"/>
        <v>18</v>
      </c>
      <c r="H257" s="185">
        <f>IFERROR(VLOOKUP($B257,'1-1.(소매)정책매출'!$B$25:$AJ$276,25,0),0)</f>
        <v>33084783.968786493</v>
      </c>
      <c r="I257" s="186">
        <f>IFERROR(VLOOKUP($B257,'1-1.(소매)정책매출'!$B$25:$AJ$276,29,0),0)</f>
        <v>45948321.666666664</v>
      </c>
      <c r="J257" s="187">
        <f t="shared" si="47"/>
        <v>1.3888052498700354</v>
      </c>
      <c r="K257" s="188">
        <f t="shared" si="48"/>
        <v>4.4357808794771789E-3</v>
      </c>
      <c r="L257" s="188">
        <f ca="1">VLOOKUP(B257,'1-1.(소매)정책매출'!$B$25:$AJ$276,33,0)</f>
        <v>4.0916530278232409E-3</v>
      </c>
      <c r="M257" s="188">
        <f t="shared" ca="1" si="50"/>
        <v>3.4412785165393797E-4</v>
      </c>
      <c r="N257" s="188">
        <f t="shared" ca="1" si="51"/>
        <v>1.3891493777216892</v>
      </c>
      <c r="O257" s="189">
        <f t="shared" ca="1" si="46"/>
        <v>12</v>
      </c>
      <c r="P257" s="185">
        <f>IFERROR(VLOOKUP($B257,'1-2.(소매)매장이익'!$A$24:$P$275,8,0),0)</f>
        <v>14271986.564050348</v>
      </c>
      <c r="Q257" s="185">
        <f>IFERROR(VLOOKUP($B257,'1-2.(소매)매장이익'!$A$24:$P$275,16,0),0)</f>
        <v>30522793.090909094</v>
      </c>
      <c r="R257" s="190">
        <f t="shared" si="49"/>
        <v>2.1386506324069026</v>
      </c>
      <c r="S257" s="237">
        <f t="shared" si="52"/>
        <v>6</v>
      </c>
    </row>
    <row r="258" spans="2:19">
      <c r="B258" s="238" t="s">
        <v>453</v>
      </c>
      <c r="C258" s="191" t="s">
        <v>379</v>
      </c>
      <c r="D258" s="191" t="s">
        <v>32</v>
      </c>
      <c r="E258" s="191" t="s">
        <v>454</v>
      </c>
      <c r="F258" s="192"/>
      <c r="G258" s="327">
        <f t="shared" ca="1" si="45"/>
        <v>14.780024321026815</v>
      </c>
      <c r="H258" s="185">
        <f>IFERROR(VLOOKUP($B258,'1-1.(소매)정책매출'!$B$25:$AJ$276,25,0),0)</f>
        <v>32060654.643772312</v>
      </c>
      <c r="I258" s="186">
        <f>IFERROR(VLOOKUP($B258,'1-1.(소매)정책매출'!$B$25:$AJ$276,29,0),0)</f>
        <v>28152385.666666664</v>
      </c>
      <c r="J258" s="187">
        <f t="shared" si="47"/>
        <v>0.87809765519354988</v>
      </c>
      <c r="K258" s="188">
        <f t="shared" si="48"/>
        <v>2.7177883657600564E-3</v>
      </c>
      <c r="L258" s="188">
        <f ca="1">VLOOKUP(B258,'1-1.(소매)정책매출'!$B$25:$AJ$276,33,0)</f>
        <v>2.8130114566284779E-3</v>
      </c>
      <c r="M258" s="188">
        <f t="shared" ca="1" si="50"/>
        <v>-9.5223090868421477E-5</v>
      </c>
      <c r="N258" s="188">
        <f t="shared" ca="1" si="51"/>
        <v>0.87800243210268147</v>
      </c>
      <c r="O258" s="189">
        <f t="shared" ca="1" si="46"/>
        <v>8.780024321026815</v>
      </c>
      <c r="P258" s="185">
        <f>IFERROR(VLOOKUP($B258,'1-2.(소매)매장이익'!$A$24:$P$275,8,0),0)</f>
        <v>7677934.9860540144</v>
      </c>
      <c r="Q258" s="185">
        <f>IFERROR(VLOOKUP($B258,'1-2.(소매)매장이익'!$A$24:$P$275,16,0),0)</f>
        <v>11706483.272727273</v>
      </c>
      <c r="R258" s="190">
        <f t="shared" si="49"/>
        <v>1.5246916383103792</v>
      </c>
      <c r="S258" s="237">
        <f t="shared" si="52"/>
        <v>6</v>
      </c>
    </row>
    <row r="259" spans="2:19">
      <c r="B259" s="238" t="s">
        <v>455</v>
      </c>
      <c r="C259" s="191" t="s">
        <v>379</v>
      </c>
      <c r="D259" s="191" t="s">
        <v>32</v>
      </c>
      <c r="E259" s="191" t="s">
        <v>456</v>
      </c>
      <c r="F259" s="192"/>
      <c r="G259" s="327">
        <f t="shared" ca="1" si="45"/>
        <v>12.916835076207466</v>
      </c>
      <c r="H259" s="185">
        <f>IFERROR(VLOOKUP($B259,'1-1.(소매)정책매출'!$B$25:$AJ$276,25,0),0)</f>
        <v>11877112.250141803</v>
      </c>
      <c r="I259" s="186">
        <f>IFERROR(VLOOKUP($B259,'1-1.(소매)정책매출'!$B$25:$AJ$276,29,0),0)</f>
        <v>34847711.666666664</v>
      </c>
      <c r="J259" s="187">
        <f t="shared" si="47"/>
        <v>2.9340222549677941</v>
      </c>
      <c r="K259" s="188">
        <f t="shared" si="48"/>
        <v>3.3641449240717747E-3</v>
      </c>
      <c r="L259" s="188">
        <f ca="1">VLOOKUP(B259,'1-1.(소매)정책매출'!$B$25:$AJ$276,33,0)</f>
        <v>2.1481178396072012E-3</v>
      </c>
      <c r="M259" s="188">
        <f t="shared" ca="1" si="50"/>
        <v>1.2160270844645735E-3</v>
      </c>
      <c r="N259" s="188">
        <f t="shared" ca="1" si="51"/>
        <v>2.9352382820522589</v>
      </c>
      <c r="O259" s="189">
        <f t="shared" ca="1" si="46"/>
        <v>12</v>
      </c>
      <c r="P259" s="185">
        <f>IFERROR(VLOOKUP($B259,'1-2.(소매)매장이익'!$A$24:$P$275,8,0),0)</f>
        <v>13717493.878483135</v>
      </c>
      <c r="Q259" s="185">
        <f>IFERROR(VLOOKUP($B259,'1-2.(소매)매장이익'!$A$24:$P$275,16,0),0)</f>
        <v>2515335.9090909082</v>
      </c>
      <c r="R259" s="190">
        <f t="shared" si="49"/>
        <v>0.18336701524149332</v>
      </c>
      <c r="S259" s="237">
        <f t="shared" si="52"/>
        <v>0.91683507620746663</v>
      </c>
    </row>
    <row r="260" spans="2:19">
      <c r="B260" s="238" t="s">
        <v>459</v>
      </c>
      <c r="C260" s="191" t="s">
        <v>379</v>
      </c>
      <c r="D260" s="191" t="s">
        <v>32</v>
      </c>
      <c r="E260" s="191" t="s">
        <v>460</v>
      </c>
      <c r="F260" s="192"/>
      <c r="G260" s="327">
        <f t="shared" ca="1" si="45"/>
        <v>17.318931113898419</v>
      </c>
      <c r="H260" s="185">
        <f>IFERROR(VLOOKUP($B260,'1-1.(소매)정책매출'!$B$25:$AJ$276,25,0),0)</f>
        <v>27658292.50622268</v>
      </c>
      <c r="I260" s="186">
        <f>IFERROR(VLOOKUP($B260,'1-1.(소매)정책매출'!$B$25:$AJ$276,29,0),0)</f>
        <v>31301869.666666664</v>
      </c>
      <c r="J260" s="187">
        <f t="shared" si="47"/>
        <v>1.1317354337627399</v>
      </c>
      <c r="K260" s="188">
        <f t="shared" si="48"/>
        <v>3.0218347465782308E-3</v>
      </c>
      <c r="L260" s="188">
        <f ca="1">VLOOKUP(B260,'1-1.(소매)정책매출'!$B$25:$AJ$276,33,0)</f>
        <v>2.8641571194762683E-3</v>
      </c>
      <c r="M260" s="188">
        <f t="shared" ca="1" si="50"/>
        <v>1.5767762710196254E-4</v>
      </c>
      <c r="N260" s="188">
        <f t="shared" ca="1" si="51"/>
        <v>1.1318931113898418</v>
      </c>
      <c r="O260" s="189">
        <f t="shared" ca="1" si="46"/>
        <v>11.318931113898419</v>
      </c>
      <c r="P260" s="185">
        <f>IFERROR(VLOOKUP($B260,'1-2.(소매)매장이익'!$A$24:$P$275,8,0),0)</f>
        <v>6506370.4015011024</v>
      </c>
      <c r="Q260" s="185">
        <f>IFERROR(VLOOKUP($B260,'1-2.(소매)매장이익'!$A$24:$P$275,16,0),0)</f>
        <v>14769814.121212121</v>
      </c>
      <c r="R260" s="190">
        <f t="shared" si="49"/>
        <v>2.2700543021351103</v>
      </c>
      <c r="S260" s="237">
        <f t="shared" si="52"/>
        <v>6</v>
      </c>
    </row>
    <row r="261" spans="2:19">
      <c r="B261" s="238" t="s">
        <v>461</v>
      </c>
      <c r="C261" s="191" t="s">
        <v>379</v>
      </c>
      <c r="D261" s="191" t="s">
        <v>32</v>
      </c>
      <c r="E261" s="191" t="s">
        <v>462</v>
      </c>
      <c r="F261" s="192"/>
      <c r="G261" s="327">
        <f t="shared" ref="G261:G273" ca="1" si="53">SUM(O261,S261)</f>
        <v>14.954379101687438</v>
      </c>
      <c r="H261" s="185">
        <f>IFERROR(VLOOKUP($B261,'1-1.(소매)정책매출'!$B$25:$AJ$276,25,0),0)</f>
        <v>45618297.852023616</v>
      </c>
      <c r="I261" s="186">
        <f>IFERROR(VLOOKUP($B261,'1-1.(소매)정책매출'!$B$25:$AJ$276,29,0),0)</f>
        <v>40869022.666666664</v>
      </c>
      <c r="J261" s="187">
        <f t="shared" si="47"/>
        <v>0.89589100407115962</v>
      </c>
      <c r="K261" s="188">
        <f t="shared" si="48"/>
        <v>3.9454331024942283E-3</v>
      </c>
      <c r="L261" s="188">
        <f ca="1">VLOOKUP(B261,'1-1.(소매)정책매출'!$B$25:$AJ$276,33,0)</f>
        <v>4.398527004909984E-3</v>
      </c>
      <c r="M261" s="188">
        <f t="shared" ca="1" si="50"/>
        <v>-4.5309390241575574E-4</v>
      </c>
      <c r="N261" s="188">
        <f t="shared" ca="1" si="51"/>
        <v>0.89543791016874386</v>
      </c>
      <c r="O261" s="189">
        <f t="shared" ca="1" si="46"/>
        <v>8.9543791016874383</v>
      </c>
      <c r="P261" s="185">
        <f>IFERROR(VLOOKUP($B261,'1-2.(소매)매장이익'!$A$24:$P$275,8,0),0)</f>
        <v>11894709.082632858</v>
      </c>
      <c r="Q261" s="185">
        <f>IFERROR(VLOOKUP($B261,'1-2.(소매)매장이익'!$A$24:$P$275,16,0),0)</f>
        <v>22363295.606060609</v>
      </c>
      <c r="R261" s="190">
        <f t="shared" si="49"/>
        <v>1.8801044607902726</v>
      </c>
      <c r="S261" s="237">
        <f t="shared" si="52"/>
        <v>6</v>
      </c>
    </row>
    <row r="262" spans="2:19">
      <c r="B262" s="238" t="s">
        <v>463</v>
      </c>
      <c r="C262" s="191" t="s">
        <v>379</v>
      </c>
      <c r="D262" s="191" t="s">
        <v>32</v>
      </c>
      <c r="E262" s="191" t="s">
        <v>464</v>
      </c>
      <c r="F262" s="192"/>
      <c r="G262" s="327">
        <f t="shared" ca="1" si="53"/>
        <v>15.711856273250756</v>
      </c>
      <c r="H262" s="185">
        <f>IFERROR(VLOOKUP($B262,'1-1.(소매)정책매출'!$B$25:$AJ$276,25,0),0)</f>
        <v>33084783.968786493</v>
      </c>
      <c r="I262" s="186">
        <f>IFERROR(VLOOKUP($B262,'1-1.(소매)정책매출'!$B$25:$AJ$276,29,0),0)</f>
        <v>32646253.666666664</v>
      </c>
      <c r="J262" s="187">
        <f t="shared" si="47"/>
        <v>0.98674525719939543</v>
      </c>
      <c r="K262" s="188">
        <f t="shared" si="48"/>
        <v>3.1516195270787383E-3</v>
      </c>
      <c r="L262" s="188">
        <f ca="1">VLOOKUP(B262,'1-1.(소매)정책매출'!$B$25:$AJ$276,33,0)</f>
        <v>3.1710310965630114E-3</v>
      </c>
      <c r="M262" s="188">
        <f t="shared" ca="1" si="50"/>
        <v>-1.9411569484273101E-5</v>
      </c>
      <c r="N262" s="188">
        <f t="shared" ca="1" si="51"/>
        <v>0.98672584562991117</v>
      </c>
      <c r="O262" s="189">
        <f t="shared" ref="O262:O273" ca="1" si="54">MIN($O$4*1.2,$O$4*N262)</f>
        <v>9.8672584562991119</v>
      </c>
      <c r="P262" s="185">
        <f>IFERROR(VLOOKUP($B262,'1-2.(소매)매장이익'!$A$24:$P$275,8,0),0)</f>
        <v>8067985.657947368</v>
      </c>
      <c r="Q262" s="185">
        <f>IFERROR(VLOOKUP($B262,'1-2.(소매)매장이익'!$A$24:$P$275,16,0),0)</f>
        <v>9430826.2727272734</v>
      </c>
      <c r="R262" s="190">
        <f t="shared" si="49"/>
        <v>1.1689195633903289</v>
      </c>
      <c r="S262" s="237">
        <f t="shared" si="52"/>
        <v>5.8445978169516444</v>
      </c>
    </row>
    <row r="263" spans="2:19">
      <c r="B263" s="238" t="s">
        <v>465</v>
      </c>
      <c r="C263" s="191" t="s">
        <v>379</v>
      </c>
      <c r="D263" s="191" t="s">
        <v>32</v>
      </c>
      <c r="E263" s="191" t="s">
        <v>466</v>
      </c>
      <c r="F263" s="192"/>
      <c r="G263" s="327">
        <f t="shared" ca="1" si="53"/>
        <v>15.732768887620617</v>
      </c>
      <c r="H263" s="185">
        <f>IFERROR(VLOOKUP($B263,'1-1.(소매)정책매출'!$B$25:$AJ$276,25,0),0)</f>
        <v>36813573.576924361</v>
      </c>
      <c r="I263" s="186">
        <f>IFERROR(VLOOKUP($B263,'1-1.(소매)정책매출'!$B$25:$AJ$276,29,0),0)</f>
        <v>35858638.333333328</v>
      </c>
      <c r="J263" s="187">
        <f t="shared" si="47"/>
        <v>0.97406024053612639</v>
      </c>
      <c r="K263" s="188">
        <f t="shared" si="48"/>
        <v>3.4617382423018659E-3</v>
      </c>
      <c r="L263" s="188">
        <f ca="1">VLOOKUP(B263,'1-1.(소매)정책매출'!$B$25:$AJ$276,33,0)</f>
        <v>4.245090016366612E-3</v>
      </c>
      <c r="M263" s="188">
        <f t="shared" ca="1" si="50"/>
        <v>-7.8335177406474617E-4</v>
      </c>
      <c r="N263" s="188">
        <f t="shared" ca="1" si="51"/>
        <v>0.97327688876206164</v>
      </c>
      <c r="O263" s="189">
        <f t="shared" ca="1" si="54"/>
        <v>9.7327688876206171</v>
      </c>
      <c r="P263" s="185">
        <f>IFERROR(VLOOKUP($B263,'1-2.(소매)매장이익'!$A$24:$P$275,8,0),0)</f>
        <v>9609516.0941655319</v>
      </c>
      <c r="Q263" s="185">
        <f>IFERROR(VLOOKUP($B263,'1-2.(소매)매장이익'!$A$24:$P$275,16,0),0)</f>
        <v>14437502.454545453</v>
      </c>
      <c r="R263" s="190">
        <f t="shared" si="49"/>
        <v>1.5024172198755417</v>
      </c>
      <c r="S263" s="237">
        <f t="shared" si="52"/>
        <v>6</v>
      </c>
    </row>
    <row r="264" spans="2:19">
      <c r="B264" s="238" t="s">
        <v>467</v>
      </c>
      <c r="C264" s="191" t="s">
        <v>379</v>
      </c>
      <c r="D264" s="191" t="s">
        <v>32</v>
      </c>
      <c r="E264" s="191" t="s">
        <v>468</v>
      </c>
      <c r="F264" s="192"/>
      <c r="G264" s="327">
        <f t="shared" ca="1" si="53"/>
        <v>16.034328314627139</v>
      </c>
      <c r="H264" s="185">
        <f>IFERROR(VLOOKUP($B264,'1-1.(소매)정책매출'!$B$25:$AJ$276,25,0),0)</f>
        <v>52099860.066814579</v>
      </c>
      <c r="I264" s="186">
        <f>IFERROR(VLOOKUP($B264,'1-1.(소매)정책매출'!$B$25:$AJ$276,29,0),0)</f>
        <v>52314033.666666664</v>
      </c>
      <c r="J264" s="187">
        <f t="shared" si="47"/>
        <v>1.0041108286966112</v>
      </c>
      <c r="K264" s="188">
        <f t="shared" si="48"/>
        <v>5.0503170050554711E-3</v>
      </c>
      <c r="L264" s="188">
        <f ca="1">VLOOKUP(B264,'1-1.(소매)정책매출'!$B$25:$AJ$276,33,0)</f>
        <v>5.7283142389525366E-3</v>
      </c>
      <c r="M264" s="188">
        <f t="shared" ca="1" si="50"/>
        <v>-6.7799723389706541E-4</v>
      </c>
      <c r="N264" s="188">
        <f t="shared" ca="1" si="51"/>
        <v>1.0034328314627141</v>
      </c>
      <c r="O264" s="189">
        <f t="shared" ca="1" si="54"/>
        <v>10.034328314627141</v>
      </c>
      <c r="P264" s="185">
        <f>IFERROR(VLOOKUP($B264,'1-2.(소매)매장이익'!$A$24:$P$275,8,0),0)</f>
        <v>11862150.186049294</v>
      </c>
      <c r="Q264" s="185">
        <f>IFERROR(VLOOKUP($B264,'1-2.(소매)매장이익'!$A$24:$P$275,16,0),0)</f>
        <v>24362931.757575758</v>
      </c>
      <c r="R264" s="190">
        <f t="shared" si="49"/>
        <v>2.0538377423536791</v>
      </c>
      <c r="S264" s="237">
        <f t="shared" si="52"/>
        <v>6</v>
      </c>
    </row>
    <row r="265" spans="2:19">
      <c r="B265" s="238" t="s">
        <v>469</v>
      </c>
      <c r="C265" s="191" t="s">
        <v>379</v>
      </c>
      <c r="D265" s="191" t="s">
        <v>32</v>
      </c>
      <c r="E265" s="191" t="s">
        <v>470</v>
      </c>
      <c r="F265" s="192"/>
      <c r="G265" s="327" t="e">
        <f t="shared" ca="1" si="53"/>
        <v>#DIV/0!</v>
      </c>
      <c r="H265" s="185">
        <f>IFERROR(VLOOKUP($B265,'1-1.(소매)정책매출'!$B$25:$AJ$276,25,0),0)</f>
        <v>0</v>
      </c>
      <c r="I265" s="186">
        <f>IFERROR(VLOOKUP($B265,'1-1.(소매)정책매출'!$B$25:$AJ$276,29,0),0)</f>
        <v>7284283.666666666</v>
      </c>
      <c r="J265" s="187" t="e">
        <f t="shared" si="47"/>
        <v>#DIV/0!</v>
      </c>
      <c r="K265" s="188">
        <f t="shared" si="48"/>
        <v>7.0321363299605277E-4</v>
      </c>
      <c r="L265" s="188">
        <f ca="1">VLOOKUP(B265,'1-1.(소매)정책매출'!$B$25:$AJ$276,33,0)</f>
        <v>0</v>
      </c>
      <c r="M265" s="188">
        <f t="shared" ca="1" si="50"/>
        <v>7.0321363299605277E-4</v>
      </c>
      <c r="N265" s="188" t="e">
        <f t="shared" ca="1" si="51"/>
        <v>#DIV/0!</v>
      </c>
      <c r="O265" s="189" t="e">
        <f t="shared" ca="1" si="54"/>
        <v>#DIV/0!</v>
      </c>
      <c r="P265" s="185">
        <f>IFERROR(VLOOKUP($B265,'1-2.(소매)매장이익'!$A$24:$P$275,8,0),0)</f>
        <v>12232969.078178091</v>
      </c>
      <c r="Q265" s="185">
        <f>IFERROR(VLOOKUP($B265,'1-2.(소매)매장이익'!$A$24:$P$275,16,0),0)</f>
        <v>-6624244.4242424248</v>
      </c>
      <c r="R265" s="190">
        <f t="shared" si="49"/>
        <v>-0.54150749355356032</v>
      </c>
      <c r="S265" s="237">
        <f t="shared" si="52"/>
        <v>0</v>
      </c>
    </row>
    <row r="266" spans="2:19">
      <c r="B266" s="238" t="s">
        <v>471</v>
      </c>
      <c r="C266" s="191" t="s">
        <v>379</v>
      </c>
      <c r="D266" s="191" t="s">
        <v>32</v>
      </c>
      <c r="E266" s="191" t="s">
        <v>472</v>
      </c>
      <c r="F266" s="192"/>
      <c r="G266" s="327">
        <f t="shared" ca="1" si="53"/>
        <v>12.662177234156603</v>
      </c>
      <c r="H266" s="185">
        <f>IFERROR(VLOOKUP($B266,'1-1.(소매)정책매출'!$B$25:$AJ$276,25,0),0)</f>
        <v>44882842.468185917</v>
      </c>
      <c r="I266" s="186">
        <f>IFERROR(VLOOKUP($B266,'1-1.(소매)정책매출'!$B$25:$AJ$276,29,0),0)</f>
        <v>29930452.666666664</v>
      </c>
      <c r="J266" s="187">
        <f t="shared" si="47"/>
        <v>0.66685733391066127</v>
      </c>
      <c r="K266" s="188">
        <f t="shared" si="48"/>
        <v>2.8894402414965988E-3</v>
      </c>
      <c r="L266" s="188">
        <f ca="1">VLOOKUP(B266,'1-1.(소매)정책매출'!$B$25:$AJ$276,33,0)</f>
        <v>3.529050736497545E-3</v>
      </c>
      <c r="M266" s="188">
        <f t="shared" ca="1" si="50"/>
        <v>-6.3961049500094614E-4</v>
      </c>
      <c r="N266" s="188">
        <f t="shared" ca="1" si="51"/>
        <v>0.66621772341566032</v>
      </c>
      <c r="O266" s="189">
        <f t="shared" ca="1" si="54"/>
        <v>6.6621772341566032</v>
      </c>
      <c r="P266" s="185">
        <f>IFERROR(VLOOKUP($B266,'1-2.(소매)매장이익'!$A$24:$P$275,8,0),0)</f>
        <v>10187256.036967926</v>
      </c>
      <c r="Q266" s="185">
        <f>IFERROR(VLOOKUP($B266,'1-2.(소매)매장이익'!$A$24:$P$275,16,0),0)</f>
        <v>20647286.878787879</v>
      </c>
      <c r="R266" s="190">
        <f t="shared" si="49"/>
        <v>2.0267760821817151</v>
      </c>
      <c r="S266" s="237">
        <f t="shared" si="52"/>
        <v>6</v>
      </c>
    </row>
    <row r="267" spans="2:19">
      <c r="B267" s="238" t="s">
        <v>473</v>
      </c>
      <c r="C267" s="191" t="s">
        <v>379</v>
      </c>
      <c r="D267" s="191" t="s">
        <v>32</v>
      </c>
      <c r="E267" s="191" t="s">
        <v>474</v>
      </c>
      <c r="F267" s="192"/>
      <c r="G267" s="327">
        <f t="shared" ca="1" si="53"/>
        <v>14.795875221998754</v>
      </c>
      <c r="H267" s="185">
        <f>IFERROR(VLOOKUP($B267,'1-1.(소매)정책매출'!$B$25:$AJ$276,25,0),0)</f>
        <v>52340421.684461638</v>
      </c>
      <c r="I267" s="186">
        <f>IFERROR(VLOOKUP($B267,'1-1.(소매)정책매출'!$B$25:$AJ$276,29,0),0)</f>
        <v>46054235.666666664</v>
      </c>
      <c r="J267" s="187">
        <f t="shared" si="47"/>
        <v>0.87989806318925468</v>
      </c>
      <c r="K267" s="188">
        <f t="shared" si="48"/>
        <v>4.4460056554652379E-3</v>
      </c>
      <c r="L267" s="188">
        <f ca="1">VLOOKUP(B267,'1-1.(소매)정책매출'!$B$25:$AJ$276,33,0)</f>
        <v>4.7565466448445176E-3</v>
      </c>
      <c r="M267" s="188">
        <f t="shared" ca="1" si="50"/>
        <v>-3.1054098937927967E-4</v>
      </c>
      <c r="N267" s="188">
        <f t="shared" ca="1" si="51"/>
        <v>0.87958752219987535</v>
      </c>
      <c r="O267" s="189">
        <f t="shared" ca="1" si="54"/>
        <v>8.7958752219987542</v>
      </c>
      <c r="P267" s="185">
        <f>IFERROR(VLOOKUP($B267,'1-2.(소매)매장이익'!$A$24:$P$275,8,0),0)</f>
        <v>14355276.245522749</v>
      </c>
      <c r="Q267" s="185">
        <f>IFERROR(VLOOKUP($B267,'1-2.(소매)매장이익'!$A$24:$P$275,16,0),0)</f>
        <v>18146855.909090906</v>
      </c>
      <c r="R267" s="190">
        <f t="shared" si="49"/>
        <v>1.2641244653686625</v>
      </c>
      <c r="S267" s="237">
        <f t="shared" si="52"/>
        <v>6</v>
      </c>
    </row>
    <row r="268" spans="2:19">
      <c r="B268" s="238" t="s">
        <v>475</v>
      </c>
      <c r="C268" s="191" t="s">
        <v>379</v>
      </c>
      <c r="D268" s="191" t="s">
        <v>32</v>
      </c>
      <c r="E268" s="191" t="s">
        <v>476</v>
      </c>
      <c r="F268" s="192"/>
      <c r="G268" s="327">
        <f t="shared" ca="1" si="53"/>
        <v>15.108011283652417</v>
      </c>
      <c r="H268" s="185">
        <f>IFERROR(VLOOKUP($B268,'1-1.(소매)정책매출'!$B$25:$AJ$276,25,0),0)</f>
        <v>63499249.447082169</v>
      </c>
      <c r="I268" s="186">
        <f>IFERROR(VLOOKUP($B268,'1-1.(소매)정책매출'!$B$25:$AJ$276,29,0),0)</f>
        <v>57841111</v>
      </c>
      <c r="J268" s="187">
        <f t="shared" si="47"/>
        <v>0.91089440432209445</v>
      </c>
      <c r="K268" s="188">
        <f t="shared" si="48"/>
        <v>5.5838926192520082E-3</v>
      </c>
      <c r="L268" s="188">
        <f ca="1">VLOOKUP(B268,'1-1.(소매)정책매출'!$B$25:$AJ$276,33,0)</f>
        <v>5.6771685761047462E-3</v>
      </c>
      <c r="M268" s="188">
        <f t="shared" ca="1" si="50"/>
        <v>-9.3275956852737971E-5</v>
      </c>
      <c r="N268" s="188">
        <f t="shared" ca="1" si="51"/>
        <v>0.91080112836524174</v>
      </c>
      <c r="O268" s="189">
        <f t="shared" ca="1" si="54"/>
        <v>9.1080112836524165</v>
      </c>
      <c r="P268" s="185">
        <f>IFERROR(VLOOKUP($B268,'1-2.(소매)매장이익'!$A$24:$P$275,8,0),0)</f>
        <v>25105255.473676141</v>
      </c>
      <c r="Q268" s="185">
        <f>IFERROR(VLOOKUP($B268,'1-2.(소매)매장이익'!$A$24:$P$275,16,0),0)</f>
        <v>34038936.484848484</v>
      </c>
      <c r="R268" s="190">
        <f t="shared" si="49"/>
        <v>1.3558490380844626</v>
      </c>
      <c r="S268" s="237">
        <f t="shared" si="52"/>
        <v>6</v>
      </c>
    </row>
    <row r="269" spans="2:19">
      <c r="B269" s="238" t="s">
        <v>449</v>
      </c>
      <c r="C269" s="191" t="s">
        <v>379</v>
      </c>
      <c r="D269" s="191" t="s">
        <v>32</v>
      </c>
      <c r="E269" s="191" t="s">
        <v>450</v>
      </c>
      <c r="F269" s="192"/>
      <c r="G269" s="327">
        <f t="shared" ca="1" si="53"/>
        <v>15.207108192975809</v>
      </c>
      <c r="H269" s="185">
        <f>IFERROR(VLOOKUP($B269,'1-1.(소매)정책매출'!$B$25:$AJ$276,25,0),0)</f>
        <v>63272458.36033164</v>
      </c>
      <c r="I269" s="186">
        <f>IFERROR(VLOOKUP($B269,'1-1.(소매)정책매출'!$B$25:$AJ$276,29,0),0)</f>
        <v>58316882.666666664</v>
      </c>
      <c r="J269" s="187">
        <f t="shared" si="47"/>
        <v>0.92167878691478422</v>
      </c>
      <c r="K269" s="188">
        <f t="shared" si="48"/>
        <v>5.6298228901617287E-3</v>
      </c>
      <c r="L269" s="188">
        <f ca="1">VLOOKUP(B269,'1-1.(소매)정책매출'!$B$25:$AJ$276,33,0)</f>
        <v>6.5977905073649756E-3</v>
      </c>
      <c r="M269" s="188">
        <f t="shared" ca="1" si="50"/>
        <v>-9.6796761720324698E-4</v>
      </c>
      <c r="N269" s="188">
        <f t="shared" ca="1" si="51"/>
        <v>0.92071081929758103</v>
      </c>
      <c r="O269" s="189">
        <f t="shared" ca="1" si="54"/>
        <v>9.2071081929758094</v>
      </c>
      <c r="P269" s="185">
        <f>IFERROR(VLOOKUP($B269,'1-2.(소매)매장이익'!$A$24:$P$275,8,0),0)</f>
        <v>17434874.998585392</v>
      </c>
      <c r="Q269" s="185">
        <f>IFERROR(VLOOKUP($B269,'1-2.(소매)매장이익'!$A$24:$P$275,16,0),0)</f>
        <v>29652914.060606062</v>
      </c>
      <c r="R269" s="190">
        <f t="shared" si="49"/>
        <v>1.7007815692978585</v>
      </c>
      <c r="S269" s="237">
        <f t="shared" si="52"/>
        <v>6</v>
      </c>
    </row>
    <row r="270" spans="2:19">
      <c r="B270" s="238" t="s">
        <v>457</v>
      </c>
      <c r="C270" s="191" t="s">
        <v>379</v>
      </c>
      <c r="D270" s="191" t="s">
        <v>32</v>
      </c>
      <c r="E270" s="191" t="s">
        <v>458</v>
      </c>
      <c r="F270" s="192"/>
      <c r="G270" s="327">
        <f t="shared" ca="1" si="53"/>
        <v>17.40795543275819</v>
      </c>
      <c r="H270" s="185">
        <f>IFERROR(VLOOKUP($B270,'1-1.(소매)정책매출'!$B$25:$AJ$276,25,0),0)</f>
        <v>28331865.035634443</v>
      </c>
      <c r="I270" s="186">
        <f>IFERROR(VLOOKUP($B270,'1-1.(소매)정책매출'!$B$25:$AJ$276,29,0),0)</f>
        <v>32355538.666666664</v>
      </c>
      <c r="J270" s="187">
        <f t="shared" si="47"/>
        <v>1.1420193702734163</v>
      </c>
      <c r="K270" s="188">
        <f t="shared" si="48"/>
        <v>3.1235543444648383E-3</v>
      </c>
      <c r="L270" s="188">
        <f ca="1">VLOOKUP(B270,'1-1.(소매)정책매출'!$B$25:$AJ$276,33,0)</f>
        <v>4.3473813420621928E-3</v>
      </c>
      <c r="M270" s="188">
        <f t="shared" ca="1" si="50"/>
        <v>-1.2238269975973545E-3</v>
      </c>
      <c r="N270" s="188">
        <f t="shared" ca="1" si="51"/>
        <v>1.140795543275819</v>
      </c>
      <c r="O270" s="189">
        <f t="shared" ca="1" si="54"/>
        <v>11.40795543275819</v>
      </c>
      <c r="P270" s="185">
        <f>IFERROR(VLOOKUP($B270,'1-2.(소매)매장이익'!$A$24:$P$275,8,0),0)</f>
        <v>5027359.4214299088</v>
      </c>
      <c r="Q270" s="185">
        <f>IFERROR(VLOOKUP($B270,'1-2.(소매)매장이익'!$A$24:$P$275,16,0),0)</f>
        <v>19865171.272727273</v>
      </c>
      <c r="R270" s="190">
        <f t="shared" si="49"/>
        <v>3.9514125821298678</v>
      </c>
      <c r="S270" s="237">
        <f t="shared" si="52"/>
        <v>6</v>
      </c>
    </row>
    <row r="271" spans="2:19">
      <c r="B271" s="238" t="s">
        <v>563</v>
      </c>
      <c r="C271" s="191" t="s">
        <v>379</v>
      </c>
      <c r="D271" s="191" t="s">
        <v>32</v>
      </c>
      <c r="E271" s="191" t="s">
        <v>564</v>
      </c>
      <c r="F271" s="192"/>
      <c r="G271" s="327">
        <f t="shared" ca="1" si="53"/>
        <v>18</v>
      </c>
      <c r="H271" s="185">
        <f>IFERROR(VLOOKUP($B271,'1-1.(소매)정책매출'!$B$25:$AJ$276,25,0),0)</f>
        <v>28699592.727553301</v>
      </c>
      <c r="I271" s="186">
        <f>IFERROR(VLOOKUP($B271,'1-1.(소매)정책매출'!$B$25:$AJ$276,29,0),0)</f>
        <v>39464912.666666664</v>
      </c>
      <c r="J271" s="187">
        <f t="shared" si="47"/>
        <v>1.3751035786921819</v>
      </c>
      <c r="K271" s="188">
        <f t="shared" si="48"/>
        <v>3.8098824650658089E-3</v>
      </c>
      <c r="L271" s="188">
        <f ca="1">VLOOKUP(B271,'1-1.(소매)정책매출'!$B$25:$AJ$276,33,0)</f>
        <v>3.7847790507364977E-3</v>
      </c>
      <c r="M271" s="188">
        <f t="shared" ca="1" si="50"/>
        <v>2.5103414329311156E-5</v>
      </c>
      <c r="N271" s="188">
        <f t="shared" ca="1" si="51"/>
        <v>1.3751286821065112</v>
      </c>
      <c r="O271" s="189">
        <f t="shared" ca="1" si="54"/>
        <v>12</v>
      </c>
      <c r="P271" s="185">
        <f>IFERROR(VLOOKUP($B271,'1-2.(소매)매장이익'!$A$24:$P$275,8,0),0)</f>
        <v>3790019.1179164955</v>
      </c>
      <c r="Q271" s="185">
        <f>IFERROR(VLOOKUP($B271,'1-2.(소매)매장이익'!$A$24:$P$275,16,0),0)</f>
        <v>5492517.1212121211</v>
      </c>
      <c r="R271" s="190">
        <f t="shared" si="49"/>
        <v>1.449205650506467</v>
      </c>
      <c r="S271" s="237">
        <f t="shared" si="52"/>
        <v>6</v>
      </c>
    </row>
    <row r="272" spans="2:19">
      <c r="B272" s="238" t="s">
        <v>607</v>
      </c>
      <c r="C272" s="191" t="s">
        <v>379</v>
      </c>
      <c r="D272" s="191" t="s">
        <v>32</v>
      </c>
      <c r="E272" s="191" t="s">
        <v>613</v>
      </c>
      <c r="F272" s="192"/>
      <c r="G272" s="327">
        <f t="shared" ca="1" si="53"/>
        <v>15.343759379411962</v>
      </c>
      <c r="H272" s="185">
        <f>IFERROR(VLOOKUP($B272,'1-1.(소매)정책매출'!$B$25:$AJ$276,25,0),0)</f>
        <v>28043191.094457973</v>
      </c>
      <c r="I272" s="186">
        <f>IFERROR(VLOOKUP($B272,'1-1.(소매)정책매출'!$B$25:$AJ$276,29,0),0)</f>
        <v>26210809.666666664</v>
      </c>
      <c r="J272" s="187">
        <f t="shared" si="47"/>
        <v>0.93465859781722804</v>
      </c>
      <c r="K272" s="188">
        <f t="shared" si="48"/>
        <v>2.5303515805967002E-3</v>
      </c>
      <c r="L272" s="188">
        <f ca="1">VLOOKUP(B272,'1-1.(소매)정책매출'!$B$25:$AJ$276,33,0)</f>
        <v>2.8130114566284779E-3</v>
      </c>
      <c r="M272" s="188">
        <f t="shared" ca="1" si="50"/>
        <v>-2.8265987603177771E-4</v>
      </c>
      <c r="N272" s="188">
        <f t="shared" ca="1" si="51"/>
        <v>0.93437593794119622</v>
      </c>
      <c r="O272" s="189">
        <f t="shared" ca="1" si="54"/>
        <v>9.3437593794119618</v>
      </c>
      <c r="P272" s="185">
        <f>IFERROR(VLOOKUP($B272,'1-2.(소매)매장이익'!$A$24:$P$275,8,0),0)</f>
        <v>4728199.7079068413</v>
      </c>
      <c r="Q272" s="185">
        <f>IFERROR(VLOOKUP($B272,'1-2.(소매)매장이익'!$A$24:$P$275,16,0),0)</f>
        <v>9705921.9696969707</v>
      </c>
      <c r="R272" s="190">
        <f t="shared" si="49"/>
        <v>2.0527732687487839</v>
      </c>
      <c r="S272" s="237">
        <f t="shared" si="52"/>
        <v>6</v>
      </c>
    </row>
    <row r="273" spans="2:19">
      <c r="B273" s="238" t="s">
        <v>1075</v>
      </c>
      <c r="C273" s="191" t="s">
        <v>379</v>
      </c>
      <c r="D273" s="191" t="s">
        <v>32</v>
      </c>
      <c r="E273" s="191" t="s">
        <v>1076</v>
      </c>
      <c r="F273" s="192"/>
      <c r="G273" s="327" t="e">
        <f t="shared" ca="1" si="53"/>
        <v>#DIV/0!</v>
      </c>
      <c r="H273" s="185">
        <f>IFERROR(VLOOKUP($B273,'1-1.(소매)정책매출'!$B$25:$AJ$276,25,0),0)</f>
        <v>0</v>
      </c>
      <c r="I273" s="186">
        <f>IFERROR(VLOOKUP($B273,'1-1.(소매)정책매출'!$B$25:$AJ$276,29,0),0)</f>
        <v>0</v>
      </c>
      <c r="J273" s="187" t="e">
        <f t="shared" si="47"/>
        <v>#DIV/0!</v>
      </c>
      <c r="K273" s="188">
        <f t="shared" si="48"/>
        <v>0</v>
      </c>
      <c r="L273" s="188">
        <f ca="1">VLOOKUP(B273,'1-1.(소매)정책매출'!$B$25:$AJ$276,33,0)</f>
        <v>0</v>
      </c>
      <c r="M273" s="188">
        <f t="shared" ca="1" si="50"/>
        <v>0</v>
      </c>
      <c r="N273" s="188" t="e">
        <f t="shared" ca="1" si="51"/>
        <v>#DIV/0!</v>
      </c>
      <c r="O273" s="189" t="e">
        <f t="shared" ca="1" si="54"/>
        <v>#DIV/0!</v>
      </c>
      <c r="P273" s="185">
        <f>IFERROR(VLOOKUP($B273,'1-2.(소매)매장이익'!$A$24:$P$275,8,0),0)</f>
        <v>0</v>
      </c>
      <c r="Q273" s="185">
        <f>IFERROR(VLOOKUP($B273,'1-2.(소매)매장이익'!$A$24:$P$275,16,0),0)</f>
        <v>0</v>
      </c>
      <c r="R273" s="190" t="e">
        <f t="shared" si="49"/>
        <v>#DIV/0!</v>
      </c>
      <c r="S273" s="237">
        <f t="shared" si="52"/>
        <v>0</v>
      </c>
    </row>
  </sheetData>
  <mergeCells count="1">
    <mergeCell ref="P4:Q4"/>
  </mergeCells>
  <phoneticPr fontId="1" type="noConversion"/>
  <conditionalFormatting sqref="B58">
    <cfRule type="duplicateValues" dxfId="2" priority="1"/>
  </conditionalFormatting>
  <pageMargins left="0.7" right="0.7" top="0.75" bottom="0.75" header="0.3" footer="0.3"/>
  <pageSetup paperSize="9" scale="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B2:G21"/>
  <sheetViews>
    <sheetView showGridLines="0" topLeftCell="A4" zoomScale="115" zoomScaleNormal="115" workbookViewId="0">
      <selection activeCell="B7" sqref="B7:G7"/>
    </sheetView>
  </sheetViews>
  <sheetFormatPr defaultRowHeight="17" outlineLevelCol="1"/>
  <cols>
    <col min="1" max="1" width="6.1640625" customWidth="1"/>
    <col min="3" max="3" width="13.25" bestFit="1" customWidth="1"/>
    <col min="4" max="5" width="15.9140625" bestFit="1" customWidth="1"/>
    <col min="6" max="6" width="12.58203125" bestFit="1" customWidth="1"/>
    <col min="7" max="7" width="8.6640625" customWidth="1" outlineLevel="1"/>
  </cols>
  <sheetData>
    <row r="2" spans="2:7">
      <c r="B2" s="821" t="s">
        <v>1112</v>
      </c>
    </row>
    <row r="3" spans="2:7">
      <c r="B3">
        <v>1</v>
      </c>
      <c r="C3">
        <v>2</v>
      </c>
      <c r="D3">
        <v>3</v>
      </c>
      <c r="E3">
        <v>4</v>
      </c>
      <c r="F3">
        <v>5</v>
      </c>
    </row>
    <row r="4" spans="2:7">
      <c r="B4" s="151"/>
      <c r="C4" s="152" t="s">
        <v>477</v>
      </c>
      <c r="D4" s="153" t="s">
        <v>478</v>
      </c>
      <c r="E4" s="154"/>
      <c r="F4" s="154"/>
      <c r="G4" s="154"/>
    </row>
    <row r="5" spans="2:7">
      <c r="B5" s="157" t="s">
        <v>5</v>
      </c>
      <c r="C5" s="158" t="s">
        <v>45</v>
      </c>
      <c r="D5" s="159" t="s">
        <v>1113</v>
      </c>
      <c r="E5" s="160"/>
      <c r="F5" s="160"/>
      <c r="G5" s="235">
        <v>5</v>
      </c>
    </row>
    <row r="6" spans="2:7" ht="17.5" thickBot="1">
      <c r="B6" s="157"/>
      <c r="C6" s="165">
        <f>G5</f>
        <v>5</v>
      </c>
      <c r="D6" s="367" t="s">
        <v>46</v>
      </c>
      <c r="E6" s="368" t="s">
        <v>47</v>
      </c>
      <c r="F6" s="368" t="s">
        <v>48</v>
      </c>
      <c r="G6" s="369" t="s">
        <v>49</v>
      </c>
    </row>
    <row r="7" spans="2:7" ht="17.5" thickBot="1">
      <c r="B7" s="827" t="s">
        <v>485</v>
      </c>
      <c r="C7" s="828">
        <f>G7</f>
        <v>6</v>
      </c>
      <c r="D7" s="829">
        <f>SUM(D8:D12)</f>
        <v>250000000</v>
      </c>
      <c r="E7" s="829">
        <f>SUM(E8:E12)</f>
        <v>315568557.39999938</v>
      </c>
      <c r="F7" s="830">
        <f t="shared" ref="F7" si="0">E7/D7</f>
        <v>1.2622742295999976</v>
      </c>
      <c r="G7" s="831">
        <f>MAX(0,MIN(5*1.2,$F7*$G$5))</f>
        <v>6</v>
      </c>
    </row>
    <row r="8" spans="2:7">
      <c r="B8" s="822" t="s">
        <v>12</v>
      </c>
      <c r="C8" s="823">
        <f t="shared" ref="C8:C19" si="1">G8</f>
        <v>5.3947342077205889</v>
      </c>
      <c r="D8" s="824">
        <v>47087496.013511851</v>
      </c>
      <c r="E8" s="824">
        <v>50804905.099999845</v>
      </c>
      <c r="F8" s="825">
        <v>1.0789468415441177</v>
      </c>
      <c r="G8" s="826">
        <f>MAX(0,MIN(5*1.2,$F8*$G$5))</f>
        <v>5.3947342077205889</v>
      </c>
    </row>
    <row r="9" spans="2:7">
      <c r="B9" s="323" t="s">
        <v>13</v>
      </c>
      <c r="C9" s="328">
        <f t="shared" si="1"/>
        <v>5.0029107427980577</v>
      </c>
      <c r="D9" s="173">
        <v>32829119.575325839</v>
      </c>
      <c r="E9" s="174">
        <v>32848230.999999929</v>
      </c>
      <c r="F9" s="177">
        <v>1.0005821485596116</v>
      </c>
      <c r="G9" s="322">
        <f t="shared" ref="G9:G19" si="2">MAX(0,MIN(5*1.2,$F9*$G$5))</f>
        <v>5.0029107427980577</v>
      </c>
    </row>
    <row r="10" spans="2:7">
      <c r="B10" s="323" t="s">
        <v>536</v>
      </c>
      <c r="C10" s="328">
        <f t="shared" si="1"/>
        <v>5.2685118950578342</v>
      </c>
      <c r="D10" s="173">
        <v>32829126.790478829</v>
      </c>
      <c r="E10" s="174">
        <v>34592128.999999911</v>
      </c>
      <c r="F10" s="177">
        <v>1.0537023790115669</v>
      </c>
      <c r="G10" s="322">
        <f t="shared" si="2"/>
        <v>5.2685118950578342</v>
      </c>
    </row>
    <row r="11" spans="2:7">
      <c r="B11" s="323" t="s">
        <v>14</v>
      </c>
      <c r="C11" s="328">
        <f t="shared" si="1"/>
        <v>6</v>
      </c>
      <c r="D11" s="173">
        <v>71259862.974111959</v>
      </c>
      <c r="E11" s="174">
        <v>114721358.09999986</v>
      </c>
      <c r="F11" s="177">
        <v>1.6099014692419076</v>
      </c>
      <c r="G11" s="322">
        <f t="shared" si="2"/>
        <v>6</v>
      </c>
    </row>
    <row r="12" spans="2:7" ht="17.5" thickBot="1">
      <c r="B12" s="833" t="s">
        <v>15</v>
      </c>
      <c r="C12" s="834">
        <f t="shared" si="1"/>
        <v>6</v>
      </c>
      <c r="D12" s="835">
        <v>65994394.64657151</v>
      </c>
      <c r="E12" s="836">
        <v>82601934.199999809</v>
      </c>
      <c r="F12" s="837">
        <v>1.2516507597708693</v>
      </c>
      <c r="G12" s="838">
        <f t="shared" si="2"/>
        <v>6</v>
      </c>
    </row>
    <row r="13" spans="2:7">
      <c r="B13" s="822" t="s">
        <v>35</v>
      </c>
      <c r="C13" s="823">
        <f t="shared" si="1"/>
        <v>5.3947342077205889</v>
      </c>
      <c r="D13" s="824">
        <v>47087496.013511851</v>
      </c>
      <c r="E13" s="832">
        <v>50804905.099999845</v>
      </c>
      <c r="F13" s="825">
        <v>1.0789468415441177</v>
      </c>
      <c r="G13" s="826">
        <f t="shared" si="2"/>
        <v>5.3947342077205889</v>
      </c>
    </row>
    <row r="14" spans="2:7">
      <c r="B14" s="323" t="s">
        <v>919</v>
      </c>
      <c r="C14" s="328">
        <f t="shared" si="1"/>
        <v>5.0029107427980577</v>
      </c>
      <c r="D14" s="173">
        <v>32829119.575325839</v>
      </c>
      <c r="E14" s="174">
        <v>32848230.999999929</v>
      </c>
      <c r="F14" s="177">
        <v>1.0005821485596116</v>
      </c>
      <c r="G14" s="322">
        <f t="shared" si="2"/>
        <v>5.0029107427980577</v>
      </c>
    </row>
    <row r="15" spans="2:7">
      <c r="B15" s="323" t="s">
        <v>920</v>
      </c>
      <c r="C15" s="328">
        <f t="shared" si="1"/>
        <v>5.2685118950578342</v>
      </c>
      <c r="D15" s="173">
        <v>32829126.790478829</v>
      </c>
      <c r="E15" s="174">
        <v>34592128.999999911</v>
      </c>
      <c r="F15" s="177">
        <v>1.0537023790115669</v>
      </c>
      <c r="G15" s="322">
        <f t="shared" si="2"/>
        <v>5.2685118950578342</v>
      </c>
    </row>
    <row r="16" spans="2:7">
      <c r="B16" s="323" t="s">
        <v>36</v>
      </c>
      <c r="C16" s="328">
        <f t="shared" si="1"/>
        <v>5.9361440188730477</v>
      </c>
      <c r="D16" s="173">
        <v>43305681.210342892</v>
      </c>
      <c r="E16" s="174">
        <v>51413752.099999979</v>
      </c>
      <c r="F16" s="177">
        <v>1.1872288037746095</v>
      </c>
      <c r="G16" s="322">
        <f t="shared" si="2"/>
        <v>5.9361440188730477</v>
      </c>
    </row>
    <row r="17" spans="2:7">
      <c r="B17" s="323" t="s">
        <v>37</v>
      </c>
      <c r="C17" s="328">
        <f t="shared" si="1"/>
        <v>6</v>
      </c>
      <c r="D17" s="173">
        <v>27954181.763769064</v>
      </c>
      <c r="E17" s="174">
        <v>63307605.999999896</v>
      </c>
      <c r="F17" s="177">
        <v>2.2646917922688687</v>
      </c>
      <c r="G17" s="322">
        <f t="shared" si="2"/>
        <v>6</v>
      </c>
    </row>
    <row r="18" spans="2:7">
      <c r="B18" s="323" t="s">
        <v>38</v>
      </c>
      <c r="C18" s="328">
        <f t="shared" si="1"/>
        <v>5.3960474824126203</v>
      </c>
      <c r="D18" s="173">
        <v>39256676.426666275</v>
      </c>
      <c r="E18" s="174">
        <v>42366177.999999881</v>
      </c>
      <c r="F18" s="177">
        <v>1.0792094964825241</v>
      </c>
      <c r="G18" s="322">
        <f t="shared" si="2"/>
        <v>5.3960474824126203</v>
      </c>
    </row>
    <row r="19" spans="2:7">
      <c r="B19" s="959" t="s">
        <v>39</v>
      </c>
      <c r="C19" s="960">
        <f t="shared" si="1"/>
        <v>6</v>
      </c>
      <c r="D19" s="961">
        <v>26737718.219905231</v>
      </c>
      <c r="E19" s="962">
        <v>40235756.199999928</v>
      </c>
      <c r="F19" s="963">
        <v>1.5048313348610993</v>
      </c>
      <c r="G19" s="964">
        <f t="shared" si="2"/>
        <v>6</v>
      </c>
    </row>
    <row r="21" spans="2:7">
      <c r="G21" s="40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795E-87F1-4BC0-82AA-7B7CC43082B0}">
  <sheetPr>
    <tabColor rgb="FFFF0000"/>
  </sheetPr>
  <dimension ref="A2:I11"/>
  <sheetViews>
    <sheetView showGridLines="0" tabSelected="1" topLeftCell="B1" zoomScale="130" zoomScaleNormal="130" workbookViewId="0">
      <selection activeCell="C7" sqref="C7"/>
    </sheetView>
  </sheetViews>
  <sheetFormatPr defaultRowHeight="17"/>
  <cols>
    <col min="1" max="1" width="0" hidden="1" customWidth="1"/>
    <col min="4" max="4" width="7.08203125" bestFit="1" customWidth="1"/>
    <col min="5" max="5" width="10.75" bestFit="1" customWidth="1"/>
    <col min="6" max="6" width="14.08203125" bestFit="1" customWidth="1"/>
    <col min="7" max="7" width="17.33203125" bestFit="1" customWidth="1"/>
    <col min="8" max="8" width="8.9140625" bestFit="1" customWidth="1"/>
    <col min="9" max="9" width="14.25" bestFit="1" customWidth="1"/>
    <col min="10" max="10" width="9.25" bestFit="1" customWidth="1"/>
  </cols>
  <sheetData>
    <row r="2" spans="1:9">
      <c r="C2" s="302" t="s">
        <v>1218</v>
      </c>
    </row>
    <row r="3" spans="1:9">
      <c r="A3" s="150"/>
      <c r="C3" s="151"/>
      <c r="D3" s="152" t="s">
        <v>477</v>
      </c>
      <c r="E3" s="154"/>
      <c r="F3" s="154"/>
      <c r="G3" s="154"/>
      <c r="H3" s="154"/>
    </row>
    <row r="4" spans="1:9">
      <c r="A4" s="156" t="s">
        <v>497</v>
      </c>
      <c r="C4" s="157" t="s">
        <v>5</v>
      </c>
      <c r="D4" s="158" t="s">
        <v>45</v>
      </c>
      <c r="E4" s="159" t="s">
        <v>545</v>
      </c>
      <c r="F4" s="160"/>
      <c r="G4" s="160"/>
      <c r="H4" s="161">
        <v>20</v>
      </c>
    </row>
    <row r="5" spans="1:9">
      <c r="A5" s="164"/>
      <c r="C5" s="163"/>
      <c r="D5" s="196">
        <v>20</v>
      </c>
      <c r="E5" s="166" t="s">
        <v>46</v>
      </c>
      <c r="F5" s="167" t="s">
        <v>47</v>
      </c>
      <c r="G5" s="167" t="s">
        <v>48</v>
      </c>
      <c r="H5" s="168" t="s">
        <v>49</v>
      </c>
    </row>
    <row r="6" spans="1:9">
      <c r="A6" s="193"/>
      <c r="C6" s="193" t="s">
        <v>1219</v>
      </c>
      <c r="D6" s="197">
        <f>H6</f>
        <v>17.795797019999998</v>
      </c>
      <c r="E6" s="849">
        <f>SUM(E7:E11)</f>
        <v>0</v>
      </c>
      <c r="F6" s="848">
        <f>SUM(F7:F11)</f>
        <v>-110210149</v>
      </c>
      <c r="G6" s="847" t="e">
        <f>F6/E6</f>
        <v>#DIV/0!</v>
      </c>
      <c r="H6" s="194">
        <f>20-(F6/10000000)*-0.2</f>
        <v>17.795797019999998</v>
      </c>
    </row>
    <row r="7" spans="1:9">
      <c r="C7" s="822" t="s">
        <v>12</v>
      </c>
      <c r="D7" s="823">
        <f t="shared" ref="D7:D11" si="0">H7</f>
        <v>19.413231199999998</v>
      </c>
      <c r="E7" s="824">
        <v>0</v>
      </c>
      <c r="F7" s="824">
        <v>-29338440</v>
      </c>
      <c r="G7" s="844" t="e">
        <f>F7/E7</f>
        <v>#DIV/0!</v>
      </c>
      <c r="H7" s="826">
        <f>20-(F7/10000000)*-0.2</f>
        <v>19.413231199999998</v>
      </c>
      <c r="I7" s="843"/>
    </row>
    <row r="8" spans="1:9">
      <c r="C8" s="323" t="s">
        <v>13</v>
      </c>
      <c r="D8" s="328">
        <f t="shared" si="0"/>
        <v>19.42773716</v>
      </c>
      <c r="E8" s="173">
        <v>0</v>
      </c>
      <c r="F8" s="174">
        <v>-28613142</v>
      </c>
      <c r="G8" s="845" t="e">
        <f t="shared" ref="G8:G10" si="1">F8/E8</f>
        <v>#DIV/0!</v>
      </c>
      <c r="H8" s="322">
        <f t="shared" ref="H8:H11" si="2">20-(F8/10000000)*-0.2</f>
        <v>19.42773716</v>
      </c>
    </row>
    <row r="9" spans="1:9">
      <c r="C9" s="323" t="s">
        <v>536</v>
      </c>
      <c r="D9" s="328">
        <f t="shared" si="0"/>
        <v>19.498560380000001</v>
      </c>
      <c r="E9" s="173">
        <v>0</v>
      </c>
      <c r="F9" s="174">
        <v>-25071981</v>
      </c>
      <c r="G9" s="845" t="e">
        <f t="shared" si="1"/>
        <v>#DIV/0!</v>
      </c>
      <c r="H9" s="322">
        <f t="shared" si="2"/>
        <v>19.498560380000001</v>
      </c>
    </row>
    <row r="10" spans="1:9">
      <c r="C10" s="323" t="s">
        <v>14</v>
      </c>
      <c r="D10" s="328">
        <f t="shared" si="0"/>
        <v>18.677828779999999</v>
      </c>
      <c r="E10" s="173">
        <v>0</v>
      </c>
      <c r="F10" s="174">
        <v>-66108561</v>
      </c>
      <c r="G10" s="845" t="e">
        <f t="shared" si="1"/>
        <v>#DIV/0!</v>
      </c>
      <c r="H10" s="322">
        <f t="shared" si="2"/>
        <v>18.677828779999999</v>
      </c>
    </row>
    <row r="11" spans="1:9" ht="17.5" thickBot="1">
      <c r="C11" s="833" t="s">
        <v>15</v>
      </c>
      <c r="D11" s="834">
        <f t="shared" si="0"/>
        <v>20.778439500000001</v>
      </c>
      <c r="E11" s="835">
        <v>0</v>
      </c>
      <c r="F11" s="836">
        <v>38921975</v>
      </c>
      <c r="G11" s="846">
        <v>1</v>
      </c>
      <c r="H11" s="838">
        <f t="shared" si="2"/>
        <v>20.778439500000001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2:H6"/>
  <sheetViews>
    <sheetView showGridLines="0" topLeftCell="B1" zoomScale="130" zoomScaleNormal="130" workbookViewId="0">
      <selection activeCell="D6" sqref="D6"/>
    </sheetView>
  </sheetViews>
  <sheetFormatPr defaultRowHeight="17"/>
  <cols>
    <col min="1" max="1" width="0" hidden="1" customWidth="1"/>
    <col min="4" max="4" width="7.08203125" bestFit="1" customWidth="1"/>
    <col min="5" max="5" width="13.33203125" bestFit="1" customWidth="1"/>
    <col min="6" max="6" width="12.25" bestFit="1" customWidth="1"/>
    <col min="7" max="8" width="8.9140625" bestFit="1" customWidth="1"/>
  </cols>
  <sheetData>
    <row r="2" spans="1:8">
      <c r="C2" s="302" t="s">
        <v>1122</v>
      </c>
    </row>
    <row r="3" spans="1:8">
      <c r="A3" s="150"/>
      <c r="C3" s="151"/>
      <c r="D3" s="152" t="s">
        <v>477</v>
      </c>
      <c r="E3" s="154"/>
      <c r="F3" s="154"/>
      <c r="G3" s="154"/>
      <c r="H3" s="154"/>
    </row>
    <row r="4" spans="1:8">
      <c r="A4" s="156" t="s">
        <v>497</v>
      </c>
      <c r="C4" s="157" t="s">
        <v>5</v>
      </c>
      <c r="D4" s="158" t="s">
        <v>45</v>
      </c>
      <c r="E4" s="159" t="s">
        <v>545</v>
      </c>
      <c r="F4" s="160"/>
      <c r="G4" s="160"/>
      <c r="H4" s="161">
        <v>10</v>
      </c>
    </row>
    <row r="5" spans="1:8">
      <c r="A5" s="164"/>
      <c r="C5" s="163"/>
      <c r="D5" s="196">
        <v>10</v>
      </c>
      <c r="E5" s="166" t="s">
        <v>46</v>
      </c>
      <c r="F5" s="167" t="s">
        <v>47</v>
      </c>
      <c r="G5" s="167" t="s">
        <v>48</v>
      </c>
      <c r="H5" s="168" t="s">
        <v>49</v>
      </c>
    </row>
    <row r="6" spans="1:8">
      <c r="A6" s="193"/>
      <c r="C6" s="193" t="s">
        <v>1064</v>
      </c>
      <c r="D6" s="197">
        <f>H6</f>
        <v>7.5</v>
      </c>
      <c r="E6" s="195">
        <v>120000000</v>
      </c>
      <c r="F6" s="198">
        <v>90000000</v>
      </c>
      <c r="G6" s="199">
        <f>F6/E6</f>
        <v>0.75</v>
      </c>
      <c r="H6" s="194">
        <f>G6*10</f>
        <v>7.5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R277"/>
  <sheetViews>
    <sheetView showGridLines="0" topLeftCell="A4" zoomScale="70" zoomScaleNormal="70" workbookViewId="0">
      <pane xSplit="2" ySplit="21" topLeftCell="U246" activePane="bottomRight" state="frozen"/>
      <selection activeCell="B2" sqref="B2:Q30"/>
      <selection pane="topRight" activeCell="B2" sqref="B2:Q30"/>
      <selection pane="bottomLeft" activeCell="B2" sqref="B2:Q30"/>
      <selection pane="bottomRight" activeCell="N251" sqref="N251:AN256"/>
    </sheetView>
  </sheetViews>
  <sheetFormatPr defaultRowHeight="17"/>
  <cols>
    <col min="1" max="1" width="18.58203125" customWidth="1"/>
    <col min="2" max="2" width="8.1640625" bestFit="1" customWidth="1"/>
    <col min="3" max="4" width="11.08203125" bestFit="1" customWidth="1"/>
    <col min="5" max="5" width="25.58203125" bestFit="1" customWidth="1"/>
    <col min="6" max="8" width="15.6640625" style="207" bestFit="1" customWidth="1"/>
    <col min="9" max="9" width="16.9140625" bestFit="1" customWidth="1"/>
    <col min="10" max="10" width="9.1640625" hidden="1" customWidth="1"/>
    <col min="11" max="11" width="15.6640625" customWidth="1"/>
    <col min="12" max="13" width="15.6640625" bestFit="1" customWidth="1"/>
    <col min="14" max="14" width="16.83203125" customWidth="1"/>
    <col min="15" max="21" width="15.4140625" customWidth="1"/>
    <col min="22" max="22" width="15.33203125" customWidth="1"/>
    <col min="23" max="24" width="16.9140625" bestFit="1" customWidth="1"/>
    <col min="25" max="25" width="17.25" bestFit="1" customWidth="1"/>
    <col min="26" max="26" width="15.6640625" bestFit="1" customWidth="1"/>
    <col min="27" max="28" width="16.9140625" bestFit="1" customWidth="1"/>
    <col min="29" max="29" width="17.25" bestFit="1" customWidth="1"/>
    <col min="30" max="36" width="18.5" customWidth="1"/>
    <col min="40" max="40" width="9.08203125" customWidth="1"/>
    <col min="41" max="43" width="10.08203125" style="200" customWidth="1"/>
  </cols>
  <sheetData>
    <row r="1" spans="2:43" ht="21.65" customHeight="1">
      <c r="B1" s="1001" t="s">
        <v>499</v>
      </c>
      <c r="C1" s="1001"/>
      <c r="D1" s="1001"/>
      <c r="E1" s="1001"/>
      <c r="F1" s="1002" t="s">
        <v>500</v>
      </c>
      <c r="G1" s="1002"/>
      <c r="H1" s="1002"/>
      <c r="I1" s="1002"/>
      <c r="J1" s="1002"/>
      <c r="K1" s="1002"/>
      <c r="L1" s="1002" t="s">
        <v>501</v>
      </c>
      <c r="M1" s="1002"/>
      <c r="N1" s="1002"/>
      <c r="O1" s="1002"/>
    </row>
    <row r="2" spans="2:43" ht="38" customHeight="1">
      <c r="B2" s="1001"/>
      <c r="C2" s="1001"/>
      <c r="D2" s="1001"/>
      <c r="E2" s="1001"/>
      <c r="F2" s="1002"/>
      <c r="G2" s="1002"/>
      <c r="H2" s="1002"/>
      <c r="I2" s="1002"/>
      <c r="J2" s="1002"/>
      <c r="K2" s="1002"/>
      <c r="L2" s="1002"/>
      <c r="M2" s="1002"/>
      <c r="N2" s="1002"/>
      <c r="O2" s="1002"/>
    </row>
    <row r="3" spans="2:43" ht="35" customHeight="1">
      <c r="B3" s="201"/>
      <c r="C3" s="202"/>
      <c r="D3" s="203"/>
      <c r="E3" s="202"/>
      <c r="F3" s="1002"/>
      <c r="G3" s="1002"/>
      <c r="H3" s="1002"/>
      <c r="I3" s="1002"/>
      <c r="J3" s="1002"/>
      <c r="K3" s="1002"/>
      <c r="L3" s="1002"/>
      <c r="M3" s="1002"/>
      <c r="N3" s="1002"/>
      <c r="O3" s="1002"/>
    </row>
    <row r="4" spans="2:43" ht="35" customHeight="1">
      <c r="B4" s="1001" t="s">
        <v>1102</v>
      </c>
      <c r="C4" s="1001"/>
      <c r="D4" s="1001"/>
      <c r="E4" s="1001"/>
      <c r="F4" s="204"/>
      <c r="G4" s="202"/>
      <c r="H4" s="202"/>
      <c r="I4" s="204"/>
      <c r="J4" s="202"/>
      <c r="K4" s="202"/>
      <c r="L4" s="204"/>
      <c r="M4" s="202"/>
      <c r="N4" s="204"/>
      <c r="O4" s="202"/>
      <c r="P4" s="202"/>
      <c r="Q4" s="204"/>
      <c r="R4" s="202"/>
      <c r="S4" s="202"/>
      <c r="T4" s="204"/>
      <c r="U4" s="202"/>
      <c r="V4" s="202"/>
      <c r="W4" s="204"/>
      <c r="X4" s="202"/>
      <c r="Y4" s="202"/>
      <c r="Z4" s="204"/>
      <c r="AA4" s="202"/>
      <c r="AB4" s="202"/>
      <c r="AC4" s="204"/>
      <c r="AD4" s="202"/>
      <c r="AE4" s="202"/>
      <c r="AF4" s="204"/>
      <c r="AG4" s="202"/>
      <c r="AH4" s="202"/>
      <c r="AI4" s="204"/>
      <c r="AJ4" s="202"/>
    </row>
    <row r="5" spans="2:43" ht="17.5" thickBot="1">
      <c r="B5" s="1001"/>
      <c r="C5" s="1001"/>
      <c r="D5" s="1001"/>
      <c r="E5" s="1001"/>
      <c r="F5" s="206" t="b">
        <f t="shared" ref="F5:AD5" ca="1" si="0">F9=SUM(F25:F276)</f>
        <v>1</v>
      </c>
      <c r="G5" s="206" t="b">
        <f t="shared" ca="1" si="0"/>
        <v>1</v>
      </c>
      <c r="H5" s="206" t="b">
        <f t="shared" ca="1" si="0"/>
        <v>1</v>
      </c>
      <c r="I5" s="206" t="b">
        <f t="shared" ca="1" si="0"/>
        <v>1</v>
      </c>
      <c r="J5" s="206" t="b">
        <f t="shared" si="0"/>
        <v>1</v>
      </c>
      <c r="K5" s="206" t="b">
        <f t="shared" ca="1" si="0"/>
        <v>0</v>
      </c>
      <c r="L5" s="206" t="b">
        <f t="shared" ca="1" si="0"/>
        <v>1</v>
      </c>
      <c r="M5" s="206" t="b">
        <f t="shared" ca="1" si="0"/>
        <v>1</v>
      </c>
      <c r="N5" s="206" t="b">
        <f t="shared" ca="1" si="0"/>
        <v>0</v>
      </c>
      <c r="O5" s="206" t="b">
        <f t="shared" ca="1" si="0"/>
        <v>1</v>
      </c>
      <c r="P5" s="206" t="b">
        <f t="shared" ca="1" si="0"/>
        <v>1</v>
      </c>
      <c r="Q5" s="206" t="b">
        <f t="shared" ca="1" si="0"/>
        <v>1</v>
      </c>
      <c r="R5" s="206" t="b">
        <f t="shared" ca="1" si="0"/>
        <v>1</v>
      </c>
      <c r="S5" s="206" t="b">
        <f t="shared" ca="1" si="0"/>
        <v>1</v>
      </c>
      <c r="T5" s="206" t="b">
        <f t="shared" ca="1" si="0"/>
        <v>1</v>
      </c>
      <c r="U5" s="206" t="b">
        <f t="shared" ca="1" si="0"/>
        <v>1</v>
      </c>
      <c r="V5" s="206" t="b">
        <f t="shared" ca="1" si="0"/>
        <v>1</v>
      </c>
      <c r="W5" s="206" t="b">
        <f t="shared" ca="1" si="0"/>
        <v>1</v>
      </c>
      <c r="X5" s="206" t="b">
        <f t="shared" ca="1" si="0"/>
        <v>1</v>
      </c>
      <c r="Y5" s="206" t="b">
        <f t="shared" ca="1" si="0"/>
        <v>1</v>
      </c>
      <c r="Z5" s="206" t="b">
        <f t="shared" ca="1" si="0"/>
        <v>1</v>
      </c>
      <c r="AA5" s="206" t="b">
        <f t="shared" ca="1" si="0"/>
        <v>1</v>
      </c>
      <c r="AB5" s="206" t="b">
        <f t="shared" ca="1" si="0"/>
        <v>1</v>
      </c>
      <c r="AC5" s="206" t="b">
        <f t="shared" ca="1" si="0"/>
        <v>1</v>
      </c>
      <c r="AD5" s="206" t="b">
        <f t="shared" ca="1" si="0"/>
        <v>1</v>
      </c>
      <c r="AE5" s="206"/>
      <c r="AF5" s="206" t="b">
        <f ca="1">AF9=SUM(AF25:AF276)</f>
        <v>1</v>
      </c>
      <c r="AG5" s="206" t="b">
        <f ca="1">AG9=SUM(AG25:AG276)</f>
        <v>1</v>
      </c>
      <c r="AH5" s="206" t="b">
        <f ca="1">AH9=SUM(AH25:AH276)</f>
        <v>0</v>
      </c>
      <c r="AI5" s="206"/>
      <c r="AJ5" s="206"/>
      <c r="AO5" s="200" t="s">
        <v>502</v>
      </c>
    </row>
    <row r="6" spans="2:43" ht="17.5" thickTop="1">
      <c r="B6" s="1003" t="s">
        <v>44</v>
      </c>
      <c r="C6" s="1005" t="s">
        <v>42</v>
      </c>
      <c r="D6" s="1005" t="s">
        <v>43</v>
      </c>
      <c r="E6" s="1005" t="s">
        <v>5</v>
      </c>
      <c r="F6" s="1007" t="s">
        <v>503</v>
      </c>
      <c r="G6" s="1007"/>
      <c r="H6" s="1007"/>
      <c r="I6" s="1007"/>
      <c r="J6" s="1007"/>
      <c r="K6" s="1007"/>
      <c r="L6" s="1007"/>
      <c r="M6" s="1007"/>
      <c r="N6" s="1007"/>
      <c r="O6" s="1007" t="s">
        <v>1</v>
      </c>
      <c r="P6" s="1007"/>
      <c r="Q6" s="1007"/>
      <c r="R6" s="1007"/>
      <c r="S6" s="1007"/>
      <c r="T6" s="1007"/>
      <c r="U6" s="1007"/>
      <c r="V6" s="1007"/>
      <c r="W6" s="1007" t="s">
        <v>1111</v>
      </c>
      <c r="X6" s="1007"/>
      <c r="Y6" s="1007"/>
      <c r="Z6" s="1007"/>
      <c r="AA6" s="1007"/>
      <c r="AB6" s="1007"/>
      <c r="AC6" s="1007"/>
      <c r="AD6" s="1013"/>
      <c r="AE6" s="1014" t="s">
        <v>504</v>
      </c>
      <c r="AF6" s="1016" t="s">
        <v>505</v>
      </c>
      <c r="AG6" s="1016" t="s">
        <v>506</v>
      </c>
      <c r="AH6" s="1016" t="s">
        <v>507</v>
      </c>
      <c r="AI6" s="1016" t="s">
        <v>508</v>
      </c>
      <c r="AJ6" s="1008" t="s">
        <v>509</v>
      </c>
    </row>
    <row r="7" spans="2:43">
      <c r="B7" s="1004"/>
      <c r="C7" s="1006"/>
      <c r="D7" s="1006"/>
      <c r="E7" s="1006"/>
      <c r="F7" s="1010"/>
      <c r="G7" s="1010"/>
      <c r="H7" s="1010"/>
      <c r="I7" s="1010"/>
      <c r="J7" s="1010" t="s">
        <v>47</v>
      </c>
      <c r="K7" s="1010"/>
      <c r="L7" s="1010"/>
      <c r="M7" s="1010"/>
      <c r="N7" s="1010"/>
      <c r="O7" s="1010" t="s">
        <v>46</v>
      </c>
      <c r="P7" s="1010"/>
      <c r="Q7" s="1010"/>
      <c r="R7" s="1010"/>
      <c r="S7" s="1010" t="s">
        <v>47</v>
      </c>
      <c r="T7" s="1010"/>
      <c r="U7" s="1010"/>
      <c r="V7" s="1010"/>
      <c r="W7" s="1011" t="s">
        <v>46</v>
      </c>
      <c r="X7" s="1011"/>
      <c r="Y7" s="1011"/>
      <c r="Z7" s="1011"/>
      <c r="AA7" s="1011" t="s">
        <v>47</v>
      </c>
      <c r="AB7" s="1011"/>
      <c r="AC7" s="1011"/>
      <c r="AD7" s="1012"/>
      <c r="AE7" s="1015"/>
      <c r="AF7" s="1017"/>
      <c r="AG7" s="1017"/>
      <c r="AH7" s="1017"/>
      <c r="AI7" s="1017"/>
      <c r="AJ7" s="1009"/>
    </row>
    <row r="8" spans="2:43" ht="18" customHeight="1">
      <c r="B8" s="1004"/>
      <c r="C8" s="1006"/>
      <c r="D8" s="1006"/>
      <c r="E8" s="1006"/>
      <c r="F8" s="239" t="s">
        <v>1103</v>
      </c>
      <c r="G8" s="239" t="s">
        <v>1104</v>
      </c>
      <c r="H8" s="239" t="s">
        <v>1105</v>
      </c>
      <c r="I8" s="240" t="s">
        <v>513</v>
      </c>
      <c r="J8" s="239" t="s">
        <v>514</v>
      </c>
      <c r="K8" s="239" t="s">
        <v>518</v>
      </c>
      <c r="L8" s="239" t="s">
        <v>524</v>
      </c>
      <c r="M8" s="239" t="s">
        <v>525</v>
      </c>
      <c r="N8" s="241" t="s">
        <v>513</v>
      </c>
      <c r="O8" s="239" t="s">
        <v>518</v>
      </c>
      <c r="P8" s="239" t="s">
        <v>524</v>
      </c>
      <c r="Q8" s="239" t="s">
        <v>525</v>
      </c>
      <c r="R8" s="240" t="s">
        <v>513</v>
      </c>
      <c r="S8" s="239" t="s">
        <v>518</v>
      </c>
      <c r="T8" s="239" t="s">
        <v>524</v>
      </c>
      <c r="U8" s="239" t="s">
        <v>525</v>
      </c>
      <c r="V8" s="241" t="s">
        <v>513</v>
      </c>
      <c r="W8" s="242" t="s">
        <v>518</v>
      </c>
      <c r="X8" s="242" t="s">
        <v>524</v>
      </c>
      <c r="Y8" s="242" t="s">
        <v>525</v>
      </c>
      <c r="Z8" s="242" t="s">
        <v>513</v>
      </c>
      <c r="AA8" s="242" t="s">
        <v>518</v>
      </c>
      <c r="AB8" s="242" t="s">
        <v>524</v>
      </c>
      <c r="AC8" s="242" t="s">
        <v>525</v>
      </c>
      <c r="AD8" s="249" t="s">
        <v>513</v>
      </c>
      <c r="AE8" s="1015"/>
      <c r="AF8" s="1017"/>
      <c r="AG8" s="1017"/>
      <c r="AH8" s="1017"/>
      <c r="AI8" s="1017"/>
      <c r="AJ8" s="1009"/>
      <c r="AO8" s="200" t="s">
        <v>518</v>
      </c>
      <c r="AP8" s="200" t="s">
        <v>524</v>
      </c>
      <c r="AQ8" s="200" t="s">
        <v>525</v>
      </c>
    </row>
    <row r="9" spans="2:43">
      <c r="B9" s="252"/>
      <c r="C9" s="253" t="s">
        <v>485</v>
      </c>
      <c r="D9" s="253"/>
      <c r="E9" s="253" t="s">
        <v>485</v>
      </c>
      <c r="F9" s="254">
        <f ca="1">SUM(F10:F14)</f>
        <v>9296994224.8427849</v>
      </c>
      <c r="G9" s="254">
        <f ca="1">SUM(G10:G14)</f>
        <v>0</v>
      </c>
      <c r="H9" s="254">
        <f ca="1">SUM(H10:H14)</f>
        <v>0</v>
      </c>
      <c r="I9" s="254">
        <f t="shared" ref="I9:I25" ca="1" si="1">SUM(F9:H9)</f>
        <v>9296994224.8427849</v>
      </c>
      <c r="J9" s="254"/>
      <c r="K9" s="254">
        <f t="shared" ref="K9:M9" ca="1" si="2">SUM(K10:K14)</f>
        <v>8750153667.4161415</v>
      </c>
      <c r="L9" s="254">
        <f ca="1">SUM(L10:L14)</f>
        <v>0</v>
      </c>
      <c r="M9" s="254">
        <f t="shared" ca="1" si="2"/>
        <v>0</v>
      </c>
      <c r="N9" s="254">
        <f t="shared" ref="N9:N72" ca="1" si="3">SUM(J9:M9)</f>
        <v>8750153667.4161415</v>
      </c>
      <c r="O9" s="254">
        <f ca="1">SUM(O10:O14)</f>
        <v>1625089951.8529401</v>
      </c>
      <c r="P9" s="254">
        <f ca="1">SUM(P10:P14)</f>
        <v>0</v>
      </c>
      <c r="Q9" s="254">
        <f ca="1">SUM(Q10:Q14)</f>
        <v>0</v>
      </c>
      <c r="R9" s="254">
        <f t="shared" ref="R9:R72" ca="1" si="4">SUM(O9:Q9)</f>
        <v>1625089951.8529401</v>
      </c>
      <c r="S9" s="254">
        <f ca="1">SUM(S10:S14)</f>
        <v>1608410679</v>
      </c>
      <c r="T9" s="254">
        <f ca="1">SUM(T10:T14)</f>
        <v>0</v>
      </c>
      <c r="U9" s="254">
        <f ca="1">SUM(U10:U14)</f>
        <v>0</v>
      </c>
      <c r="V9" s="254">
        <f t="shared" ref="V9:V24" ca="1" si="5">SUM(S9:U9)</f>
        <v>1608410679</v>
      </c>
      <c r="W9" s="254">
        <f ca="1">SUM(F9,O9)</f>
        <v>10922084176.695724</v>
      </c>
      <c r="X9" s="254">
        <f t="shared" ref="X9:X72" ca="1" si="6">SUM(G9,P9)</f>
        <v>0</v>
      </c>
      <c r="Y9" s="254">
        <f t="shared" ref="Y9:Y24" ca="1" si="7">SUM(H9,Q9)</f>
        <v>0</v>
      </c>
      <c r="Z9" s="254">
        <f t="shared" ref="Z9:Z25" ca="1" si="8">SUM(W9:Y9)</f>
        <v>10922084176.695724</v>
      </c>
      <c r="AA9" s="254">
        <f ca="1">SUM(K9,S9)</f>
        <v>10358564346.416142</v>
      </c>
      <c r="AB9" s="254">
        <f ca="1">SUM(L9,T9)</f>
        <v>0</v>
      </c>
      <c r="AC9" s="254">
        <f ca="1">SUM(M9,U9)</f>
        <v>0</v>
      </c>
      <c r="AD9" s="255">
        <f t="shared" ref="AD9:AD72" ca="1" si="9">SUM(AA9:AC9)</f>
        <v>10358564346.416142</v>
      </c>
      <c r="AE9" s="256">
        <f ca="1">AD9/Z9</f>
        <v>0.94840546720176755</v>
      </c>
      <c r="AF9" s="257">
        <f t="shared" ref="AF9:AF24" ca="1" si="10">AD9/$AD$9</f>
        <v>1</v>
      </c>
      <c r="AG9" s="347">
        <f ca="1">SUM(AG10:AG14)</f>
        <v>19552</v>
      </c>
      <c r="AH9" s="402">
        <f ca="1">AG9/$AG$9</f>
        <v>1</v>
      </c>
      <c r="AI9" s="402">
        <f t="shared" ref="AI9:AI25" ca="1" si="11">AF9-AH9</f>
        <v>0</v>
      </c>
      <c r="AJ9" s="258">
        <f t="shared" ref="AJ9:AJ25" ca="1" si="12">AE9+AI9</f>
        <v>0.94840546720176755</v>
      </c>
    </row>
    <row r="10" spans="2:43">
      <c r="B10" s="243"/>
      <c r="C10" s="244" t="s">
        <v>486</v>
      </c>
      <c r="D10" s="244"/>
      <c r="E10" s="244" t="s">
        <v>12</v>
      </c>
      <c r="F10" s="245">
        <f ca="1">SUMIF($C$15:F$24,$E10,F$15:F$24)</f>
        <v>1564086925.6144891</v>
      </c>
      <c r="G10" s="245">
        <f ca="1">SUMIF($C$15:G$24,$E10,G$15:G$24)</f>
        <v>0</v>
      </c>
      <c r="H10" s="245">
        <f ca="1">SUMIF($C$15:H$24,$E10,H$15:H$24)</f>
        <v>0</v>
      </c>
      <c r="I10" s="246">
        <f t="shared" ca="1" si="1"/>
        <v>1564086925.6144891</v>
      </c>
      <c r="J10" s="245"/>
      <c r="K10" s="245">
        <f ca="1">SUMIF($C$15:K$24,$E10,K$15:K$24)</f>
        <v>1510076944.1538463</v>
      </c>
      <c r="L10" s="245">
        <f ca="1">SUMIF($C$15:L$24,$E10,L$15:L$24)</f>
        <v>0</v>
      </c>
      <c r="M10" s="245">
        <f ca="1">SUMIF($C$15:M$24,$E10,M$15:M$24)</f>
        <v>0</v>
      </c>
      <c r="N10" s="246">
        <f t="shared" ca="1" si="3"/>
        <v>1510076944.1538463</v>
      </c>
      <c r="O10" s="245">
        <f ca="1">SUMIF($C$15:O$24,$E10,O$15:O$24)</f>
        <v>250424643.97058815</v>
      </c>
      <c r="P10" s="245">
        <f ca="1">SUMIF($C$15:P$24,$E10,P$15:P$24)</f>
        <v>0</v>
      </c>
      <c r="Q10" s="245">
        <f ca="1">SUMIF($C$15:Q$24,$E10,Q$15:Q$24)</f>
        <v>0</v>
      </c>
      <c r="R10" s="246">
        <f t="shared" ca="1" si="4"/>
        <v>250424643.97058815</v>
      </c>
      <c r="S10" s="245">
        <f ca="1">SUMIF($C$15:S$24,$E10,S$15:S$24)</f>
        <v>234246293</v>
      </c>
      <c r="T10" s="245">
        <f ca="1">SUMIF($C$15:T$24,$E10,T$15:T$24)</f>
        <v>0</v>
      </c>
      <c r="U10" s="245">
        <f ca="1">SUMIF($C$15:U$24,$E10,U$15:U$24)</f>
        <v>0</v>
      </c>
      <c r="V10" s="246">
        <f t="shared" ca="1" si="5"/>
        <v>234246293</v>
      </c>
      <c r="W10" s="245">
        <f t="shared" ref="W10:W72" ca="1" si="13">SUM(F10,O10)</f>
        <v>1814511569.5850773</v>
      </c>
      <c r="X10" s="245">
        <f t="shared" ca="1" si="6"/>
        <v>0</v>
      </c>
      <c r="Y10" s="245">
        <f t="shared" ca="1" si="7"/>
        <v>0</v>
      </c>
      <c r="Z10" s="246">
        <f t="shared" ca="1" si="8"/>
        <v>1814511569.5850773</v>
      </c>
      <c r="AA10" s="245">
        <f t="shared" ref="AA10:AA73" ca="1" si="14">SUM(K10,S10)</f>
        <v>1744323237.1538463</v>
      </c>
      <c r="AB10" s="245">
        <f t="shared" ref="AB10:AB73" ca="1" si="15">SUM(L10,T10)</f>
        <v>0</v>
      </c>
      <c r="AC10" s="245">
        <f t="shared" ref="AC10:AC24" ca="1" si="16">SUM(M10,U10)</f>
        <v>0</v>
      </c>
      <c r="AD10" s="250">
        <f t="shared" ca="1" si="9"/>
        <v>1744323237.1538463</v>
      </c>
      <c r="AE10" s="251">
        <f t="shared" ref="AE10:AE25" ca="1" si="17">AD10/Z10</f>
        <v>0.96131833292896507</v>
      </c>
      <c r="AF10" s="247">
        <f ca="1">AD10/$AD$9</f>
        <v>0.16839430434752742</v>
      </c>
      <c r="AG10" s="348">
        <f ca="1">SUMIF($C$15:$AG$24,E10,$AG$15:$AG$24)</f>
        <v>3366</v>
      </c>
      <c r="AH10" s="403">
        <f t="shared" ref="AH10:AH25" ca="1" si="18">AG10/$AG$9</f>
        <v>0.17215630114566285</v>
      </c>
      <c r="AI10" s="403">
        <f ca="1">AF10-AH10</f>
        <v>-3.7619967981354363E-3</v>
      </c>
      <c r="AJ10" s="399">
        <f ca="1">AE10+AI10</f>
        <v>0.95755633613082969</v>
      </c>
    </row>
    <row r="11" spans="2:43">
      <c r="B11" s="243"/>
      <c r="C11" s="244" t="s">
        <v>490</v>
      </c>
      <c r="D11" s="244"/>
      <c r="E11" s="244" t="s">
        <v>13</v>
      </c>
      <c r="F11" s="245">
        <f ca="1">SUMIF($C$15:F$24,$E11,F$15:F$24)</f>
        <v>1520575980.4534793</v>
      </c>
      <c r="G11" s="245">
        <f ca="1">SUMIF($C$15:G$24,$E11,G$15:G$24)</f>
        <v>0</v>
      </c>
      <c r="H11" s="245">
        <f ca="1">SUMIF($C$15:H$24,$E11,H$15:H$24)</f>
        <v>0</v>
      </c>
      <c r="I11" s="246">
        <f t="shared" ca="1" si="1"/>
        <v>1520575980.4534793</v>
      </c>
      <c r="J11" s="245"/>
      <c r="K11" s="245">
        <f ca="1">SUMIF($C$15:K$24,$E11,K$15:K$24)</f>
        <v>1400356128</v>
      </c>
      <c r="L11" s="245">
        <f ca="1">SUMIF($C$15:L$24,$E11,L$15:L$24)</f>
        <v>0</v>
      </c>
      <c r="M11" s="245">
        <f ca="1">SUMIF($C$15:M$24,$E11,M$15:M$24)</f>
        <v>0</v>
      </c>
      <c r="N11" s="246">
        <f t="shared" ca="1" si="3"/>
        <v>1400356128</v>
      </c>
      <c r="O11" s="245">
        <f ca="1">SUMIF($C$15:O$24,$E11,O$15:O$24)</f>
        <v>272941211.38235277</v>
      </c>
      <c r="P11" s="245">
        <f ca="1">SUMIF($C$15:P$24,$E11,P$15:P$24)</f>
        <v>0</v>
      </c>
      <c r="Q11" s="245">
        <f ca="1">SUMIF($C$15:Q$24,$E11,Q$15:Q$24)</f>
        <v>0</v>
      </c>
      <c r="R11" s="246">
        <f t="shared" ca="1" si="4"/>
        <v>272941211.38235277</v>
      </c>
      <c r="S11" s="245">
        <f ca="1">SUMIF($C$15:S$24,$E11,S$15:S$24)</f>
        <v>292643908</v>
      </c>
      <c r="T11" s="245">
        <f ca="1">SUMIF($C$15:T$24,$E11,T$15:T$24)</f>
        <v>0</v>
      </c>
      <c r="U11" s="245">
        <f ca="1">SUMIF($C$15:U$24,$E11,U$15:U$24)</f>
        <v>0</v>
      </c>
      <c r="V11" s="246">
        <f t="shared" ca="1" si="5"/>
        <v>292643908</v>
      </c>
      <c r="W11" s="245">
        <f t="shared" ca="1" si="13"/>
        <v>1793517191.8358321</v>
      </c>
      <c r="X11" s="245">
        <f t="shared" ca="1" si="6"/>
        <v>0</v>
      </c>
      <c r="Y11" s="245">
        <f t="shared" ca="1" si="7"/>
        <v>0</v>
      </c>
      <c r="Z11" s="246">
        <f t="shared" ca="1" si="8"/>
        <v>1793517191.8358321</v>
      </c>
      <c r="AA11" s="245">
        <f t="shared" ca="1" si="14"/>
        <v>1693000036</v>
      </c>
      <c r="AB11" s="245">
        <f t="shared" ca="1" si="15"/>
        <v>0</v>
      </c>
      <c r="AC11" s="245">
        <f t="shared" ca="1" si="16"/>
        <v>0</v>
      </c>
      <c r="AD11" s="250">
        <f t="shared" ca="1" si="9"/>
        <v>1693000036</v>
      </c>
      <c r="AE11" s="251">
        <f t="shared" ca="1" si="17"/>
        <v>0.9439552872459821</v>
      </c>
      <c r="AF11" s="247">
        <f t="shared" ca="1" si="10"/>
        <v>0.16343964080174339</v>
      </c>
      <c r="AG11" s="348">
        <f ca="1">SUMIF($C$15:$AG$24,E11,$AG$15:$AG$24)</f>
        <v>3345</v>
      </c>
      <c r="AH11" s="403">
        <f t="shared" ca="1" si="18"/>
        <v>0.17108224222585924</v>
      </c>
      <c r="AI11" s="403">
        <f t="shared" ca="1" si="11"/>
        <v>-7.6426014241158524E-3</v>
      </c>
      <c r="AJ11" s="399">
        <f t="shared" ca="1" si="12"/>
        <v>0.93631268582186622</v>
      </c>
    </row>
    <row r="12" spans="2:43">
      <c r="B12" s="243"/>
      <c r="C12" s="244" t="s">
        <v>546</v>
      </c>
      <c r="D12" s="244"/>
      <c r="E12" s="244" t="s">
        <v>541</v>
      </c>
      <c r="F12" s="245">
        <f ca="1">SUMIF($C$15:F$24,$E12,F$15:F$24)</f>
        <v>2100582000</v>
      </c>
      <c r="G12" s="245">
        <f ca="1">SUMIF($C$15:G$24,$E12,G$15:G$24)</f>
        <v>0</v>
      </c>
      <c r="H12" s="245">
        <f ca="1">SUMIF($C$15:H$24,$E12,H$15:H$24)</f>
        <v>0</v>
      </c>
      <c r="I12" s="246">
        <f t="shared" ref="I12" ca="1" si="19">SUM(F12:H12)</f>
        <v>2100582000</v>
      </c>
      <c r="J12" s="245"/>
      <c r="K12" s="245">
        <f ca="1">SUMIF($C$15:K$24,$E12,K$15:K$24)</f>
        <v>1967849433.2622948</v>
      </c>
      <c r="L12" s="245">
        <f ca="1">SUMIF($C$15:L$24,$E12,L$15:L$24)</f>
        <v>0</v>
      </c>
      <c r="M12" s="245">
        <f ca="1">SUMIF($C$15:M$24,$E12,M$15:M$24)</f>
        <v>0</v>
      </c>
      <c r="N12" s="246">
        <f t="shared" ref="N12" ca="1" si="20">SUM(J12:M12)</f>
        <v>1967849433.2622948</v>
      </c>
      <c r="O12" s="245">
        <f ca="1">SUMIF($C$15:O$24,$E12,O$15:O$24)</f>
        <v>376815717.88235271</v>
      </c>
      <c r="P12" s="245">
        <f ca="1">SUMIF($C$15:P$24,$E12,P$15:P$24)</f>
        <v>0</v>
      </c>
      <c r="Q12" s="245">
        <f ca="1">SUMIF($C$15:Q$24,$E12,Q$15:Q$24)</f>
        <v>0</v>
      </c>
      <c r="R12" s="246">
        <f t="shared" ref="R12" ca="1" si="21">SUM(O12:Q12)</f>
        <v>376815717.88235271</v>
      </c>
      <c r="S12" s="245">
        <f ca="1">SUMIF($C$15:S$24,$E12,S$15:S$24)</f>
        <v>400430681</v>
      </c>
      <c r="T12" s="245">
        <f ca="1">SUMIF($C$15:T$24,$E12,T$15:T$24)</f>
        <v>0</v>
      </c>
      <c r="U12" s="245">
        <f ca="1">SUMIF($C$15:U$24,$E12,U$15:U$24)</f>
        <v>0</v>
      </c>
      <c r="V12" s="246">
        <f t="shared" ref="V12" ca="1" si="22">SUM(S12:U12)</f>
        <v>400430681</v>
      </c>
      <c r="W12" s="245">
        <f t="shared" ref="W12" ca="1" si="23">SUM(F12,O12)</f>
        <v>2477397717.8823528</v>
      </c>
      <c r="X12" s="245">
        <f t="shared" ref="X12" ca="1" si="24">SUM(G12,P12)</f>
        <v>0</v>
      </c>
      <c r="Y12" s="245">
        <f t="shared" ref="Y12" ca="1" si="25">SUM(H12,Q12)</f>
        <v>0</v>
      </c>
      <c r="Z12" s="246">
        <f t="shared" ref="Z12" ca="1" si="26">SUM(W12:Y12)</f>
        <v>2477397717.8823528</v>
      </c>
      <c r="AA12" s="245">
        <f t="shared" ref="AA12" ca="1" si="27">SUM(K12,S12)</f>
        <v>2368280114.2622948</v>
      </c>
      <c r="AB12" s="245">
        <f t="shared" ref="AB12" ca="1" si="28">SUM(L12,T12)</f>
        <v>0</v>
      </c>
      <c r="AC12" s="245">
        <f t="shared" ref="AC12" ca="1" si="29">SUM(M12,U12)</f>
        <v>0</v>
      </c>
      <c r="AD12" s="250">
        <f t="shared" ref="AD12" ca="1" si="30">SUM(AA12:AC12)</f>
        <v>2368280114.2622948</v>
      </c>
      <c r="AE12" s="251">
        <f t="shared" ref="AE12" ca="1" si="31">AD12/Z12</f>
        <v>0.95595474927888024</v>
      </c>
      <c r="AF12" s="247">
        <f t="shared" ref="AF12" ca="1" si="32">AD12/$AD$9</f>
        <v>0.2286301494165717</v>
      </c>
      <c r="AG12" s="348">
        <f ca="1">SUMIF($C$15:$AG$24,E12,$AG$15:$AG$24)</f>
        <v>4177</v>
      </c>
      <c r="AH12" s="403">
        <f ca="1">AG12/$AG$9</f>
        <v>0.21363543371522095</v>
      </c>
      <c r="AI12" s="403">
        <f t="shared" ref="AI12" ca="1" si="33">AF12-AH12</f>
        <v>1.4994715701350747E-2</v>
      </c>
      <c r="AJ12" s="399">
        <f t="shared" ref="AJ12" ca="1" si="34">AE12+AI12</f>
        <v>0.97094946498023105</v>
      </c>
    </row>
    <row r="13" spans="2:43">
      <c r="B13" s="243"/>
      <c r="C13" s="244" t="s">
        <v>492</v>
      </c>
      <c r="D13" s="244"/>
      <c r="E13" s="244" t="s">
        <v>14</v>
      </c>
      <c r="F13" s="245">
        <f ca="1">SUMIF($C$15:F$24,$E13,F$15:F$24)</f>
        <v>2286104000</v>
      </c>
      <c r="G13" s="245">
        <f ca="1">SUMIF($C$15:G$24,$E13,G$15:G$24)</f>
        <v>0</v>
      </c>
      <c r="H13" s="245">
        <f ca="1">SUMIF($C$15:H$24,$E13,H$15:H$24)</f>
        <v>0</v>
      </c>
      <c r="I13" s="246">
        <f t="shared" ca="1" si="1"/>
        <v>2286104000</v>
      </c>
      <c r="J13" s="245"/>
      <c r="K13" s="245">
        <f ca="1">SUMIF($C$15:K$24,$E13,K$15:K$24)</f>
        <v>2133054062.0000005</v>
      </c>
      <c r="L13" s="245">
        <f ca="1">SUMIF($C$15:L$24,$E13,L$15:L$24)</f>
        <v>0</v>
      </c>
      <c r="M13" s="245">
        <f ca="1">SUMIF($C$15:M$24,$E13,M$15:M$24)</f>
        <v>0</v>
      </c>
      <c r="N13" s="246">
        <f t="shared" ca="1" si="3"/>
        <v>2133054062.0000005</v>
      </c>
      <c r="O13" s="245">
        <f ca="1">SUMIF($C$15:O$24,$E13,O$15:O$24)</f>
        <v>439939086.3529408</v>
      </c>
      <c r="P13" s="245">
        <f ca="1">SUMIF($C$15:P$24,$E13,P$15:P$24)</f>
        <v>0</v>
      </c>
      <c r="Q13" s="245">
        <f ca="1">SUMIF($C$15:Q$24,$E13,Q$15:Q$24)</f>
        <v>0</v>
      </c>
      <c r="R13" s="246">
        <f t="shared" ca="1" si="4"/>
        <v>439939086.3529408</v>
      </c>
      <c r="S13" s="245">
        <f ca="1">SUMIF($C$15:S$24,$E13,S$15:S$24)</f>
        <v>430676529</v>
      </c>
      <c r="T13" s="245">
        <f ca="1">SUMIF($C$15:T$24,$E13,T$15:T$24)</f>
        <v>0</v>
      </c>
      <c r="U13" s="245">
        <f ca="1">SUMIF($C$15:U$24,$E13,U$15:U$24)</f>
        <v>0</v>
      </c>
      <c r="V13" s="246">
        <f t="shared" ca="1" si="5"/>
        <v>430676529</v>
      </c>
      <c r="W13" s="245">
        <f t="shared" ca="1" si="13"/>
        <v>2726043086.3529406</v>
      </c>
      <c r="X13" s="245">
        <f t="shared" ca="1" si="6"/>
        <v>0</v>
      </c>
      <c r="Y13" s="245">
        <f t="shared" ca="1" si="7"/>
        <v>0</v>
      </c>
      <c r="Z13" s="246">
        <f t="shared" ca="1" si="8"/>
        <v>2726043086.3529406</v>
      </c>
      <c r="AA13" s="245">
        <f t="shared" ca="1" si="14"/>
        <v>2563730591.0000005</v>
      </c>
      <c r="AB13" s="245">
        <f t="shared" ca="1" si="15"/>
        <v>0</v>
      </c>
      <c r="AC13" s="245">
        <f t="shared" ca="1" si="16"/>
        <v>0</v>
      </c>
      <c r="AD13" s="250">
        <f t="shared" ca="1" si="9"/>
        <v>2563730591.0000005</v>
      </c>
      <c r="AE13" s="251">
        <f t="shared" ca="1" si="17"/>
        <v>0.94045857302641123</v>
      </c>
      <c r="AF13" s="247">
        <f t="shared" ca="1" si="10"/>
        <v>0.24749864028088028</v>
      </c>
      <c r="AG13" s="348">
        <f ca="1">SUMIF($C$15:$AG$24,E13,$AG$15:$AG$24)</f>
        <v>4760</v>
      </c>
      <c r="AH13" s="403">
        <f t="shared" ca="1" si="18"/>
        <v>0.2434533551554828</v>
      </c>
      <c r="AI13" s="403">
        <f t="shared" ca="1" si="11"/>
        <v>4.0452851253974798E-3</v>
      </c>
      <c r="AJ13" s="399">
        <f t="shared" ca="1" si="12"/>
        <v>0.94450385815180871</v>
      </c>
    </row>
    <row r="14" spans="2:43">
      <c r="B14" s="288"/>
      <c r="C14" s="289" t="s">
        <v>494</v>
      </c>
      <c r="D14" s="289"/>
      <c r="E14" s="289" t="s">
        <v>15</v>
      </c>
      <c r="F14" s="248">
        <f ca="1">SUMIF($C$15:F$24,$E14,F$15:F$24)</f>
        <v>1825645318.7748158</v>
      </c>
      <c r="G14" s="248">
        <f ca="1">SUMIF($C$15:G$24,$E14,G$15:G$24)</f>
        <v>0</v>
      </c>
      <c r="H14" s="248">
        <f ca="1">SUMIF($C$15:H$24,$E14,H$15:H$24)</f>
        <v>0</v>
      </c>
      <c r="I14" s="290">
        <f t="shared" ca="1" si="1"/>
        <v>1825645318.7748158</v>
      </c>
      <c r="J14" s="248"/>
      <c r="K14" s="248">
        <f ca="1">SUMIF($C$15:K$24,$E14,K$15:K$24)</f>
        <v>1738817099.9999998</v>
      </c>
      <c r="L14" s="248">
        <f ca="1">SUMIF($C$15:L$24,$E14,L$15:L$24)</f>
        <v>0</v>
      </c>
      <c r="M14" s="248">
        <f ca="1">SUMIF($C$15:M$24,$E14,M$15:M$24)</f>
        <v>0</v>
      </c>
      <c r="N14" s="290">
        <f t="shared" ca="1" si="3"/>
        <v>1738817099.9999998</v>
      </c>
      <c r="O14" s="248">
        <f ca="1">SUMIF($C$15:O$24,$E14,O$15:O$24)</f>
        <v>284969292.26470572</v>
      </c>
      <c r="P14" s="248">
        <f ca="1">SUMIF($C$15:P$24,$E14,P$15:P$24)</f>
        <v>0</v>
      </c>
      <c r="Q14" s="248">
        <f ca="1">SUMIF($C$15:Q$24,$E14,Q$15:Q$24)</f>
        <v>0</v>
      </c>
      <c r="R14" s="290">
        <f t="shared" ca="1" si="4"/>
        <v>284969292.26470572</v>
      </c>
      <c r="S14" s="248">
        <f ca="1">SUMIF($C$15:S$24,$E14,S$15:S$24)</f>
        <v>250413268</v>
      </c>
      <c r="T14" s="248">
        <f ca="1">SUMIF($C$15:T$24,$E14,T$15:T$24)</f>
        <v>0</v>
      </c>
      <c r="U14" s="248">
        <f ca="1">SUMIF($C$15:U$24,$E14,U$15:U$24)</f>
        <v>0</v>
      </c>
      <c r="V14" s="290">
        <f t="shared" ca="1" si="5"/>
        <v>250413268</v>
      </c>
      <c r="W14" s="248">
        <f t="shared" ca="1" si="13"/>
        <v>2110614611.0395215</v>
      </c>
      <c r="X14" s="248">
        <f t="shared" ca="1" si="6"/>
        <v>0</v>
      </c>
      <c r="Y14" s="248">
        <f t="shared" ca="1" si="7"/>
        <v>0</v>
      </c>
      <c r="Z14" s="290">
        <f t="shared" ca="1" si="8"/>
        <v>2110614611.0395215</v>
      </c>
      <c r="AA14" s="248">
        <f t="shared" ca="1" si="14"/>
        <v>1989230367.9999998</v>
      </c>
      <c r="AB14" s="248">
        <f t="shared" ca="1" si="15"/>
        <v>0</v>
      </c>
      <c r="AC14" s="248">
        <f t="shared" ca="1" si="16"/>
        <v>0</v>
      </c>
      <c r="AD14" s="312">
        <f t="shared" ca="1" si="9"/>
        <v>1989230367.9999998</v>
      </c>
      <c r="AE14" s="313">
        <f t="shared" ca="1" si="17"/>
        <v>0.94248867490795141</v>
      </c>
      <c r="AF14" s="314">
        <f t="shared" ca="1" si="10"/>
        <v>0.19203726515327715</v>
      </c>
      <c r="AG14" s="349">
        <f ca="1">SUMIF($C$15:$AG$24,E14,$AG$15:$AG$24)</f>
        <v>3904</v>
      </c>
      <c r="AH14" s="404">
        <f t="shared" ca="1" si="18"/>
        <v>0.19967266775777415</v>
      </c>
      <c r="AI14" s="404">
        <f t="shared" ca="1" si="11"/>
        <v>-7.6354026044969936E-3</v>
      </c>
      <c r="AJ14" s="400">
        <f t="shared" ca="1" si="12"/>
        <v>0.93485327230345439</v>
      </c>
    </row>
    <row r="15" spans="2:43">
      <c r="B15" s="281"/>
      <c r="C15" s="282" t="s">
        <v>12</v>
      </c>
      <c r="D15" s="282"/>
      <c r="E15" s="282" t="s">
        <v>542</v>
      </c>
      <c r="F15" s="283">
        <f ca="1">SUMIF($D$25:F$276,$E15,F$25:F$276)</f>
        <v>735992000</v>
      </c>
      <c r="G15" s="283">
        <f ca="1">SUMIF($D$25:G$276,$E15,G$25:G$276)</f>
        <v>0</v>
      </c>
      <c r="H15" s="283">
        <f ca="1">SUMIF($D$25:H$276,$E15,H$25:H$276)</f>
        <v>0</v>
      </c>
      <c r="I15" s="284">
        <f ca="1">SUM(F15:H15)</f>
        <v>735992000</v>
      </c>
      <c r="J15" s="283"/>
      <c r="K15" s="283">
        <f ca="1">SUMIF($D$25:K$276,$E15,K$25:K$276)</f>
        <v>719462952</v>
      </c>
      <c r="L15" s="283">
        <f ca="1">SUMIF($D$25:L$276,$E15,L$25:L$276)</f>
        <v>0</v>
      </c>
      <c r="M15" s="283">
        <f ca="1">SUMIF($D$25:M$276,$E15,M$25:M$276)</f>
        <v>0</v>
      </c>
      <c r="N15" s="284">
        <f t="shared" ca="1" si="3"/>
        <v>719462952</v>
      </c>
      <c r="O15" s="283">
        <f ca="1">SUMIF($D$25:O$276,$E15,O$25:O$276)</f>
        <v>122301526.41176468</v>
      </c>
      <c r="P15" s="283">
        <f ca="1">SUMIF($D$25:P$276,$E15,P$25:P$276)</f>
        <v>0</v>
      </c>
      <c r="Q15" s="283">
        <f ca="1">SUMIF($D$25:Q$276,$E15,Q$25:Q$276)</f>
        <v>0</v>
      </c>
      <c r="R15" s="284">
        <f t="shared" ca="1" si="4"/>
        <v>122301526.41176468</v>
      </c>
      <c r="S15" s="283">
        <f ca="1">SUMIF($D$25:S$276,$E15,S$25:S$276)</f>
        <v>119430153</v>
      </c>
      <c r="T15" s="283">
        <f ca="1">SUMIF($D$25:T$276,$E15,T$25:T$276)</f>
        <v>0</v>
      </c>
      <c r="U15" s="283">
        <f ca="1">SUMIF($D$25:U$276,$E15,U$25:U$276)</f>
        <v>0</v>
      </c>
      <c r="V15" s="284">
        <f t="shared" ca="1" si="5"/>
        <v>119430153</v>
      </c>
      <c r="W15" s="283">
        <f t="shared" ca="1" si="13"/>
        <v>858293526.41176462</v>
      </c>
      <c r="X15" s="283">
        <f t="shared" ca="1" si="6"/>
        <v>0</v>
      </c>
      <c r="Y15" s="283">
        <f t="shared" ca="1" si="7"/>
        <v>0</v>
      </c>
      <c r="Z15" s="284">
        <f t="shared" ca="1" si="8"/>
        <v>858293526.41176462</v>
      </c>
      <c r="AA15" s="283">
        <f t="shared" ca="1" si="14"/>
        <v>838893105</v>
      </c>
      <c r="AB15" s="283">
        <f t="shared" ca="1" si="15"/>
        <v>0</v>
      </c>
      <c r="AC15" s="283">
        <f t="shared" ca="1" si="16"/>
        <v>0</v>
      </c>
      <c r="AD15" s="309">
        <f t="shared" ca="1" si="9"/>
        <v>838893105</v>
      </c>
      <c r="AE15" s="310">
        <f t="shared" ca="1" si="17"/>
        <v>0.97739651900571678</v>
      </c>
      <c r="AF15" s="311">
        <f ca="1">AD15/$AD$9</f>
        <v>8.0985460624207098E-2</v>
      </c>
      <c r="AG15" s="350">
        <f t="shared" ref="AG15:AG24" ca="1" si="35">SUMIF($D$25:$AG$276,E15,$AG$25:$AG$276)</f>
        <v>1727</v>
      </c>
      <c r="AH15" s="405">
        <f t="shared" ca="1" si="18"/>
        <v>8.8328559738134207E-2</v>
      </c>
      <c r="AI15" s="405">
        <f t="shared" ca="1" si="11"/>
        <v>-7.3430991139271096E-3</v>
      </c>
      <c r="AJ15" s="401">
        <f t="shared" ca="1" si="12"/>
        <v>0.97005341989178961</v>
      </c>
    </row>
    <row r="16" spans="2:43">
      <c r="B16" s="243"/>
      <c r="C16" s="244" t="s">
        <v>12</v>
      </c>
      <c r="D16" s="244"/>
      <c r="E16" s="244" t="s">
        <v>543</v>
      </c>
      <c r="F16" s="245">
        <f ca="1">SUMIF($D$25:F$276,$E16,F$25:F$276)</f>
        <v>828094925.61448908</v>
      </c>
      <c r="G16" s="245">
        <f ca="1">SUMIF($D$25:G$276,$E16,G$25:G$276)</f>
        <v>0</v>
      </c>
      <c r="H16" s="245">
        <f ca="1">SUMIF($D$25:H$276,$E16,H$25:H$276)</f>
        <v>0</v>
      </c>
      <c r="I16" s="246">
        <f t="shared" ca="1" si="1"/>
        <v>828094925.61448908</v>
      </c>
      <c r="J16" s="245"/>
      <c r="K16" s="245">
        <f ca="1">SUMIF($D$25:K$276,$E16,K$25:K$276)</f>
        <v>790613992.15384614</v>
      </c>
      <c r="L16" s="245">
        <f ca="1">SUMIF($D$25:L$276,$E16,L$25:L$276)</f>
        <v>0</v>
      </c>
      <c r="M16" s="245">
        <f ca="1">SUMIF($D$25:M$276,$E16,M$25:M$276)</f>
        <v>0</v>
      </c>
      <c r="N16" s="246">
        <f t="shared" ca="1" si="3"/>
        <v>790613992.15384614</v>
      </c>
      <c r="O16" s="245">
        <f ca="1">SUMIF($D$25:O$276,$E16,O$25:O$276)</f>
        <v>128123117.55882347</v>
      </c>
      <c r="P16" s="245">
        <f ca="1">SUMIF($D$25:P$276,$E16,P$25:P$276)</f>
        <v>0</v>
      </c>
      <c r="Q16" s="245">
        <f ca="1">SUMIF($D$25:Q$276,$E16,Q$25:Q$276)</f>
        <v>0</v>
      </c>
      <c r="R16" s="246">
        <f t="shared" ca="1" si="4"/>
        <v>128123117.55882347</v>
      </c>
      <c r="S16" s="245">
        <f ca="1">SUMIF($D$25:S$276,$E16,S$25:S$276)</f>
        <v>114816140</v>
      </c>
      <c r="T16" s="245">
        <f ca="1">SUMIF($D$25:T$276,$E16,T$25:T$276)</f>
        <v>0</v>
      </c>
      <c r="U16" s="245">
        <f ca="1">SUMIF($D$25:U$276,$E16,U$25:U$276)</f>
        <v>0</v>
      </c>
      <c r="V16" s="246">
        <f ca="1">SUM(S16:U16)</f>
        <v>114816140</v>
      </c>
      <c r="W16" s="245">
        <f t="shared" ca="1" si="13"/>
        <v>956218043.17331254</v>
      </c>
      <c r="X16" s="245">
        <f t="shared" ca="1" si="6"/>
        <v>0</v>
      </c>
      <c r="Y16" s="245">
        <f t="shared" ca="1" si="7"/>
        <v>0</v>
      </c>
      <c r="Z16" s="246">
        <f t="shared" ca="1" si="8"/>
        <v>956218043.17331254</v>
      </c>
      <c r="AA16" s="245">
        <f t="shared" ca="1" si="14"/>
        <v>905430132.15384614</v>
      </c>
      <c r="AB16" s="245">
        <f t="shared" ca="1" si="15"/>
        <v>0</v>
      </c>
      <c r="AC16" s="245">
        <f t="shared" ca="1" si="16"/>
        <v>0</v>
      </c>
      <c r="AD16" s="250">
        <f t="shared" ca="1" si="9"/>
        <v>905430132.15384614</v>
      </c>
      <c r="AE16" s="251">
        <f t="shared" ca="1" si="17"/>
        <v>0.94688668407581889</v>
      </c>
      <c r="AF16" s="247">
        <f t="shared" ca="1" si="10"/>
        <v>8.740884372332032E-2</v>
      </c>
      <c r="AG16" s="348">
        <f t="shared" ca="1" si="35"/>
        <v>1639</v>
      </c>
      <c r="AH16" s="403">
        <f t="shared" ca="1" si="18"/>
        <v>8.3827741407528647E-2</v>
      </c>
      <c r="AI16" s="403">
        <f t="shared" ca="1" si="11"/>
        <v>3.5811023157916733E-3</v>
      </c>
      <c r="AJ16" s="399">
        <f t="shared" ca="1" si="12"/>
        <v>0.95046778639161056</v>
      </c>
    </row>
    <row r="17" spans="2:43">
      <c r="B17" s="243"/>
      <c r="C17" s="244" t="s">
        <v>13</v>
      </c>
      <c r="D17" s="244"/>
      <c r="E17" s="244" t="s">
        <v>26</v>
      </c>
      <c r="F17" s="245">
        <f ca="1">SUMIF($D$25:F$276,$E17,F$25:F$276)</f>
        <v>661650980.45347929</v>
      </c>
      <c r="G17" s="245">
        <f ca="1">SUMIF($D$25:G$276,$E17,G$25:G$276)</f>
        <v>0</v>
      </c>
      <c r="H17" s="245">
        <f ca="1">SUMIF($D$25:H$276,$E17,H$25:H$276)</f>
        <v>0</v>
      </c>
      <c r="I17" s="246">
        <f t="shared" ca="1" si="1"/>
        <v>661650980.45347929</v>
      </c>
      <c r="J17" s="245"/>
      <c r="K17" s="245">
        <f ca="1">SUMIF($D$25:K$276,$E17,K$25:K$276)</f>
        <v>579712677</v>
      </c>
      <c r="L17" s="245">
        <f ca="1">SUMIF($D$25:L$276,$E17,L$25:L$276)</f>
        <v>0</v>
      </c>
      <c r="M17" s="245">
        <f ca="1">SUMIF($D$25:M$276,$E17,M$25:M$276)</f>
        <v>0</v>
      </c>
      <c r="N17" s="246">
        <f t="shared" ca="1" si="3"/>
        <v>579712677</v>
      </c>
      <c r="O17" s="245">
        <f ca="1">SUMIF($D$25:O$276,$E17,O$25:O$276)</f>
        <v>114892228.58823521</v>
      </c>
      <c r="P17" s="245">
        <f ca="1">SUMIF($D$25:P$276,$E17,P$25:P$276)</f>
        <v>0</v>
      </c>
      <c r="Q17" s="245">
        <f ca="1">SUMIF($D$25:Q$276,$E17,Q$25:Q$276)</f>
        <v>0</v>
      </c>
      <c r="R17" s="246">
        <f t="shared" ca="1" si="4"/>
        <v>114892228.58823521</v>
      </c>
      <c r="S17" s="245">
        <f ca="1">SUMIF($D$25:S$276,$E17,S$25:S$276)</f>
        <v>109255180</v>
      </c>
      <c r="T17" s="245">
        <f ca="1">SUMIF($D$25:T$276,$E17,T$25:T$276)</f>
        <v>0</v>
      </c>
      <c r="U17" s="245">
        <f ca="1">SUMIF($D$25:U$276,$E17,U$25:U$276)</f>
        <v>0</v>
      </c>
      <c r="V17" s="246">
        <f t="shared" ca="1" si="5"/>
        <v>109255180</v>
      </c>
      <c r="W17" s="245">
        <f t="shared" ca="1" si="13"/>
        <v>776543209.04171455</v>
      </c>
      <c r="X17" s="245">
        <f t="shared" ca="1" si="6"/>
        <v>0</v>
      </c>
      <c r="Y17" s="245">
        <f t="shared" ca="1" si="7"/>
        <v>0</v>
      </c>
      <c r="Z17" s="246">
        <f t="shared" ca="1" si="8"/>
        <v>776543209.04171455</v>
      </c>
      <c r="AA17" s="245">
        <f t="shared" ca="1" si="14"/>
        <v>688967857</v>
      </c>
      <c r="AB17" s="245">
        <f t="shared" ca="1" si="15"/>
        <v>0</v>
      </c>
      <c r="AC17" s="245">
        <f t="shared" ca="1" si="16"/>
        <v>0</v>
      </c>
      <c r="AD17" s="250">
        <f t="shared" ca="1" si="9"/>
        <v>688967857</v>
      </c>
      <c r="AE17" s="251">
        <f t="shared" ca="1" si="17"/>
        <v>0.88722410933219542</v>
      </c>
      <c r="AF17" s="247">
        <f t="shared" ca="1" si="10"/>
        <v>6.651190589344258E-2</v>
      </c>
      <c r="AG17" s="348">
        <f t="shared" ca="1" si="35"/>
        <v>1449</v>
      </c>
      <c r="AH17" s="403">
        <f t="shared" ca="1" si="18"/>
        <v>7.4110065466448452E-2</v>
      </c>
      <c r="AI17" s="403">
        <f t="shared" ca="1" si="11"/>
        <v>-7.5981595730058721E-3</v>
      </c>
      <c r="AJ17" s="399">
        <f t="shared" ca="1" si="12"/>
        <v>0.87962594975918951</v>
      </c>
    </row>
    <row r="18" spans="2:43">
      <c r="B18" s="243"/>
      <c r="C18" s="244" t="s">
        <v>13</v>
      </c>
      <c r="D18" s="244"/>
      <c r="E18" s="244" t="s">
        <v>27</v>
      </c>
      <c r="F18" s="245">
        <f ca="1">SUMIF($D$25:F$276,$E18,F$25:F$276)</f>
        <v>858925000.00000012</v>
      </c>
      <c r="G18" s="245">
        <f ca="1">SUMIF($D$25:G$276,$E18,G$25:G$276)</f>
        <v>0</v>
      </c>
      <c r="H18" s="245">
        <f ca="1">SUMIF($D$25:H$276,$E18,H$25:H$276)</f>
        <v>0</v>
      </c>
      <c r="I18" s="246">
        <f t="shared" ref="I18" ca="1" si="36">SUM(F18:H18)</f>
        <v>858925000.00000012</v>
      </c>
      <c r="J18" s="245"/>
      <c r="K18" s="245">
        <f ca="1">SUMIF($D$25:K$276,$E18,K$25:K$276)</f>
        <v>820643451</v>
      </c>
      <c r="L18" s="245">
        <f ca="1">SUMIF($D$25:L$276,$E18,L$25:L$276)</f>
        <v>0</v>
      </c>
      <c r="M18" s="245">
        <f ca="1">SUMIF($D$25:M$276,$E18,M$25:M$276)</f>
        <v>0</v>
      </c>
      <c r="N18" s="246">
        <f t="shared" ref="N18" ca="1" si="37">SUM(J18:M18)</f>
        <v>820643451</v>
      </c>
      <c r="O18" s="245">
        <f ca="1">SUMIF($D$25:O$276,$E18,O$25:O$276)</f>
        <v>158048982.79411754</v>
      </c>
      <c r="P18" s="245">
        <f ca="1">SUMIF($D$25:P$276,$E18,P$25:P$276)</f>
        <v>0</v>
      </c>
      <c r="Q18" s="245">
        <f ca="1">SUMIF($D$25:Q$276,$E18,Q$25:Q$276)</f>
        <v>0</v>
      </c>
      <c r="R18" s="246">
        <f t="shared" ref="R18" ca="1" si="38">SUM(O18:Q18)</f>
        <v>158048982.79411754</v>
      </c>
      <c r="S18" s="245">
        <f ca="1">SUMIF($D$25:S$276,$E18,S$25:S$276)</f>
        <v>183388728</v>
      </c>
      <c r="T18" s="245">
        <f ca="1">SUMIF($D$25:T$276,$E18,T$25:T$276)</f>
        <v>0</v>
      </c>
      <c r="U18" s="245">
        <f ca="1">SUMIF($D$25:U$276,$E18,U$25:U$276)</f>
        <v>0</v>
      </c>
      <c r="V18" s="246">
        <f t="shared" ref="V18" ca="1" si="39">SUM(S18:U18)</f>
        <v>183388728</v>
      </c>
      <c r="W18" s="245">
        <f t="shared" ref="W18" ca="1" si="40">SUM(F18,O18)</f>
        <v>1016973982.7941177</v>
      </c>
      <c r="X18" s="245">
        <f t="shared" ref="X18" ca="1" si="41">SUM(G18,P18)</f>
        <v>0</v>
      </c>
      <c r="Y18" s="245">
        <f t="shared" ref="Y18" ca="1" si="42">SUM(H18,Q18)</f>
        <v>0</v>
      </c>
      <c r="Z18" s="246">
        <f t="shared" ref="Z18" ca="1" si="43">SUM(W18:Y18)</f>
        <v>1016973982.7941177</v>
      </c>
      <c r="AA18" s="245">
        <f t="shared" ref="AA18" ca="1" si="44">SUM(K18,S18)</f>
        <v>1004032179</v>
      </c>
      <c r="AB18" s="245">
        <f t="shared" ref="AB18" ca="1" si="45">SUM(L18,T18)</f>
        <v>0</v>
      </c>
      <c r="AC18" s="245">
        <f t="shared" ref="AC18" ca="1" si="46">SUM(M18,U18)</f>
        <v>0</v>
      </c>
      <c r="AD18" s="250">
        <f t="shared" ref="AD18" ca="1" si="47">SUM(AA18:AC18)</f>
        <v>1004032179</v>
      </c>
      <c r="AE18" s="251">
        <f t="shared" ref="AE18" ca="1" si="48">AD18/Z18</f>
        <v>0.98727420365409913</v>
      </c>
      <c r="AF18" s="247">
        <f t="shared" ref="AF18" ca="1" si="49">AD18/$AD$9</f>
        <v>9.6927734908300811E-2</v>
      </c>
      <c r="AG18" s="348">
        <f t="shared" ca="1" si="35"/>
        <v>1896</v>
      </c>
      <c r="AH18" s="403">
        <f t="shared" ref="AH18" ca="1" si="50">AG18/$AG$9</f>
        <v>9.6972176759410805E-2</v>
      </c>
      <c r="AI18" s="403">
        <f t="shared" ref="AI18" ca="1" si="51">AF18-AH18</f>
        <v>-4.4441851109994213E-5</v>
      </c>
      <c r="AJ18" s="399">
        <f t="shared" ref="AJ18" ca="1" si="52">AE18+AI18</f>
        <v>0.98722976180298916</v>
      </c>
    </row>
    <row r="19" spans="2:43">
      <c r="B19" s="243"/>
      <c r="C19" s="244" t="s">
        <v>565</v>
      </c>
      <c r="D19" s="244"/>
      <c r="E19" s="244" t="s">
        <v>544</v>
      </c>
      <c r="F19" s="245">
        <f ca="1">SUMIF($D$25:F$276,$E19,F$25:F$276)</f>
        <v>1257917000</v>
      </c>
      <c r="G19" s="245">
        <f ca="1">SUMIF($D$25:G$276,$E19,G$25:G$276)</f>
        <v>0</v>
      </c>
      <c r="H19" s="245">
        <f ca="1">SUMIF($D$25:H$276,$E19,H$25:H$276)</f>
        <v>0</v>
      </c>
      <c r="I19" s="246">
        <f t="shared" ca="1" si="1"/>
        <v>1257917000</v>
      </c>
      <c r="J19" s="245"/>
      <c r="K19" s="245">
        <f ca="1">SUMIF($D$25:K$276,$E19,K$25:K$276)</f>
        <v>1170378991.2622948</v>
      </c>
      <c r="L19" s="245">
        <f ca="1">SUMIF($D$25:L$276,$E19,L$25:L$276)</f>
        <v>0</v>
      </c>
      <c r="M19" s="245">
        <f ca="1">SUMIF($D$25:M$276,$E19,M$25:M$276)</f>
        <v>0</v>
      </c>
      <c r="N19" s="246">
        <f t="shared" ca="1" si="3"/>
        <v>1170378991.2622948</v>
      </c>
      <c r="O19" s="245">
        <f ca="1">SUMIF($D$25:O$276,$E19,O$25:O$276)</f>
        <v>221653474.49999988</v>
      </c>
      <c r="P19" s="245">
        <f ca="1">SUMIF($D$25:P$276,$E19,P$25:P$276)</f>
        <v>0</v>
      </c>
      <c r="Q19" s="245">
        <f ca="1">SUMIF($D$25:Q$276,$E19,Q$25:Q$276)</f>
        <v>0</v>
      </c>
      <c r="R19" s="246">
        <f t="shared" ca="1" si="4"/>
        <v>221653474.49999988</v>
      </c>
      <c r="S19" s="245">
        <f ca="1">SUMIF($D$25:S$276,$E19,S$25:S$276)</f>
        <v>221362257</v>
      </c>
      <c r="T19" s="245">
        <f ca="1">SUMIF($D$25:T$276,$E19,T$25:T$276)</f>
        <v>0</v>
      </c>
      <c r="U19" s="245">
        <f ca="1">SUMIF($D$25:U$276,$E19,U$25:U$276)</f>
        <v>0</v>
      </c>
      <c r="V19" s="246">
        <f t="shared" ca="1" si="5"/>
        <v>221362257</v>
      </c>
      <c r="W19" s="245">
        <f t="shared" ca="1" si="13"/>
        <v>1479570474.5</v>
      </c>
      <c r="X19" s="245">
        <f t="shared" ca="1" si="6"/>
        <v>0</v>
      </c>
      <c r="Y19" s="245">
        <f t="shared" ca="1" si="7"/>
        <v>0</v>
      </c>
      <c r="Z19" s="246">
        <f t="shared" ca="1" si="8"/>
        <v>1479570474.5</v>
      </c>
      <c r="AA19" s="245">
        <f t="shared" ca="1" si="14"/>
        <v>1391741248.2622948</v>
      </c>
      <c r="AB19" s="245">
        <f t="shared" ca="1" si="15"/>
        <v>0</v>
      </c>
      <c r="AC19" s="245">
        <f t="shared" ca="1" si="16"/>
        <v>0</v>
      </c>
      <c r="AD19" s="250">
        <f t="shared" ca="1" si="9"/>
        <v>1391741248.2622948</v>
      </c>
      <c r="AE19" s="251">
        <f t="shared" ca="1" si="17"/>
        <v>0.94063870038540354</v>
      </c>
      <c r="AF19" s="247">
        <f t="shared" ca="1" si="10"/>
        <v>0.13435657700420711</v>
      </c>
      <c r="AG19" s="348">
        <f t="shared" ca="1" si="35"/>
        <v>2485</v>
      </c>
      <c r="AH19" s="403">
        <f t="shared" ca="1" si="18"/>
        <v>0.12709697217675942</v>
      </c>
      <c r="AI19" s="403">
        <f t="shared" ca="1" si="11"/>
        <v>7.2596048274476965E-3</v>
      </c>
      <c r="AJ19" s="399">
        <f t="shared" ca="1" si="12"/>
        <v>0.94789830521285123</v>
      </c>
    </row>
    <row r="20" spans="2:43">
      <c r="B20" s="243"/>
      <c r="C20" s="244" t="s">
        <v>566</v>
      </c>
      <c r="D20" s="244"/>
      <c r="E20" s="244" t="s">
        <v>28</v>
      </c>
      <c r="F20" s="245">
        <f ca="1">SUMIF($D$25:F$276,$E20,F$25:F$276)</f>
        <v>842665000</v>
      </c>
      <c r="G20" s="245">
        <f ca="1">SUMIF($D$25:G$276,$E20,G$25:G$276)</f>
        <v>0</v>
      </c>
      <c r="H20" s="245">
        <f ca="1">SUMIF($D$25:H$276,$E20,H$25:H$276)</f>
        <v>0</v>
      </c>
      <c r="I20" s="246">
        <f t="shared" ca="1" si="1"/>
        <v>842665000</v>
      </c>
      <c r="J20" s="245"/>
      <c r="K20" s="245">
        <f ca="1">SUMIF($D$25:K$276,$E20,K$25:K$276)</f>
        <v>797470442</v>
      </c>
      <c r="L20" s="245">
        <f ca="1">SUMIF($D$25:L$276,$E20,L$25:L$276)</f>
        <v>0</v>
      </c>
      <c r="M20" s="245">
        <f ca="1">SUMIF($D$25:M$276,$E20,M$25:M$276)</f>
        <v>0</v>
      </c>
      <c r="N20" s="246">
        <f t="shared" ca="1" si="3"/>
        <v>797470442</v>
      </c>
      <c r="O20" s="245">
        <f ca="1">SUMIF($D$25:O$276,$E20,O$25:O$276)</f>
        <v>155162243.38235286</v>
      </c>
      <c r="P20" s="245">
        <f ca="1">SUMIF($D$25:P$276,$E20,P$25:P$276)</f>
        <v>0</v>
      </c>
      <c r="Q20" s="245">
        <f ca="1">SUMIF($D$25:Q$276,$E20,Q$25:Q$276)</f>
        <v>0</v>
      </c>
      <c r="R20" s="246">
        <f t="shared" ca="1" si="4"/>
        <v>155162243.38235286</v>
      </c>
      <c r="S20" s="245">
        <f ca="1">SUMIF($D$25:S$276,$E20,S$25:S$276)</f>
        <v>179068424</v>
      </c>
      <c r="T20" s="245">
        <f ca="1">SUMIF($D$25:T$276,$E20,T$25:T$276)</f>
        <v>0</v>
      </c>
      <c r="U20" s="245">
        <f ca="1">SUMIF($D$25:U$276,$E20,U$25:U$276)</f>
        <v>0</v>
      </c>
      <c r="V20" s="246">
        <f t="shared" ca="1" si="5"/>
        <v>179068424</v>
      </c>
      <c r="W20" s="245">
        <f t="shared" ca="1" si="13"/>
        <v>997827243.38235283</v>
      </c>
      <c r="X20" s="245">
        <f t="shared" ca="1" si="6"/>
        <v>0</v>
      </c>
      <c r="Y20" s="245">
        <f t="shared" ca="1" si="7"/>
        <v>0</v>
      </c>
      <c r="Z20" s="246">
        <f t="shared" ca="1" si="8"/>
        <v>997827243.38235283</v>
      </c>
      <c r="AA20" s="245">
        <f t="shared" ca="1" si="14"/>
        <v>976538866</v>
      </c>
      <c r="AB20" s="245">
        <f t="shared" ca="1" si="15"/>
        <v>0</v>
      </c>
      <c r="AC20" s="245">
        <f t="shared" ca="1" si="16"/>
        <v>0</v>
      </c>
      <c r="AD20" s="250">
        <f t="shared" ca="1" si="9"/>
        <v>976538866</v>
      </c>
      <c r="AE20" s="251">
        <f t="shared" ca="1" si="17"/>
        <v>0.97866526743628357</v>
      </c>
      <c r="AF20" s="247">
        <f t="shared" ca="1" si="10"/>
        <v>9.4273572412364573E-2</v>
      </c>
      <c r="AG20" s="348">
        <f t="shared" ca="1" si="35"/>
        <v>1692</v>
      </c>
      <c r="AH20" s="403">
        <f t="shared" ca="1" si="18"/>
        <v>8.6538461538461536E-2</v>
      </c>
      <c r="AI20" s="403">
        <f t="shared" ca="1" si="11"/>
        <v>7.7351108739030366E-3</v>
      </c>
      <c r="AJ20" s="399">
        <f t="shared" ca="1" si="12"/>
        <v>0.98640037831018657</v>
      </c>
    </row>
    <row r="21" spans="2:43">
      <c r="B21" s="243"/>
      <c r="C21" s="244" t="s">
        <v>14</v>
      </c>
      <c r="D21" s="244"/>
      <c r="E21" s="244" t="s">
        <v>29</v>
      </c>
      <c r="F21" s="245">
        <f ca="1">SUMIF($D$25:F$276,$E21,F$25:F$276)</f>
        <v>1220649000</v>
      </c>
      <c r="G21" s="245">
        <f ca="1">SUMIF($D$25:G$276,$E21,G$25:G$276)</f>
        <v>0</v>
      </c>
      <c r="H21" s="245">
        <f ca="1">SUMIF($D$25:H$276,$E21,H$25:H$276)</f>
        <v>0</v>
      </c>
      <c r="I21" s="246">
        <f t="shared" ca="1" si="1"/>
        <v>1220649000</v>
      </c>
      <c r="J21" s="245"/>
      <c r="K21" s="245">
        <f ca="1">SUMIF($D$25:K$276,$E21,K$25:K$276)</f>
        <v>1181320740</v>
      </c>
      <c r="L21" s="245">
        <f ca="1">SUMIF($D$25:L$276,$E21,L$25:L$276)</f>
        <v>0</v>
      </c>
      <c r="M21" s="245">
        <f ca="1">SUMIF($D$25:M$276,$E21,M$25:M$276)</f>
        <v>0</v>
      </c>
      <c r="N21" s="246">
        <f t="shared" ca="1" si="3"/>
        <v>1181320740</v>
      </c>
      <c r="O21" s="245">
        <f ca="1">SUMIF($D$25:O$276,$E21,O$25:O$276)</f>
        <v>262019713.94117627</v>
      </c>
      <c r="P21" s="245">
        <f ca="1">SUMIF($D$25:P$276,$E21,P$25:P$276)</f>
        <v>0</v>
      </c>
      <c r="Q21" s="245">
        <f ca="1">SUMIF($D$25:Q$276,$E21,Q$25:Q$276)</f>
        <v>0</v>
      </c>
      <c r="R21" s="246">
        <f t="shared" ca="1" si="4"/>
        <v>262019713.94117627</v>
      </c>
      <c r="S21" s="245">
        <f ca="1">SUMIF($D$25:S$276,$E21,S$25:S$276)</f>
        <v>248510715</v>
      </c>
      <c r="T21" s="245">
        <f ca="1">SUMIF($D$25:T$276,$E21,T$25:T$276)</f>
        <v>0</v>
      </c>
      <c r="U21" s="245">
        <f ca="1">SUMIF($D$25:U$276,$E21,U$25:U$276)</f>
        <v>0</v>
      </c>
      <c r="V21" s="246">
        <f t="shared" ca="1" si="5"/>
        <v>248510715</v>
      </c>
      <c r="W21" s="245">
        <f t="shared" ca="1" si="13"/>
        <v>1482668713.9411762</v>
      </c>
      <c r="X21" s="245">
        <f t="shared" ca="1" si="6"/>
        <v>0</v>
      </c>
      <c r="Y21" s="245">
        <f t="shared" ca="1" si="7"/>
        <v>0</v>
      </c>
      <c r="Z21" s="246">
        <f t="shared" ca="1" si="8"/>
        <v>1482668713.9411762</v>
      </c>
      <c r="AA21" s="245">
        <f t="shared" ca="1" si="14"/>
        <v>1429831455</v>
      </c>
      <c r="AB21" s="245">
        <f t="shared" ca="1" si="15"/>
        <v>0</v>
      </c>
      <c r="AC21" s="245">
        <f t="shared" ca="1" si="16"/>
        <v>0</v>
      </c>
      <c r="AD21" s="250">
        <f t="shared" ca="1" si="9"/>
        <v>1429831455</v>
      </c>
      <c r="AE21" s="251">
        <f t="shared" ca="1" si="17"/>
        <v>0.96436340873429094</v>
      </c>
      <c r="AF21" s="247">
        <f t="shared" ca="1" si="10"/>
        <v>0.13803374745600663</v>
      </c>
      <c r="AG21" s="348">
        <f t="shared" ca="1" si="35"/>
        <v>2376</v>
      </c>
      <c r="AH21" s="403">
        <f t="shared" ca="1" si="18"/>
        <v>0.12152209492635024</v>
      </c>
      <c r="AI21" s="403">
        <f t="shared" ca="1" si="11"/>
        <v>1.651165252965639E-2</v>
      </c>
      <c r="AJ21" s="399">
        <f t="shared" ca="1" si="12"/>
        <v>0.9808750612639473</v>
      </c>
    </row>
    <row r="22" spans="2:43">
      <c r="B22" s="243"/>
      <c r="C22" s="244" t="s">
        <v>14</v>
      </c>
      <c r="D22" s="244"/>
      <c r="E22" s="244" t="s">
        <v>30</v>
      </c>
      <c r="F22" s="245">
        <f ca="1">SUMIF($D$25:F$276,$E22,F$25:F$276)</f>
        <v>1065455000.0000001</v>
      </c>
      <c r="G22" s="245">
        <f ca="1">SUMIF($D$25:G$276,$E22,G$25:G$276)</f>
        <v>0</v>
      </c>
      <c r="H22" s="245">
        <f ca="1">SUMIF($D$25:H$276,$E22,H$25:H$276)</f>
        <v>0</v>
      </c>
      <c r="I22" s="246">
        <f t="shared" ca="1" si="1"/>
        <v>1065455000.0000001</v>
      </c>
      <c r="J22" s="245"/>
      <c r="K22" s="245">
        <f ca="1">SUMIF($D$25:K$276,$E22,K$25:K$276)</f>
        <v>951733322.00000048</v>
      </c>
      <c r="L22" s="245">
        <f ca="1">SUMIF($D$25:L$276,$E22,L$25:L$276)</f>
        <v>0</v>
      </c>
      <c r="M22" s="245">
        <f ca="1">SUMIF($D$25:M$276,$E22,M$25:M$276)</f>
        <v>0</v>
      </c>
      <c r="N22" s="246">
        <f t="shared" ca="1" si="3"/>
        <v>951733322.00000048</v>
      </c>
      <c r="O22" s="245">
        <f ca="1">SUMIF($D$25:O$276,$E22,O$25:O$276)</f>
        <v>177919372.41176456</v>
      </c>
      <c r="P22" s="245">
        <f ca="1">SUMIF($D$25:P$276,$E22,P$25:P$276)</f>
        <v>0</v>
      </c>
      <c r="Q22" s="245">
        <f ca="1">SUMIF($D$25:Q$276,$E22,Q$25:Q$276)</f>
        <v>0</v>
      </c>
      <c r="R22" s="246">
        <f t="shared" ca="1" si="4"/>
        <v>177919372.41176456</v>
      </c>
      <c r="S22" s="245">
        <f ca="1">SUMIF($D$25:S$276,$E22,S$25:S$276)</f>
        <v>182165814</v>
      </c>
      <c r="T22" s="245">
        <f ca="1">SUMIF($D$25:T$276,$E22,T$25:T$276)</f>
        <v>0</v>
      </c>
      <c r="U22" s="245">
        <f ca="1">SUMIF($D$25:U$276,$E22,U$25:U$276)</f>
        <v>0</v>
      </c>
      <c r="V22" s="246">
        <f t="shared" ca="1" si="5"/>
        <v>182165814</v>
      </c>
      <c r="W22" s="245">
        <f t="shared" ca="1" si="13"/>
        <v>1243374372.4117646</v>
      </c>
      <c r="X22" s="245">
        <f t="shared" ca="1" si="6"/>
        <v>0</v>
      </c>
      <c r="Y22" s="245">
        <f t="shared" ca="1" si="7"/>
        <v>0</v>
      </c>
      <c r="Z22" s="246">
        <f t="shared" ca="1" si="8"/>
        <v>1243374372.4117646</v>
      </c>
      <c r="AA22" s="245">
        <f t="shared" ca="1" si="14"/>
        <v>1133899136.0000005</v>
      </c>
      <c r="AB22" s="245">
        <f t="shared" ca="1" si="15"/>
        <v>0</v>
      </c>
      <c r="AC22" s="245">
        <f t="shared" ca="1" si="16"/>
        <v>0</v>
      </c>
      <c r="AD22" s="250">
        <f t="shared" ca="1" si="9"/>
        <v>1133899136.0000005</v>
      </c>
      <c r="AE22" s="251">
        <f t="shared" ca="1" si="17"/>
        <v>0.91195311819125258</v>
      </c>
      <c r="AF22" s="247">
        <f t="shared" ca="1" si="10"/>
        <v>0.10946489282487366</v>
      </c>
      <c r="AG22" s="348">
        <f t="shared" ca="1" si="35"/>
        <v>2384</v>
      </c>
      <c r="AH22" s="403">
        <f t="shared" ca="1" si="18"/>
        <v>0.12193126022913257</v>
      </c>
      <c r="AI22" s="403">
        <f t="shared" ca="1" si="11"/>
        <v>-1.246636740425891E-2</v>
      </c>
      <c r="AJ22" s="399">
        <f t="shared" ca="1" si="12"/>
        <v>0.89948675078699369</v>
      </c>
    </row>
    <row r="23" spans="2:43" s="207" customFormat="1">
      <c r="B23" s="243"/>
      <c r="C23" s="244" t="s">
        <v>15</v>
      </c>
      <c r="D23" s="244"/>
      <c r="E23" s="244" t="s">
        <v>31</v>
      </c>
      <c r="F23" s="245">
        <f ca="1">SUMIF($D$25:F$276,$E23,F$25:F$276)</f>
        <v>936189000.00000012</v>
      </c>
      <c r="G23" s="245">
        <f ca="1">SUMIF($D$25:G$276,$E23,G$25:G$276)</f>
        <v>0</v>
      </c>
      <c r="H23" s="245">
        <f ca="1">SUMIF($D$25:H$276,$E23,H$25:H$276)</f>
        <v>0</v>
      </c>
      <c r="I23" s="246">
        <f t="shared" ca="1" si="1"/>
        <v>936189000.00000012</v>
      </c>
      <c r="J23" s="245"/>
      <c r="K23" s="245">
        <f ca="1">SUMIF($D$25:K$276,$E23,K$25:K$276)</f>
        <v>854071855</v>
      </c>
      <c r="L23" s="245">
        <f ca="1">SUMIF($D$25:L$276,$E23,L$25:L$276)</f>
        <v>0</v>
      </c>
      <c r="M23" s="245">
        <f ca="1">SUMIF($D$25:M$276,$E23,M$25:M$276)</f>
        <v>0</v>
      </c>
      <c r="N23" s="246">
        <f t="shared" ca="1" si="3"/>
        <v>854071855</v>
      </c>
      <c r="O23" s="245">
        <f ca="1">SUMIF($D$25:O$276,$E23,O$25:O$276)</f>
        <v>151794380.73529401</v>
      </c>
      <c r="P23" s="245">
        <f ca="1">SUMIF($D$25:P$276,$E23,P$25:P$276)</f>
        <v>0</v>
      </c>
      <c r="Q23" s="245">
        <f ca="1">SUMIF($D$25:Q$276,$E23,Q$25:Q$276)</f>
        <v>0</v>
      </c>
      <c r="R23" s="246">
        <f t="shared" ca="1" si="4"/>
        <v>151794380.73529401</v>
      </c>
      <c r="S23" s="245">
        <f ca="1">SUMIF($D$25:S$276,$E23,S$25:S$276)</f>
        <v>119141731</v>
      </c>
      <c r="T23" s="245">
        <f ca="1">SUMIF($D$25:T$276,$E23,T$25:T$276)</f>
        <v>0</v>
      </c>
      <c r="U23" s="245">
        <f ca="1">SUMIF($D$25:U$276,$E23,U$25:U$276)</f>
        <v>0</v>
      </c>
      <c r="V23" s="246">
        <f t="shared" ca="1" si="5"/>
        <v>119141731</v>
      </c>
      <c r="W23" s="245">
        <f t="shared" ca="1" si="13"/>
        <v>1087983380.7352941</v>
      </c>
      <c r="X23" s="245">
        <f t="shared" ca="1" si="6"/>
        <v>0</v>
      </c>
      <c r="Y23" s="245">
        <f t="shared" ca="1" si="7"/>
        <v>0</v>
      </c>
      <c r="Z23" s="246">
        <f t="shared" ca="1" si="8"/>
        <v>1087983380.7352941</v>
      </c>
      <c r="AA23" s="245">
        <f t="shared" ca="1" si="14"/>
        <v>973213586</v>
      </c>
      <c r="AB23" s="245">
        <f t="shared" ca="1" si="15"/>
        <v>0</v>
      </c>
      <c r="AC23" s="245">
        <f t="shared" ca="1" si="16"/>
        <v>0</v>
      </c>
      <c r="AD23" s="250">
        <f t="shared" ca="1" si="9"/>
        <v>973213586</v>
      </c>
      <c r="AE23" s="251">
        <f t="shared" ca="1" si="17"/>
        <v>0.89451144496552049</v>
      </c>
      <c r="AF23" s="247">
        <f t="shared" ca="1" si="10"/>
        <v>9.3952554953883424E-2</v>
      </c>
      <c r="AG23" s="348">
        <f t="shared" ca="1" si="35"/>
        <v>1884</v>
      </c>
      <c r="AH23" s="403">
        <f t="shared" ca="1" si="18"/>
        <v>9.6358428805237317E-2</v>
      </c>
      <c r="AI23" s="403">
        <f t="shared" ca="1" si="11"/>
        <v>-2.405873851353893E-3</v>
      </c>
      <c r="AJ23" s="399">
        <f t="shared" ca="1" si="12"/>
        <v>0.89210557111416655</v>
      </c>
      <c r="AK23"/>
      <c r="AL23"/>
      <c r="AM23"/>
      <c r="AN23"/>
      <c r="AO23" s="200"/>
      <c r="AP23" s="200"/>
      <c r="AQ23" s="200"/>
    </row>
    <row r="24" spans="2:43" s="207" customFormat="1">
      <c r="B24" s="288"/>
      <c r="C24" s="289" t="s">
        <v>15</v>
      </c>
      <c r="D24" s="289"/>
      <c r="E24" s="289" t="s">
        <v>32</v>
      </c>
      <c r="F24" s="248">
        <f ca="1">SUMIF($D$25:F$276,$E24,F$25:F$276)</f>
        <v>889456318.77481568</v>
      </c>
      <c r="G24" s="248">
        <f ca="1">SUMIF($D$25:G$276,$E24,G$25:G$276)</f>
        <v>0</v>
      </c>
      <c r="H24" s="248">
        <f ca="1">SUMIF($D$25:H$276,$E24,H$25:H$276)</f>
        <v>0</v>
      </c>
      <c r="I24" s="290">
        <f t="shared" ca="1" si="1"/>
        <v>889456318.77481568</v>
      </c>
      <c r="J24" s="248"/>
      <c r="K24" s="248">
        <f ca="1">SUMIF($D$25:K$276,$E24,K$25:K$276)</f>
        <v>884745244.99999976</v>
      </c>
      <c r="L24" s="248">
        <f ca="1">SUMIF($D$25:L$276,$E24,L$25:L$276)</f>
        <v>0</v>
      </c>
      <c r="M24" s="248">
        <f ca="1">SUMIF($D$25:M$276,$E24,M$25:M$276)</f>
        <v>0</v>
      </c>
      <c r="N24" s="290">
        <f t="shared" ca="1" si="3"/>
        <v>884745244.99999976</v>
      </c>
      <c r="O24" s="248">
        <f ca="1">SUMIF($D$25:O$276,$E24,O$25:O$276)</f>
        <v>133174911.52941169</v>
      </c>
      <c r="P24" s="248">
        <f ca="1">SUMIF($D$25:P$276,$E24,P$25:P$276)</f>
        <v>0</v>
      </c>
      <c r="Q24" s="248">
        <f ca="1">SUMIF($D$25:Q$276,$E24,Q$25:Q$276)</f>
        <v>0</v>
      </c>
      <c r="R24" s="290">
        <f t="shared" ca="1" si="4"/>
        <v>133174911.52941169</v>
      </c>
      <c r="S24" s="248">
        <f ca="1">SUMIF($D$25:S$276,$E24,S$25:S$276)</f>
        <v>131271537</v>
      </c>
      <c r="T24" s="248">
        <f ca="1">SUMIF($D$25:T$276,$E24,T$25:T$276)</f>
        <v>0</v>
      </c>
      <c r="U24" s="248">
        <f ca="1">SUMIF($D$25:U$276,$E24,U$25:U$276)</f>
        <v>0</v>
      </c>
      <c r="V24" s="290">
        <f t="shared" ca="1" si="5"/>
        <v>131271537</v>
      </c>
      <c r="W24" s="248">
        <f ca="1">SUM(F24,O24)</f>
        <v>1022631230.3042274</v>
      </c>
      <c r="X24" s="248">
        <f t="shared" ca="1" si="6"/>
        <v>0</v>
      </c>
      <c r="Y24" s="248">
        <f t="shared" ca="1" si="7"/>
        <v>0</v>
      </c>
      <c r="Z24" s="290">
        <f t="shared" ca="1" si="8"/>
        <v>1022631230.3042274</v>
      </c>
      <c r="AA24" s="248">
        <f t="shared" ca="1" si="14"/>
        <v>1016016781.9999998</v>
      </c>
      <c r="AB24" s="248">
        <f t="shared" ca="1" si="15"/>
        <v>0</v>
      </c>
      <c r="AC24" s="248">
        <f t="shared" ca="1" si="16"/>
        <v>0</v>
      </c>
      <c r="AD24" s="312">
        <f t="shared" ca="1" si="9"/>
        <v>1016016781.9999998</v>
      </c>
      <c r="AE24" s="313">
        <f t="shared" ca="1" si="17"/>
        <v>0.99353193203158896</v>
      </c>
      <c r="AF24" s="314">
        <f t="shared" ca="1" si="10"/>
        <v>9.8084710199393743E-2</v>
      </c>
      <c r="AG24" s="349">
        <f t="shared" ca="1" si="35"/>
        <v>2020</v>
      </c>
      <c r="AH24" s="404">
        <f t="shared" ca="1" si="18"/>
        <v>0.10331423895253683</v>
      </c>
      <c r="AI24" s="404">
        <f t="shared" ca="1" si="11"/>
        <v>-5.2295287531430867E-3</v>
      </c>
      <c r="AJ24" s="400">
        <f t="shared" ca="1" si="12"/>
        <v>0.98830240327844587</v>
      </c>
      <c r="AK24"/>
      <c r="AL24" t="s">
        <v>515</v>
      </c>
      <c r="AM24"/>
      <c r="AN24"/>
      <c r="AO24" s="200"/>
      <c r="AP24" s="200"/>
      <c r="AQ24" s="200"/>
    </row>
    <row r="25" spans="2:43" s="207" customFormat="1">
      <c r="B25" s="410" t="s">
        <v>51</v>
      </c>
      <c r="C25" s="410" t="s">
        <v>50</v>
      </c>
      <c r="D25" s="410" t="s">
        <v>542</v>
      </c>
      <c r="E25" s="410" t="s">
        <v>52</v>
      </c>
      <c r="F25" s="315">
        <v>41030912.891986065</v>
      </c>
      <c r="G25" s="315"/>
      <c r="H25" s="315"/>
      <c r="I25" s="292">
        <f t="shared" si="1"/>
        <v>41030912.891986065</v>
      </c>
      <c r="J25" s="291"/>
      <c r="K25" s="315">
        <v>41910555</v>
      </c>
      <c r="L25" s="315"/>
      <c r="M25" s="315"/>
      <c r="N25" s="292">
        <f t="shared" si="3"/>
        <v>41910555</v>
      </c>
      <c r="O25" s="315">
        <f>VLOOKUP($B25,[1]점별현황!$B$3:$E$302,3,0)</f>
        <v>7264960.8529411731</v>
      </c>
      <c r="P25" s="315"/>
      <c r="Q25" s="291"/>
      <c r="R25" s="292">
        <f t="shared" si="4"/>
        <v>7264960.8529411731</v>
      </c>
      <c r="S25" s="315">
        <v>7846763</v>
      </c>
      <c r="T25" s="315"/>
      <c r="U25" s="291"/>
      <c r="V25" s="292">
        <f>SUM(S25:U25)</f>
        <v>7846763</v>
      </c>
      <c r="W25" s="291">
        <f t="shared" si="13"/>
        <v>48295873.744927235</v>
      </c>
      <c r="X25" s="291">
        <f t="shared" si="6"/>
        <v>0</v>
      </c>
      <c r="Y25" s="291">
        <f>SUM(H25,Q25)</f>
        <v>0</v>
      </c>
      <c r="Z25" s="292">
        <f t="shared" si="8"/>
        <v>48295873.744927235</v>
      </c>
      <c r="AA25" s="291">
        <f t="shared" si="14"/>
        <v>49757318</v>
      </c>
      <c r="AB25" s="291">
        <f t="shared" si="15"/>
        <v>0</v>
      </c>
      <c r="AC25" s="291">
        <f t="shared" ref="AC25" si="53">SUM(M25,U25)</f>
        <v>0</v>
      </c>
      <c r="AD25" s="316">
        <f>SUM(AA25:AC25)</f>
        <v>49757318</v>
      </c>
      <c r="AE25" s="317">
        <f t="shared" si="17"/>
        <v>1.030260230155299</v>
      </c>
      <c r="AF25" s="318">
        <f ca="1">AD25/$AD$9</f>
        <v>4.8034955748684468E-3</v>
      </c>
      <c r="AG25" s="319">
        <f t="shared" ref="AG25:AG88" si="54">AO25+AP25+AQ25</f>
        <v>95</v>
      </c>
      <c r="AH25" s="318">
        <f t="shared" ca="1" si="18"/>
        <v>4.8588379705400983E-3</v>
      </c>
      <c r="AI25" s="318">
        <f t="shared" ca="1" si="11"/>
        <v>-5.5342395671651584E-5</v>
      </c>
      <c r="AJ25" s="320">
        <f t="shared" ca="1" si="12"/>
        <v>1.0302048877596273</v>
      </c>
      <c r="AK25"/>
      <c r="AL25" s="208">
        <f>AG25</f>
        <v>95</v>
      </c>
      <c r="AM25" t="b">
        <f>AL25=AO25+AP25+AQ25</f>
        <v>1</v>
      </c>
      <c r="AN25"/>
      <c r="AO25" s="200">
        <v>95</v>
      </c>
      <c r="AP25" s="200"/>
      <c r="AQ25" s="200"/>
    </row>
    <row r="26" spans="2:43" s="207" customFormat="1">
      <c r="B26" s="410" t="s">
        <v>53</v>
      </c>
      <c r="C26" s="410" t="s">
        <v>50</v>
      </c>
      <c r="D26" s="410" t="s">
        <v>542</v>
      </c>
      <c r="E26" s="410" t="s">
        <v>54</v>
      </c>
      <c r="F26" s="315">
        <v>35389162.369337976</v>
      </c>
      <c r="G26" s="315"/>
      <c r="H26" s="315"/>
      <c r="I26" s="292">
        <f t="shared" ref="I26:I89" si="55">SUM(F26:H26)</f>
        <v>35389162.369337976</v>
      </c>
      <c r="J26" s="291"/>
      <c r="K26" s="315">
        <v>36725612</v>
      </c>
      <c r="L26" s="315"/>
      <c r="M26" s="315"/>
      <c r="N26" s="292">
        <f t="shared" si="3"/>
        <v>36725612</v>
      </c>
      <c r="O26" s="315">
        <f>VLOOKUP($B26,[1]점별현황!$B$3:$E$302,3,0)</f>
        <v>5677254.1764705852</v>
      </c>
      <c r="P26" s="315"/>
      <c r="Q26" s="315"/>
      <c r="R26" s="292">
        <f t="shared" si="4"/>
        <v>5677254.1764705852</v>
      </c>
      <c r="S26" s="315">
        <v>6162140</v>
      </c>
      <c r="T26" s="315"/>
      <c r="U26" s="291"/>
      <c r="V26" s="292">
        <f t="shared" ref="V26:V89" si="56">SUM(S26:U26)</f>
        <v>6162140</v>
      </c>
      <c r="W26" s="291">
        <f t="shared" si="13"/>
        <v>41066416.545808561</v>
      </c>
      <c r="X26" s="291">
        <f t="shared" si="6"/>
        <v>0</v>
      </c>
      <c r="Y26" s="291">
        <f t="shared" ref="Y26:Y89" si="57">SUM(H26,Q26)</f>
        <v>0</v>
      </c>
      <c r="Z26" s="292">
        <f t="shared" ref="Z26:Z89" si="58">SUM(W26:Y26)</f>
        <v>41066416.545808561</v>
      </c>
      <c r="AA26" s="291">
        <f t="shared" si="14"/>
        <v>42887752</v>
      </c>
      <c r="AB26" s="291">
        <f t="shared" si="15"/>
        <v>0</v>
      </c>
      <c r="AC26" s="291">
        <f t="shared" ref="AC26:AC27" si="59">SUM(M26,U26)</f>
        <v>0</v>
      </c>
      <c r="AD26" s="316">
        <f t="shared" si="9"/>
        <v>42887752</v>
      </c>
      <c r="AE26" s="317">
        <f t="shared" ref="AE26:AE89" si="60">AD26/Z26</f>
        <v>1.0443509711191816</v>
      </c>
      <c r="AF26" s="318">
        <f t="shared" ref="AF26:AF89" ca="1" si="61">AD26/$AD$9</f>
        <v>4.1403181527600698E-3</v>
      </c>
      <c r="AG26" s="319">
        <f t="shared" si="54"/>
        <v>75</v>
      </c>
      <c r="AH26" s="318">
        <f t="shared" ref="AH26:AH89" ca="1" si="62">AG26/$AG$9</f>
        <v>3.8359247135842881E-3</v>
      </c>
      <c r="AI26" s="318">
        <f t="shared" ref="AI26:AI89" ca="1" si="63">AF26-AH26</f>
        <v>3.043934391757817E-4</v>
      </c>
      <c r="AJ26" s="320">
        <f t="shared" ref="AJ26:AJ89" ca="1" si="64">AE26+AI26</f>
        <v>1.0446553645583574</v>
      </c>
      <c r="AK26"/>
      <c r="AL26" s="208">
        <f t="shared" ref="AL26:AL89" si="65">AG26</f>
        <v>75</v>
      </c>
      <c r="AM26" t="b">
        <f t="shared" ref="AM26:AM89" si="66">AL26=AO26+AP26+AQ26</f>
        <v>1</v>
      </c>
      <c r="AN26"/>
      <c r="AO26" s="200">
        <v>75</v>
      </c>
      <c r="AP26" s="200"/>
      <c r="AQ26" s="200"/>
    </row>
    <row r="27" spans="2:43" s="207" customFormat="1">
      <c r="B27" s="410" t="s">
        <v>55</v>
      </c>
      <c r="C27" s="410" t="s">
        <v>50</v>
      </c>
      <c r="D27" s="410" t="s">
        <v>542</v>
      </c>
      <c r="E27" s="410" t="s">
        <v>56</v>
      </c>
      <c r="F27" s="315">
        <v>28721639.024390243</v>
      </c>
      <c r="G27" s="315"/>
      <c r="H27" s="315"/>
      <c r="I27" s="292">
        <f t="shared" si="55"/>
        <v>28721639.024390243</v>
      </c>
      <c r="J27" s="291"/>
      <c r="K27" s="315">
        <v>22002324</v>
      </c>
      <c r="L27" s="315"/>
      <c r="M27" s="315"/>
      <c r="N27" s="292">
        <f t="shared" si="3"/>
        <v>22002324</v>
      </c>
      <c r="O27" s="315">
        <f>VLOOKUP($B27,[1]점별현황!$B$3:$E$302,3,0)</f>
        <v>4570670.7352941148</v>
      </c>
      <c r="P27" s="315"/>
      <c r="Q27" s="315"/>
      <c r="R27" s="292">
        <f t="shared" si="4"/>
        <v>4570670.7352941148</v>
      </c>
      <c r="S27" s="315">
        <v>1982600</v>
      </c>
      <c r="T27" s="315"/>
      <c r="U27" s="291"/>
      <c r="V27" s="292">
        <f t="shared" si="56"/>
        <v>1982600</v>
      </c>
      <c r="W27" s="291">
        <f t="shared" si="13"/>
        <v>33292309.759684358</v>
      </c>
      <c r="X27" s="291">
        <f t="shared" si="6"/>
        <v>0</v>
      </c>
      <c r="Y27" s="291">
        <f t="shared" si="57"/>
        <v>0</v>
      </c>
      <c r="Z27" s="292">
        <f t="shared" si="58"/>
        <v>33292309.759684358</v>
      </c>
      <c r="AA27" s="291">
        <f t="shared" si="14"/>
        <v>23984924</v>
      </c>
      <c r="AB27" s="291">
        <f t="shared" si="15"/>
        <v>0</v>
      </c>
      <c r="AC27" s="291">
        <f t="shared" si="59"/>
        <v>0</v>
      </c>
      <c r="AD27" s="316">
        <f t="shared" si="9"/>
        <v>23984924</v>
      </c>
      <c r="AE27" s="317">
        <f t="shared" si="60"/>
        <v>0.72043436376543557</v>
      </c>
      <c r="AF27" s="318">
        <f t="shared" ca="1" si="61"/>
        <v>2.3154679739280965E-3</v>
      </c>
      <c r="AG27" s="319">
        <f t="shared" si="54"/>
        <v>58</v>
      </c>
      <c r="AH27" s="318">
        <f t="shared" ca="1" si="62"/>
        <v>2.9664484451718495E-3</v>
      </c>
      <c r="AI27" s="318">
        <f t="shared" ca="1" si="63"/>
        <v>-6.5098047124375301E-4</v>
      </c>
      <c r="AJ27" s="320">
        <f t="shared" ca="1" si="64"/>
        <v>0.71978338329419178</v>
      </c>
      <c r="AK27"/>
      <c r="AL27" s="208">
        <f t="shared" si="65"/>
        <v>58</v>
      </c>
      <c r="AM27" t="b">
        <f t="shared" si="66"/>
        <v>1</v>
      </c>
      <c r="AN27"/>
      <c r="AO27" s="200">
        <v>58</v>
      </c>
      <c r="AP27" s="200"/>
      <c r="AQ27" s="200"/>
    </row>
    <row r="28" spans="2:43" s="207" customFormat="1">
      <c r="B28" s="410" t="s">
        <v>57</v>
      </c>
      <c r="C28" s="410" t="s">
        <v>50</v>
      </c>
      <c r="D28" s="410" t="s">
        <v>542</v>
      </c>
      <c r="E28" s="410" t="s">
        <v>58</v>
      </c>
      <c r="F28" s="315">
        <v>27695866.202090595</v>
      </c>
      <c r="G28" s="315"/>
      <c r="H28" s="315"/>
      <c r="I28" s="292">
        <f t="shared" si="55"/>
        <v>27695866.202090595</v>
      </c>
      <c r="J28" s="291"/>
      <c r="K28" s="315">
        <v>20186991</v>
      </c>
      <c r="L28" s="315"/>
      <c r="M28" s="315"/>
      <c r="N28" s="292">
        <f t="shared" si="3"/>
        <v>20186991</v>
      </c>
      <c r="O28" s="315">
        <f>VLOOKUP($B28,[1]점별현황!$B$3:$E$302,3,0)</f>
        <v>4089547.4999999981</v>
      </c>
      <c r="P28" s="315"/>
      <c r="Q28" s="315"/>
      <c r="R28" s="292">
        <f t="shared" si="4"/>
        <v>4089547.4999999981</v>
      </c>
      <c r="S28" s="315">
        <v>5925660</v>
      </c>
      <c r="T28" s="315"/>
      <c r="U28" s="291"/>
      <c r="V28" s="292">
        <f t="shared" si="56"/>
        <v>5925660</v>
      </c>
      <c r="W28" s="291">
        <f t="shared" si="13"/>
        <v>31785413.702090591</v>
      </c>
      <c r="X28" s="291">
        <f t="shared" si="6"/>
        <v>0</v>
      </c>
      <c r="Y28" s="291">
        <f t="shared" si="57"/>
        <v>0</v>
      </c>
      <c r="Z28" s="292">
        <f t="shared" si="58"/>
        <v>31785413.702090591</v>
      </c>
      <c r="AA28" s="291">
        <f t="shared" si="14"/>
        <v>26112651</v>
      </c>
      <c r="AB28" s="291">
        <f t="shared" si="15"/>
        <v>0</v>
      </c>
      <c r="AC28" s="291">
        <f t="shared" ref="AC28:AC94" si="67">SUM(M28,U28)</f>
        <v>0</v>
      </c>
      <c r="AD28" s="316">
        <f t="shared" si="9"/>
        <v>26112651</v>
      </c>
      <c r="AE28" s="317">
        <f t="shared" si="60"/>
        <v>0.82152937333902054</v>
      </c>
      <c r="AF28" s="318">
        <f t="shared" ca="1" si="61"/>
        <v>2.5208754926578664E-3</v>
      </c>
      <c r="AG28" s="319">
        <f t="shared" si="54"/>
        <v>65</v>
      </c>
      <c r="AH28" s="318">
        <f t="shared" ca="1" si="62"/>
        <v>3.324468085106383E-3</v>
      </c>
      <c r="AI28" s="318">
        <f t="shared" ca="1" si="63"/>
        <v>-8.0359259244851657E-4</v>
      </c>
      <c r="AJ28" s="320">
        <f t="shared" ca="1" si="64"/>
        <v>0.82072578074657199</v>
      </c>
      <c r="AK28"/>
      <c r="AL28" s="208">
        <f t="shared" si="65"/>
        <v>65</v>
      </c>
      <c r="AM28" t="b">
        <f t="shared" si="66"/>
        <v>1</v>
      </c>
      <c r="AN28"/>
      <c r="AO28" s="200">
        <v>65</v>
      </c>
      <c r="AP28" s="200"/>
      <c r="AQ28" s="200"/>
    </row>
    <row r="29" spans="2:43" s="207" customFormat="1">
      <c r="B29" s="410" t="s">
        <v>59</v>
      </c>
      <c r="C29" s="410" t="s">
        <v>50</v>
      </c>
      <c r="D29" s="410" t="s">
        <v>542</v>
      </c>
      <c r="E29" s="410" t="s">
        <v>60</v>
      </c>
      <c r="F29" s="315">
        <v>26157206.968641117</v>
      </c>
      <c r="G29" s="315"/>
      <c r="H29" s="315"/>
      <c r="I29" s="292">
        <f t="shared" si="55"/>
        <v>26157206.968641117</v>
      </c>
      <c r="J29" s="291"/>
      <c r="K29" s="315">
        <v>17389270</v>
      </c>
      <c r="L29" s="315"/>
      <c r="M29" s="315"/>
      <c r="N29" s="292">
        <f t="shared" si="3"/>
        <v>17389270</v>
      </c>
      <c r="O29" s="315">
        <f>VLOOKUP($B29,[1]점별현황!$B$3:$E$302,3,0)</f>
        <v>3945210.5294117625</v>
      </c>
      <c r="P29" s="315"/>
      <c r="Q29" s="315"/>
      <c r="R29" s="292">
        <f t="shared" si="4"/>
        <v>3945210.5294117625</v>
      </c>
      <c r="S29" s="315">
        <v>2683450</v>
      </c>
      <c r="T29" s="315"/>
      <c r="U29" s="291"/>
      <c r="V29" s="292">
        <f t="shared" si="56"/>
        <v>2683450</v>
      </c>
      <c r="W29" s="291">
        <f>SUM(F29,O29)</f>
        <v>30102417.49805288</v>
      </c>
      <c r="X29" s="291">
        <f t="shared" si="6"/>
        <v>0</v>
      </c>
      <c r="Y29" s="291">
        <f t="shared" si="57"/>
        <v>0</v>
      </c>
      <c r="Z29" s="292">
        <f t="shared" si="58"/>
        <v>30102417.49805288</v>
      </c>
      <c r="AA29" s="291">
        <f t="shared" si="14"/>
        <v>20072720</v>
      </c>
      <c r="AB29" s="291">
        <f t="shared" si="15"/>
        <v>0</v>
      </c>
      <c r="AC29" s="291">
        <f t="shared" si="67"/>
        <v>0</v>
      </c>
      <c r="AD29" s="316">
        <f t="shared" si="9"/>
        <v>20072720</v>
      </c>
      <c r="AE29" s="317">
        <f t="shared" si="60"/>
        <v>0.66681421853571621</v>
      </c>
      <c r="AF29" s="318">
        <f t="shared" ca="1" si="61"/>
        <v>1.9377897678402474E-3</v>
      </c>
      <c r="AG29" s="319">
        <f t="shared" si="54"/>
        <v>44</v>
      </c>
      <c r="AH29" s="318">
        <f t="shared" ca="1" si="62"/>
        <v>2.2504091653027824E-3</v>
      </c>
      <c r="AI29" s="318">
        <f t="shared" ca="1" si="63"/>
        <v>-3.1261939746253498E-4</v>
      </c>
      <c r="AJ29" s="320">
        <f t="shared" ca="1" si="64"/>
        <v>0.66650159913825369</v>
      </c>
      <c r="AK29"/>
      <c r="AL29" s="208">
        <f t="shared" si="65"/>
        <v>44</v>
      </c>
      <c r="AM29" t="b">
        <f t="shared" si="66"/>
        <v>1</v>
      </c>
      <c r="AN29"/>
      <c r="AO29" s="200">
        <v>44</v>
      </c>
      <c r="AP29" s="200"/>
      <c r="AQ29" s="200"/>
    </row>
    <row r="30" spans="2:43" s="207" customFormat="1">
      <c r="B30" s="410" t="s">
        <v>61</v>
      </c>
      <c r="C30" s="410" t="s">
        <v>50</v>
      </c>
      <c r="D30" s="410" t="s">
        <v>542</v>
      </c>
      <c r="E30" s="410" t="s">
        <v>62</v>
      </c>
      <c r="F30" s="315">
        <v>43595344.94773519</v>
      </c>
      <c r="G30" s="315"/>
      <c r="H30" s="315"/>
      <c r="I30" s="292">
        <f t="shared" si="55"/>
        <v>43595344.94773519</v>
      </c>
      <c r="J30" s="291"/>
      <c r="K30" s="315">
        <v>35611251</v>
      </c>
      <c r="L30" s="315"/>
      <c r="M30" s="315"/>
      <c r="N30" s="292">
        <f t="shared" si="3"/>
        <v>35611251</v>
      </c>
      <c r="O30" s="315">
        <f>VLOOKUP($B30,[1]점별현황!$B$3:$E$302,3,0)</f>
        <v>7361185.4999999953</v>
      </c>
      <c r="P30" s="315"/>
      <c r="Q30" s="315"/>
      <c r="R30" s="292">
        <f t="shared" si="4"/>
        <v>7361185.4999999953</v>
      </c>
      <c r="S30" s="315">
        <v>4642527</v>
      </c>
      <c r="T30" s="315"/>
      <c r="U30" s="291"/>
      <c r="V30" s="292">
        <f t="shared" si="56"/>
        <v>4642527</v>
      </c>
      <c r="W30" s="291">
        <f t="shared" si="13"/>
        <v>50956530.447735183</v>
      </c>
      <c r="X30" s="291">
        <f t="shared" si="6"/>
        <v>0</v>
      </c>
      <c r="Y30" s="291">
        <f t="shared" si="57"/>
        <v>0</v>
      </c>
      <c r="Z30" s="292">
        <f t="shared" si="58"/>
        <v>50956530.447735183</v>
      </c>
      <c r="AA30" s="291">
        <f t="shared" si="14"/>
        <v>40253778</v>
      </c>
      <c r="AB30" s="291">
        <f t="shared" si="15"/>
        <v>0</v>
      </c>
      <c r="AC30" s="291">
        <f t="shared" si="67"/>
        <v>0</v>
      </c>
      <c r="AD30" s="316">
        <f t="shared" si="9"/>
        <v>40253778</v>
      </c>
      <c r="AE30" s="317">
        <f t="shared" si="60"/>
        <v>0.78996308512973179</v>
      </c>
      <c r="AF30" s="318">
        <f t="shared" ca="1" si="61"/>
        <v>3.8860383209307391E-3</v>
      </c>
      <c r="AG30" s="319">
        <f t="shared" si="54"/>
        <v>108</v>
      </c>
      <c r="AH30" s="318">
        <f t="shared" ca="1" si="62"/>
        <v>5.523731587561375E-3</v>
      </c>
      <c r="AI30" s="318">
        <f t="shared" ca="1" si="63"/>
        <v>-1.6376932666306359E-3</v>
      </c>
      <c r="AJ30" s="320">
        <f t="shared" ca="1" si="64"/>
        <v>0.78832539186310113</v>
      </c>
      <c r="AK30"/>
      <c r="AL30" s="208">
        <f t="shared" si="65"/>
        <v>108</v>
      </c>
      <c r="AM30" t="b">
        <f t="shared" si="66"/>
        <v>1</v>
      </c>
      <c r="AN30"/>
      <c r="AO30" s="200">
        <v>108</v>
      </c>
      <c r="AP30" s="200"/>
      <c r="AQ30" s="200"/>
    </row>
    <row r="31" spans="2:43" s="207" customFormat="1">
      <c r="B31" s="410" t="s">
        <v>65</v>
      </c>
      <c r="C31" s="410" t="s">
        <v>50</v>
      </c>
      <c r="D31" s="410" t="s">
        <v>542</v>
      </c>
      <c r="E31" s="410" t="s">
        <v>66</v>
      </c>
      <c r="F31" s="315">
        <v>33337616.724738676</v>
      </c>
      <c r="G31" s="315"/>
      <c r="H31" s="315"/>
      <c r="I31" s="292">
        <f t="shared" si="55"/>
        <v>33337616.724738676</v>
      </c>
      <c r="J31" s="291"/>
      <c r="K31" s="315">
        <v>38018596</v>
      </c>
      <c r="L31" s="315"/>
      <c r="M31" s="315"/>
      <c r="N31" s="292">
        <f t="shared" si="3"/>
        <v>38018596</v>
      </c>
      <c r="O31" s="315">
        <f>VLOOKUP($B31,[1]점별현황!$B$3:$E$302,3,0)</f>
        <v>6350826.7058823491</v>
      </c>
      <c r="P31" s="315"/>
      <c r="Q31" s="315"/>
      <c r="R31" s="292">
        <f t="shared" si="4"/>
        <v>6350826.7058823491</v>
      </c>
      <c r="S31" s="315">
        <v>10348220</v>
      </c>
      <c r="T31" s="315"/>
      <c r="U31" s="291"/>
      <c r="V31" s="292">
        <f t="shared" si="56"/>
        <v>10348220</v>
      </c>
      <c r="W31" s="291">
        <f t="shared" si="13"/>
        <v>39688443.430621028</v>
      </c>
      <c r="X31" s="291">
        <f t="shared" si="6"/>
        <v>0</v>
      </c>
      <c r="Y31" s="291">
        <f t="shared" si="57"/>
        <v>0</v>
      </c>
      <c r="Z31" s="292">
        <f t="shared" si="58"/>
        <v>39688443.430621028</v>
      </c>
      <c r="AA31" s="291">
        <f t="shared" si="14"/>
        <v>48366816</v>
      </c>
      <c r="AB31" s="291">
        <f t="shared" si="15"/>
        <v>0</v>
      </c>
      <c r="AC31" s="291">
        <f t="shared" si="67"/>
        <v>0</v>
      </c>
      <c r="AD31" s="316">
        <f t="shared" si="9"/>
        <v>48366816</v>
      </c>
      <c r="AE31" s="317">
        <f t="shared" si="60"/>
        <v>1.2186624573611597</v>
      </c>
      <c r="AF31" s="318">
        <f t="shared" ca="1" si="61"/>
        <v>4.6692586330010066E-3</v>
      </c>
      <c r="AG31" s="319">
        <f t="shared" si="54"/>
        <v>101</v>
      </c>
      <c r="AH31" s="318">
        <f t="shared" ca="1" si="62"/>
        <v>5.1657119476268415E-3</v>
      </c>
      <c r="AI31" s="318">
        <f t="shared" ca="1" si="63"/>
        <v>-4.9645331462583493E-4</v>
      </c>
      <c r="AJ31" s="320">
        <f t="shared" ca="1" si="64"/>
        <v>1.2181660040465339</v>
      </c>
      <c r="AK31"/>
      <c r="AL31" s="208">
        <f t="shared" si="65"/>
        <v>101</v>
      </c>
      <c r="AM31" t="b">
        <f t="shared" si="66"/>
        <v>1</v>
      </c>
      <c r="AN31"/>
      <c r="AO31" s="200">
        <v>101</v>
      </c>
      <c r="AP31" s="200"/>
      <c r="AQ31" s="200"/>
    </row>
    <row r="32" spans="2:43" s="207" customFormat="1">
      <c r="B32" s="410" t="s">
        <v>63</v>
      </c>
      <c r="C32" s="410" t="s">
        <v>50</v>
      </c>
      <c r="D32" s="410" t="s">
        <v>542</v>
      </c>
      <c r="E32" s="410" t="s">
        <v>64</v>
      </c>
      <c r="F32" s="315">
        <v>35902048.780487806</v>
      </c>
      <c r="G32" s="315"/>
      <c r="H32" s="315"/>
      <c r="I32" s="292">
        <f t="shared" si="55"/>
        <v>35902048.780487806</v>
      </c>
      <c r="J32" s="291"/>
      <c r="K32" s="315">
        <v>26200004</v>
      </c>
      <c r="L32" s="315"/>
      <c r="M32" s="315"/>
      <c r="N32" s="292">
        <f t="shared" si="3"/>
        <v>26200004</v>
      </c>
      <c r="O32" s="315">
        <f>VLOOKUP($B32,[1]점별현황!$B$3:$E$302,3,0)</f>
        <v>5388580.2352941148</v>
      </c>
      <c r="P32" s="315"/>
      <c r="Q32" s="315"/>
      <c r="R32" s="292">
        <f t="shared" si="4"/>
        <v>5388580.2352941148</v>
      </c>
      <c r="S32" s="315">
        <v>4196100</v>
      </c>
      <c r="T32" s="315"/>
      <c r="U32" s="291"/>
      <c r="V32" s="292">
        <f t="shared" si="56"/>
        <v>4196100</v>
      </c>
      <c r="W32" s="291">
        <f t="shared" si="13"/>
        <v>41290629.015781924</v>
      </c>
      <c r="X32" s="291">
        <f t="shared" si="6"/>
        <v>0</v>
      </c>
      <c r="Y32" s="291">
        <f t="shared" si="57"/>
        <v>0</v>
      </c>
      <c r="Z32" s="292">
        <f t="shared" si="58"/>
        <v>41290629.015781924</v>
      </c>
      <c r="AA32" s="291">
        <f t="shared" si="14"/>
        <v>30396104</v>
      </c>
      <c r="AB32" s="291">
        <f t="shared" si="15"/>
        <v>0</v>
      </c>
      <c r="AC32" s="291">
        <f t="shared" si="67"/>
        <v>0</v>
      </c>
      <c r="AD32" s="316">
        <f t="shared" si="9"/>
        <v>30396104</v>
      </c>
      <c r="AE32" s="317">
        <f t="shared" si="60"/>
        <v>0.73615018042912672</v>
      </c>
      <c r="AF32" s="318">
        <f t="shared" ca="1" si="61"/>
        <v>2.9343935108648964E-3</v>
      </c>
      <c r="AG32" s="319">
        <f t="shared" si="54"/>
        <v>68</v>
      </c>
      <c r="AH32" s="318">
        <f t="shared" ca="1" si="62"/>
        <v>3.4779050736497546E-3</v>
      </c>
      <c r="AI32" s="318">
        <f t="shared" ca="1" si="63"/>
        <v>-5.4351156278485821E-4</v>
      </c>
      <c r="AJ32" s="320">
        <f t="shared" ca="1" si="64"/>
        <v>0.73560666886634185</v>
      </c>
      <c r="AK32"/>
      <c r="AL32" s="208">
        <f t="shared" si="65"/>
        <v>68</v>
      </c>
      <c r="AM32" t="b">
        <f t="shared" si="66"/>
        <v>1</v>
      </c>
      <c r="AN32"/>
      <c r="AO32" s="200">
        <v>68</v>
      </c>
      <c r="AP32" s="200"/>
      <c r="AQ32" s="200"/>
    </row>
    <row r="33" spans="2:43" s="207" customFormat="1">
      <c r="B33" s="410" t="s">
        <v>68</v>
      </c>
      <c r="C33" s="410" t="s">
        <v>50</v>
      </c>
      <c r="D33" s="410" t="s">
        <v>542</v>
      </c>
      <c r="E33" s="410" t="s">
        <v>487</v>
      </c>
      <c r="F33" s="315">
        <v>27695866.202090595</v>
      </c>
      <c r="G33" s="315"/>
      <c r="H33" s="315"/>
      <c r="I33" s="292">
        <f t="shared" si="55"/>
        <v>27695866.202090595</v>
      </c>
      <c r="J33" s="291"/>
      <c r="K33" s="315">
        <v>28870171</v>
      </c>
      <c r="L33" s="315"/>
      <c r="M33" s="315"/>
      <c r="N33" s="292">
        <f t="shared" si="3"/>
        <v>28870171</v>
      </c>
      <c r="O33" s="315">
        <f>VLOOKUP($B33,[1]점별현황!$B$3:$E$302,3,0)</f>
        <v>4715007.70588235</v>
      </c>
      <c r="P33" s="315"/>
      <c r="Q33" s="315"/>
      <c r="R33" s="292">
        <f t="shared" si="4"/>
        <v>4715007.70588235</v>
      </c>
      <c r="S33" s="315">
        <v>4808066</v>
      </c>
      <c r="T33" s="315"/>
      <c r="U33" s="291"/>
      <c r="V33" s="292">
        <f t="shared" si="56"/>
        <v>4808066</v>
      </c>
      <c r="W33" s="291">
        <f t="shared" si="13"/>
        <v>32410873.907972947</v>
      </c>
      <c r="X33" s="291">
        <f t="shared" si="6"/>
        <v>0</v>
      </c>
      <c r="Y33" s="291">
        <f t="shared" si="57"/>
        <v>0</v>
      </c>
      <c r="Z33" s="292">
        <f t="shared" si="58"/>
        <v>32410873.907972947</v>
      </c>
      <c r="AA33" s="291">
        <f t="shared" si="14"/>
        <v>33678237</v>
      </c>
      <c r="AB33" s="291">
        <f t="shared" si="15"/>
        <v>0</v>
      </c>
      <c r="AC33" s="291">
        <f t="shared" si="67"/>
        <v>0</v>
      </c>
      <c r="AD33" s="316">
        <f t="shared" si="9"/>
        <v>33678237</v>
      </c>
      <c r="AE33" s="317">
        <f t="shared" si="60"/>
        <v>1.0391030212769206</v>
      </c>
      <c r="AF33" s="318">
        <f t="shared" ca="1" si="61"/>
        <v>3.2512456237868527E-3</v>
      </c>
      <c r="AG33" s="319">
        <f t="shared" si="54"/>
        <v>70</v>
      </c>
      <c r="AH33" s="318">
        <f t="shared" ca="1" si="62"/>
        <v>3.5801963993453353E-3</v>
      </c>
      <c r="AI33" s="318">
        <f t="shared" ca="1" si="63"/>
        <v>-3.2895077555848262E-4</v>
      </c>
      <c r="AJ33" s="320">
        <f t="shared" ca="1" si="64"/>
        <v>1.0387740705013622</v>
      </c>
      <c r="AK33"/>
      <c r="AL33" s="208">
        <f t="shared" si="65"/>
        <v>70</v>
      </c>
      <c r="AM33" t="b">
        <f t="shared" si="66"/>
        <v>1</v>
      </c>
      <c r="AN33"/>
      <c r="AO33" s="200">
        <v>70</v>
      </c>
      <c r="AP33" s="200"/>
      <c r="AQ33" s="200"/>
    </row>
    <row r="34" spans="2:43" s="207" customFormat="1">
      <c r="B34" s="410" t="s">
        <v>69</v>
      </c>
      <c r="C34" s="410" t="s">
        <v>50</v>
      </c>
      <c r="D34" s="410" t="s">
        <v>542</v>
      </c>
      <c r="E34" s="410" t="s">
        <v>70</v>
      </c>
      <c r="F34" s="315">
        <v>31798957.491289198</v>
      </c>
      <c r="G34" s="315"/>
      <c r="H34" s="315"/>
      <c r="I34" s="292">
        <f t="shared" si="55"/>
        <v>31798957.491289198</v>
      </c>
      <c r="J34" s="291"/>
      <c r="K34" s="315">
        <v>25596737</v>
      </c>
      <c r="L34" s="315"/>
      <c r="M34" s="315"/>
      <c r="N34" s="292">
        <f t="shared" si="3"/>
        <v>25596737</v>
      </c>
      <c r="O34" s="315">
        <f>VLOOKUP($B34,[1]점별현황!$B$3:$E$302,3,0)</f>
        <v>5051793.9705882315</v>
      </c>
      <c r="P34" s="315"/>
      <c r="Q34" s="315"/>
      <c r="R34" s="292">
        <f t="shared" si="4"/>
        <v>5051793.9705882315</v>
      </c>
      <c r="S34" s="315">
        <v>3510292</v>
      </c>
      <c r="T34" s="315"/>
      <c r="U34" s="291"/>
      <c r="V34" s="292">
        <f t="shared" si="56"/>
        <v>3510292</v>
      </c>
      <c r="W34" s="291">
        <f t="shared" si="13"/>
        <v>36850751.461877428</v>
      </c>
      <c r="X34" s="291">
        <f t="shared" si="6"/>
        <v>0</v>
      </c>
      <c r="Y34" s="291">
        <f t="shared" si="57"/>
        <v>0</v>
      </c>
      <c r="Z34" s="292">
        <f t="shared" si="58"/>
        <v>36850751.461877428</v>
      </c>
      <c r="AA34" s="291">
        <f t="shared" si="14"/>
        <v>29107029</v>
      </c>
      <c r="AB34" s="291">
        <f t="shared" si="15"/>
        <v>0</v>
      </c>
      <c r="AC34" s="291">
        <f t="shared" si="67"/>
        <v>0</v>
      </c>
      <c r="AD34" s="316">
        <f t="shared" si="9"/>
        <v>29107029</v>
      </c>
      <c r="AE34" s="317">
        <f t="shared" si="60"/>
        <v>0.78986256305008029</v>
      </c>
      <c r="AF34" s="318">
        <f t="shared" ca="1" si="61"/>
        <v>2.8099481768504393E-3</v>
      </c>
      <c r="AG34" s="319">
        <f t="shared" si="54"/>
        <v>62</v>
      </c>
      <c r="AH34" s="318">
        <f t="shared" ca="1" si="62"/>
        <v>3.1710310965630114E-3</v>
      </c>
      <c r="AI34" s="318">
        <f t="shared" ca="1" si="63"/>
        <v>-3.6108291971257214E-4</v>
      </c>
      <c r="AJ34" s="320">
        <f t="shared" ca="1" si="64"/>
        <v>0.78950148013036769</v>
      </c>
      <c r="AK34"/>
      <c r="AL34" s="208">
        <f t="shared" si="65"/>
        <v>62</v>
      </c>
      <c r="AM34" t="b">
        <f t="shared" si="66"/>
        <v>1</v>
      </c>
      <c r="AN34"/>
      <c r="AO34" s="200">
        <v>62</v>
      </c>
      <c r="AP34" s="200"/>
      <c r="AQ34" s="200"/>
    </row>
    <row r="35" spans="2:43" s="207" customFormat="1">
      <c r="B35" s="410" t="s">
        <v>71</v>
      </c>
      <c r="C35" s="410" t="s">
        <v>50</v>
      </c>
      <c r="D35" s="410" t="s">
        <v>542</v>
      </c>
      <c r="E35" s="410" t="s">
        <v>72</v>
      </c>
      <c r="F35" s="315">
        <v>41543799.303135887</v>
      </c>
      <c r="G35" s="315"/>
      <c r="H35" s="315"/>
      <c r="I35" s="292">
        <f t="shared" si="55"/>
        <v>41543799.303135887</v>
      </c>
      <c r="J35" s="291"/>
      <c r="K35" s="315">
        <v>45920536</v>
      </c>
      <c r="L35" s="315"/>
      <c r="M35" s="315"/>
      <c r="N35" s="292">
        <f t="shared" si="3"/>
        <v>45920536</v>
      </c>
      <c r="O35" s="315">
        <f>VLOOKUP($B35,[1]점별현황!$B$3:$E$302,3,0)</f>
        <v>7361185.4999999953</v>
      </c>
      <c r="P35" s="315"/>
      <c r="Q35" s="315"/>
      <c r="R35" s="292">
        <f t="shared" si="4"/>
        <v>7361185.4999999953</v>
      </c>
      <c r="S35" s="315">
        <v>7912284</v>
      </c>
      <c r="T35" s="315"/>
      <c r="U35" s="291"/>
      <c r="V35" s="292">
        <f t="shared" si="56"/>
        <v>7912284</v>
      </c>
      <c r="W35" s="291">
        <f t="shared" si="13"/>
        <v>48904984.803135879</v>
      </c>
      <c r="X35" s="291">
        <f t="shared" si="6"/>
        <v>0</v>
      </c>
      <c r="Y35" s="291">
        <f t="shared" si="57"/>
        <v>0</v>
      </c>
      <c r="Z35" s="292">
        <f t="shared" si="58"/>
        <v>48904984.803135879</v>
      </c>
      <c r="AA35" s="291">
        <f t="shared" si="14"/>
        <v>53832820</v>
      </c>
      <c r="AB35" s="291">
        <f t="shared" si="15"/>
        <v>0</v>
      </c>
      <c r="AC35" s="291">
        <f t="shared" si="67"/>
        <v>0</v>
      </c>
      <c r="AD35" s="316">
        <f t="shared" si="9"/>
        <v>53832820</v>
      </c>
      <c r="AE35" s="317">
        <f t="shared" si="60"/>
        <v>1.1007634542102576</v>
      </c>
      <c r="AF35" s="318">
        <f t="shared" ca="1" si="61"/>
        <v>5.19693832076499E-3</v>
      </c>
      <c r="AG35" s="319">
        <f t="shared" si="54"/>
        <v>89</v>
      </c>
      <c r="AH35" s="318">
        <f t="shared" ca="1" si="62"/>
        <v>4.5519639934533552E-3</v>
      </c>
      <c r="AI35" s="318">
        <f t="shared" ca="1" si="63"/>
        <v>6.4497432731163481E-4</v>
      </c>
      <c r="AJ35" s="320">
        <f t="shared" ca="1" si="64"/>
        <v>1.1014084285375692</v>
      </c>
      <c r="AK35"/>
      <c r="AL35" s="208">
        <f t="shared" si="65"/>
        <v>89</v>
      </c>
      <c r="AM35" t="b">
        <f t="shared" si="66"/>
        <v>1</v>
      </c>
      <c r="AN35"/>
      <c r="AO35" s="200">
        <v>89</v>
      </c>
      <c r="AP35" s="200"/>
      <c r="AQ35" s="200"/>
    </row>
    <row r="36" spans="2:43" s="207" customFormat="1">
      <c r="B36" s="410" t="s">
        <v>73</v>
      </c>
      <c r="C36" s="410" t="s">
        <v>50</v>
      </c>
      <c r="D36" s="410" t="s">
        <v>542</v>
      </c>
      <c r="E36" s="410" t="s">
        <v>74</v>
      </c>
      <c r="F36" s="315">
        <v>40518026.480836235</v>
      </c>
      <c r="G36" s="315"/>
      <c r="H36" s="315"/>
      <c r="I36" s="292">
        <f t="shared" si="55"/>
        <v>40518026.480836235</v>
      </c>
      <c r="J36" s="291"/>
      <c r="K36" s="315">
        <v>44297592</v>
      </c>
      <c r="L36" s="315"/>
      <c r="M36" s="315"/>
      <c r="N36" s="292">
        <f t="shared" si="3"/>
        <v>44297592</v>
      </c>
      <c r="O36" s="315">
        <f>VLOOKUP($B36,[1]점별현황!$B$3:$E$302,3,0)</f>
        <v>6687612.9705882305</v>
      </c>
      <c r="P36" s="315"/>
      <c r="Q36" s="315"/>
      <c r="R36" s="292">
        <f t="shared" si="4"/>
        <v>6687612.9705882305</v>
      </c>
      <c r="S36" s="315">
        <v>9230825</v>
      </c>
      <c r="T36" s="315"/>
      <c r="U36" s="291"/>
      <c r="V36" s="292">
        <f t="shared" si="56"/>
        <v>9230825</v>
      </c>
      <c r="W36" s="291">
        <f t="shared" si="13"/>
        <v>47205639.451424465</v>
      </c>
      <c r="X36" s="291">
        <f t="shared" si="6"/>
        <v>0</v>
      </c>
      <c r="Y36" s="291">
        <f t="shared" si="57"/>
        <v>0</v>
      </c>
      <c r="Z36" s="292">
        <f t="shared" si="58"/>
        <v>47205639.451424465</v>
      </c>
      <c r="AA36" s="291">
        <f t="shared" si="14"/>
        <v>53528417</v>
      </c>
      <c r="AB36" s="291">
        <f t="shared" si="15"/>
        <v>0</v>
      </c>
      <c r="AC36" s="291">
        <f t="shared" si="67"/>
        <v>0</v>
      </c>
      <c r="AD36" s="316">
        <f t="shared" si="9"/>
        <v>53528417</v>
      </c>
      <c r="AE36" s="317">
        <f t="shared" si="60"/>
        <v>1.1339411481774715</v>
      </c>
      <c r="AF36" s="318">
        <f t="shared" ca="1" si="61"/>
        <v>5.1675517195121515E-3</v>
      </c>
      <c r="AG36" s="319">
        <f t="shared" si="54"/>
        <v>106</v>
      </c>
      <c r="AH36" s="318">
        <f t="shared" ca="1" si="62"/>
        <v>5.4214402618657934E-3</v>
      </c>
      <c r="AI36" s="318">
        <f t="shared" ca="1" si="63"/>
        <v>-2.5388854235364189E-4</v>
      </c>
      <c r="AJ36" s="320">
        <f t="shared" ca="1" si="64"/>
        <v>1.133687259635118</v>
      </c>
      <c r="AK36"/>
      <c r="AL36" s="208">
        <f t="shared" si="65"/>
        <v>106</v>
      </c>
      <c r="AM36" t="b">
        <f t="shared" si="66"/>
        <v>1</v>
      </c>
      <c r="AN36"/>
      <c r="AO36" s="200">
        <v>106</v>
      </c>
      <c r="AP36" s="200"/>
      <c r="AQ36" s="200"/>
    </row>
    <row r="37" spans="2:43" s="207" customFormat="1">
      <c r="B37" s="410" t="s">
        <v>75</v>
      </c>
      <c r="C37" s="410" t="s">
        <v>50</v>
      </c>
      <c r="D37" s="410" t="s">
        <v>542</v>
      </c>
      <c r="E37" s="410" t="s">
        <v>76</v>
      </c>
      <c r="F37" s="315">
        <v>41543799.303135887</v>
      </c>
      <c r="G37" s="315"/>
      <c r="H37" s="315"/>
      <c r="I37" s="292">
        <f t="shared" si="55"/>
        <v>41543799.303135887</v>
      </c>
      <c r="J37" s="291"/>
      <c r="K37" s="315">
        <v>42261802</v>
      </c>
      <c r="L37" s="315"/>
      <c r="M37" s="315"/>
      <c r="N37" s="292">
        <f t="shared" si="3"/>
        <v>42261802</v>
      </c>
      <c r="O37" s="315">
        <f>VLOOKUP($B37,[1]점별현황!$B$3:$E$302,3,0)</f>
        <v>6687612.9705882305</v>
      </c>
      <c r="P37" s="315"/>
      <c r="Q37" s="315"/>
      <c r="R37" s="292">
        <f t="shared" si="4"/>
        <v>6687612.9705882305</v>
      </c>
      <c r="S37" s="315">
        <v>8645426</v>
      </c>
      <c r="T37" s="315"/>
      <c r="U37" s="291"/>
      <c r="V37" s="292">
        <f t="shared" si="56"/>
        <v>8645426</v>
      </c>
      <c r="W37" s="291">
        <f t="shared" si="13"/>
        <v>48231412.273724116</v>
      </c>
      <c r="X37" s="291">
        <f t="shared" si="6"/>
        <v>0</v>
      </c>
      <c r="Y37" s="291">
        <f t="shared" si="57"/>
        <v>0</v>
      </c>
      <c r="Z37" s="292">
        <f t="shared" si="58"/>
        <v>48231412.273724116</v>
      </c>
      <c r="AA37" s="291">
        <f t="shared" si="14"/>
        <v>50907228</v>
      </c>
      <c r="AB37" s="291">
        <f t="shared" si="15"/>
        <v>0</v>
      </c>
      <c r="AC37" s="291">
        <f t="shared" si="67"/>
        <v>0</v>
      </c>
      <c r="AD37" s="316">
        <f t="shared" si="9"/>
        <v>50907228</v>
      </c>
      <c r="AE37" s="317">
        <f t="shared" si="60"/>
        <v>1.0554786932443534</v>
      </c>
      <c r="AF37" s="318">
        <f t="shared" ca="1" si="61"/>
        <v>4.9145061320792867E-3</v>
      </c>
      <c r="AG37" s="319">
        <f t="shared" si="54"/>
        <v>106</v>
      </c>
      <c r="AH37" s="318">
        <f t="shared" ca="1" si="62"/>
        <v>5.4214402618657934E-3</v>
      </c>
      <c r="AI37" s="318">
        <f t="shared" ca="1" si="63"/>
        <v>-5.0693412978650675E-4</v>
      </c>
      <c r="AJ37" s="320">
        <f t="shared" ca="1" si="64"/>
        <v>1.0549717591145669</v>
      </c>
      <c r="AK37"/>
      <c r="AL37" s="208">
        <f t="shared" si="65"/>
        <v>106</v>
      </c>
      <c r="AM37" t="b">
        <f t="shared" si="66"/>
        <v>1</v>
      </c>
      <c r="AN37"/>
      <c r="AO37" s="200">
        <v>106</v>
      </c>
      <c r="AP37" s="200"/>
      <c r="AQ37" s="200"/>
    </row>
    <row r="38" spans="2:43" s="207" customFormat="1" ht="18.649999999999999" customHeight="1">
      <c r="B38" s="410" t="s">
        <v>77</v>
      </c>
      <c r="C38" s="410" t="s">
        <v>50</v>
      </c>
      <c r="D38" s="410" t="s">
        <v>542</v>
      </c>
      <c r="E38" s="410" t="s">
        <v>78</v>
      </c>
      <c r="F38" s="315">
        <v>28721639.024390243</v>
      </c>
      <c r="G38" s="315"/>
      <c r="H38" s="315"/>
      <c r="I38" s="292">
        <f t="shared" si="55"/>
        <v>28721639.024390243</v>
      </c>
      <c r="J38" s="291"/>
      <c r="K38" s="315">
        <v>36885125</v>
      </c>
      <c r="L38" s="315"/>
      <c r="M38" s="315"/>
      <c r="N38" s="292">
        <f t="shared" si="3"/>
        <v>36885125</v>
      </c>
      <c r="O38" s="315">
        <f>VLOOKUP($B38,[1]점별현황!$B$3:$E$302,3,0)</f>
        <v>4715007.70588235</v>
      </c>
      <c r="P38" s="315"/>
      <c r="Q38" s="315"/>
      <c r="R38" s="292">
        <f t="shared" si="4"/>
        <v>4715007.70588235</v>
      </c>
      <c r="S38" s="315">
        <v>4461900</v>
      </c>
      <c r="T38" s="315"/>
      <c r="U38" s="291"/>
      <c r="V38" s="292">
        <f t="shared" si="56"/>
        <v>4461900</v>
      </c>
      <c r="W38" s="291">
        <f t="shared" si="13"/>
        <v>33436646.730272591</v>
      </c>
      <c r="X38" s="291">
        <f t="shared" si="6"/>
        <v>0</v>
      </c>
      <c r="Y38" s="291">
        <f t="shared" si="57"/>
        <v>0</v>
      </c>
      <c r="Z38" s="292">
        <f t="shared" si="58"/>
        <v>33436646.730272591</v>
      </c>
      <c r="AA38" s="291">
        <f t="shared" si="14"/>
        <v>41347025</v>
      </c>
      <c r="AB38" s="291">
        <f t="shared" si="15"/>
        <v>0</v>
      </c>
      <c r="AC38" s="291">
        <f t="shared" si="67"/>
        <v>0</v>
      </c>
      <c r="AD38" s="316">
        <f t="shared" si="9"/>
        <v>41347025</v>
      </c>
      <c r="AE38" s="317">
        <f t="shared" si="60"/>
        <v>1.236578097485044</v>
      </c>
      <c r="AF38" s="318">
        <f t="shared" ca="1" si="61"/>
        <v>3.9915787185610578E-3</v>
      </c>
      <c r="AG38" s="319">
        <f t="shared" si="54"/>
        <v>72</v>
      </c>
      <c r="AH38" s="318">
        <f t="shared" ca="1" si="62"/>
        <v>3.6824877250409165E-3</v>
      </c>
      <c r="AI38" s="318">
        <f t="shared" ca="1" si="63"/>
        <v>3.090909935201413E-4</v>
      </c>
      <c r="AJ38" s="320">
        <f t="shared" ca="1" si="64"/>
        <v>1.2368871884785642</v>
      </c>
      <c r="AK38"/>
      <c r="AL38" s="208">
        <f t="shared" si="65"/>
        <v>72</v>
      </c>
      <c r="AM38" t="b">
        <f t="shared" si="66"/>
        <v>1</v>
      </c>
      <c r="AN38"/>
      <c r="AO38" s="200">
        <v>72</v>
      </c>
      <c r="AP38" s="200"/>
      <c r="AQ38" s="200"/>
    </row>
    <row r="39" spans="2:43" s="207" customFormat="1">
      <c r="B39" s="410" t="s">
        <v>552</v>
      </c>
      <c r="C39" s="410" t="s">
        <v>50</v>
      </c>
      <c r="D39" s="410" t="s">
        <v>542</v>
      </c>
      <c r="E39" s="410" t="s">
        <v>553</v>
      </c>
      <c r="F39" s="315">
        <v>23592774.912891988</v>
      </c>
      <c r="G39" s="315"/>
      <c r="H39" s="315"/>
      <c r="I39" s="292">
        <f t="shared" si="55"/>
        <v>23592774.912891988</v>
      </c>
      <c r="J39" s="291"/>
      <c r="K39" s="315">
        <v>17914694</v>
      </c>
      <c r="L39" s="315"/>
      <c r="M39" s="315"/>
      <c r="N39" s="292">
        <f t="shared" si="3"/>
        <v>17914694</v>
      </c>
      <c r="O39" s="315">
        <f>VLOOKUP($B39,[1]점별현황!$B$3:$E$302,3,0)</f>
        <v>3897098.2058823504</v>
      </c>
      <c r="P39" s="315"/>
      <c r="Q39" s="315"/>
      <c r="R39" s="292">
        <f t="shared" si="4"/>
        <v>3897098.2058823504</v>
      </c>
      <c r="S39" s="315">
        <v>3440856</v>
      </c>
      <c r="T39" s="315"/>
      <c r="U39" s="291"/>
      <c r="V39" s="292">
        <f t="shared" si="56"/>
        <v>3440856</v>
      </c>
      <c r="W39" s="291">
        <f t="shared" si="13"/>
        <v>27489873.11877434</v>
      </c>
      <c r="X39" s="291">
        <f t="shared" si="6"/>
        <v>0</v>
      </c>
      <c r="Y39" s="291">
        <f t="shared" si="57"/>
        <v>0</v>
      </c>
      <c r="Z39" s="292">
        <f t="shared" si="58"/>
        <v>27489873.11877434</v>
      </c>
      <c r="AA39" s="291">
        <f t="shared" si="14"/>
        <v>21355550</v>
      </c>
      <c r="AB39" s="291">
        <f t="shared" si="15"/>
        <v>0</v>
      </c>
      <c r="AC39" s="291">
        <f t="shared" si="67"/>
        <v>0</v>
      </c>
      <c r="AD39" s="316">
        <f t="shared" si="9"/>
        <v>21355550</v>
      </c>
      <c r="AE39" s="317">
        <f t="shared" si="60"/>
        <v>0.7768515302973561</v>
      </c>
      <c r="AF39" s="318">
        <f t="shared" ca="1" si="61"/>
        <v>2.0616322190814599E-3</v>
      </c>
      <c r="AG39" s="319">
        <f t="shared" si="54"/>
        <v>57</v>
      </c>
      <c r="AH39" s="318">
        <f t="shared" ca="1" si="62"/>
        <v>2.9153027823240591E-3</v>
      </c>
      <c r="AI39" s="318">
        <f t="shared" ca="1" si="63"/>
        <v>-8.5367056324259921E-4</v>
      </c>
      <c r="AJ39" s="320">
        <f t="shared" ca="1" si="64"/>
        <v>0.7759978597341135</v>
      </c>
      <c r="AK39"/>
      <c r="AL39" s="208">
        <f t="shared" si="65"/>
        <v>57</v>
      </c>
      <c r="AM39" t="b">
        <f t="shared" si="66"/>
        <v>1</v>
      </c>
      <c r="AN39"/>
      <c r="AO39" s="200">
        <v>57</v>
      </c>
      <c r="AP39" s="200"/>
      <c r="AQ39" s="200"/>
    </row>
    <row r="40" spans="2:43" s="207" customFormat="1">
      <c r="B40" s="410" t="s">
        <v>554</v>
      </c>
      <c r="C40" s="410" t="s">
        <v>50</v>
      </c>
      <c r="D40" s="410" t="s">
        <v>542</v>
      </c>
      <c r="E40" s="410" t="s">
        <v>555</v>
      </c>
      <c r="F40" s="315">
        <v>35389162.369337976</v>
      </c>
      <c r="G40" s="315"/>
      <c r="H40" s="315"/>
      <c r="I40" s="292">
        <f t="shared" si="55"/>
        <v>35389162.369337976</v>
      </c>
      <c r="J40" s="291"/>
      <c r="K40" s="315">
        <v>26913002</v>
      </c>
      <c r="L40" s="315"/>
      <c r="M40" s="315"/>
      <c r="N40" s="292">
        <f t="shared" si="3"/>
        <v>26913002</v>
      </c>
      <c r="O40" s="315">
        <f>VLOOKUP($B40,[1]점별현황!$B$3:$E$302,3,0)</f>
        <v>6206489.7352941148</v>
      </c>
      <c r="P40" s="315"/>
      <c r="Q40" s="315"/>
      <c r="R40" s="292">
        <f t="shared" si="4"/>
        <v>6206489.7352941148</v>
      </c>
      <c r="S40" s="315">
        <v>2191640</v>
      </c>
      <c r="T40" s="315"/>
      <c r="U40" s="291"/>
      <c r="V40" s="292">
        <f t="shared" si="56"/>
        <v>2191640</v>
      </c>
      <c r="W40" s="291">
        <f t="shared" si="13"/>
        <v>41595652.104632095</v>
      </c>
      <c r="X40" s="291">
        <f t="shared" si="6"/>
        <v>0</v>
      </c>
      <c r="Y40" s="291">
        <f t="shared" si="57"/>
        <v>0</v>
      </c>
      <c r="Z40" s="292">
        <f t="shared" si="58"/>
        <v>41595652.104632095</v>
      </c>
      <c r="AA40" s="291">
        <f t="shared" si="14"/>
        <v>29104642</v>
      </c>
      <c r="AB40" s="291">
        <f t="shared" si="15"/>
        <v>0</v>
      </c>
      <c r="AC40" s="291">
        <f t="shared" si="67"/>
        <v>0</v>
      </c>
      <c r="AD40" s="316">
        <f t="shared" si="9"/>
        <v>29104642</v>
      </c>
      <c r="AE40" s="317">
        <f t="shared" si="60"/>
        <v>0.69970394806621883</v>
      </c>
      <c r="AF40" s="318">
        <f t="shared" ca="1" si="61"/>
        <v>2.8097177395118109E-3</v>
      </c>
      <c r="AG40" s="319">
        <f t="shared" si="54"/>
        <v>54</v>
      </c>
      <c r="AH40" s="318">
        <f t="shared" ca="1" si="62"/>
        <v>2.7618657937806875E-3</v>
      </c>
      <c r="AI40" s="318">
        <f t="shared" ca="1" si="63"/>
        <v>4.7851945731123419E-5</v>
      </c>
      <c r="AJ40" s="320">
        <f t="shared" ca="1" si="64"/>
        <v>0.69975180001194992</v>
      </c>
      <c r="AK40"/>
      <c r="AL40" s="208">
        <f t="shared" si="65"/>
        <v>54</v>
      </c>
      <c r="AM40" t="b">
        <f t="shared" si="66"/>
        <v>1</v>
      </c>
      <c r="AN40"/>
      <c r="AO40" s="200">
        <v>54</v>
      </c>
      <c r="AP40" s="200"/>
      <c r="AQ40" s="200"/>
    </row>
    <row r="41" spans="2:43" s="207" customFormat="1">
      <c r="B41" s="410" t="s">
        <v>579</v>
      </c>
      <c r="C41" s="410" t="s">
        <v>50</v>
      </c>
      <c r="D41" s="410" t="s">
        <v>542</v>
      </c>
      <c r="E41" s="410" t="s">
        <v>585</v>
      </c>
      <c r="F41" s="315">
        <v>33337616.724738676</v>
      </c>
      <c r="G41" s="315"/>
      <c r="H41" s="315"/>
      <c r="I41" s="292">
        <f t="shared" si="55"/>
        <v>33337616.724738676</v>
      </c>
      <c r="J41" s="291"/>
      <c r="K41" s="315">
        <v>53086830</v>
      </c>
      <c r="L41" s="315"/>
      <c r="M41" s="315"/>
      <c r="N41" s="292">
        <f t="shared" si="3"/>
        <v>53086830</v>
      </c>
      <c r="O41" s="315">
        <f>VLOOKUP($B41,[1]점별현황!$B$3:$E$302,3,0)</f>
        <v>6350826.7058823491</v>
      </c>
      <c r="P41" s="315"/>
      <c r="Q41" s="315"/>
      <c r="R41" s="292">
        <f t="shared" si="4"/>
        <v>6350826.7058823491</v>
      </c>
      <c r="S41" s="315">
        <v>9798277</v>
      </c>
      <c r="T41" s="315"/>
      <c r="U41" s="291"/>
      <c r="V41" s="292">
        <f t="shared" si="56"/>
        <v>9798277</v>
      </c>
      <c r="W41" s="291">
        <f t="shared" si="13"/>
        <v>39688443.430621028</v>
      </c>
      <c r="X41" s="291">
        <f t="shared" si="6"/>
        <v>0</v>
      </c>
      <c r="Y41" s="291">
        <f t="shared" si="57"/>
        <v>0</v>
      </c>
      <c r="Z41" s="292">
        <f t="shared" si="58"/>
        <v>39688443.430621028</v>
      </c>
      <c r="AA41" s="291">
        <f t="shared" si="14"/>
        <v>62885107</v>
      </c>
      <c r="AB41" s="291">
        <f t="shared" si="15"/>
        <v>0</v>
      </c>
      <c r="AC41" s="291">
        <f t="shared" si="67"/>
        <v>0</v>
      </c>
      <c r="AD41" s="316">
        <f t="shared" si="9"/>
        <v>62885107</v>
      </c>
      <c r="AE41" s="317">
        <f t="shared" si="60"/>
        <v>1.5844689678981447</v>
      </c>
      <c r="AF41" s="318">
        <f t="shared" ca="1" si="61"/>
        <v>6.0708322984697203E-3</v>
      </c>
      <c r="AG41" s="319">
        <f t="shared" si="54"/>
        <v>118</v>
      </c>
      <c r="AH41" s="318">
        <f t="shared" ca="1" si="62"/>
        <v>6.0351882160392797E-3</v>
      </c>
      <c r="AI41" s="318">
        <f t="shared" ca="1" si="63"/>
        <v>3.5644082430440552E-5</v>
      </c>
      <c r="AJ41" s="320">
        <f t="shared" ca="1" si="64"/>
        <v>1.5845046119805752</v>
      </c>
      <c r="AK41"/>
      <c r="AL41" s="208">
        <f t="shared" si="65"/>
        <v>118</v>
      </c>
      <c r="AM41" t="b">
        <f t="shared" si="66"/>
        <v>1</v>
      </c>
      <c r="AN41"/>
      <c r="AO41" s="200">
        <v>118</v>
      </c>
      <c r="AP41" s="200"/>
      <c r="AQ41" s="200"/>
    </row>
    <row r="42" spans="2:43" s="207" customFormat="1">
      <c r="B42" s="410" t="s">
        <v>578</v>
      </c>
      <c r="C42" s="410" t="s">
        <v>50</v>
      </c>
      <c r="D42" s="410" t="s">
        <v>542</v>
      </c>
      <c r="E42" s="410" t="s">
        <v>586</v>
      </c>
      <c r="F42" s="315">
        <v>26157206.968641117</v>
      </c>
      <c r="G42" s="315"/>
      <c r="H42" s="315"/>
      <c r="I42" s="292">
        <f t="shared" si="55"/>
        <v>26157206.968641117</v>
      </c>
      <c r="J42" s="291"/>
      <c r="K42" s="315">
        <v>20228616</v>
      </c>
      <c r="L42" s="315"/>
      <c r="M42" s="315"/>
      <c r="N42" s="292">
        <f t="shared" si="3"/>
        <v>20228616</v>
      </c>
      <c r="O42" s="315">
        <f>VLOOKUP($B42,[1]점별현황!$B$3:$E$302,3,0)</f>
        <v>3945210.5294117625</v>
      </c>
      <c r="P42" s="315"/>
      <c r="Q42" s="315"/>
      <c r="R42" s="292">
        <f t="shared" si="4"/>
        <v>3945210.5294117625</v>
      </c>
      <c r="S42" s="315">
        <v>2528290</v>
      </c>
      <c r="T42" s="315"/>
      <c r="U42" s="291"/>
      <c r="V42" s="292">
        <f t="shared" si="56"/>
        <v>2528290</v>
      </c>
      <c r="W42" s="291">
        <f t="shared" si="13"/>
        <v>30102417.49805288</v>
      </c>
      <c r="X42" s="291">
        <f t="shared" si="6"/>
        <v>0</v>
      </c>
      <c r="Y42" s="291">
        <f t="shared" si="57"/>
        <v>0</v>
      </c>
      <c r="Z42" s="292">
        <f t="shared" si="58"/>
        <v>30102417.49805288</v>
      </c>
      <c r="AA42" s="291">
        <f t="shared" si="14"/>
        <v>22756906</v>
      </c>
      <c r="AB42" s="291">
        <f t="shared" si="15"/>
        <v>0</v>
      </c>
      <c r="AC42" s="291">
        <f t="shared" si="67"/>
        <v>0</v>
      </c>
      <c r="AD42" s="316">
        <f t="shared" si="9"/>
        <v>22756906</v>
      </c>
      <c r="AE42" s="317">
        <f t="shared" si="60"/>
        <v>0.75598267154031695</v>
      </c>
      <c r="AF42" s="318">
        <f t="shared" ca="1" si="61"/>
        <v>2.1969169895511087E-3</v>
      </c>
      <c r="AG42" s="319">
        <f t="shared" si="54"/>
        <v>52</v>
      </c>
      <c r="AH42" s="318">
        <f t="shared" ca="1" si="62"/>
        <v>2.6595744680851063E-3</v>
      </c>
      <c r="AI42" s="318">
        <f t="shared" ca="1" si="63"/>
        <v>-4.6265747853399758E-4</v>
      </c>
      <c r="AJ42" s="320">
        <f t="shared" ca="1" si="64"/>
        <v>0.75552001406178293</v>
      </c>
      <c r="AK42"/>
      <c r="AL42" s="208">
        <f t="shared" si="65"/>
        <v>52</v>
      </c>
      <c r="AM42" t="b">
        <f t="shared" si="66"/>
        <v>1</v>
      </c>
      <c r="AN42"/>
      <c r="AO42" s="200">
        <v>52</v>
      </c>
      <c r="AP42" s="200"/>
      <c r="AQ42" s="200"/>
    </row>
    <row r="43" spans="2:43" s="207" customFormat="1">
      <c r="B43" s="410" t="s">
        <v>605</v>
      </c>
      <c r="C43" s="410" t="s">
        <v>50</v>
      </c>
      <c r="D43" s="410" t="s">
        <v>542</v>
      </c>
      <c r="E43" s="410" t="s">
        <v>612</v>
      </c>
      <c r="F43" s="315">
        <v>25131434.146341465</v>
      </c>
      <c r="G43" s="315"/>
      <c r="H43" s="315"/>
      <c r="I43" s="292">
        <f t="shared" si="55"/>
        <v>25131434.146341465</v>
      </c>
      <c r="J43" s="291"/>
      <c r="K43" s="315">
        <v>22471214</v>
      </c>
      <c r="L43" s="315"/>
      <c r="M43" s="315"/>
      <c r="N43" s="292">
        <f t="shared" si="3"/>
        <v>22471214</v>
      </c>
      <c r="O43" s="315">
        <f>VLOOKUP($B43,[1]점별현황!$B$3:$E$302,3,0)</f>
        <v>5051793.9705882315</v>
      </c>
      <c r="P43" s="315"/>
      <c r="Q43" s="315"/>
      <c r="R43" s="292">
        <f t="shared" si="4"/>
        <v>5051793.9705882315</v>
      </c>
      <c r="S43" s="315">
        <v>4263937</v>
      </c>
      <c r="T43" s="315"/>
      <c r="U43" s="291"/>
      <c r="V43" s="292">
        <f t="shared" si="56"/>
        <v>4263937</v>
      </c>
      <c r="W43" s="291">
        <f t="shared" si="13"/>
        <v>30183228.116929695</v>
      </c>
      <c r="X43" s="291">
        <f t="shared" si="6"/>
        <v>0</v>
      </c>
      <c r="Y43" s="291">
        <f t="shared" si="57"/>
        <v>0</v>
      </c>
      <c r="Z43" s="292">
        <f t="shared" si="58"/>
        <v>30183228.116929695</v>
      </c>
      <c r="AA43" s="291">
        <f t="shared" si="14"/>
        <v>26735151</v>
      </c>
      <c r="AB43" s="291">
        <f t="shared" si="15"/>
        <v>0</v>
      </c>
      <c r="AC43" s="291">
        <f t="shared" si="67"/>
        <v>0</v>
      </c>
      <c r="AD43" s="316">
        <f t="shared" si="9"/>
        <v>26735151</v>
      </c>
      <c r="AE43" s="317">
        <f t="shared" si="60"/>
        <v>0.88576181767000339</v>
      </c>
      <c r="AF43" s="318">
        <f t="shared" ca="1" si="61"/>
        <v>2.5809706930333288E-3</v>
      </c>
      <c r="AG43" s="319">
        <f t="shared" si="54"/>
        <v>53</v>
      </c>
      <c r="AH43" s="318">
        <f t="shared" ca="1" si="62"/>
        <v>2.7107201309328967E-3</v>
      </c>
      <c r="AI43" s="318">
        <f t="shared" ca="1" si="63"/>
        <v>-1.2974943789956792E-4</v>
      </c>
      <c r="AJ43" s="320">
        <f t="shared" ca="1" si="64"/>
        <v>0.88563206823210383</v>
      </c>
      <c r="AK43"/>
      <c r="AL43" s="208">
        <f t="shared" si="65"/>
        <v>53</v>
      </c>
      <c r="AM43" t="b">
        <f t="shared" si="66"/>
        <v>1</v>
      </c>
      <c r="AN43"/>
      <c r="AO43" s="200">
        <v>53</v>
      </c>
      <c r="AP43" s="200"/>
      <c r="AQ43" s="200"/>
    </row>
    <row r="44" spans="2:43" s="207" customFormat="1">
      <c r="B44" s="410" t="s">
        <v>1058</v>
      </c>
      <c r="C44" s="410" t="s">
        <v>50</v>
      </c>
      <c r="D44" s="410" t="s">
        <v>542</v>
      </c>
      <c r="E44" s="410" t="s">
        <v>1074</v>
      </c>
      <c r="F44" s="315">
        <v>25131434.146341465</v>
      </c>
      <c r="G44" s="315"/>
      <c r="H44" s="315"/>
      <c r="I44" s="292">
        <f t="shared" ref="I44" si="68">SUM(F44:H44)</f>
        <v>25131434.146341465</v>
      </c>
      <c r="J44" s="291"/>
      <c r="K44" s="315">
        <v>42589763</v>
      </c>
      <c r="L44" s="315"/>
      <c r="M44" s="315"/>
      <c r="N44" s="292">
        <f t="shared" ref="N44" si="69">SUM(J44:M44)</f>
        <v>42589763</v>
      </c>
      <c r="O44" s="315">
        <f>VLOOKUP($B44,[1]점별현황!$B$3:$E$302,3,0)</f>
        <v>3752761.2352941157</v>
      </c>
      <c r="P44" s="315"/>
      <c r="Q44" s="315"/>
      <c r="R44" s="292">
        <f t="shared" ref="R44" si="70">SUM(O44:Q44)</f>
        <v>3752761.2352941157</v>
      </c>
      <c r="S44" s="315">
        <v>2961307</v>
      </c>
      <c r="T44" s="315"/>
      <c r="U44" s="291"/>
      <c r="V44" s="292">
        <f t="shared" ref="V44" si="71">SUM(S44:U44)</f>
        <v>2961307</v>
      </c>
      <c r="W44" s="291">
        <f t="shared" ref="W44" si="72">SUM(F44,O44)</f>
        <v>28884195.38163558</v>
      </c>
      <c r="X44" s="291">
        <f t="shared" ref="X44" si="73">SUM(G44,P44)</f>
        <v>0</v>
      </c>
      <c r="Y44" s="291">
        <f t="shared" ref="Y44" si="74">SUM(H44,Q44)</f>
        <v>0</v>
      </c>
      <c r="Z44" s="292">
        <f t="shared" ref="Z44" si="75">SUM(W44:Y44)</f>
        <v>28884195.38163558</v>
      </c>
      <c r="AA44" s="291">
        <f t="shared" ref="AA44" si="76">SUM(K44,S44)</f>
        <v>45551070</v>
      </c>
      <c r="AB44" s="291">
        <f t="shared" ref="AB44" si="77">SUM(L44,T44)</f>
        <v>0</v>
      </c>
      <c r="AC44" s="291">
        <f t="shared" ref="AC44" si="78">SUM(M44,U44)</f>
        <v>0</v>
      </c>
      <c r="AD44" s="316">
        <f t="shared" ref="AD44" si="79">SUM(AA44:AC44)</f>
        <v>45551070</v>
      </c>
      <c r="AE44" s="317">
        <f t="shared" ref="AE44" si="80">AD44/Z44</f>
        <v>1.5770240229354331</v>
      </c>
      <c r="AF44" s="318">
        <f t="shared" ref="AF44" ca="1" si="81">AD44/$AD$9</f>
        <v>4.3974308095850916E-3</v>
      </c>
      <c r="AG44" s="319">
        <f t="shared" si="54"/>
        <v>79</v>
      </c>
      <c r="AH44" s="318">
        <f t="shared" ref="AH44" ca="1" si="82">AG44/$AG$9</f>
        <v>4.0405073649754505E-3</v>
      </c>
      <c r="AI44" s="318">
        <f t="shared" ref="AI44" ca="1" si="83">AF44-AH44</f>
        <v>3.5692344460964108E-4</v>
      </c>
      <c r="AJ44" s="320">
        <f t="shared" ref="AJ44" ca="1" si="84">AE44+AI44</f>
        <v>1.5773809463800428</v>
      </c>
      <c r="AK44"/>
      <c r="AL44" s="208">
        <f t="shared" si="65"/>
        <v>79</v>
      </c>
      <c r="AM44" t="b">
        <f t="shared" si="66"/>
        <v>1</v>
      </c>
      <c r="AN44"/>
      <c r="AO44" s="200">
        <v>79</v>
      </c>
      <c r="AP44" s="200"/>
      <c r="AQ44" s="200"/>
    </row>
    <row r="45" spans="2:43" s="207" customFormat="1">
      <c r="B45" s="410" t="s">
        <v>79</v>
      </c>
      <c r="C45" s="410" t="s">
        <v>50</v>
      </c>
      <c r="D45" s="410" t="s">
        <v>543</v>
      </c>
      <c r="E45" s="410" t="s">
        <v>80</v>
      </c>
      <c r="F45" s="315">
        <v>32256216.041397154</v>
      </c>
      <c r="G45" s="315"/>
      <c r="H45" s="315"/>
      <c r="I45" s="292">
        <f t="shared" si="55"/>
        <v>32256216.041397154</v>
      </c>
      <c r="J45" s="291"/>
      <c r="K45" s="315">
        <v>29293105.923076924</v>
      </c>
      <c r="L45" s="315"/>
      <c r="M45" s="315"/>
      <c r="N45" s="292">
        <f t="shared" si="3"/>
        <v>29293105.923076924</v>
      </c>
      <c r="O45" s="315">
        <f>VLOOKUP($B45,[1]점별현황!$B$3:$E$302,3,0)</f>
        <v>4907456.9999999972</v>
      </c>
      <c r="P45" s="315"/>
      <c r="Q45" s="315"/>
      <c r="R45" s="292">
        <f t="shared" si="4"/>
        <v>4907456.9999999972</v>
      </c>
      <c r="S45" s="315">
        <v>8635244</v>
      </c>
      <c r="T45" s="315"/>
      <c r="U45" s="291"/>
      <c r="V45" s="292">
        <f t="shared" si="56"/>
        <v>8635244</v>
      </c>
      <c r="W45" s="291">
        <f t="shared" si="13"/>
        <v>37163673.041397154</v>
      </c>
      <c r="X45" s="291">
        <f t="shared" si="6"/>
        <v>0</v>
      </c>
      <c r="Y45" s="291">
        <f t="shared" si="57"/>
        <v>0</v>
      </c>
      <c r="Z45" s="292">
        <f t="shared" si="58"/>
        <v>37163673.041397154</v>
      </c>
      <c r="AA45" s="291">
        <f t="shared" si="14"/>
        <v>37928349.923076928</v>
      </c>
      <c r="AB45" s="291">
        <f t="shared" si="15"/>
        <v>0</v>
      </c>
      <c r="AC45" s="291">
        <f t="shared" si="67"/>
        <v>0</v>
      </c>
      <c r="AD45" s="316">
        <f t="shared" si="9"/>
        <v>37928349.923076928</v>
      </c>
      <c r="AE45" s="317">
        <f t="shared" si="60"/>
        <v>1.0205759231825118</v>
      </c>
      <c r="AF45" s="318">
        <f t="shared" ca="1" si="61"/>
        <v>3.6615450418280588E-3</v>
      </c>
      <c r="AG45" s="319">
        <f t="shared" si="54"/>
        <v>74</v>
      </c>
      <c r="AH45" s="318">
        <f t="shared" ca="1" si="62"/>
        <v>3.7847790507364977E-3</v>
      </c>
      <c r="AI45" s="318">
        <f t="shared" ca="1" si="63"/>
        <v>-1.2323400890843893E-4</v>
      </c>
      <c r="AJ45" s="320">
        <f t="shared" ca="1" si="64"/>
        <v>1.0204526891736034</v>
      </c>
      <c r="AK45"/>
      <c r="AL45" s="208">
        <f t="shared" si="65"/>
        <v>74</v>
      </c>
      <c r="AM45" t="b">
        <f t="shared" si="66"/>
        <v>1</v>
      </c>
      <c r="AN45"/>
      <c r="AO45" s="200">
        <v>74</v>
      </c>
      <c r="AP45" s="200"/>
      <c r="AQ45" s="200"/>
    </row>
    <row r="46" spans="2:43" s="207" customFormat="1">
      <c r="B46" s="410" t="s">
        <v>81</v>
      </c>
      <c r="C46" s="410" t="s">
        <v>50</v>
      </c>
      <c r="D46" s="410" t="s">
        <v>543</v>
      </c>
      <c r="E46" s="410" t="s">
        <v>82</v>
      </c>
      <c r="F46" s="315">
        <v>61175582.147477366</v>
      </c>
      <c r="G46" s="315"/>
      <c r="H46" s="315"/>
      <c r="I46" s="292">
        <f t="shared" si="55"/>
        <v>61175582.147477366</v>
      </c>
      <c r="J46" s="291"/>
      <c r="K46" s="315">
        <v>50806155.846153848</v>
      </c>
      <c r="L46" s="315"/>
      <c r="M46" s="315"/>
      <c r="N46" s="292">
        <f t="shared" si="3"/>
        <v>50806155.846153848</v>
      </c>
      <c r="O46" s="315">
        <f>VLOOKUP($B46,[1]점별현황!$B$3:$E$302,3,0)</f>
        <v>9478127.7352941111</v>
      </c>
      <c r="P46" s="315"/>
      <c r="Q46" s="315"/>
      <c r="R46" s="292">
        <f t="shared" si="4"/>
        <v>9478127.7352941111</v>
      </c>
      <c r="S46" s="315">
        <v>6082573</v>
      </c>
      <c r="T46" s="315"/>
      <c r="U46" s="291"/>
      <c r="V46" s="292">
        <f t="shared" si="56"/>
        <v>6082573</v>
      </c>
      <c r="W46" s="291">
        <f t="shared" si="13"/>
        <v>70653709.882771477</v>
      </c>
      <c r="X46" s="291">
        <f t="shared" si="6"/>
        <v>0</v>
      </c>
      <c r="Y46" s="291">
        <f t="shared" si="57"/>
        <v>0</v>
      </c>
      <c r="Z46" s="292">
        <f t="shared" si="58"/>
        <v>70653709.882771477</v>
      </c>
      <c r="AA46" s="291">
        <f t="shared" si="14"/>
        <v>56888728.846153848</v>
      </c>
      <c r="AB46" s="291">
        <f t="shared" si="15"/>
        <v>0</v>
      </c>
      <c r="AC46" s="291">
        <f t="shared" si="67"/>
        <v>0</v>
      </c>
      <c r="AD46" s="316">
        <f t="shared" si="9"/>
        <v>56888728.846153848</v>
      </c>
      <c r="AE46" s="317">
        <f t="shared" si="60"/>
        <v>0.80517681152969234</v>
      </c>
      <c r="AF46" s="318">
        <f t="shared" ca="1" si="61"/>
        <v>5.4919510989798722E-3</v>
      </c>
      <c r="AG46" s="319">
        <f t="shared" si="54"/>
        <v>111</v>
      </c>
      <c r="AH46" s="318">
        <f t="shared" ca="1" si="62"/>
        <v>5.6771685761047462E-3</v>
      </c>
      <c r="AI46" s="318">
        <f t="shared" ca="1" si="63"/>
        <v>-1.8521747712487401E-4</v>
      </c>
      <c r="AJ46" s="320">
        <f t="shared" ca="1" si="64"/>
        <v>0.80499159405256748</v>
      </c>
      <c r="AK46"/>
      <c r="AL46" s="208">
        <f t="shared" si="65"/>
        <v>111</v>
      </c>
      <c r="AM46" t="b">
        <f t="shared" si="66"/>
        <v>1</v>
      </c>
      <c r="AN46"/>
      <c r="AO46" s="200">
        <v>111</v>
      </c>
      <c r="AP46" s="200"/>
      <c r="AQ46" s="200"/>
    </row>
    <row r="47" spans="2:43" s="207" customFormat="1">
      <c r="B47" s="410" t="s">
        <v>83</v>
      </c>
      <c r="C47" s="410" t="s">
        <v>50</v>
      </c>
      <c r="D47" s="410" t="s">
        <v>543</v>
      </c>
      <c r="E47" s="410" t="s">
        <v>84</v>
      </c>
      <c r="F47" s="315">
        <v>41154482.53557568</v>
      </c>
      <c r="G47" s="315"/>
      <c r="H47" s="315"/>
      <c r="I47" s="292">
        <f t="shared" si="55"/>
        <v>41154482.53557568</v>
      </c>
      <c r="J47" s="291"/>
      <c r="K47" s="315">
        <v>49209433.846153848</v>
      </c>
      <c r="L47" s="315"/>
      <c r="M47" s="315"/>
      <c r="N47" s="292">
        <f t="shared" si="3"/>
        <v>49209433.846153848</v>
      </c>
      <c r="O47" s="315">
        <f>VLOOKUP($B47,[1]점별현황!$B$3:$E$302,3,0)</f>
        <v>6880062.2647058778</v>
      </c>
      <c r="P47" s="315"/>
      <c r="Q47" s="315"/>
      <c r="R47" s="292">
        <f t="shared" si="4"/>
        <v>6880062.2647058778</v>
      </c>
      <c r="S47" s="315">
        <v>5917751</v>
      </c>
      <c r="T47" s="315"/>
      <c r="U47" s="291"/>
      <c r="V47" s="292">
        <f t="shared" si="56"/>
        <v>5917751</v>
      </c>
      <c r="W47" s="291">
        <f t="shared" si="13"/>
        <v>48034544.800281554</v>
      </c>
      <c r="X47" s="291">
        <f t="shared" si="6"/>
        <v>0</v>
      </c>
      <c r="Y47" s="291">
        <f t="shared" si="57"/>
        <v>0</v>
      </c>
      <c r="Z47" s="292">
        <f t="shared" si="58"/>
        <v>48034544.800281554</v>
      </c>
      <c r="AA47" s="291">
        <f t="shared" si="14"/>
        <v>55127184.846153848</v>
      </c>
      <c r="AB47" s="291">
        <f t="shared" si="15"/>
        <v>0</v>
      </c>
      <c r="AC47" s="291">
        <f t="shared" si="67"/>
        <v>0</v>
      </c>
      <c r="AD47" s="316">
        <f t="shared" si="9"/>
        <v>55127184.846153848</v>
      </c>
      <c r="AE47" s="317">
        <f t="shared" si="60"/>
        <v>1.1476570679572822</v>
      </c>
      <c r="AF47" s="318">
        <f t="shared" ca="1" si="61"/>
        <v>5.3218943284574728E-3</v>
      </c>
      <c r="AG47" s="319">
        <f t="shared" si="54"/>
        <v>103</v>
      </c>
      <c r="AH47" s="318">
        <f t="shared" ca="1" si="62"/>
        <v>5.2680032733224223E-3</v>
      </c>
      <c r="AI47" s="318">
        <f t="shared" ca="1" si="63"/>
        <v>5.3891055135050527E-5</v>
      </c>
      <c r="AJ47" s="320">
        <f t="shared" ca="1" si="64"/>
        <v>1.1477109590124173</v>
      </c>
      <c r="AK47"/>
      <c r="AL47" s="208">
        <f t="shared" si="65"/>
        <v>103</v>
      </c>
      <c r="AM47" t="b">
        <f t="shared" si="66"/>
        <v>1</v>
      </c>
      <c r="AN47"/>
      <c r="AO47" s="200">
        <v>103</v>
      </c>
      <c r="AP47" s="200"/>
      <c r="AQ47" s="200"/>
    </row>
    <row r="48" spans="2:43" s="207" customFormat="1">
      <c r="B48" s="410" t="s">
        <v>85</v>
      </c>
      <c r="C48" s="410" t="s">
        <v>50</v>
      </c>
      <c r="D48" s="410" t="s">
        <v>543</v>
      </c>
      <c r="E48" s="410" t="s">
        <v>86</v>
      </c>
      <c r="F48" s="315">
        <v>38929915.912031047</v>
      </c>
      <c r="G48" s="315"/>
      <c r="H48" s="315"/>
      <c r="I48" s="292">
        <f t="shared" si="55"/>
        <v>38929915.912031047</v>
      </c>
      <c r="J48" s="291"/>
      <c r="K48" s="315">
        <v>18116942.923076924</v>
      </c>
      <c r="L48" s="315"/>
      <c r="M48" s="315"/>
      <c r="N48" s="292">
        <f t="shared" si="3"/>
        <v>18116942.923076924</v>
      </c>
      <c r="O48" s="315">
        <f>VLOOKUP($B48,[1]점별현황!$B$3:$E$302,3,0)</f>
        <v>6206489.7352941148</v>
      </c>
      <c r="P48" s="315"/>
      <c r="Q48" s="315"/>
      <c r="R48" s="292">
        <f t="shared" si="4"/>
        <v>6206489.7352941148</v>
      </c>
      <c r="S48" s="315">
        <v>1545677</v>
      </c>
      <c r="T48" s="315"/>
      <c r="U48" s="291"/>
      <c r="V48" s="292">
        <f t="shared" si="56"/>
        <v>1545677</v>
      </c>
      <c r="W48" s="291">
        <f t="shared" si="13"/>
        <v>45136405.647325158</v>
      </c>
      <c r="X48" s="291">
        <f t="shared" si="6"/>
        <v>0</v>
      </c>
      <c r="Y48" s="291">
        <f t="shared" si="57"/>
        <v>0</v>
      </c>
      <c r="Z48" s="292">
        <f t="shared" si="58"/>
        <v>45136405.647325158</v>
      </c>
      <c r="AA48" s="291">
        <f t="shared" si="14"/>
        <v>19662619.923076924</v>
      </c>
      <c r="AB48" s="291">
        <f t="shared" si="15"/>
        <v>0</v>
      </c>
      <c r="AC48" s="291">
        <f t="shared" si="67"/>
        <v>0</v>
      </c>
      <c r="AD48" s="316">
        <f t="shared" si="9"/>
        <v>19662619.923076924</v>
      </c>
      <c r="AE48" s="317">
        <f t="shared" si="60"/>
        <v>0.43562662203790603</v>
      </c>
      <c r="AF48" s="318">
        <f t="shared" ca="1" si="61"/>
        <v>1.8981993320222798E-3</v>
      </c>
      <c r="AG48" s="319">
        <f t="shared" si="54"/>
        <v>44</v>
      </c>
      <c r="AH48" s="318">
        <f t="shared" ca="1" si="62"/>
        <v>2.2504091653027824E-3</v>
      </c>
      <c r="AI48" s="318">
        <f t="shared" ca="1" si="63"/>
        <v>-3.5220983328050257E-4</v>
      </c>
      <c r="AJ48" s="320">
        <f t="shared" ca="1" si="64"/>
        <v>0.43527441220462554</v>
      </c>
      <c r="AK48"/>
      <c r="AL48" s="208">
        <f t="shared" si="65"/>
        <v>44</v>
      </c>
      <c r="AM48" t="b">
        <f t="shared" si="66"/>
        <v>1</v>
      </c>
      <c r="AN48"/>
      <c r="AO48" s="200">
        <v>44</v>
      </c>
      <c r="AP48" s="200"/>
      <c r="AQ48" s="200"/>
    </row>
    <row r="49" spans="2:43" s="207" customFormat="1">
      <c r="B49" s="410" t="s">
        <v>67</v>
      </c>
      <c r="C49" s="410" t="s">
        <v>50</v>
      </c>
      <c r="D49" s="410" t="s">
        <v>542</v>
      </c>
      <c r="E49" s="410" t="s">
        <v>488</v>
      </c>
      <c r="F49" s="315">
        <v>38466480.836236931</v>
      </c>
      <c r="G49" s="315"/>
      <c r="H49" s="315"/>
      <c r="I49" s="292">
        <f t="shared" si="55"/>
        <v>38466480.836236931</v>
      </c>
      <c r="J49" s="291"/>
      <c r="K49" s="315">
        <v>36636946</v>
      </c>
      <c r="L49" s="315"/>
      <c r="M49" s="315"/>
      <c r="N49" s="292">
        <f t="shared" si="3"/>
        <v>36636946</v>
      </c>
      <c r="O49" s="315">
        <f>VLOOKUP($B49,[1]점별현황!$B$3:$E$302,3,0)</f>
        <v>5051793.9705882315</v>
      </c>
      <c r="P49" s="315"/>
      <c r="Q49" s="315"/>
      <c r="R49" s="292">
        <f t="shared" si="4"/>
        <v>5051793.9705882315</v>
      </c>
      <c r="S49" s="315">
        <v>5156702</v>
      </c>
      <c r="T49" s="315"/>
      <c r="U49" s="291"/>
      <c r="V49" s="292">
        <f t="shared" si="56"/>
        <v>5156702</v>
      </c>
      <c r="W49" s="291">
        <f t="shared" si="13"/>
        <v>43518274.806825161</v>
      </c>
      <c r="X49" s="291">
        <f t="shared" si="6"/>
        <v>0</v>
      </c>
      <c r="Y49" s="291">
        <f t="shared" si="57"/>
        <v>0</v>
      </c>
      <c r="Z49" s="292">
        <f t="shared" si="58"/>
        <v>43518274.806825161</v>
      </c>
      <c r="AA49" s="291">
        <f t="shared" si="14"/>
        <v>41793648</v>
      </c>
      <c r="AB49" s="291">
        <f t="shared" si="15"/>
        <v>0</v>
      </c>
      <c r="AC49" s="291">
        <f t="shared" si="67"/>
        <v>0</v>
      </c>
      <c r="AD49" s="316">
        <f t="shared" si="9"/>
        <v>41793648</v>
      </c>
      <c r="AE49" s="317">
        <f t="shared" si="60"/>
        <v>0.96037005569543665</v>
      </c>
      <c r="AF49" s="318">
        <f t="shared" ca="1" si="61"/>
        <v>4.0346950216571063E-3</v>
      </c>
      <c r="AG49" s="319">
        <f t="shared" si="54"/>
        <v>86</v>
      </c>
      <c r="AH49" s="318">
        <f t="shared" ca="1" si="62"/>
        <v>4.398527004909984E-3</v>
      </c>
      <c r="AI49" s="318">
        <f t="shared" ca="1" si="63"/>
        <v>-3.6383198325287778E-4</v>
      </c>
      <c r="AJ49" s="320">
        <f t="shared" ca="1" si="64"/>
        <v>0.9600062237121838</v>
      </c>
      <c r="AK49"/>
      <c r="AL49" s="208">
        <f t="shared" si="65"/>
        <v>86</v>
      </c>
      <c r="AM49" t="b">
        <f t="shared" si="66"/>
        <v>1</v>
      </c>
      <c r="AN49"/>
      <c r="AO49" s="200">
        <v>86</v>
      </c>
      <c r="AP49" s="200"/>
      <c r="AQ49" s="200"/>
    </row>
    <row r="50" spans="2:43" s="207" customFormat="1">
      <c r="B50" s="410" t="s">
        <v>601</v>
      </c>
      <c r="C50" s="410" t="s">
        <v>50</v>
      </c>
      <c r="D50" s="410" t="s">
        <v>542</v>
      </c>
      <c r="E50" s="410" t="s">
        <v>608</v>
      </c>
      <c r="F50" s="315">
        <v>27182979.790940765</v>
      </c>
      <c r="G50" s="315"/>
      <c r="H50" s="315"/>
      <c r="I50" s="292">
        <f t="shared" si="55"/>
        <v>27182979.790940765</v>
      </c>
      <c r="J50" s="291"/>
      <c r="K50" s="315">
        <v>28652602</v>
      </c>
      <c r="L50" s="315"/>
      <c r="M50" s="315"/>
      <c r="N50" s="292">
        <f t="shared" si="3"/>
        <v>28652602</v>
      </c>
      <c r="O50" s="315">
        <f>VLOOKUP($B50,[1]점별현황!$B$3:$E$302,3,0)</f>
        <v>4570670.7352941148</v>
      </c>
      <c r="P50" s="315"/>
      <c r="Q50" s="315"/>
      <c r="R50" s="292">
        <f t="shared" si="4"/>
        <v>4570670.7352941148</v>
      </c>
      <c r="S50" s="315">
        <v>4956921</v>
      </c>
      <c r="T50" s="315"/>
      <c r="U50" s="291"/>
      <c r="V50" s="292">
        <f t="shared" si="56"/>
        <v>4956921</v>
      </c>
      <c r="W50" s="291">
        <f t="shared" si="13"/>
        <v>31753650.52623488</v>
      </c>
      <c r="X50" s="291">
        <f t="shared" si="6"/>
        <v>0</v>
      </c>
      <c r="Y50" s="291">
        <f t="shared" si="57"/>
        <v>0</v>
      </c>
      <c r="Z50" s="292">
        <f t="shared" si="58"/>
        <v>31753650.52623488</v>
      </c>
      <c r="AA50" s="291">
        <f t="shared" si="14"/>
        <v>33609523</v>
      </c>
      <c r="AB50" s="291">
        <f t="shared" si="15"/>
        <v>0</v>
      </c>
      <c r="AC50" s="291">
        <f t="shared" si="67"/>
        <v>0</v>
      </c>
      <c r="AD50" s="316">
        <f t="shared" si="9"/>
        <v>33609523</v>
      </c>
      <c r="AE50" s="317">
        <f t="shared" si="60"/>
        <v>1.0584459563863939</v>
      </c>
      <c r="AF50" s="318">
        <f t="shared" ca="1" si="61"/>
        <v>3.2446120790501467E-3</v>
      </c>
      <c r="AG50" s="319">
        <f t="shared" si="54"/>
        <v>78</v>
      </c>
      <c r="AH50" s="318">
        <f t="shared" ca="1" si="62"/>
        <v>3.9893617021276593E-3</v>
      </c>
      <c r="AI50" s="318">
        <f t="shared" ca="1" si="63"/>
        <v>-7.4474962307751261E-4</v>
      </c>
      <c r="AJ50" s="320">
        <f t="shared" ca="1" si="64"/>
        <v>1.0577012067633165</v>
      </c>
      <c r="AK50"/>
      <c r="AL50" s="208">
        <f t="shared" si="65"/>
        <v>78</v>
      </c>
      <c r="AM50" t="b">
        <f t="shared" si="66"/>
        <v>1</v>
      </c>
      <c r="AN50"/>
      <c r="AO50" s="200">
        <v>78</v>
      </c>
      <c r="AP50" s="200"/>
      <c r="AQ50" s="200"/>
    </row>
    <row r="51" spans="2:43" s="207" customFormat="1">
      <c r="B51" s="410" t="s">
        <v>621</v>
      </c>
      <c r="C51" s="410" t="s">
        <v>50</v>
      </c>
      <c r="D51" s="410" t="s">
        <v>542</v>
      </c>
      <c r="E51" s="410" t="s">
        <v>622</v>
      </c>
      <c r="F51" s="315">
        <v>17951024.390243903</v>
      </c>
      <c r="G51" s="315"/>
      <c r="H51" s="315"/>
      <c r="I51" s="292">
        <f t="shared" si="55"/>
        <v>17951024.390243903</v>
      </c>
      <c r="J51" s="291"/>
      <c r="K51" s="315">
        <v>9092719</v>
      </c>
      <c r="L51" s="315"/>
      <c r="M51" s="315"/>
      <c r="N51" s="292">
        <f t="shared" si="3"/>
        <v>9092719</v>
      </c>
      <c r="O51" s="315">
        <f>VLOOKUP($B51,[1]점별현황!$B$3:$E$302,3,0)</f>
        <v>3608424.2647058801</v>
      </c>
      <c r="P51" s="315"/>
      <c r="Q51" s="315"/>
      <c r="R51" s="292">
        <f t="shared" si="4"/>
        <v>3608424.2647058801</v>
      </c>
      <c r="S51" s="315">
        <v>1775970</v>
      </c>
      <c r="T51" s="315"/>
      <c r="U51" s="291"/>
      <c r="V51" s="292">
        <f t="shared" si="56"/>
        <v>1775970</v>
      </c>
      <c r="W51" s="291">
        <f t="shared" si="13"/>
        <v>21559448.654949784</v>
      </c>
      <c r="X51" s="291">
        <f t="shared" si="6"/>
        <v>0</v>
      </c>
      <c r="Y51" s="291">
        <f t="shared" si="57"/>
        <v>0</v>
      </c>
      <c r="Z51" s="292">
        <f t="shared" si="58"/>
        <v>21559448.654949784</v>
      </c>
      <c r="AA51" s="291">
        <f t="shared" si="14"/>
        <v>10868689</v>
      </c>
      <c r="AB51" s="291">
        <f t="shared" si="15"/>
        <v>0</v>
      </c>
      <c r="AC51" s="291">
        <f t="shared" si="67"/>
        <v>0</v>
      </c>
      <c r="AD51" s="316">
        <f t="shared" si="9"/>
        <v>10868689</v>
      </c>
      <c r="AE51" s="317">
        <f t="shared" si="60"/>
        <v>0.50412648180150388</v>
      </c>
      <c r="AF51" s="318">
        <f t="shared" ca="1" si="61"/>
        <v>1.0492466558611813E-3</v>
      </c>
      <c r="AG51" s="319">
        <f t="shared" si="54"/>
        <v>31</v>
      </c>
      <c r="AH51" s="318">
        <f t="shared" ca="1" si="62"/>
        <v>1.5855155482815057E-3</v>
      </c>
      <c r="AI51" s="318">
        <f t="shared" ca="1" si="63"/>
        <v>-5.3626889242032439E-4</v>
      </c>
      <c r="AJ51" s="320">
        <f t="shared" ca="1" si="64"/>
        <v>0.50359021290908357</v>
      </c>
      <c r="AK51"/>
      <c r="AL51" s="208">
        <f t="shared" si="65"/>
        <v>31</v>
      </c>
      <c r="AM51" t="b">
        <f t="shared" si="66"/>
        <v>1</v>
      </c>
      <c r="AN51"/>
      <c r="AO51" s="200">
        <v>31</v>
      </c>
      <c r="AP51" s="200"/>
      <c r="AQ51" s="200"/>
    </row>
    <row r="52" spans="2:43" s="207" customFormat="1">
      <c r="B52" s="410" t="s">
        <v>87</v>
      </c>
      <c r="C52" s="410" t="s">
        <v>50</v>
      </c>
      <c r="D52" s="410" t="s">
        <v>543</v>
      </c>
      <c r="E52" s="410" t="s">
        <v>88</v>
      </c>
      <c r="F52" s="315">
        <v>27807082.794307891</v>
      </c>
      <c r="G52" s="315"/>
      <c r="H52" s="315"/>
      <c r="I52" s="292">
        <f t="shared" si="55"/>
        <v>27807082.794307891</v>
      </c>
      <c r="J52" s="291"/>
      <c r="K52" s="315">
        <v>26559139.846153848</v>
      </c>
      <c r="L52" s="315"/>
      <c r="M52" s="315"/>
      <c r="N52" s="292">
        <f t="shared" si="3"/>
        <v>26559139.846153848</v>
      </c>
      <c r="O52" s="315">
        <f>VLOOKUP($B52,[1]점별현황!$B$3:$E$302,3,0)</f>
        <v>4763120.029411762</v>
      </c>
      <c r="P52" s="315"/>
      <c r="Q52" s="315"/>
      <c r="R52" s="292">
        <f t="shared" si="4"/>
        <v>4763120.029411762</v>
      </c>
      <c r="S52" s="315">
        <v>2120129</v>
      </c>
      <c r="T52" s="315"/>
      <c r="U52" s="291"/>
      <c r="V52" s="292">
        <f t="shared" si="56"/>
        <v>2120129</v>
      </c>
      <c r="W52" s="291">
        <f t="shared" si="13"/>
        <v>32570202.823719654</v>
      </c>
      <c r="X52" s="291">
        <f t="shared" si="6"/>
        <v>0</v>
      </c>
      <c r="Y52" s="291">
        <f t="shared" si="57"/>
        <v>0</v>
      </c>
      <c r="Z52" s="292">
        <f t="shared" si="58"/>
        <v>32570202.823719654</v>
      </c>
      <c r="AA52" s="291">
        <f t="shared" si="14"/>
        <v>28679268.846153848</v>
      </c>
      <c r="AB52" s="291">
        <f t="shared" si="15"/>
        <v>0</v>
      </c>
      <c r="AC52" s="291">
        <f t="shared" si="67"/>
        <v>0</v>
      </c>
      <c r="AD52" s="316">
        <f t="shared" si="9"/>
        <v>28679268.846153848</v>
      </c>
      <c r="AE52" s="317">
        <f t="shared" si="60"/>
        <v>0.88053700498505383</v>
      </c>
      <c r="AF52" s="318">
        <f t="shared" ca="1" si="61"/>
        <v>2.7686528641467875E-3</v>
      </c>
      <c r="AG52" s="319">
        <f t="shared" si="54"/>
        <v>56</v>
      </c>
      <c r="AH52" s="318">
        <f t="shared" ca="1" si="62"/>
        <v>2.8641571194762683E-3</v>
      </c>
      <c r="AI52" s="318">
        <f t="shared" ca="1" si="63"/>
        <v>-9.550425532948081E-5</v>
      </c>
      <c r="AJ52" s="320">
        <f t="shared" ca="1" si="64"/>
        <v>0.88044150072972438</v>
      </c>
      <c r="AK52"/>
      <c r="AL52" s="208">
        <f t="shared" si="65"/>
        <v>56</v>
      </c>
      <c r="AM52" t="b">
        <f t="shared" si="66"/>
        <v>1</v>
      </c>
      <c r="AN52"/>
      <c r="AO52" s="200">
        <v>56</v>
      </c>
      <c r="AP52" s="200"/>
      <c r="AQ52" s="200"/>
    </row>
    <row r="53" spans="2:43" s="207" customFormat="1">
      <c r="B53" s="410" t="s">
        <v>89</v>
      </c>
      <c r="C53" s="410" t="s">
        <v>50</v>
      </c>
      <c r="D53" s="410" t="s">
        <v>543</v>
      </c>
      <c r="E53" s="410" t="s">
        <v>90</v>
      </c>
      <c r="F53" s="315">
        <v>31143932.729624834</v>
      </c>
      <c r="G53" s="315"/>
      <c r="H53" s="315"/>
      <c r="I53" s="292">
        <f t="shared" si="55"/>
        <v>31143932.729624834</v>
      </c>
      <c r="J53" s="291"/>
      <c r="K53" s="315">
        <v>41923932.846153848</v>
      </c>
      <c r="L53" s="315"/>
      <c r="M53" s="315"/>
      <c r="N53" s="292">
        <f t="shared" si="3"/>
        <v>41923932.846153848</v>
      </c>
      <c r="O53" s="315">
        <f>VLOOKUP($B53,[1]점별현황!$B$3:$E$302,3,0)</f>
        <v>5581029.5294117611</v>
      </c>
      <c r="P53" s="315"/>
      <c r="Q53" s="315"/>
      <c r="R53" s="292">
        <f t="shared" si="4"/>
        <v>5581029.5294117611</v>
      </c>
      <c r="S53" s="315">
        <v>9477011</v>
      </c>
      <c r="T53" s="315"/>
      <c r="U53" s="291"/>
      <c r="V53" s="292">
        <f t="shared" si="56"/>
        <v>9477011</v>
      </c>
      <c r="W53" s="291">
        <f t="shared" si="13"/>
        <v>36724962.259036593</v>
      </c>
      <c r="X53" s="291">
        <f t="shared" si="6"/>
        <v>0</v>
      </c>
      <c r="Y53" s="291">
        <f t="shared" si="57"/>
        <v>0</v>
      </c>
      <c r="Z53" s="292">
        <f t="shared" si="58"/>
        <v>36724962.259036593</v>
      </c>
      <c r="AA53" s="291">
        <f t="shared" si="14"/>
        <v>51400943.846153848</v>
      </c>
      <c r="AB53" s="291">
        <f t="shared" si="15"/>
        <v>0</v>
      </c>
      <c r="AC53" s="291">
        <f t="shared" si="67"/>
        <v>0</v>
      </c>
      <c r="AD53" s="316">
        <f t="shared" si="9"/>
        <v>51400943.846153848</v>
      </c>
      <c r="AE53" s="317">
        <f t="shared" si="60"/>
        <v>1.3996186975932443</v>
      </c>
      <c r="AF53" s="318">
        <f t="shared" ca="1" si="61"/>
        <v>4.962168706702832E-3</v>
      </c>
      <c r="AG53" s="319">
        <f t="shared" si="54"/>
        <v>71</v>
      </c>
      <c r="AH53" s="318">
        <f t="shared" ca="1" si="62"/>
        <v>3.6313420621931262E-3</v>
      </c>
      <c r="AI53" s="318">
        <f t="shared" ca="1" si="63"/>
        <v>1.3308266445097058E-3</v>
      </c>
      <c r="AJ53" s="320">
        <f t="shared" ca="1" si="64"/>
        <v>1.4009495242377541</v>
      </c>
      <c r="AK53"/>
      <c r="AL53" s="208">
        <f t="shared" si="65"/>
        <v>71</v>
      </c>
      <c r="AM53" t="b">
        <f t="shared" si="66"/>
        <v>1</v>
      </c>
      <c r="AN53"/>
      <c r="AO53" s="200">
        <v>71</v>
      </c>
      <c r="AP53" s="200"/>
      <c r="AQ53" s="200"/>
    </row>
    <row r="54" spans="2:43" s="207" customFormat="1">
      <c r="B54" s="410" t="s">
        <v>91</v>
      </c>
      <c r="C54" s="410" t="s">
        <v>50</v>
      </c>
      <c r="D54" s="410" t="s">
        <v>543</v>
      </c>
      <c r="E54" s="410" t="s">
        <v>92</v>
      </c>
      <c r="F54" s="315">
        <v>27807082.794307891</v>
      </c>
      <c r="G54" s="315"/>
      <c r="H54" s="315"/>
      <c r="I54" s="292">
        <f t="shared" si="55"/>
        <v>27807082.794307891</v>
      </c>
      <c r="J54" s="291"/>
      <c r="K54" s="315">
        <v>30016550.846153848</v>
      </c>
      <c r="L54" s="315"/>
      <c r="M54" s="315"/>
      <c r="N54" s="292">
        <f t="shared" si="3"/>
        <v>30016550.846153848</v>
      </c>
      <c r="O54" s="315">
        <f>VLOOKUP($B54,[1]점별현황!$B$3:$E$302,3,0)</f>
        <v>4763120.029411762</v>
      </c>
      <c r="P54" s="315"/>
      <c r="Q54" s="315"/>
      <c r="R54" s="292">
        <f t="shared" si="4"/>
        <v>4763120.029411762</v>
      </c>
      <c r="S54" s="315">
        <v>5282297</v>
      </c>
      <c r="T54" s="315"/>
      <c r="U54" s="291"/>
      <c r="V54" s="292">
        <f t="shared" si="56"/>
        <v>5282297</v>
      </c>
      <c r="W54" s="291">
        <f t="shared" si="13"/>
        <v>32570202.823719654</v>
      </c>
      <c r="X54" s="291">
        <f t="shared" si="6"/>
        <v>0</v>
      </c>
      <c r="Y54" s="291">
        <f t="shared" si="57"/>
        <v>0</v>
      </c>
      <c r="Z54" s="292">
        <f t="shared" si="58"/>
        <v>32570202.823719654</v>
      </c>
      <c r="AA54" s="291">
        <f t="shared" si="14"/>
        <v>35298847.846153848</v>
      </c>
      <c r="AB54" s="291">
        <f t="shared" si="15"/>
        <v>0</v>
      </c>
      <c r="AC54" s="291">
        <f t="shared" si="67"/>
        <v>0</v>
      </c>
      <c r="AD54" s="316">
        <f t="shared" si="9"/>
        <v>35298847.846153848</v>
      </c>
      <c r="AE54" s="317">
        <f t="shared" si="60"/>
        <v>1.0837773420448897</v>
      </c>
      <c r="AF54" s="318">
        <f t="shared" ca="1" si="61"/>
        <v>3.4076969226306494E-3</v>
      </c>
      <c r="AG54" s="319">
        <f t="shared" si="54"/>
        <v>57</v>
      </c>
      <c r="AH54" s="318">
        <f t="shared" ca="1" si="62"/>
        <v>2.9153027823240591E-3</v>
      </c>
      <c r="AI54" s="318">
        <f t="shared" ca="1" si="63"/>
        <v>4.923941403065903E-4</v>
      </c>
      <c r="AJ54" s="320">
        <f t="shared" ca="1" si="64"/>
        <v>1.0842697361851963</v>
      </c>
      <c r="AK54"/>
      <c r="AL54" s="208">
        <f t="shared" si="65"/>
        <v>57</v>
      </c>
      <c r="AM54" t="b">
        <f t="shared" si="66"/>
        <v>1</v>
      </c>
      <c r="AN54"/>
      <c r="AO54" s="200">
        <v>57</v>
      </c>
      <c r="AP54" s="200"/>
      <c r="AQ54" s="200"/>
    </row>
    <row r="55" spans="2:43" s="207" customFormat="1">
      <c r="B55" s="410" t="s">
        <v>95</v>
      </c>
      <c r="C55" s="410" t="s">
        <v>50</v>
      </c>
      <c r="D55" s="410" t="s">
        <v>543</v>
      </c>
      <c r="E55" s="410" t="s">
        <v>96</v>
      </c>
      <c r="F55" s="315">
        <v>37817632.600258738</v>
      </c>
      <c r="G55" s="315"/>
      <c r="H55" s="315"/>
      <c r="I55" s="292">
        <f t="shared" si="55"/>
        <v>37817632.600258738</v>
      </c>
      <c r="J55" s="291"/>
      <c r="K55" s="315">
        <v>39762553.846153848</v>
      </c>
      <c r="L55" s="315"/>
      <c r="M55" s="315"/>
      <c r="N55" s="292">
        <f t="shared" si="3"/>
        <v>39762553.846153848</v>
      </c>
      <c r="O55" s="315">
        <f>VLOOKUP($B55,[1]점별현황!$B$3:$E$302,3,0)</f>
        <v>5388580.2352941148</v>
      </c>
      <c r="P55" s="315"/>
      <c r="Q55" s="315"/>
      <c r="R55" s="292">
        <f t="shared" si="4"/>
        <v>5388580.2352941148</v>
      </c>
      <c r="S55" s="315">
        <v>4447536</v>
      </c>
      <c r="T55" s="315"/>
      <c r="U55" s="291"/>
      <c r="V55" s="292">
        <f t="shared" si="56"/>
        <v>4447536</v>
      </c>
      <c r="W55" s="291">
        <f t="shared" si="13"/>
        <v>43206212.835552856</v>
      </c>
      <c r="X55" s="291">
        <f t="shared" si="6"/>
        <v>0</v>
      </c>
      <c r="Y55" s="291">
        <f t="shared" si="57"/>
        <v>0</v>
      </c>
      <c r="Z55" s="292">
        <f t="shared" si="58"/>
        <v>43206212.835552856</v>
      </c>
      <c r="AA55" s="291">
        <f t="shared" si="14"/>
        <v>44210089.846153848</v>
      </c>
      <c r="AB55" s="291">
        <f t="shared" si="15"/>
        <v>0</v>
      </c>
      <c r="AC55" s="291">
        <f t="shared" si="67"/>
        <v>0</v>
      </c>
      <c r="AD55" s="316">
        <f t="shared" si="9"/>
        <v>44210089.846153848</v>
      </c>
      <c r="AE55" s="317">
        <f t="shared" si="60"/>
        <v>1.0232345522719579</v>
      </c>
      <c r="AF55" s="318">
        <f t="shared" ca="1" si="61"/>
        <v>4.2679746311997053E-3</v>
      </c>
      <c r="AG55" s="319">
        <f t="shared" si="54"/>
        <v>73</v>
      </c>
      <c r="AH55" s="318">
        <f t="shared" ca="1" si="62"/>
        <v>3.7336333878887069E-3</v>
      </c>
      <c r="AI55" s="318">
        <f t="shared" ca="1" si="63"/>
        <v>5.3434124331099833E-4</v>
      </c>
      <c r="AJ55" s="320">
        <f t="shared" ca="1" si="64"/>
        <v>1.0237688935152689</v>
      </c>
      <c r="AK55"/>
      <c r="AL55" s="208">
        <f t="shared" si="65"/>
        <v>73</v>
      </c>
      <c r="AM55" t="b">
        <f t="shared" si="66"/>
        <v>1</v>
      </c>
      <c r="AN55"/>
      <c r="AO55" s="200">
        <v>73</v>
      </c>
      <c r="AP55" s="200"/>
      <c r="AQ55" s="200"/>
    </row>
    <row r="56" spans="2:43" s="207" customFormat="1">
      <c r="B56" s="410" t="s">
        <v>97</v>
      </c>
      <c r="C56" s="410" t="s">
        <v>50</v>
      </c>
      <c r="D56" s="410" t="s">
        <v>543</v>
      </c>
      <c r="E56" s="410" t="s">
        <v>98</v>
      </c>
      <c r="F56" s="315">
        <v>29475507.761966363</v>
      </c>
      <c r="G56" s="315"/>
      <c r="H56" s="315"/>
      <c r="I56" s="292">
        <f t="shared" si="55"/>
        <v>29475507.761966363</v>
      </c>
      <c r="J56" s="291"/>
      <c r="K56" s="315">
        <v>27104269.846153848</v>
      </c>
      <c r="L56" s="315"/>
      <c r="M56" s="315"/>
      <c r="N56" s="292">
        <f t="shared" si="3"/>
        <v>27104269.846153848</v>
      </c>
      <c r="O56" s="315">
        <f>VLOOKUP($B56,[1]점별현황!$B$3:$E$302,3,0)</f>
        <v>5581029.5294117611</v>
      </c>
      <c r="P56" s="315"/>
      <c r="Q56" s="315"/>
      <c r="R56" s="292">
        <f t="shared" si="4"/>
        <v>5581029.5294117611</v>
      </c>
      <c r="S56" s="315">
        <v>4990032</v>
      </c>
      <c r="T56" s="315"/>
      <c r="U56" s="291"/>
      <c r="V56" s="292">
        <f t="shared" si="56"/>
        <v>4990032</v>
      </c>
      <c r="W56" s="291">
        <f t="shared" si="13"/>
        <v>35056537.291378126</v>
      </c>
      <c r="X56" s="291">
        <f t="shared" si="6"/>
        <v>0</v>
      </c>
      <c r="Y56" s="291">
        <f t="shared" si="57"/>
        <v>0</v>
      </c>
      <c r="Z56" s="292">
        <f t="shared" si="58"/>
        <v>35056537.291378126</v>
      </c>
      <c r="AA56" s="291">
        <f t="shared" si="14"/>
        <v>32094301.846153848</v>
      </c>
      <c r="AB56" s="291">
        <f t="shared" si="15"/>
        <v>0</v>
      </c>
      <c r="AC56" s="291">
        <f t="shared" si="67"/>
        <v>0</v>
      </c>
      <c r="AD56" s="316">
        <f t="shared" si="9"/>
        <v>32094301.846153848</v>
      </c>
      <c r="AE56" s="317">
        <f t="shared" si="60"/>
        <v>0.9155011968066562</v>
      </c>
      <c r="AF56" s="318">
        <f t="shared" ca="1" si="61"/>
        <v>3.0983349403296261E-3</v>
      </c>
      <c r="AG56" s="319">
        <f t="shared" si="54"/>
        <v>49</v>
      </c>
      <c r="AH56" s="318">
        <f t="shared" ca="1" si="62"/>
        <v>2.5061374795417347E-3</v>
      </c>
      <c r="AI56" s="318">
        <f t="shared" ca="1" si="63"/>
        <v>5.9219746078789139E-4</v>
      </c>
      <c r="AJ56" s="320">
        <f t="shared" ca="1" si="64"/>
        <v>0.91609339426744407</v>
      </c>
      <c r="AK56"/>
      <c r="AL56" s="208">
        <f t="shared" si="65"/>
        <v>49</v>
      </c>
      <c r="AM56" t="b">
        <f t="shared" si="66"/>
        <v>1</v>
      </c>
      <c r="AN56"/>
      <c r="AO56" s="200">
        <v>49</v>
      </c>
      <c r="AP56" s="200"/>
      <c r="AQ56" s="200"/>
    </row>
    <row r="57" spans="2:43" s="207" customFormat="1">
      <c r="B57" s="410" t="s">
        <v>99</v>
      </c>
      <c r="C57" s="410" t="s">
        <v>50</v>
      </c>
      <c r="D57" s="410" t="s">
        <v>543</v>
      </c>
      <c r="E57" s="410" t="s">
        <v>100</v>
      </c>
      <c r="F57" s="315">
        <v>43379049.159120306</v>
      </c>
      <c r="G57" s="315"/>
      <c r="H57" s="315"/>
      <c r="I57" s="292">
        <f t="shared" si="55"/>
        <v>43379049.159120306</v>
      </c>
      <c r="J57" s="291"/>
      <c r="K57" s="315">
        <v>34923416.923076928</v>
      </c>
      <c r="L57" s="315"/>
      <c r="M57" s="315"/>
      <c r="N57" s="292">
        <f t="shared" si="3"/>
        <v>34923416.923076928</v>
      </c>
      <c r="O57" s="315">
        <f>VLOOKUP($B57,[1]점별현황!$B$3:$E$302,3,0)</f>
        <v>5340467.9117647018</v>
      </c>
      <c r="P57" s="315"/>
      <c r="Q57" s="315"/>
      <c r="R57" s="292">
        <f t="shared" si="4"/>
        <v>5340467.9117647018</v>
      </c>
      <c r="S57" s="315">
        <v>4620763</v>
      </c>
      <c r="T57" s="315"/>
      <c r="U57" s="291"/>
      <c r="V57" s="292">
        <f t="shared" si="56"/>
        <v>4620763</v>
      </c>
      <c r="W57" s="291">
        <f t="shared" si="13"/>
        <v>48719517.07088501</v>
      </c>
      <c r="X57" s="291">
        <f t="shared" si="6"/>
        <v>0</v>
      </c>
      <c r="Y57" s="291">
        <f t="shared" si="57"/>
        <v>0</v>
      </c>
      <c r="Z57" s="292">
        <f t="shared" si="58"/>
        <v>48719517.07088501</v>
      </c>
      <c r="AA57" s="291">
        <f t="shared" si="14"/>
        <v>39544179.923076928</v>
      </c>
      <c r="AB57" s="291">
        <f t="shared" si="15"/>
        <v>0</v>
      </c>
      <c r="AC57" s="291">
        <f t="shared" si="67"/>
        <v>0</v>
      </c>
      <c r="AD57" s="316">
        <f t="shared" si="9"/>
        <v>39544179.923076928</v>
      </c>
      <c r="AE57" s="317">
        <f t="shared" si="60"/>
        <v>0.81167019503788751</v>
      </c>
      <c r="AF57" s="318">
        <f t="shared" ca="1" si="61"/>
        <v>3.8175348050773494E-3</v>
      </c>
      <c r="AG57" s="319">
        <f t="shared" si="54"/>
        <v>82</v>
      </c>
      <c r="AH57" s="318">
        <f t="shared" ca="1" si="62"/>
        <v>4.1939443535188217E-3</v>
      </c>
      <c r="AI57" s="318">
        <f t="shared" ca="1" si="63"/>
        <v>-3.7640954844147222E-4</v>
      </c>
      <c r="AJ57" s="320">
        <f t="shared" ca="1" si="64"/>
        <v>0.81129378548944608</v>
      </c>
      <c r="AK57"/>
      <c r="AL57" s="208">
        <f t="shared" si="65"/>
        <v>82</v>
      </c>
      <c r="AM57" t="b">
        <f t="shared" si="66"/>
        <v>1</v>
      </c>
      <c r="AN57"/>
      <c r="AO57" s="200">
        <v>82</v>
      </c>
      <c r="AP57" s="200"/>
      <c r="AQ57" s="200"/>
    </row>
    <row r="58" spans="2:43" s="207" customFormat="1">
      <c r="B58" s="410" t="s">
        <v>101</v>
      </c>
      <c r="C58" s="410" t="s">
        <v>50</v>
      </c>
      <c r="D58" s="410" t="s">
        <v>543</v>
      </c>
      <c r="E58" s="410" t="s">
        <v>102</v>
      </c>
      <c r="F58" s="315">
        <v>37817632.600258738</v>
      </c>
      <c r="G58" s="315"/>
      <c r="H58" s="315"/>
      <c r="I58" s="292">
        <f t="shared" si="55"/>
        <v>37817632.600258738</v>
      </c>
      <c r="J58" s="291"/>
      <c r="K58" s="315">
        <v>38646527.923076928</v>
      </c>
      <c r="L58" s="315"/>
      <c r="M58" s="315"/>
      <c r="N58" s="292">
        <f t="shared" si="3"/>
        <v>38646527.923076928</v>
      </c>
      <c r="O58" s="315">
        <f>VLOOKUP($B58,[1]점별현황!$B$3:$E$302,3,0)</f>
        <v>5388580.2352941148</v>
      </c>
      <c r="P58" s="315"/>
      <c r="Q58" s="315"/>
      <c r="R58" s="292">
        <f t="shared" si="4"/>
        <v>5388580.2352941148</v>
      </c>
      <c r="S58" s="315">
        <v>6846939</v>
      </c>
      <c r="T58" s="315"/>
      <c r="U58" s="291"/>
      <c r="V58" s="292">
        <f t="shared" si="56"/>
        <v>6846939</v>
      </c>
      <c r="W58" s="291">
        <f t="shared" si="13"/>
        <v>43206212.835552856</v>
      </c>
      <c r="X58" s="291">
        <f t="shared" si="6"/>
        <v>0</v>
      </c>
      <c r="Y58" s="291">
        <f t="shared" si="57"/>
        <v>0</v>
      </c>
      <c r="Z58" s="292">
        <f t="shared" si="58"/>
        <v>43206212.835552856</v>
      </c>
      <c r="AA58" s="291">
        <f t="shared" si="14"/>
        <v>45493466.923076928</v>
      </c>
      <c r="AB58" s="291">
        <f t="shared" si="15"/>
        <v>0</v>
      </c>
      <c r="AC58" s="291">
        <f t="shared" si="67"/>
        <v>0</v>
      </c>
      <c r="AD58" s="316">
        <f t="shared" si="9"/>
        <v>45493466.923076928</v>
      </c>
      <c r="AE58" s="317">
        <f t="shared" si="60"/>
        <v>1.0529380831462731</v>
      </c>
      <c r="AF58" s="318">
        <f t="shared" ca="1" si="61"/>
        <v>4.3918698964125055E-3</v>
      </c>
      <c r="AG58" s="319">
        <f t="shared" si="54"/>
        <v>75</v>
      </c>
      <c r="AH58" s="318">
        <f t="shared" ca="1" si="62"/>
        <v>3.8359247135842881E-3</v>
      </c>
      <c r="AI58" s="318">
        <f t="shared" ca="1" si="63"/>
        <v>5.5594518282821737E-4</v>
      </c>
      <c r="AJ58" s="320">
        <f t="shared" ca="1" si="64"/>
        <v>1.0534940283291014</v>
      </c>
      <c r="AK58"/>
      <c r="AL58" s="208">
        <f t="shared" si="65"/>
        <v>75</v>
      </c>
      <c r="AM58" t="b">
        <f t="shared" si="66"/>
        <v>1</v>
      </c>
      <c r="AN58"/>
      <c r="AO58" s="200">
        <v>75</v>
      </c>
      <c r="AP58" s="200"/>
      <c r="AQ58" s="200"/>
    </row>
    <row r="59" spans="2:43" s="207" customFormat="1">
      <c r="B59" s="410" t="s">
        <v>103</v>
      </c>
      <c r="C59" s="410" t="s">
        <v>50</v>
      </c>
      <c r="D59" s="410" t="s">
        <v>543</v>
      </c>
      <c r="E59" s="410" t="s">
        <v>104</v>
      </c>
      <c r="F59" s="315">
        <v>37817632.600258738</v>
      </c>
      <c r="G59" s="315"/>
      <c r="H59" s="315"/>
      <c r="I59" s="292">
        <f t="shared" si="55"/>
        <v>37817632.600258738</v>
      </c>
      <c r="J59" s="291"/>
      <c r="K59" s="315">
        <v>40175693.846153848</v>
      </c>
      <c r="L59" s="315"/>
      <c r="M59" s="315"/>
      <c r="N59" s="292">
        <f t="shared" si="3"/>
        <v>40175693.846153848</v>
      </c>
      <c r="O59" s="315">
        <f>VLOOKUP($B59,[1]점별현황!$B$3:$E$302,3,0)</f>
        <v>4378221.4411764685</v>
      </c>
      <c r="P59" s="315"/>
      <c r="Q59" s="315"/>
      <c r="R59" s="292">
        <f t="shared" si="4"/>
        <v>4378221.4411764685</v>
      </c>
      <c r="S59" s="315">
        <v>3473121</v>
      </c>
      <c r="T59" s="315"/>
      <c r="U59" s="291"/>
      <c r="V59" s="292">
        <f t="shared" si="56"/>
        <v>3473121</v>
      </c>
      <c r="W59" s="291">
        <f t="shared" si="13"/>
        <v>42195854.041435204</v>
      </c>
      <c r="X59" s="291">
        <f t="shared" si="6"/>
        <v>0</v>
      </c>
      <c r="Y59" s="291">
        <f t="shared" si="57"/>
        <v>0</v>
      </c>
      <c r="Z59" s="292">
        <f t="shared" si="58"/>
        <v>42195854.041435204</v>
      </c>
      <c r="AA59" s="291">
        <f t="shared" si="14"/>
        <v>43648814.846153848</v>
      </c>
      <c r="AB59" s="291">
        <f t="shared" si="15"/>
        <v>0</v>
      </c>
      <c r="AC59" s="291">
        <f t="shared" si="67"/>
        <v>0</v>
      </c>
      <c r="AD59" s="316">
        <f t="shared" si="9"/>
        <v>43648814.846153848</v>
      </c>
      <c r="AE59" s="317">
        <f t="shared" si="60"/>
        <v>1.0344337337808562</v>
      </c>
      <c r="AF59" s="318">
        <f t="shared" ca="1" si="61"/>
        <v>4.2137899989254275E-3</v>
      </c>
      <c r="AG59" s="319">
        <f t="shared" si="54"/>
        <v>77</v>
      </c>
      <c r="AH59" s="318">
        <f t="shared" ca="1" si="62"/>
        <v>3.9382160392798689E-3</v>
      </c>
      <c r="AI59" s="318">
        <f t="shared" ca="1" si="63"/>
        <v>2.7557395964555864E-4</v>
      </c>
      <c r="AJ59" s="320">
        <f t="shared" ca="1" si="64"/>
        <v>1.0347093077405018</v>
      </c>
      <c r="AK59"/>
      <c r="AL59" s="208">
        <f t="shared" si="65"/>
        <v>77</v>
      </c>
      <c r="AM59" t="b">
        <f t="shared" si="66"/>
        <v>1</v>
      </c>
      <c r="AN59"/>
      <c r="AO59" s="200">
        <v>77</v>
      </c>
      <c r="AP59" s="200"/>
      <c r="AQ59" s="200"/>
    </row>
    <row r="60" spans="2:43" s="207" customFormat="1">
      <c r="B60" s="410" t="s">
        <v>106</v>
      </c>
      <c r="C60" s="410" t="s">
        <v>50</v>
      </c>
      <c r="D60" s="410" t="s">
        <v>543</v>
      </c>
      <c r="E60" s="410" t="s">
        <v>107</v>
      </c>
      <c r="F60" s="315">
        <v>50052749.029754207</v>
      </c>
      <c r="G60" s="315"/>
      <c r="H60" s="315"/>
      <c r="I60" s="292">
        <f t="shared" si="55"/>
        <v>50052749.029754207</v>
      </c>
      <c r="J60" s="291"/>
      <c r="K60" s="315">
        <v>48486313</v>
      </c>
      <c r="L60" s="315"/>
      <c r="M60" s="315"/>
      <c r="N60" s="292">
        <f t="shared" si="3"/>
        <v>48486313</v>
      </c>
      <c r="O60" s="315">
        <f>VLOOKUP($B60,[1]점별현황!$B$3:$E$302,3,0)</f>
        <v>6639500.6470588213</v>
      </c>
      <c r="P60" s="315"/>
      <c r="Q60" s="315"/>
      <c r="R60" s="292">
        <f t="shared" si="4"/>
        <v>6639500.6470588213</v>
      </c>
      <c r="S60" s="315">
        <v>4485970</v>
      </c>
      <c r="T60" s="315"/>
      <c r="U60" s="291"/>
      <c r="V60" s="292">
        <f t="shared" si="56"/>
        <v>4485970</v>
      </c>
      <c r="W60" s="291">
        <f t="shared" si="13"/>
        <v>56692249.676813029</v>
      </c>
      <c r="X60" s="291">
        <f t="shared" si="6"/>
        <v>0</v>
      </c>
      <c r="Y60" s="291">
        <f t="shared" si="57"/>
        <v>0</v>
      </c>
      <c r="Z60" s="292">
        <f t="shared" si="58"/>
        <v>56692249.676813029</v>
      </c>
      <c r="AA60" s="291">
        <f t="shared" si="14"/>
        <v>52972283</v>
      </c>
      <c r="AB60" s="291">
        <f t="shared" si="15"/>
        <v>0</v>
      </c>
      <c r="AC60" s="291">
        <f t="shared" si="67"/>
        <v>0</v>
      </c>
      <c r="AD60" s="316">
        <f t="shared" si="9"/>
        <v>52972283</v>
      </c>
      <c r="AE60" s="317">
        <f t="shared" si="60"/>
        <v>0.93438315293502128</v>
      </c>
      <c r="AF60" s="318">
        <f t="shared" ca="1" si="61"/>
        <v>5.1138633915352718E-3</v>
      </c>
      <c r="AG60" s="319">
        <f t="shared" si="54"/>
        <v>101</v>
      </c>
      <c r="AH60" s="318">
        <f t="shared" ca="1" si="62"/>
        <v>5.1657119476268415E-3</v>
      </c>
      <c r="AI60" s="318">
        <f t="shared" ca="1" si="63"/>
        <v>-5.1848556091569666E-5</v>
      </c>
      <c r="AJ60" s="320">
        <f t="shared" ca="1" si="64"/>
        <v>0.93433130437892975</v>
      </c>
      <c r="AK60"/>
      <c r="AL60" s="208">
        <f t="shared" si="65"/>
        <v>101</v>
      </c>
      <c r="AM60" t="b">
        <f t="shared" si="66"/>
        <v>1</v>
      </c>
      <c r="AN60"/>
      <c r="AO60" s="200">
        <v>101</v>
      </c>
      <c r="AP60" s="200"/>
      <c r="AQ60" s="200"/>
    </row>
    <row r="61" spans="2:43" s="207" customFormat="1">
      <c r="B61" s="410" t="s">
        <v>108</v>
      </c>
      <c r="C61" s="410" t="s">
        <v>50</v>
      </c>
      <c r="D61" s="410" t="s">
        <v>543</v>
      </c>
      <c r="E61" s="410" t="s">
        <v>109</v>
      </c>
      <c r="F61" s="315">
        <v>32812357.697283313</v>
      </c>
      <c r="G61" s="315"/>
      <c r="H61" s="315"/>
      <c r="I61" s="292">
        <f t="shared" si="55"/>
        <v>32812357.697283313</v>
      </c>
      <c r="J61" s="291"/>
      <c r="K61" s="315">
        <v>29182619.846153848</v>
      </c>
      <c r="L61" s="315"/>
      <c r="M61" s="315"/>
      <c r="N61" s="292">
        <f t="shared" si="3"/>
        <v>29182619.846153848</v>
      </c>
      <c r="O61" s="315">
        <f>VLOOKUP($B61,[1]점별현황!$B$3:$E$302,3,0)</f>
        <v>4570670.7352941148</v>
      </c>
      <c r="P61" s="315"/>
      <c r="Q61" s="315"/>
      <c r="R61" s="292">
        <f t="shared" si="4"/>
        <v>4570670.7352941148</v>
      </c>
      <c r="S61" s="315">
        <v>2180494</v>
      </c>
      <c r="T61" s="315"/>
      <c r="U61" s="291"/>
      <c r="V61" s="292">
        <f t="shared" si="56"/>
        <v>2180494</v>
      </c>
      <c r="W61" s="291">
        <f t="shared" si="13"/>
        <v>37383028.432577431</v>
      </c>
      <c r="X61" s="291">
        <f t="shared" si="6"/>
        <v>0</v>
      </c>
      <c r="Y61" s="291">
        <f t="shared" si="57"/>
        <v>0</v>
      </c>
      <c r="Z61" s="292">
        <f t="shared" si="58"/>
        <v>37383028.432577431</v>
      </c>
      <c r="AA61" s="291">
        <f t="shared" si="14"/>
        <v>31363113.846153848</v>
      </c>
      <c r="AB61" s="291">
        <f t="shared" si="15"/>
        <v>0</v>
      </c>
      <c r="AC61" s="291">
        <f t="shared" si="67"/>
        <v>0</v>
      </c>
      <c r="AD61" s="316">
        <f t="shared" si="9"/>
        <v>31363113.846153848</v>
      </c>
      <c r="AE61" s="317">
        <f t="shared" si="60"/>
        <v>0.83896664238209417</v>
      </c>
      <c r="AF61" s="318">
        <f t="shared" ca="1" si="61"/>
        <v>3.027747166237845E-3</v>
      </c>
      <c r="AG61" s="319">
        <f t="shared" si="54"/>
        <v>74</v>
      </c>
      <c r="AH61" s="318">
        <f t="shared" ca="1" si="62"/>
        <v>3.7847790507364977E-3</v>
      </c>
      <c r="AI61" s="318">
        <f t="shared" ca="1" si="63"/>
        <v>-7.5703188449865273E-4</v>
      </c>
      <c r="AJ61" s="320">
        <f t="shared" ca="1" si="64"/>
        <v>0.83820961049759557</v>
      </c>
      <c r="AK61"/>
      <c r="AL61" s="208">
        <f t="shared" si="65"/>
        <v>74</v>
      </c>
      <c r="AM61" t="b">
        <f t="shared" si="66"/>
        <v>1</v>
      </c>
      <c r="AN61"/>
      <c r="AO61" s="200">
        <v>74</v>
      </c>
      <c r="AP61" s="200"/>
      <c r="AQ61" s="200"/>
    </row>
    <row r="62" spans="2:43" s="207" customFormat="1">
      <c r="B62" s="410" t="s">
        <v>110</v>
      </c>
      <c r="C62" s="410" t="s">
        <v>50</v>
      </c>
      <c r="D62" s="410" t="s">
        <v>543</v>
      </c>
      <c r="E62" s="410" t="s">
        <v>111</v>
      </c>
      <c r="F62" s="315">
        <v>32256216.041397154</v>
      </c>
      <c r="G62" s="315"/>
      <c r="H62" s="315"/>
      <c r="I62" s="292">
        <f t="shared" si="55"/>
        <v>32256216.041397154</v>
      </c>
      <c r="J62" s="291"/>
      <c r="K62" s="315">
        <v>39100529.846153848</v>
      </c>
      <c r="L62" s="315"/>
      <c r="M62" s="315"/>
      <c r="N62" s="292">
        <f t="shared" si="3"/>
        <v>39100529.846153848</v>
      </c>
      <c r="O62" s="315">
        <f>VLOOKUP($B62,[1]점별현황!$B$3:$E$302,3,0)</f>
        <v>4570670.7352941148</v>
      </c>
      <c r="P62" s="315"/>
      <c r="Q62" s="315"/>
      <c r="R62" s="292">
        <f t="shared" si="4"/>
        <v>4570670.7352941148</v>
      </c>
      <c r="S62" s="315">
        <v>4169047</v>
      </c>
      <c r="T62" s="315"/>
      <c r="U62" s="291"/>
      <c r="V62" s="292">
        <f t="shared" si="56"/>
        <v>4169047</v>
      </c>
      <c r="W62" s="291">
        <f t="shared" si="13"/>
        <v>36826886.776691273</v>
      </c>
      <c r="X62" s="291">
        <f t="shared" si="6"/>
        <v>0</v>
      </c>
      <c r="Y62" s="291">
        <f t="shared" si="57"/>
        <v>0</v>
      </c>
      <c r="Z62" s="292">
        <f t="shared" si="58"/>
        <v>36826886.776691273</v>
      </c>
      <c r="AA62" s="291">
        <f t="shared" si="14"/>
        <v>43269576.846153848</v>
      </c>
      <c r="AB62" s="291">
        <f t="shared" si="15"/>
        <v>0</v>
      </c>
      <c r="AC62" s="291">
        <f t="shared" si="67"/>
        <v>0</v>
      </c>
      <c r="AD62" s="316">
        <f t="shared" si="9"/>
        <v>43269576.846153848</v>
      </c>
      <c r="AE62" s="317">
        <f t="shared" si="60"/>
        <v>1.1749452813790473</v>
      </c>
      <c r="AF62" s="318">
        <f t="shared" ca="1" si="61"/>
        <v>4.1771789409334762E-3</v>
      </c>
      <c r="AG62" s="319">
        <f t="shared" si="54"/>
        <v>81</v>
      </c>
      <c r="AH62" s="318">
        <f t="shared" ca="1" si="62"/>
        <v>4.1427986906710313E-3</v>
      </c>
      <c r="AI62" s="318">
        <f t="shared" ca="1" si="63"/>
        <v>3.438025026244497E-5</v>
      </c>
      <c r="AJ62" s="320">
        <f t="shared" ca="1" si="64"/>
        <v>1.1749796616293098</v>
      </c>
      <c r="AK62"/>
      <c r="AL62" s="208">
        <f t="shared" si="65"/>
        <v>81</v>
      </c>
      <c r="AM62" t="b">
        <f t="shared" si="66"/>
        <v>1</v>
      </c>
      <c r="AN62"/>
      <c r="AO62" s="200">
        <v>81</v>
      </c>
      <c r="AP62" s="200"/>
      <c r="AQ62" s="200"/>
    </row>
    <row r="63" spans="2:43" s="207" customFormat="1">
      <c r="B63" s="410" t="s">
        <v>93</v>
      </c>
      <c r="C63" s="410" t="s">
        <v>50</v>
      </c>
      <c r="D63" s="410" t="s">
        <v>543</v>
      </c>
      <c r="E63" s="410" t="s">
        <v>94</v>
      </c>
      <c r="F63" s="315">
        <v>30031649.417852525</v>
      </c>
      <c r="G63" s="315"/>
      <c r="H63" s="315"/>
      <c r="I63" s="292">
        <f t="shared" si="55"/>
        <v>30031649.417852525</v>
      </c>
      <c r="J63" s="291"/>
      <c r="K63" s="315">
        <v>42762516.846153848</v>
      </c>
      <c r="L63" s="315"/>
      <c r="M63" s="315"/>
      <c r="N63" s="292">
        <f t="shared" si="3"/>
        <v>42762516.846153848</v>
      </c>
      <c r="O63" s="315">
        <f>VLOOKUP($B63,[1]점별현황!$B$3:$E$302,3,0)</f>
        <v>6254602.0588235259</v>
      </c>
      <c r="P63" s="315"/>
      <c r="Q63" s="315"/>
      <c r="R63" s="292">
        <f t="shared" si="4"/>
        <v>6254602.0588235259</v>
      </c>
      <c r="S63" s="315">
        <v>10312522</v>
      </c>
      <c r="T63" s="315"/>
      <c r="U63" s="291"/>
      <c r="V63" s="292">
        <f t="shared" si="56"/>
        <v>10312522</v>
      </c>
      <c r="W63" s="291">
        <f t="shared" si="13"/>
        <v>36286251.476676047</v>
      </c>
      <c r="X63" s="291">
        <f t="shared" si="6"/>
        <v>0</v>
      </c>
      <c r="Y63" s="291">
        <f t="shared" si="57"/>
        <v>0</v>
      </c>
      <c r="Z63" s="292">
        <f t="shared" si="58"/>
        <v>36286251.476676047</v>
      </c>
      <c r="AA63" s="291">
        <f t="shared" si="14"/>
        <v>53075038.846153848</v>
      </c>
      <c r="AB63" s="291">
        <f t="shared" si="15"/>
        <v>0</v>
      </c>
      <c r="AC63" s="291">
        <f t="shared" si="67"/>
        <v>0</v>
      </c>
      <c r="AD63" s="316">
        <f t="shared" si="9"/>
        <v>53075038.846153848</v>
      </c>
      <c r="AE63" s="317">
        <f t="shared" si="60"/>
        <v>1.4626762668022968</v>
      </c>
      <c r="AF63" s="318">
        <f t="shared" ca="1" si="61"/>
        <v>5.1237832841687916E-3</v>
      </c>
      <c r="AG63" s="319">
        <f t="shared" si="54"/>
        <v>74</v>
      </c>
      <c r="AH63" s="318">
        <f t="shared" ca="1" si="62"/>
        <v>3.7847790507364977E-3</v>
      </c>
      <c r="AI63" s="318">
        <f t="shared" ca="1" si="63"/>
        <v>1.3390042334322939E-3</v>
      </c>
      <c r="AJ63" s="320">
        <f t="shared" ca="1" si="64"/>
        <v>1.464015271035729</v>
      </c>
      <c r="AK63"/>
      <c r="AL63" s="208">
        <f t="shared" si="65"/>
        <v>74</v>
      </c>
      <c r="AM63" t="b">
        <f t="shared" si="66"/>
        <v>1</v>
      </c>
      <c r="AN63"/>
      <c r="AO63" s="200">
        <v>74</v>
      </c>
      <c r="AP63" s="200"/>
      <c r="AQ63" s="200"/>
    </row>
    <row r="64" spans="2:43" s="207" customFormat="1">
      <c r="B64" s="410" t="s">
        <v>105</v>
      </c>
      <c r="C64" s="410" t="s">
        <v>50</v>
      </c>
      <c r="D64" s="410" t="s">
        <v>543</v>
      </c>
      <c r="E64" s="410" t="s">
        <v>489</v>
      </c>
      <c r="F64" s="315">
        <v>40598340.879689522</v>
      </c>
      <c r="G64" s="315"/>
      <c r="H64" s="315"/>
      <c r="I64" s="292">
        <f t="shared" si="55"/>
        <v>40598340.879689522</v>
      </c>
      <c r="J64" s="291"/>
      <c r="K64" s="315">
        <v>41282144.846153848</v>
      </c>
      <c r="L64" s="315"/>
      <c r="M64" s="315"/>
      <c r="N64" s="292">
        <f t="shared" si="3"/>
        <v>41282144.846153848</v>
      </c>
      <c r="O64" s="315">
        <f>VLOOKUP($B64,[1]점별현황!$B$3:$E$302,3,0)</f>
        <v>4859344.6764705852</v>
      </c>
      <c r="P64" s="315"/>
      <c r="Q64" s="315"/>
      <c r="R64" s="292">
        <f t="shared" si="4"/>
        <v>4859344.6764705852</v>
      </c>
      <c r="S64" s="315">
        <v>4421140</v>
      </c>
      <c r="T64" s="315"/>
      <c r="U64" s="291"/>
      <c r="V64" s="292">
        <f t="shared" si="56"/>
        <v>4421140</v>
      </c>
      <c r="W64" s="291">
        <f t="shared" si="13"/>
        <v>45457685.556160107</v>
      </c>
      <c r="X64" s="291">
        <f t="shared" si="6"/>
        <v>0</v>
      </c>
      <c r="Y64" s="291">
        <f t="shared" si="57"/>
        <v>0</v>
      </c>
      <c r="Z64" s="292">
        <f t="shared" si="58"/>
        <v>45457685.556160107</v>
      </c>
      <c r="AA64" s="291">
        <f t="shared" si="14"/>
        <v>45703284.846153848</v>
      </c>
      <c r="AB64" s="291">
        <f t="shared" si="15"/>
        <v>0</v>
      </c>
      <c r="AC64" s="291">
        <f t="shared" si="67"/>
        <v>0</v>
      </c>
      <c r="AD64" s="316">
        <f t="shared" si="9"/>
        <v>45703284.846153848</v>
      </c>
      <c r="AE64" s="317">
        <f t="shared" si="60"/>
        <v>1.0054028111415905</v>
      </c>
      <c r="AF64" s="318">
        <f t="shared" ca="1" si="61"/>
        <v>4.4121253986288437E-3</v>
      </c>
      <c r="AG64" s="319">
        <f t="shared" si="54"/>
        <v>85</v>
      </c>
      <c r="AH64" s="318">
        <f t="shared" ca="1" si="62"/>
        <v>4.3473813420621928E-3</v>
      </c>
      <c r="AI64" s="318">
        <f t="shared" ca="1" si="63"/>
        <v>6.4744056566650929E-5</v>
      </c>
      <c r="AJ64" s="320">
        <f t="shared" ca="1" si="64"/>
        <v>1.0054675551981571</v>
      </c>
      <c r="AK64"/>
      <c r="AL64" s="208">
        <f t="shared" si="65"/>
        <v>85</v>
      </c>
      <c r="AM64" t="b">
        <f t="shared" si="66"/>
        <v>1</v>
      </c>
      <c r="AN64"/>
      <c r="AO64" s="200">
        <v>85</v>
      </c>
      <c r="AP64" s="200"/>
      <c r="AQ64" s="200"/>
    </row>
    <row r="65" spans="1:43" s="207" customFormat="1">
      <c r="B65" s="410" t="s">
        <v>112</v>
      </c>
      <c r="C65" s="410" t="s">
        <v>50</v>
      </c>
      <c r="D65" s="410" t="s">
        <v>543</v>
      </c>
      <c r="E65" s="410" t="s">
        <v>113</v>
      </c>
      <c r="F65" s="315">
        <v>25026374.514877103</v>
      </c>
      <c r="G65" s="315"/>
      <c r="H65" s="315"/>
      <c r="I65" s="292">
        <f t="shared" si="55"/>
        <v>25026374.514877103</v>
      </c>
      <c r="J65" s="291"/>
      <c r="K65" s="315">
        <v>20863485</v>
      </c>
      <c r="L65" s="315"/>
      <c r="M65" s="315"/>
      <c r="N65" s="292">
        <f t="shared" si="3"/>
        <v>20863485</v>
      </c>
      <c r="O65" s="315">
        <f>VLOOKUP($B65,[1]점별현황!$B$3:$E$302,3,0)</f>
        <v>2742402.4411764685</v>
      </c>
      <c r="P65" s="315"/>
      <c r="Q65" s="315"/>
      <c r="R65" s="292">
        <f t="shared" si="4"/>
        <v>2742402.4411764685</v>
      </c>
      <c r="S65" s="315">
        <v>1868117</v>
      </c>
      <c r="T65" s="315"/>
      <c r="U65" s="291"/>
      <c r="V65" s="292">
        <f t="shared" si="56"/>
        <v>1868117</v>
      </c>
      <c r="W65" s="291">
        <f t="shared" si="13"/>
        <v>27768776.95605357</v>
      </c>
      <c r="X65" s="291">
        <f t="shared" si="6"/>
        <v>0</v>
      </c>
      <c r="Y65" s="291">
        <f t="shared" si="57"/>
        <v>0</v>
      </c>
      <c r="Z65" s="292">
        <f t="shared" si="58"/>
        <v>27768776.95605357</v>
      </c>
      <c r="AA65" s="291">
        <f t="shared" si="14"/>
        <v>22731602</v>
      </c>
      <c r="AB65" s="291">
        <f t="shared" si="15"/>
        <v>0</v>
      </c>
      <c r="AC65" s="291">
        <f t="shared" si="67"/>
        <v>0</v>
      </c>
      <c r="AD65" s="316">
        <f t="shared" si="9"/>
        <v>22731602</v>
      </c>
      <c r="AE65" s="317">
        <f t="shared" si="60"/>
        <v>0.81860292356320463</v>
      </c>
      <c r="AF65" s="318">
        <f t="shared" ca="1" si="61"/>
        <v>2.194474179992393E-3</v>
      </c>
      <c r="AG65" s="319">
        <f t="shared" si="54"/>
        <v>54</v>
      </c>
      <c r="AH65" s="318">
        <f t="shared" ca="1" si="62"/>
        <v>2.7618657937806875E-3</v>
      </c>
      <c r="AI65" s="318">
        <f t="shared" ca="1" si="63"/>
        <v>-5.6739161378829448E-4</v>
      </c>
      <c r="AJ65" s="320">
        <f t="shared" ca="1" si="64"/>
        <v>0.81803553194941636</v>
      </c>
      <c r="AK65"/>
      <c r="AL65" s="208">
        <f t="shared" si="65"/>
        <v>54</v>
      </c>
      <c r="AM65" t="b">
        <f t="shared" si="66"/>
        <v>1</v>
      </c>
      <c r="AN65"/>
      <c r="AO65" s="200">
        <v>54</v>
      </c>
      <c r="AP65" s="200"/>
      <c r="AQ65" s="200"/>
    </row>
    <row r="66" spans="1:43" s="207" customFormat="1">
      <c r="B66" s="410" t="s">
        <v>556</v>
      </c>
      <c r="C66" s="410" t="s">
        <v>50</v>
      </c>
      <c r="D66" s="410" t="s">
        <v>543</v>
      </c>
      <c r="E66" s="410" t="s">
        <v>557</v>
      </c>
      <c r="F66" s="315">
        <v>28919366.106080204</v>
      </c>
      <c r="G66" s="315"/>
      <c r="H66" s="315"/>
      <c r="I66" s="292">
        <f t="shared" si="55"/>
        <v>28919366.106080204</v>
      </c>
      <c r="J66" s="291"/>
      <c r="K66" s="315">
        <v>24874709.846153848</v>
      </c>
      <c r="L66" s="315"/>
      <c r="M66" s="315"/>
      <c r="N66" s="292">
        <f t="shared" si="3"/>
        <v>24874709.846153848</v>
      </c>
      <c r="O66" s="315">
        <f>VLOOKUP($B66,[1]점별현황!$B$3:$E$302,3,0)</f>
        <v>5581029.5294117611</v>
      </c>
      <c r="P66" s="315"/>
      <c r="Q66" s="315"/>
      <c r="R66" s="292">
        <f t="shared" si="4"/>
        <v>5581029.5294117611</v>
      </c>
      <c r="S66" s="315">
        <v>7724620</v>
      </c>
      <c r="T66" s="315"/>
      <c r="U66" s="291"/>
      <c r="V66" s="292">
        <f t="shared" si="56"/>
        <v>7724620</v>
      </c>
      <c r="W66" s="291">
        <f t="shared" si="13"/>
        <v>34500395.635491967</v>
      </c>
      <c r="X66" s="291">
        <f t="shared" si="6"/>
        <v>0</v>
      </c>
      <c r="Y66" s="291">
        <f t="shared" si="57"/>
        <v>0</v>
      </c>
      <c r="Z66" s="292">
        <f t="shared" si="58"/>
        <v>34500395.635491967</v>
      </c>
      <c r="AA66" s="291">
        <f t="shared" si="14"/>
        <v>32599329.846153848</v>
      </c>
      <c r="AB66" s="291">
        <f t="shared" si="15"/>
        <v>0</v>
      </c>
      <c r="AC66" s="291">
        <f t="shared" si="67"/>
        <v>0</v>
      </c>
      <c r="AD66" s="316">
        <f t="shared" si="9"/>
        <v>32599329.846153848</v>
      </c>
      <c r="AE66" s="317">
        <f t="shared" si="60"/>
        <v>0.94489727568856008</v>
      </c>
      <c r="AF66" s="318">
        <f t="shared" ca="1" si="61"/>
        <v>3.1470895730287734E-3</v>
      </c>
      <c r="AG66" s="319">
        <f t="shared" si="54"/>
        <v>46</v>
      </c>
      <c r="AH66" s="318">
        <f t="shared" ca="1" si="62"/>
        <v>2.3527004909983632E-3</v>
      </c>
      <c r="AI66" s="318">
        <f t="shared" ca="1" si="63"/>
        <v>7.9438908203041019E-4</v>
      </c>
      <c r="AJ66" s="320">
        <f t="shared" ca="1" si="64"/>
        <v>0.94569166477059052</v>
      </c>
      <c r="AK66"/>
      <c r="AL66" s="208">
        <f t="shared" si="65"/>
        <v>46</v>
      </c>
      <c r="AM66" t="b">
        <f t="shared" si="66"/>
        <v>1</v>
      </c>
      <c r="AN66"/>
      <c r="AO66" s="200">
        <v>46</v>
      </c>
      <c r="AP66" s="200"/>
      <c r="AQ66" s="200"/>
    </row>
    <row r="67" spans="1:43" s="207" customFormat="1">
      <c r="B67" s="410" t="s">
        <v>580</v>
      </c>
      <c r="C67" s="410" t="s">
        <v>50</v>
      </c>
      <c r="D67" s="410" t="s">
        <v>543</v>
      </c>
      <c r="E67" s="410" t="s">
        <v>587</v>
      </c>
      <c r="F67" s="315">
        <v>23914091.203104787</v>
      </c>
      <c r="G67" s="315"/>
      <c r="H67" s="315"/>
      <c r="I67" s="292">
        <f t="shared" si="55"/>
        <v>23914091.203104787</v>
      </c>
      <c r="J67" s="291"/>
      <c r="K67" s="315">
        <v>17031566.846153848</v>
      </c>
      <c r="L67" s="315"/>
      <c r="M67" s="315"/>
      <c r="N67" s="292">
        <f t="shared" si="3"/>
        <v>17031566.846153848</v>
      </c>
      <c r="O67" s="315">
        <f>VLOOKUP($B67,[1]점별현황!$B$3:$E$302,3,0)</f>
        <v>4089547.4999999981</v>
      </c>
      <c r="P67" s="315"/>
      <c r="Q67" s="315"/>
      <c r="R67" s="292">
        <f t="shared" si="4"/>
        <v>4089547.4999999981</v>
      </c>
      <c r="S67" s="315">
        <v>1477199</v>
      </c>
      <c r="T67" s="315"/>
      <c r="U67" s="291"/>
      <c r="V67" s="292">
        <f t="shared" si="56"/>
        <v>1477199</v>
      </c>
      <c r="W67" s="291">
        <f t="shared" si="13"/>
        <v>28003638.703104787</v>
      </c>
      <c r="X67" s="291">
        <f t="shared" si="6"/>
        <v>0</v>
      </c>
      <c r="Y67" s="291">
        <f t="shared" si="57"/>
        <v>0</v>
      </c>
      <c r="Z67" s="292">
        <f t="shared" si="58"/>
        <v>28003638.703104787</v>
      </c>
      <c r="AA67" s="291">
        <f t="shared" si="14"/>
        <v>18508765.846153848</v>
      </c>
      <c r="AB67" s="291">
        <f t="shared" si="15"/>
        <v>0</v>
      </c>
      <c r="AC67" s="291">
        <f t="shared" si="67"/>
        <v>0</v>
      </c>
      <c r="AD67" s="316">
        <f t="shared" si="9"/>
        <v>18508765.846153848</v>
      </c>
      <c r="AE67" s="317">
        <f t="shared" si="60"/>
        <v>0.66094145987184749</v>
      </c>
      <c r="AF67" s="318">
        <f t="shared" ca="1" si="61"/>
        <v>1.7868080196419801E-3</v>
      </c>
      <c r="AG67" s="319">
        <f t="shared" si="54"/>
        <v>38</v>
      </c>
      <c r="AH67" s="318">
        <f t="shared" ca="1" si="62"/>
        <v>1.9435351882160392E-3</v>
      </c>
      <c r="AI67" s="318">
        <f t="shared" ca="1" si="63"/>
        <v>-1.5672716857405918E-4</v>
      </c>
      <c r="AJ67" s="320">
        <f t="shared" ca="1" si="64"/>
        <v>0.66078473270327343</v>
      </c>
      <c r="AK67"/>
      <c r="AL67" s="208">
        <f t="shared" si="65"/>
        <v>38</v>
      </c>
      <c r="AM67" t="b">
        <f t="shared" si="66"/>
        <v>1</v>
      </c>
      <c r="AN67"/>
      <c r="AO67" s="200">
        <v>38</v>
      </c>
      <c r="AP67" s="200"/>
      <c r="AQ67" s="200"/>
    </row>
    <row r="68" spans="1:43" s="207" customFormat="1">
      <c r="B68" s="410" t="s">
        <v>581</v>
      </c>
      <c r="C68" s="410" t="s">
        <v>50</v>
      </c>
      <c r="D68" s="410" t="s">
        <v>543</v>
      </c>
      <c r="E68" s="410" t="s">
        <v>588</v>
      </c>
      <c r="F68" s="315">
        <v>27807082.794307891</v>
      </c>
      <c r="G68" s="315"/>
      <c r="H68" s="315"/>
      <c r="I68" s="292">
        <f t="shared" si="55"/>
        <v>27807082.794307891</v>
      </c>
      <c r="J68" s="291"/>
      <c r="K68" s="315">
        <v>22319170.846153848</v>
      </c>
      <c r="L68" s="315"/>
      <c r="M68" s="315"/>
      <c r="N68" s="292">
        <f t="shared" si="3"/>
        <v>22319170.846153848</v>
      </c>
      <c r="O68" s="315">
        <f>VLOOKUP($B68,[1]점별현황!$B$3:$E$302,3,0)</f>
        <v>5099906.2941176435</v>
      </c>
      <c r="P68" s="315"/>
      <c r="Q68" s="315"/>
      <c r="R68" s="292">
        <f t="shared" si="4"/>
        <v>5099906.2941176435</v>
      </c>
      <c r="S68" s="315">
        <v>4250940</v>
      </c>
      <c r="T68" s="315"/>
      <c r="U68" s="291"/>
      <c r="V68" s="292">
        <f t="shared" si="56"/>
        <v>4250940</v>
      </c>
      <c r="W68" s="291">
        <f t="shared" si="13"/>
        <v>32906989.088425536</v>
      </c>
      <c r="X68" s="291">
        <f t="shared" si="6"/>
        <v>0</v>
      </c>
      <c r="Y68" s="291">
        <f t="shared" si="57"/>
        <v>0</v>
      </c>
      <c r="Z68" s="292">
        <f t="shared" si="58"/>
        <v>32906989.088425536</v>
      </c>
      <c r="AA68" s="291">
        <f t="shared" si="14"/>
        <v>26570110.846153848</v>
      </c>
      <c r="AB68" s="291">
        <f t="shared" si="15"/>
        <v>0</v>
      </c>
      <c r="AC68" s="291">
        <f t="shared" si="67"/>
        <v>0</v>
      </c>
      <c r="AD68" s="316">
        <f t="shared" si="9"/>
        <v>26570110.846153848</v>
      </c>
      <c r="AE68" s="317">
        <f t="shared" si="60"/>
        <v>0.80743062741949323</v>
      </c>
      <c r="AF68" s="318">
        <f t="shared" ca="1" si="61"/>
        <v>2.5650379683499849E-3</v>
      </c>
      <c r="AG68" s="319">
        <f t="shared" si="54"/>
        <v>45</v>
      </c>
      <c r="AH68" s="318">
        <f t="shared" ca="1" si="62"/>
        <v>2.3015548281505728E-3</v>
      </c>
      <c r="AI68" s="318">
        <f t="shared" ca="1" si="63"/>
        <v>2.634831401994121E-4</v>
      </c>
      <c r="AJ68" s="320">
        <f t="shared" ca="1" si="64"/>
        <v>0.80769411055969265</v>
      </c>
      <c r="AK68"/>
      <c r="AL68" s="208">
        <f t="shared" si="65"/>
        <v>45</v>
      </c>
      <c r="AM68" t="b">
        <f t="shared" si="66"/>
        <v>1</v>
      </c>
      <c r="AN68"/>
      <c r="AO68" s="200">
        <v>45</v>
      </c>
      <c r="AP68" s="200"/>
      <c r="AQ68" s="200"/>
    </row>
    <row r="69" spans="1:43" s="207" customFormat="1">
      <c r="B69" s="410" t="s">
        <v>582</v>
      </c>
      <c r="C69" s="410" t="s">
        <v>50</v>
      </c>
      <c r="D69" s="410" t="s">
        <v>543</v>
      </c>
      <c r="E69" s="410" t="s">
        <v>589</v>
      </c>
      <c r="F69" s="315">
        <v>30587791.073738683</v>
      </c>
      <c r="G69" s="315"/>
      <c r="H69" s="315"/>
      <c r="I69" s="292">
        <f t="shared" si="55"/>
        <v>30587791.073738683</v>
      </c>
      <c r="J69" s="291"/>
      <c r="K69" s="315">
        <v>24154664.923076924</v>
      </c>
      <c r="L69" s="315"/>
      <c r="M69" s="315"/>
      <c r="N69" s="292">
        <f t="shared" si="3"/>
        <v>24154664.923076924</v>
      </c>
      <c r="O69" s="315">
        <f>VLOOKUP($B69,[1]점별현황!$B$3:$E$302,3,0)</f>
        <v>5244243.2647058787</v>
      </c>
      <c r="P69" s="315"/>
      <c r="Q69" s="315"/>
      <c r="R69" s="292">
        <f t="shared" si="4"/>
        <v>5244243.2647058787</v>
      </c>
      <c r="S69" s="315">
        <v>3869378</v>
      </c>
      <c r="T69" s="315"/>
      <c r="U69" s="291"/>
      <c r="V69" s="292">
        <f t="shared" si="56"/>
        <v>3869378</v>
      </c>
      <c r="W69" s="291">
        <f t="shared" si="13"/>
        <v>35832034.338444561</v>
      </c>
      <c r="X69" s="291">
        <f t="shared" si="6"/>
        <v>0</v>
      </c>
      <c r="Y69" s="291">
        <f t="shared" si="57"/>
        <v>0</v>
      </c>
      <c r="Z69" s="292">
        <f t="shared" si="58"/>
        <v>35832034.338444561</v>
      </c>
      <c r="AA69" s="291">
        <f t="shared" si="14"/>
        <v>28024042.923076924</v>
      </c>
      <c r="AB69" s="291">
        <f t="shared" si="15"/>
        <v>0</v>
      </c>
      <c r="AC69" s="291">
        <f t="shared" si="67"/>
        <v>0</v>
      </c>
      <c r="AD69" s="316">
        <f t="shared" si="9"/>
        <v>28024042.923076924</v>
      </c>
      <c r="AE69" s="317">
        <f t="shared" si="60"/>
        <v>0.78209466586187204</v>
      </c>
      <c r="AF69" s="318">
        <f t="shared" ca="1" si="61"/>
        <v>2.705398353080916E-3</v>
      </c>
      <c r="AG69" s="319">
        <f t="shared" si="54"/>
        <v>62</v>
      </c>
      <c r="AH69" s="318">
        <f t="shared" ca="1" si="62"/>
        <v>3.1710310965630114E-3</v>
      </c>
      <c r="AI69" s="318">
        <f t="shared" ca="1" si="63"/>
        <v>-4.6563274348209545E-4</v>
      </c>
      <c r="AJ69" s="320">
        <f t="shared" ca="1" si="64"/>
        <v>0.78162903311838994</v>
      </c>
      <c r="AK69"/>
      <c r="AL69" s="208">
        <f t="shared" si="65"/>
        <v>62</v>
      </c>
      <c r="AM69" t="b">
        <f t="shared" si="66"/>
        <v>1</v>
      </c>
      <c r="AN69"/>
      <c r="AO69" s="200">
        <v>62</v>
      </c>
      <c r="AP69" s="200"/>
      <c r="AQ69" s="200"/>
    </row>
    <row r="70" spans="1:43" s="207" customFormat="1">
      <c r="B70" s="410" t="s">
        <v>602</v>
      </c>
      <c r="C70" s="410" t="s">
        <v>50</v>
      </c>
      <c r="D70" s="410" t="s">
        <v>543</v>
      </c>
      <c r="E70" s="410" t="s">
        <v>610</v>
      </c>
      <c r="F70" s="315">
        <v>28919366.106080204</v>
      </c>
      <c r="G70" s="315"/>
      <c r="H70" s="315"/>
      <c r="I70" s="292">
        <f t="shared" si="55"/>
        <v>28919366.106080204</v>
      </c>
      <c r="J70" s="291"/>
      <c r="K70" s="315">
        <v>35533390.846153848</v>
      </c>
      <c r="L70" s="315"/>
      <c r="M70" s="315"/>
      <c r="N70" s="292">
        <f t="shared" si="3"/>
        <v>35533390.846153848</v>
      </c>
      <c r="O70" s="315">
        <f>VLOOKUP($B70,[1]점별현황!$B$3:$E$302,3,0)</f>
        <v>5244243.2647058787</v>
      </c>
      <c r="P70" s="315"/>
      <c r="Q70" s="315"/>
      <c r="R70" s="292">
        <f t="shared" si="4"/>
        <v>5244243.2647058787</v>
      </c>
      <c r="S70" s="315">
        <v>5250090</v>
      </c>
      <c r="T70" s="315"/>
      <c r="U70" s="291"/>
      <c r="V70" s="292">
        <f t="shared" si="56"/>
        <v>5250090</v>
      </c>
      <c r="W70" s="291">
        <f t="shared" si="13"/>
        <v>34163609.370786086</v>
      </c>
      <c r="X70" s="291">
        <f t="shared" si="6"/>
        <v>0</v>
      </c>
      <c r="Y70" s="291">
        <f t="shared" si="57"/>
        <v>0</v>
      </c>
      <c r="Z70" s="292">
        <f t="shared" si="58"/>
        <v>34163609.370786086</v>
      </c>
      <c r="AA70" s="291">
        <f t="shared" si="14"/>
        <v>40783480.846153848</v>
      </c>
      <c r="AB70" s="291">
        <f t="shared" si="15"/>
        <v>0</v>
      </c>
      <c r="AC70" s="291">
        <f t="shared" si="67"/>
        <v>0</v>
      </c>
      <c r="AD70" s="316">
        <f t="shared" si="9"/>
        <v>40783480.846153848</v>
      </c>
      <c r="AE70" s="317">
        <f t="shared" si="60"/>
        <v>1.1937696747296418</v>
      </c>
      <c r="AF70" s="318">
        <f t="shared" ca="1" si="61"/>
        <v>3.9371750256360699E-3</v>
      </c>
      <c r="AG70" s="319">
        <f t="shared" si="54"/>
        <v>62</v>
      </c>
      <c r="AH70" s="318">
        <f t="shared" ca="1" si="62"/>
        <v>3.1710310965630114E-3</v>
      </c>
      <c r="AI70" s="318">
        <f t="shared" ca="1" si="63"/>
        <v>7.6614392907305845E-4</v>
      </c>
      <c r="AJ70" s="320">
        <f t="shared" ca="1" si="64"/>
        <v>1.1945358186587149</v>
      </c>
      <c r="AK70"/>
      <c r="AL70" s="208">
        <f t="shared" si="65"/>
        <v>62</v>
      </c>
      <c r="AM70" t="b">
        <f t="shared" si="66"/>
        <v>1</v>
      </c>
      <c r="AN70"/>
      <c r="AO70" s="200">
        <v>62</v>
      </c>
      <c r="AP70" s="200"/>
      <c r="AQ70" s="200"/>
    </row>
    <row r="71" spans="1:43" s="207" customFormat="1">
      <c r="B71" s="410" t="s">
        <v>603</v>
      </c>
      <c r="C71" s="410" t="s">
        <v>50</v>
      </c>
      <c r="D71" s="410" t="s">
        <v>543</v>
      </c>
      <c r="E71" s="410" t="s">
        <v>611</v>
      </c>
      <c r="F71" s="315">
        <v>30587791.073738683</v>
      </c>
      <c r="G71" s="315"/>
      <c r="H71" s="315"/>
      <c r="I71" s="292">
        <f t="shared" si="55"/>
        <v>30587791.073738683</v>
      </c>
      <c r="J71" s="291"/>
      <c r="K71" s="315">
        <v>18485155</v>
      </c>
      <c r="L71" s="315"/>
      <c r="M71" s="315"/>
      <c r="N71" s="292">
        <f t="shared" si="3"/>
        <v>18485155</v>
      </c>
      <c r="O71" s="315">
        <f>VLOOKUP($B71,[1]점별현황!$B$3:$E$302,3,0)</f>
        <v>4570670.7352941148</v>
      </c>
      <c r="P71" s="315"/>
      <c r="Q71" s="315"/>
      <c r="R71" s="292">
        <f t="shared" si="4"/>
        <v>4570670.7352941148</v>
      </c>
      <c r="S71" s="315">
        <v>1367550</v>
      </c>
      <c r="T71" s="315"/>
      <c r="U71" s="291"/>
      <c r="V71" s="292">
        <f t="shared" si="56"/>
        <v>1367550</v>
      </c>
      <c r="W71" s="291">
        <f t="shared" si="13"/>
        <v>35158461.809032798</v>
      </c>
      <c r="X71" s="291">
        <f t="shared" si="6"/>
        <v>0</v>
      </c>
      <c r="Y71" s="291">
        <f t="shared" si="57"/>
        <v>0</v>
      </c>
      <c r="Z71" s="292">
        <f t="shared" si="58"/>
        <v>35158461.809032798</v>
      </c>
      <c r="AA71" s="291">
        <f t="shared" si="14"/>
        <v>19852705</v>
      </c>
      <c r="AB71" s="291">
        <f t="shared" si="15"/>
        <v>0</v>
      </c>
      <c r="AC71" s="291">
        <f t="shared" si="67"/>
        <v>0</v>
      </c>
      <c r="AD71" s="316">
        <f t="shared" si="9"/>
        <v>19852705</v>
      </c>
      <c r="AE71" s="317">
        <f t="shared" si="60"/>
        <v>0.56466363937740605</v>
      </c>
      <c r="AF71" s="318">
        <f t="shared" ca="1" si="61"/>
        <v>1.9165498553734084E-3</v>
      </c>
      <c r="AG71" s="319">
        <f t="shared" si="54"/>
        <v>45</v>
      </c>
      <c r="AH71" s="318">
        <f t="shared" ca="1" si="62"/>
        <v>2.3015548281505728E-3</v>
      </c>
      <c r="AI71" s="318">
        <f t="shared" ca="1" si="63"/>
        <v>-3.8500497277716436E-4</v>
      </c>
      <c r="AJ71" s="320">
        <f t="shared" ca="1" si="64"/>
        <v>0.56427863440462889</v>
      </c>
      <c r="AK71"/>
      <c r="AL71" s="208">
        <f t="shared" si="65"/>
        <v>45</v>
      </c>
      <c r="AM71" t="b">
        <f t="shared" si="66"/>
        <v>1</v>
      </c>
      <c r="AN71"/>
      <c r="AO71" s="200">
        <v>45</v>
      </c>
      <c r="AP71" s="200"/>
      <c r="AQ71" s="200"/>
    </row>
    <row r="72" spans="1:43" s="207" customFormat="1" ht="18" customHeight="1">
      <c r="A72" s="207" t="s">
        <v>1216</v>
      </c>
      <c r="B72" s="410" t="s">
        <v>1079</v>
      </c>
      <c r="C72" s="410" t="s">
        <v>50</v>
      </c>
      <c r="D72" s="410" t="s">
        <v>543</v>
      </c>
      <c r="E72" s="410" t="s">
        <v>1106</v>
      </c>
      <c r="F72" s="315"/>
      <c r="G72" s="315"/>
      <c r="H72" s="315"/>
      <c r="I72" s="292">
        <f t="shared" si="55"/>
        <v>0</v>
      </c>
      <c r="J72" s="291"/>
      <c r="K72" s="315"/>
      <c r="L72" s="315"/>
      <c r="M72" s="315"/>
      <c r="N72" s="292">
        <f t="shared" si="3"/>
        <v>0</v>
      </c>
      <c r="O72" s="315"/>
      <c r="P72" s="315"/>
      <c r="Q72" s="315"/>
      <c r="R72" s="292">
        <f t="shared" si="4"/>
        <v>0</v>
      </c>
      <c r="S72" s="315"/>
      <c r="T72" s="315"/>
      <c r="U72" s="291"/>
      <c r="V72" s="292">
        <f t="shared" si="56"/>
        <v>0</v>
      </c>
      <c r="W72" s="291">
        <f t="shared" si="13"/>
        <v>0</v>
      </c>
      <c r="X72" s="291">
        <f t="shared" si="6"/>
        <v>0</v>
      </c>
      <c r="Y72" s="291">
        <f t="shared" si="57"/>
        <v>0</v>
      </c>
      <c r="Z72" s="292">
        <f t="shared" si="58"/>
        <v>0</v>
      </c>
      <c r="AA72" s="291">
        <f t="shared" si="14"/>
        <v>0</v>
      </c>
      <c r="AB72" s="291">
        <f t="shared" si="15"/>
        <v>0</v>
      </c>
      <c r="AC72" s="291">
        <f t="shared" si="67"/>
        <v>0</v>
      </c>
      <c r="AD72" s="316">
        <f t="shared" si="9"/>
        <v>0</v>
      </c>
      <c r="AE72" s="317" t="e">
        <f t="shared" si="60"/>
        <v>#DIV/0!</v>
      </c>
      <c r="AF72" s="318">
        <f t="shared" ca="1" si="61"/>
        <v>0</v>
      </c>
      <c r="AG72" s="319">
        <f t="shared" si="54"/>
        <v>0</v>
      </c>
      <c r="AH72" s="318">
        <f t="shared" ca="1" si="62"/>
        <v>0</v>
      </c>
      <c r="AI72" s="318">
        <f t="shared" ca="1" si="63"/>
        <v>0</v>
      </c>
      <c r="AJ72" s="320" t="e">
        <f t="shared" ca="1" si="64"/>
        <v>#DIV/0!</v>
      </c>
      <c r="AK72"/>
      <c r="AL72" s="208">
        <f t="shared" si="65"/>
        <v>0</v>
      </c>
      <c r="AM72" t="b">
        <f t="shared" si="66"/>
        <v>1</v>
      </c>
      <c r="AN72"/>
      <c r="AO72" s="200"/>
      <c r="AP72" s="200"/>
      <c r="AQ72" s="200"/>
    </row>
    <row r="73" spans="1:43" s="207" customFormat="1">
      <c r="A73" s="324" t="s">
        <v>1217</v>
      </c>
      <c r="B73" s="410" t="s">
        <v>1107</v>
      </c>
      <c r="C73" s="410" t="s">
        <v>50</v>
      </c>
      <c r="D73" s="410" t="s">
        <v>543</v>
      </c>
      <c r="E73" s="410" t="s">
        <v>1108</v>
      </c>
      <c r="F73" s="315"/>
      <c r="G73" s="315"/>
      <c r="H73" s="315"/>
      <c r="I73" s="292">
        <f t="shared" si="55"/>
        <v>0</v>
      </c>
      <c r="J73" s="291"/>
      <c r="K73" s="315"/>
      <c r="L73" s="315"/>
      <c r="M73" s="315"/>
      <c r="N73" s="292">
        <f t="shared" ref="N73:N136" si="85">SUM(J73:M73)</f>
        <v>0</v>
      </c>
      <c r="O73" s="315"/>
      <c r="P73" s="315"/>
      <c r="Q73" s="315"/>
      <c r="R73" s="292">
        <f t="shared" ref="R73:R136" si="86">SUM(O73:Q73)</f>
        <v>0</v>
      </c>
      <c r="S73" s="315"/>
      <c r="T73" s="315"/>
      <c r="U73" s="291"/>
      <c r="V73" s="292">
        <f t="shared" si="56"/>
        <v>0</v>
      </c>
      <c r="W73" s="291">
        <f t="shared" ref="W73:X136" si="87">SUM(F73,O73)</f>
        <v>0</v>
      </c>
      <c r="X73" s="291">
        <f t="shared" si="87"/>
        <v>0</v>
      </c>
      <c r="Y73" s="291">
        <f t="shared" si="57"/>
        <v>0</v>
      </c>
      <c r="Z73" s="292">
        <f t="shared" si="58"/>
        <v>0</v>
      </c>
      <c r="AA73" s="291">
        <f t="shared" si="14"/>
        <v>0</v>
      </c>
      <c r="AB73" s="291">
        <f t="shared" si="15"/>
        <v>0</v>
      </c>
      <c r="AC73" s="291">
        <f t="shared" si="67"/>
        <v>0</v>
      </c>
      <c r="AD73" s="316">
        <f t="shared" ref="AD73:AD136" si="88">SUM(AA73:AC73)</f>
        <v>0</v>
      </c>
      <c r="AE73" s="317" t="e">
        <f t="shared" si="60"/>
        <v>#DIV/0!</v>
      </c>
      <c r="AF73" s="318">
        <f t="shared" ca="1" si="61"/>
        <v>0</v>
      </c>
      <c r="AG73" s="319">
        <f t="shared" si="54"/>
        <v>0</v>
      </c>
      <c r="AH73" s="318">
        <f t="shared" ca="1" si="62"/>
        <v>0</v>
      </c>
      <c r="AI73" s="318">
        <f t="shared" ca="1" si="63"/>
        <v>0</v>
      </c>
      <c r="AJ73" s="320" t="e">
        <f t="shared" ca="1" si="64"/>
        <v>#DIV/0!</v>
      </c>
      <c r="AK73"/>
      <c r="AL73" s="208">
        <f t="shared" si="65"/>
        <v>0</v>
      </c>
      <c r="AM73" t="b">
        <f t="shared" si="66"/>
        <v>1</v>
      </c>
      <c r="AN73"/>
      <c r="AO73" s="200"/>
      <c r="AP73" s="200"/>
      <c r="AQ73" s="200"/>
    </row>
    <row r="74" spans="1:43" s="207" customFormat="1">
      <c r="B74" s="410" t="s">
        <v>188</v>
      </c>
      <c r="C74" s="410" t="s">
        <v>114</v>
      </c>
      <c r="D74" s="410" t="s">
        <v>27</v>
      </c>
      <c r="E74" s="410" t="s">
        <v>189</v>
      </c>
      <c r="F74" s="315">
        <v>32585180.794309422</v>
      </c>
      <c r="G74" s="315"/>
      <c r="H74" s="315"/>
      <c r="I74" s="292">
        <f t="shared" si="55"/>
        <v>32585180.794309422</v>
      </c>
      <c r="J74" s="291"/>
      <c r="K74" s="315">
        <v>36081061</v>
      </c>
      <c r="L74" s="315"/>
      <c r="M74" s="315"/>
      <c r="N74" s="292">
        <f t="shared" si="85"/>
        <v>36081061</v>
      </c>
      <c r="O74" s="315">
        <f>VLOOKUP($B74,[1]점별현황!$B$3:$E$302,3,0)</f>
        <v>6543275.9999999963</v>
      </c>
      <c r="P74" s="315"/>
      <c r="Q74" s="315"/>
      <c r="R74" s="292">
        <f t="shared" si="86"/>
        <v>6543275.9999999963</v>
      </c>
      <c r="S74" s="315">
        <v>11948406</v>
      </c>
      <c r="T74" s="315"/>
      <c r="U74" s="291"/>
      <c r="V74" s="292">
        <f t="shared" si="56"/>
        <v>11948406</v>
      </c>
      <c r="W74" s="291">
        <f t="shared" si="87"/>
        <v>39128456.794309422</v>
      </c>
      <c r="X74" s="291">
        <f t="shared" si="87"/>
        <v>0</v>
      </c>
      <c r="Y74" s="291">
        <f t="shared" si="57"/>
        <v>0</v>
      </c>
      <c r="Z74" s="292">
        <f t="shared" si="58"/>
        <v>39128456.794309422</v>
      </c>
      <c r="AA74" s="291">
        <f t="shared" ref="AA74:AB137" si="89">SUM(K74,S74)</f>
        <v>48029467</v>
      </c>
      <c r="AB74" s="291">
        <f t="shared" si="89"/>
        <v>0</v>
      </c>
      <c r="AC74" s="291">
        <f t="shared" si="67"/>
        <v>0</v>
      </c>
      <c r="AD74" s="316">
        <f t="shared" si="88"/>
        <v>48029467</v>
      </c>
      <c r="AE74" s="317">
        <f t="shared" si="60"/>
        <v>1.2274817596942662</v>
      </c>
      <c r="AF74" s="318">
        <f t="shared" ca="1" si="61"/>
        <v>4.6366914751673326E-3</v>
      </c>
      <c r="AG74" s="319">
        <f t="shared" si="54"/>
        <v>72</v>
      </c>
      <c r="AH74" s="318">
        <f t="shared" ca="1" si="62"/>
        <v>3.6824877250409165E-3</v>
      </c>
      <c r="AI74" s="318">
        <f t="shared" ca="1" si="63"/>
        <v>9.542037501264161E-4</v>
      </c>
      <c r="AJ74" s="320">
        <f t="shared" ca="1" si="64"/>
        <v>1.2284359634443927</v>
      </c>
      <c r="AK74"/>
      <c r="AL74" s="208">
        <f t="shared" si="65"/>
        <v>72</v>
      </c>
      <c r="AM74" t="b">
        <f t="shared" si="66"/>
        <v>1</v>
      </c>
      <c r="AN74"/>
      <c r="AO74" s="200">
        <v>72</v>
      </c>
      <c r="AP74" s="200"/>
      <c r="AQ74" s="200"/>
    </row>
    <row r="75" spans="1:43" s="207" customFormat="1">
      <c r="B75" s="410" t="s">
        <v>190</v>
      </c>
      <c r="C75" s="410" t="s">
        <v>114</v>
      </c>
      <c r="D75" s="410" t="s">
        <v>27</v>
      </c>
      <c r="E75" s="410" t="s">
        <v>191</v>
      </c>
      <c r="F75" s="315">
        <v>38185758.743331358</v>
      </c>
      <c r="G75" s="315"/>
      <c r="H75" s="315"/>
      <c r="I75" s="292">
        <f t="shared" si="55"/>
        <v>38185758.743331358</v>
      </c>
      <c r="J75" s="291"/>
      <c r="K75" s="315">
        <v>37483754</v>
      </c>
      <c r="L75" s="315"/>
      <c r="M75" s="315"/>
      <c r="N75" s="292">
        <f t="shared" si="85"/>
        <v>37483754</v>
      </c>
      <c r="O75" s="315">
        <f>VLOOKUP($B75,[1]점별현황!$B$3:$E$302,3,0)</f>
        <v>7697971.7647058778</v>
      </c>
      <c r="P75" s="315"/>
      <c r="Q75" s="315"/>
      <c r="R75" s="292">
        <f t="shared" si="86"/>
        <v>7697971.7647058778</v>
      </c>
      <c r="S75" s="315">
        <v>7967489</v>
      </c>
      <c r="T75" s="315"/>
      <c r="U75" s="291"/>
      <c r="V75" s="292">
        <f t="shared" si="56"/>
        <v>7967489</v>
      </c>
      <c r="W75" s="291">
        <f t="shared" si="87"/>
        <v>45883730.508037239</v>
      </c>
      <c r="X75" s="291">
        <f t="shared" si="87"/>
        <v>0</v>
      </c>
      <c r="Y75" s="291">
        <f t="shared" si="57"/>
        <v>0</v>
      </c>
      <c r="Z75" s="292">
        <f t="shared" si="58"/>
        <v>45883730.508037239</v>
      </c>
      <c r="AA75" s="291">
        <f t="shared" si="89"/>
        <v>45451243</v>
      </c>
      <c r="AB75" s="291">
        <f t="shared" si="89"/>
        <v>0</v>
      </c>
      <c r="AC75" s="291">
        <f t="shared" ref="AC75:AC76" si="90">SUM(M75,U75)</f>
        <v>0</v>
      </c>
      <c r="AD75" s="316">
        <f t="shared" si="88"/>
        <v>45451243</v>
      </c>
      <c r="AE75" s="317">
        <f t="shared" si="60"/>
        <v>0.99057427320645863</v>
      </c>
      <c r="AF75" s="318">
        <f t="shared" ca="1" si="61"/>
        <v>4.3877936632913065E-3</v>
      </c>
      <c r="AG75" s="319">
        <f t="shared" si="54"/>
        <v>100</v>
      </c>
      <c r="AH75" s="318">
        <f t="shared" ca="1" si="62"/>
        <v>5.1145662847790511E-3</v>
      </c>
      <c r="AI75" s="318">
        <f t="shared" ca="1" si="63"/>
        <v>-7.2677262148774461E-4</v>
      </c>
      <c r="AJ75" s="320">
        <f t="shared" ca="1" si="64"/>
        <v>0.98984750058497084</v>
      </c>
      <c r="AK75"/>
      <c r="AL75" s="208">
        <f t="shared" si="65"/>
        <v>100</v>
      </c>
      <c r="AM75" t="b">
        <f t="shared" si="66"/>
        <v>1</v>
      </c>
      <c r="AN75"/>
      <c r="AO75" s="200">
        <v>100</v>
      </c>
      <c r="AP75" s="200"/>
      <c r="AQ75" s="200"/>
    </row>
    <row r="76" spans="1:43" s="207" customFormat="1">
      <c r="B76" s="410" t="s">
        <v>192</v>
      </c>
      <c r="C76" s="410" t="s">
        <v>114</v>
      </c>
      <c r="D76" s="410" t="s">
        <v>27</v>
      </c>
      <c r="E76" s="410" t="s">
        <v>193</v>
      </c>
      <c r="F76" s="315">
        <v>30548606.994665086</v>
      </c>
      <c r="G76" s="315"/>
      <c r="H76" s="315"/>
      <c r="I76" s="292">
        <f t="shared" si="55"/>
        <v>30548606.994665086</v>
      </c>
      <c r="J76" s="291"/>
      <c r="K76" s="315">
        <v>25746799</v>
      </c>
      <c r="L76" s="315"/>
      <c r="M76" s="315"/>
      <c r="N76" s="292">
        <f t="shared" si="85"/>
        <v>25746799</v>
      </c>
      <c r="O76" s="315">
        <f>VLOOKUP($B76,[1]점별현황!$B$3:$E$302,3,0)</f>
        <v>5051793.9705882315</v>
      </c>
      <c r="P76" s="315"/>
      <c r="Q76" s="315"/>
      <c r="R76" s="292">
        <f t="shared" si="86"/>
        <v>5051793.9705882315</v>
      </c>
      <c r="S76" s="315">
        <v>5998816</v>
      </c>
      <c r="T76" s="315"/>
      <c r="U76" s="291"/>
      <c r="V76" s="292">
        <f t="shared" si="56"/>
        <v>5998816</v>
      </c>
      <c r="W76" s="291">
        <f t="shared" si="87"/>
        <v>35600400.965253316</v>
      </c>
      <c r="X76" s="291">
        <f t="shared" si="87"/>
        <v>0</v>
      </c>
      <c r="Y76" s="291">
        <f t="shared" si="57"/>
        <v>0</v>
      </c>
      <c r="Z76" s="292">
        <f t="shared" si="58"/>
        <v>35600400.965253316</v>
      </c>
      <c r="AA76" s="291">
        <f t="shared" si="89"/>
        <v>31745615</v>
      </c>
      <c r="AB76" s="291">
        <f t="shared" si="89"/>
        <v>0</v>
      </c>
      <c r="AC76" s="291">
        <f t="shared" si="90"/>
        <v>0</v>
      </c>
      <c r="AD76" s="316">
        <f t="shared" si="88"/>
        <v>31745615</v>
      </c>
      <c r="AE76" s="317">
        <f t="shared" si="60"/>
        <v>0.89172071491510274</v>
      </c>
      <c r="AF76" s="318">
        <f t="shared" ca="1" si="61"/>
        <v>3.0646732441241584E-3</v>
      </c>
      <c r="AG76" s="319">
        <f t="shared" si="54"/>
        <v>56</v>
      </c>
      <c r="AH76" s="318">
        <f t="shared" ca="1" si="62"/>
        <v>2.8641571194762683E-3</v>
      </c>
      <c r="AI76" s="318">
        <f t="shared" ca="1" si="63"/>
        <v>2.0051612464789008E-4</v>
      </c>
      <c r="AJ76" s="320">
        <f t="shared" ca="1" si="64"/>
        <v>0.89192123103975063</v>
      </c>
      <c r="AK76"/>
      <c r="AL76" s="208">
        <f t="shared" si="65"/>
        <v>56</v>
      </c>
      <c r="AM76" t="b">
        <f t="shared" si="66"/>
        <v>1</v>
      </c>
      <c r="AN76"/>
      <c r="AO76" s="200">
        <v>56</v>
      </c>
      <c r="AP76" s="200"/>
      <c r="AQ76" s="200"/>
    </row>
    <row r="77" spans="1:43" s="207" customFormat="1">
      <c r="B77" s="410" t="s">
        <v>194</v>
      </c>
      <c r="C77" s="410" t="s">
        <v>114</v>
      </c>
      <c r="D77" s="410" t="s">
        <v>27</v>
      </c>
      <c r="E77" s="410" t="s">
        <v>195</v>
      </c>
      <c r="F77" s="315">
        <v>37676615.29342027</v>
      </c>
      <c r="G77" s="315"/>
      <c r="H77" s="315"/>
      <c r="I77" s="292">
        <f t="shared" si="55"/>
        <v>37676615.29342027</v>
      </c>
      <c r="J77" s="291"/>
      <c r="K77" s="315">
        <v>28960185</v>
      </c>
      <c r="L77" s="315"/>
      <c r="M77" s="315"/>
      <c r="N77" s="292">
        <f t="shared" si="85"/>
        <v>28960185</v>
      </c>
      <c r="O77" s="315">
        <f>VLOOKUP($B77,[1]점별현황!$B$3:$E$302,3,0)</f>
        <v>5869703.4705882324</v>
      </c>
      <c r="P77" s="315"/>
      <c r="Q77" s="315"/>
      <c r="R77" s="292">
        <f t="shared" si="86"/>
        <v>5869703.4705882324</v>
      </c>
      <c r="S77" s="315">
        <v>6197580</v>
      </c>
      <c r="T77" s="315"/>
      <c r="U77" s="291"/>
      <c r="V77" s="292">
        <f t="shared" si="56"/>
        <v>6197580</v>
      </c>
      <c r="W77" s="291">
        <f t="shared" si="87"/>
        <v>43546318.7640085</v>
      </c>
      <c r="X77" s="291">
        <f t="shared" si="87"/>
        <v>0</v>
      </c>
      <c r="Y77" s="291">
        <f t="shared" si="57"/>
        <v>0</v>
      </c>
      <c r="Z77" s="292">
        <f t="shared" si="58"/>
        <v>43546318.7640085</v>
      </c>
      <c r="AA77" s="291">
        <f t="shared" si="89"/>
        <v>35157765</v>
      </c>
      <c r="AB77" s="291">
        <f t="shared" si="89"/>
        <v>0</v>
      </c>
      <c r="AC77" s="291">
        <f t="shared" si="67"/>
        <v>0</v>
      </c>
      <c r="AD77" s="316">
        <f t="shared" si="88"/>
        <v>35157765</v>
      </c>
      <c r="AE77" s="317">
        <f t="shared" si="60"/>
        <v>0.807364801386111</v>
      </c>
      <c r="AF77" s="318">
        <f t="shared" ca="1" si="61"/>
        <v>3.394076999885017E-3</v>
      </c>
      <c r="AG77" s="319">
        <f t="shared" si="54"/>
        <v>72</v>
      </c>
      <c r="AH77" s="318">
        <f t="shared" ca="1" si="62"/>
        <v>3.6824877250409165E-3</v>
      </c>
      <c r="AI77" s="318">
        <f t="shared" ca="1" si="63"/>
        <v>-2.8841072515589953E-4</v>
      </c>
      <c r="AJ77" s="320">
        <f t="shared" ca="1" si="64"/>
        <v>0.80707639066095505</v>
      </c>
      <c r="AK77"/>
      <c r="AL77" s="208">
        <f t="shared" si="65"/>
        <v>72</v>
      </c>
      <c r="AM77" t="b">
        <f t="shared" si="66"/>
        <v>1</v>
      </c>
      <c r="AN77"/>
      <c r="AO77" s="200">
        <v>72</v>
      </c>
      <c r="AP77" s="200"/>
      <c r="AQ77" s="200"/>
    </row>
    <row r="78" spans="1:43" s="207" customFormat="1">
      <c r="B78" s="410" t="s">
        <v>196</v>
      </c>
      <c r="C78" s="410" t="s">
        <v>114</v>
      </c>
      <c r="D78" s="410" t="s">
        <v>27</v>
      </c>
      <c r="E78" s="410" t="s">
        <v>197</v>
      </c>
      <c r="F78" s="315">
        <v>28512033.195020746</v>
      </c>
      <c r="G78" s="315"/>
      <c r="H78" s="315"/>
      <c r="I78" s="292">
        <f t="shared" si="55"/>
        <v>28512033.195020746</v>
      </c>
      <c r="J78" s="291"/>
      <c r="K78" s="315">
        <v>25889866</v>
      </c>
      <c r="L78" s="315"/>
      <c r="M78" s="315"/>
      <c r="N78" s="292">
        <f t="shared" si="85"/>
        <v>25889866</v>
      </c>
      <c r="O78" s="315">
        <f>VLOOKUP($B78,[1]점별현황!$B$3:$E$302,3,0)</f>
        <v>4378221.4411764685</v>
      </c>
      <c r="P78" s="315"/>
      <c r="Q78" s="315"/>
      <c r="R78" s="292">
        <f t="shared" si="86"/>
        <v>4378221.4411764685</v>
      </c>
      <c r="S78" s="315">
        <v>2838664</v>
      </c>
      <c r="T78" s="315"/>
      <c r="U78" s="291"/>
      <c r="V78" s="292">
        <f t="shared" si="56"/>
        <v>2838664</v>
      </c>
      <c r="W78" s="291">
        <f t="shared" si="87"/>
        <v>32890254.636197217</v>
      </c>
      <c r="X78" s="291">
        <f t="shared" si="87"/>
        <v>0</v>
      </c>
      <c r="Y78" s="291">
        <f t="shared" si="57"/>
        <v>0</v>
      </c>
      <c r="Z78" s="292">
        <f t="shared" si="58"/>
        <v>32890254.636197217</v>
      </c>
      <c r="AA78" s="291">
        <f t="shared" si="89"/>
        <v>28728530</v>
      </c>
      <c r="AB78" s="291">
        <f t="shared" si="89"/>
        <v>0</v>
      </c>
      <c r="AC78" s="291">
        <f t="shared" si="67"/>
        <v>0</v>
      </c>
      <c r="AD78" s="316">
        <f t="shared" si="88"/>
        <v>28728530</v>
      </c>
      <c r="AE78" s="317">
        <f t="shared" si="60"/>
        <v>0.87346632970068128</v>
      </c>
      <c r="AF78" s="318">
        <f t="shared" ca="1" si="61"/>
        <v>2.7734084607911429E-3</v>
      </c>
      <c r="AG78" s="319">
        <f t="shared" si="54"/>
        <v>56</v>
      </c>
      <c r="AH78" s="318">
        <f t="shared" ca="1" si="62"/>
        <v>2.8641571194762683E-3</v>
      </c>
      <c r="AI78" s="318">
        <f t="shared" ca="1" si="63"/>
        <v>-9.0748658685125411E-5</v>
      </c>
      <c r="AJ78" s="320">
        <f t="shared" ca="1" si="64"/>
        <v>0.8733755810419962</v>
      </c>
      <c r="AK78"/>
      <c r="AL78" s="208">
        <f t="shared" si="65"/>
        <v>56</v>
      </c>
      <c r="AM78" t="b">
        <f t="shared" si="66"/>
        <v>1</v>
      </c>
      <c r="AN78"/>
      <c r="AO78" s="200">
        <v>56</v>
      </c>
      <c r="AP78" s="200"/>
      <c r="AQ78" s="200"/>
    </row>
    <row r="79" spans="1:43" s="207" customFormat="1">
      <c r="B79" s="410" t="s">
        <v>198</v>
      </c>
      <c r="C79" s="410" t="s">
        <v>114</v>
      </c>
      <c r="D79" s="410" t="s">
        <v>27</v>
      </c>
      <c r="E79" s="410" t="s">
        <v>199</v>
      </c>
      <c r="F79" s="315">
        <v>31566893.894487258</v>
      </c>
      <c r="G79" s="315"/>
      <c r="H79" s="315"/>
      <c r="I79" s="292">
        <f t="shared" si="55"/>
        <v>31566893.894487258</v>
      </c>
      <c r="J79" s="291"/>
      <c r="K79" s="315">
        <v>30321534</v>
      </c>
      <c r="L79" s="315"/>
      <c r="M79" s="315"/>
      <c r="N79" s="292">
        <f t="shared" si="85"/>
        <v>30321534</v>
      </c>
      <c r="O79" s="315">
        <f>VLOOKUP($B79,[1]점별현황!$B$3:$E$302,3,0)</f>
        <v>4089547.4999999981</v>
      </c>
      <c r="P79" s="315"/>
      <c r="Q79" s="315"/>
      <c r="R79" s="292">
        <f t="shared" si="86"/>
        <v>4089547.4999999981</v>
      </c>
      <c r="S79" s="315">
        <v>5563537</v>
      </c>
      <c r="T79" s="315"/>
      <c r="U79" s="291"/>
      <c r="V79" s="292">
        <f t="shared" si="56"/>
        <v>5563537</v>
      </c>
      <c r="W79" s="291">
        <f t="shared" si="87"/>
        <v>35656441.394487254</v>
      </c>
      <c r="X79" s="291">
        <f t="shared" si="87"/>
        <v>0</v>
      </c>
      <c r="Y79" s="291">
        <f t="shared" si="57"/>
        <v>0</v>
      </c>
      <c r="Z79" s="292">
        <f t="shared" si="58"/>
        <v>35656441.394487254</v>
      </c>
      <c r="AA79" s="291">
        <f t="shared" si="89"/>
        <v>35885071</v>
      </c>
      <c r="AB79" s="291">
        <f t="shared" si="89"/>
        <v>0</v>
      </c>
      <c r="AC79" s="291">
        <f t="shared" si="67"/>
        <v>0</v>
      </c>
      <c r="AD79" s="316">
        <f t="shared" si="88"/>
        <v>35885071</v>
      </c>
      <c r="AE79" s="317">
        <f t="shared" si="60"/>
        <v>1.0064120141150175</v>
      </c>
      <c r="AF79" s="318">
        <f t="shared" ca="1" si="61"/>
        <v>3.4642900116187941E-3</v>
      </c>
      <c r="AG79" s="319">
        <f t="shared" si="54"/>
        <v>62</v>
      </c>
      <c r="AH79" s="318">
        <f t="shared" ca="1" si="62"/>
        <v>3.1710310965630114E-3</v>
      </c>
      <c r="AI79" s="318">
        <f t="shared" ca="1" si="63"/>
        <v>2.9325891505578268E-4</v>
      </c>
      <c r="AJ79" s="320">
        <f t="shared" ca="1" si="64"/>
        <v>1.0067052730300732</v>
      </c>
      <c r="AK79"/>
      <c r="AL79" s="208">
        <f t="shared" si="65"/>
        <v>62</v>
      </c>
      <c r="AM79" t="b">
        <f t="shared" si="66"/>
        <v>1</v>
      </c>
      <c r="AN79"/>
      <c r="AO79" s="200">
        <v>62</v>
      </c>
      <c r="AP79" s="200"/>
      <c r="AQ79" s="200"/>
    </row>
    <row r="80" spans="1:43" s="207" customFormat="1">
      <c r="B80" s="410" t="s">
        <v>200</v>
      </c>
      <c r="C80" s="410" t="s">
        <v>114</v>
      </c>
      <c r="D80" s="410" t="s">
        <v>27</v>
      </c>
      <c r="E80" s="410" t="s">
        <v>201</v>
      </c>
      <c r="F80" s="315">
        <v>31566893.894487258</v>
      </c>
      <c r="G80" s="315"/>
      <c r="H80" s="315"/>
      <c r="I80" s="292">
        <f t="shared" si="55"/>
        <v>31566893.894487258</v>
      </c>
      <c r="J80" s="291"/>
      <c r="K80" s="315">
        <v>25339404</v>
      </c>
      <c r="L80" s="315"/>
      <c r="M80" s="315"/>
      <c r="N80" s="292">
        <f t="shared" si="85"/>
        <v>25339404</v>
      </c>
      <c r="O80" s="315">
        <f>VLOOKUP($B80,[1]점별현황!$B$3:$E$302,3,0)</f>
        <v>5725366.4999999963</v>
      </c>
      <c r="P80" s="315"/>
      <c r="Q80" s="315"/>
      <c r="R80" s="292">
        <f t="shared" si="86"/>
        <v>5725366.4999999963</v>
      </c>
      <c r="S80" s="315">
        <v>7962932</v>
      </c>
      <c r="T80" s="315"/>
      <c r="U80" s="291"/>
      <c r="V80" s="292">
        <f t="shared" si="56"/>
        <v>7962932</v>
      </c>
      <c r="W80" s="291">
        <f t="shared" si="87"/>
        <v>37292260.394487254</v>
      </c>
      <c r="X80" s="291">
        <f t="shared" si="87"/>
        <v>0</v>
      </c>
      <c r="Y80" s="291">
        <f t="shared" si="57"/>
        <v>0</v>
      </c>
      <c r="Z80" s="292">
        <f t="shared" si="58"/>
        <v>37292260.394487254</v>
      </c>
      <c r="AA80" s="291">
        <f t="shared" si="89"/>
        <v>33302336</v>
      </c>
      <c r="AB80" s="291">
        <f t="shared" si="89"/>
        <v>0</v>
      </c>
      <c r="AC80" s="291">
        <f t="shared" si="67"/>
        <v>0</v>
      </c>
      <c r="AD80" s="316">
        <f t="shared" si="88"/>
        <v>33302336</v>
      </c>
      <c r="AE80" s="317">
        <f t="shared" si="60"/>
        <v>0.89300931742187806</v>
      </c>
      <c r="AF80" s="318">
        <f t="shared" ca="1" si="61"/>
        <v>3.2149567146843036E-3</v>
      </c>
      <c r="AG80" s="319">
        <f t="shared" si="54"/>
        <v>76</v>
      </c>
      <c r="AH80" s="318">
        <f t="shared" ca="1" si="62"/>
        <v>3.8870703764320785E-3</v>
      </c>
      <c r="AI80" s="318">
        <f t="shared" ca="1" si="63"/>
        <v>-6.7211366174777486E-4</v>
      </c>
      <c r="AJ80" s="320">
        <f t="shared" ca="1" si="64"/>
        <v>0.89233720376013026</v>
      </c>
      <c r="AK80"/>
      <c r="AL80" s="208">
        <f t="shared" si="65"/>
        <v>76</v>
      </c>
      <c r="AM80" t="b">
        <f t="shared" si="66"/>
        <v>1</v>
      </c>
      <c r="AN80"/>
      <c r="AO80" s="200">
        <v>76</v>
      </c>
      <c r="AP80" s="200"/>
      <c r="AQ80" s="200"/>
    </row>
    <row r="81" spans="2:43" s="207" customFormat="1">
      <c r="B81" s="410" t="s">
        <v>202</v>
      </c>
      <c r="C81" s="410" t="s">
        <v>114</v>
      </c>
      <c r="D81" s="410" t="s">
        <v>27</v>
      </c>
      <c r="E81" s="410" t="s">
        <v>203</v>
      </c>
      <c r="F81" s="315">
        <v>39204045.643153526</v>
      </c>
      <c r="G81" s="315"/>
      <c r="H81" s="315"/>
      <c r="I81" s="292">
        <f t="shared" si="55"/>
        <v>39204045.643153526</v>
      </c>
      <c r="J81" s="291"/>
      <c r="K81" s="315">
        <v>47590187</v>
      </c>
      <c r="L81" s="315"/>
      <c r="M81" s="315"/>
      <c r="N81" s="292">
        <f t="shared" si="85"/>
        <v>47590187</v>
      </c>
      <c r="O81" s="315">
        <f>VLOOKUP($B81,[1]점별현황!$B$3:$E$302,3,0)</f>
        <v>8419656.6176470537</v>
      </c>
      <c r="P81" s="315"/>
      <c r="Q81" s="315"/>
      <c r="R81" s="292">
        <f t="shared" si="86"/>
        <v>8419656.6176470537</v>
      </c>
      <c r="S81" s="315">
        <v>13732712</v>
      </c>
      <c r="T81" s="315"/>
      <c r="U81" s="291"/>
      <c r="V81" s="292">
        <f t="shared" si="56"/>
        <v>13732712</v>
      </c>
      <c r="W81" s="291">
        <f t="shared" si="87"/>
        <v>47623702.260800578</v>
      </c>
      <c r="X81" s="291">
        <f t="shared" si="87"/>
        <v>0</v>
      </c>
      <c r="Y81" s="291">
        <f t="shared" si="57"/>
        <v>0</v>
      </c>
      <c r="Z81" s="292">
        <f t="shared" si="58"/>
        <v>47623702.260800578</v>
      </c>
      <c r="AA81" s="291">
        <f t="shared" si="89"/>
        <v>61322899</v>
      </c>
      <c r="AB81" s="291">
        <f t="shared" si="89"/>
        <v>0</v>
      </c>
      <c r="AC81" s="291">
        <f t="shared" si="67"/>
        <v>0</v>
      </c>
      <c r="AD81" s="316">
        <f t="shared" si="88"/>
        <v>61322899</v>
      </c>
      <c r="AE81" s="317">
        <f t="shared" si="60"/>
        <v>1.2876550139713798</v>
      </c>
      <c r="AF81" s="318">
        <f t="shared" ca="1" si="61"/>
        <v>5.9200191213000007E-3</v>
      </c>
      <c r="AG81" s="319">
        <f t="shared" si="54"/>
        <v>95</v>
      </c>
      <c r="AH81" s="318">
        <f t="shared" ca="1" si="62"/>
        <v>4.8588379705400983E-3</v>
      </c>
      <c r="AI81" s="318">
        <f t="shared" ca="1" si="63"/>
        <v>1.0611811507599024E-3</v>
      </c>
      <c r="AJ81" s="320">
        <f t="shared" ca="1" si="64"/>
        <v>1.2887161951221398</v>
      </c>
      <c r="AK81"/>
      <c r="AL81" s="208">
        <f t="shared" si="65"/>
        <v>95</v>
      </c>
      <c r="AM81" t="b">
        <f t="shared" si="66"/>
        <v>1</v>
      </c>
      <c r="AN81"/>
      <c r="AO81" s="200">
        <v>95</v>
      </c>
      <c r="AP81" s="200"/>
      <c r="AQ81" s="200"/>
    </row>
    <row r="82" spans="2:43" s="207" customFormat="1">
      <c r="B82" s="410" t="s">
        <v>204</v>
      </c>
      <c r="C82" s="410" t="s">
        <v>114</v>
      </c>
      <c r="D82" s="410" t="s">
        <v>27</v>
      </c>
      <c r="E82" s="410" t="s">
        <v>205</v>
      </c>
      <c r="F82" s="315">
        <v>33603467.694131598</v>
      </c>
      <c r="G82" s="315"/>
      <c r="H82" s="315"/>
      <c r="I82" s="292">
        <f t="shared" si="55"/>
        <v>33603467.694131598</v>
      </c>
      <c r="J82" s="291"/>
      <c r="K82" s="315">
        <v>33613426</v>
      </c>
      <c r="L82" s="315"/>
      <c r="M82" s="315"/>
      <c r="N82" s="292">
        <f t="shared" si="85"/>
        <v>33613426</v>
      </c>
      <c r="O82" s="315">
        <f>VLOOKUP($B82,[1]점별현황!$B$3:$E$302,3,0)</f>
        <v>6062152.7647058787</v>
      </c>
      <c r="P82" s="315"/>
      <c r="Q82" s="315"/>
      <c r="R82" s="292">
        <f t="shared" si="86"/>
        <v>6062152.7647058787</v>
      </c>
      <c r="S82" s="315">
        <v>7236740</v>
      </c>
      <c r="T82" s="315"/>
      <c r="U82" s="291"/>
      <c r="V82" s="292">
        <f t="shared" si="56"/>
        <v>7236740</v>
      </c>
      <c r="W82" s="291">
        <f t="shared" si="87"/>
        <v>39665620.458837479</v>
      </c>
      <c r="X82" s="291">
        <f t="shared" si="87"/>
        <v>0</v>
      </c>
      <c r="Y82" s="291">
        <f t="shared" si="57"/>
        <v>0</v>
      </c>
      <c r="Z82" s="292">
        <f t="shared" si="58"/>
        <v>39665620.458837479</v>
      </c>
      <c r="AA82" s="291">
        <f t="shared" si="89"/>
        <v>40850166</v>
      </c>
      <c r="AB82" s="291">
        <f t="shared" si="89"/>
        <v>0</v>
      </c>
      <c r="AC82" s="291">
        <f t="shared" si="67"/>
        <v>0</v>
      </c>
      <c r="AD82" s="316">
        <f t="shared" si="88"/>
        <v>40850166</v>
      </c>
      <c r="AE82" s="317">
        <f t="shared" si="60"/>
        <v>1.029863280277987</v>
      </c>
      <c r="AF82" s="318">
        <f t="shared" ca="1" si="61"/>
        <v>3.9436127086600907E-3</v>
      </c>
      <c r="AG82" s="319">
        <f t="shared" si="54"/>
        <v>83</v>
      </c>
      <c r="AH82" s="318">
        <f t="shared" ca="1" si="62"/>
        <v>4.245090016366612E-3</v>
      </c>
      <c r="AI82" s="318">
        <f t="shared" ca="1" si="63"/>
        <v>-3.0147730770652137E-4</v>
      </c>
      <c r="AJ82" s="320">
        <f t="shared" ca="1" si="64"/>
        <v>1.0295618029702804</v>
      </c>
      <c r="AK82"/>
      <c r="AL82" s="208">
        <f t="shared" si="65"/>
        <v>83</v>
      </c>
      <c r="AM82" t="b">
        <f t="shared" si="66"/>
        <v>1</v>
      </c>
      <c r="AN82"/>
      <c r="AO82" s="200">
        <v>83</v>
      </c>
      <c r="AP82" s="200"/>
      <c r="AQ82" s="200"/>
    </row>
    <row r="83" spans="2:43" s="207" customFormat="1">
      <c r="B83" s="410" t="s">
        <v>206</v>
      </c>
      <c r="C83" s="410" t="s">
        <v>114</v>
      </c>
      <c r="D83" s="410" t="s">
        <v>27</v>
      </c>
      <c r="E83" s="410" t="s">
        <v>207</v>
      </c>
      <c r="F83" s="315">
        <v>28512033.195020746</v>
      </c>
      <c r="G83" s="315"/>
      <c r="H83" s="315"/>
      <c r="I83" s="292">
        <f t="shared" si="55"/>
        <v>28512033.195020746</v>
      </c>
      <c r="J83" s="291"/>
      <c r="K83" s="315">
        <v>27565515</v>
      </c>
      <c r="L83" s="315"/>
      <c r="M83" s="315"/>
      <c r="N83" s="292">
        <f t="shared" si="85"/>
        <v>27565515</v>
      </c>
      <c r="O83" s="315">
        <f>VLOOKUP($B83,[1]점별현황!$B$3:$E$302,3,0)</f>
        <v>5388580.2352941148</v>
      </c>
      <c r="P83" s="315"/>
      <c r="Q83" s="315"/>
      <c r="R83" s="292">
        <f t="shared" si="86"/>
        <v>5388580.2352941148</v>
      </c>
      <c r="S83" s="315">
        <v>5888762</v>
      </c>
      <c r="T83" s="315"/>
      <c r="U83" s="291"/>
      <c r="V83" s="292">
        <f t="shared" si="56"/>
        <v>5888762</v>
      </c>
      <c r="W83" s="291">
        <f t="shared" si="87"/>
        <v>33900613.430314861</v>
      </c>
      <c r="X83" s="291">
        <f t="shared" si="87"/>
        <v>0</v>
      </c>
      <c r="Y83" s="291">
        <f t="shared" si="57"/>
        <v>0</v>
      </c>
      <c r="Z83" s="292">
        <f t="shared" si="58"/>
        <v>33900613.430314861</v>
      </c>
      <c r="AA83" s="291">
        <f t="shared" si="89"/>
        <v>33454277</v>
      </c>
      <c r="AB83" s="291">
        <f t="shared" si="89"/>
        <v>0</v>
      </c>
      <c r="AC83" s="291">
        <f t="shared" si="67"/>
        <v>0</v>
      </c>
      <c r="AD83" s="316">
        <f t="shared" si="88"/>
        <v>33454277</v>
      </c>
      <c r="AE83" s="317">
        <f t="shared" si="60"/>
        <v>0.98683397186212163</v>
      </c>
      <c r="AF83" s="318">
        <f t="shared" ca="1" si="61"/>
        <v>3.2296248670381162E-3</v>
      </c>
      <c r="AG83" s="319">
        <f t="shared" si="54"/>
        <v>68</v>
      </c>
      <c r="AH83" s="318">
        <f t="shared" ca="1" si="62"/>
        <v>3.4779050736497546E-3</v>
      </c>
      <c r="AI83" s="318">
        <f t="shared" ca="1" si="63"/>
        <v>-2.4828020661163842E-4</v>
      </c>
      <c r="AJ83" s="320">
        <f t="shared" ca="1" si="64"/>
        <v>0.98658569165551002</v>
      </c>
      <c r="AK83"/>
      <c r="AL83" s="208">
        <f t="shared" si="65"/>
        <v>68</v>
      </c>
      <c r="AM83" t="b">
        <f t="shared" si="66"/>
        <v>1</v>
      </c>
      <c r="AN83"/>
      <c r="AO83" s="200">
        <v>68</v>
      </c>
      <c r="AP83" s="200"/>
      <c r="AQ83" s="200"/>
    </row>
    <row r="84" spans="2:43" s="207" customFormat="1">
      <c r="B84" s="410" t="s">
        <v>208</v>
      </c>
      <c r="C84" s="410" t="s">
        <v>114</v>
      </c>
      <c r="D84" s="410" t="s">
        <v>27</v>
      </c>
      <c r="E84" s="410" t="s">
        <v>209</v>
      </c>
      <c r="F84" s="315">
        <v>32076037.344398338</v>
      </c>
      <c r="G84" s="315"/>
      <c r="H84" s="315"/>
      <c r="I84" s="292">
        <f t="shared" si="55"/>
        <v>32076037.344398338</v>
      </c>
      <c r="J84" s="291"/>
      <c r="K84" s="315">
        <v>38031115</v>
      </c>
      <c r="L84" s="315"/>
      <c r="M84" s="315"/>
      <c r="N84" s="292">
        <f t="shared" si="85"/>
        <v>38031115</v>
      </c>
      <c r="O84" s="315">
        <f>VLOOKUP($B84,[1]점별현황!$B$3:$E$302,3,0)</f>
        <v>6735725.2941176435</v>
      </c>
      <c r="P84" s="315"/>
      <c r="Q84" s="315"/>
      <c r="R84" s="292">
        <f t="shared" si="86"/>
        <v>6735725.2941176435</v>
      </c>
      <c r="S84" s="315">
        <v>5450280</v>
      </c>
      <c r="T84" s="315"/>
      <c r="U84" s="291"/>
      <c r="V84" s="292">
        <f t="shared" si="56"/>
        <v>5450280</v>
      </c>
      <c r="W84" s="291">
        <f t="shared" si="87"/>
        <v>38811762.638515979</v>
      </c>
      <c r="X84" s="291">
        <f t="shared" si="87"/>
        <v>0</v>
      </c>
      <c r="Y84" s="291">
        <f t="shared" si="57"/>
        <v>0</v>
      </c>
      <c r="Z84" s="292">
        <f t="shared" si="58"/>
        <v>38811762.638515979</v>
      </c>
      <c r="AA84" s="291">
        <f t="shared" si="89"/>
        <v>43481395</v>
      </c>
      <c r="AB84" s="291">
        <f t="shared" si="89"/>
        <v>0</v>
      </c>
      <c r="AC84" s="291">
        <f t="shared" si="67"/>
        <v>0</v>
      </c>
      <c r="AD84" s="316">
        <f t="shared" si="88"/>
        <v>43481395</v>
      </c>
      <c r="AE84" s="317">
        <f t="shared" si="60"/>
        <v>1.1203148747707217</v>
      </c>
      <c r="AF84" s="318">
        <f t="shared" ca="1" si="61"/>
        <v>4.1976275423769227E-3</v>
      </c>
      <c r="AG84" s="319">
        <f t="shared" si="54"/>
        <v>71</v>
      </c>
      <c r="AH84" s="318">
        <f t="shared" ca="1" si="62"/>
        <v>3.6313420621931262E-3</v>
      </c>
      <c r="AI84" s="318">
        <f t="shared" ca="1" si="63"/>
        <v>5.6628548018379651E-4</v>
      </c>
      <c r="AJ84" s="320">
        <f t="shared" ca="1" si="64"/>
        <v>1.1208811602509055</v>
      </c>
      <c r="AK84"/>
      <c r="AL84" s="208">
        <f t="shared" si="65"/>
        <v>71</v>
      </c>
      <c r="AM84" t="b">
        <f t="shared" si="66"/>
        <v>1</v>
      </c>
      <c r="AN84"/>
      <c r="AO84" s="200">
        <v>71</v>
      </c>
      <c r="AP84" s="200"/>
      <c r="AQ84" s="200"/>
    </row>
    <row r="85" spans="2:43" s="207" customFormat="1">
      <c r="B85" s="410" t="s">
        <v>210</v>
      </c>
      <c r="C85" s="410" t="s">
        <v>114</v>
      </c>
      <c r="D85" s="410" t="s">
        <v>27</v>
      </c>
      <c r="E85" s="410" t="s">
        <v>211</v>
      </c>
      <c r="F85" s="315">
        <v>35640041.493775934</v>
      </c>
      <c r="G85" s="315"/>
      <c r="H85" s="315"/>
      <c r="I85" s="292">
        <f t="shared" si="55"/>
        <v>35640041.493775934</v>
      </c>
      <c r="J85" s="291"/>
      <c r="K85" s="315">
        <v>29011185</v>
      </c>
      <c r="L85" s="315"/>
      <c r="M85" s="315"/>
      <c r="N85" s="292">
        <f t="shared" si="85"/>
        <v>29011185</v>
      </c>
      <c r="O85" s="315">
        <f>VLOOKUP($B85,[1]점별현황!$B$3:$E$302,3,0)</f>
        <v>6976286.9117647018</v>
      </c>
      <c r="P85" s="315"/>
      <c r="Q85" s="315"/>
      <c r="R85" s="292">
        <f t="shared" si="86"/>
        <v>6976286.9117647018</v>
      </c>
      <c r="S85" s="315">
        <v>13807243</v>
      </c>
      <c r="T85" s="315"/>
      <c r="U85" s="291"/>
      <c r="V85" s="292">
        <f t="shared" si="56"/>
        <v>13807243</v>
      </c>
      <c r="W85" s="291">
        <f t="shared" si="87"/>
        <v>42616328.405540638</v>
      </c>
      <c r="X85" s="291">
        <f t="shared" si="87"/>
        <v>0</v>
      </c>
      <c r="Y85" s="291">
        <f t="shared" si="57"/>
        <v>0</v>
      </c>
      <c r="Z85" s="292">
        <f t="shared" si="58"/>
        <v>42616328.405540638</v>
      </c>
      <c r="AA85" s="291">
        <f t="shared" si="89"/>
        <v>42818428</v>
      </c>
      <c r="AB85" s="291">
        <f t="shared" si="89"/>
        <v>0</v>
      </c>
      <c r="AC85" s="291">
        <f t="shared" si="67"/>
        <v>0</v>
      </c>
      <c r="AD85" s="316">
        <f t="shared" si="88"/>
        <v>42818428</v>
      </c>
      <c r="AE85" s="317">
        <f t="shared" si="60"/>
        <v>1.0047423042298755</v>
      </c>
      <c r="AF85" s="318">
        <f t="shared" ca="1" si="61"/>
        <v>4.1336257195539192E-3</v>
      </c>
      <c r="AG85" s="319">
        <f t="shared" si="54"/>
        <v>67</v>
      </c>
      <c r="AH85" s="318">
        <f t="shared" ca="1" si="62"/>
        <v>3.4267594108019642E-3</v>
      </c>
      <c r="AI85" s="318">
        <f t="shared" ca="1" si="63"/>
        <v>7.06866308751955E-4</v>
      </c>
      <c r="AJ85" s="320">
        <f t="shared" ca="1" si="64"/>
        <v>1.0054491705386275</v>
      </c>
      <c r="AK85"/>
      <c r="AL85" s="208">
        <f t="shared" si="65"/>
        <v>67</v>
      </c>
      <c r="AM85" t="b">
        <f t="shared" si="66"/>
        <v>1</v>
      </c>
      <c r="AN85"/>
      <c r="AO85" s="200">
        <v>67</v>
      </c>
      <c r="AP85" s="200"/>
      <c r="AQ85" s="200"/>
    </row>
    <row r="86" spans="2:43" s="207" customFormat="1">
      <c r="B86" s="410" t="s">
        <v>212</v>
      </c>
      <c r="C86" s="410" t="s">
        <v>114</v>
      </c>
      <c r="D86" s="410" t="s">
        <v>27</v>
      </c>
      <c r="E86" s="410" t="s">
        <v>213</v>
      </c>
      <c r="F86" s="315">
        <v>34112611.144042678</v>
      </c>
      <c r="G86" s="315"/>
      <c r="H86" s="315"/>
      <c r="I86" s="292">
        <f t="shared" si="55"/>
        <v>34112611.144042678</v>
      </c>
      <c r="J86" s="291"/>
      <c r="K86" s="315">
        <v>25548393</v>
      </c>
      <c r="L86" s="315"/>
      <c r="M86" s="315"/>
      <c r="N86" s="292">
        <f t="shared" si="85"/>
        <v>25548393</v>
      </c>
      <c r="O86" s="315">
        <f>VLOOKUP($B86,[1]점별현황!$B$3:$E$302,3,0)</f>
        <v>6254602.0588235259</v>
      </c>
      <c r="P86" s="315"/>
      <c r="Q86" s="315"/>
      <c r="R86" s="292">
        <f t="shared" si="86"/>
        <v>6254602.0588235259</v>
      </c>
      <c r="S86" s="315">
        <v>4539534</v>
      </c>
      <c r="T86" s="315"/>
      <c r="U86" s="291"/>
      <c r="V86" s="292">
        <f t="shared" si="56"/>
        <v>4539534</v>
      </c>
      <c r="W86" s="291">
        <f t="shared" si="87"/>
        <v>40367213.202866204</v>
      </c>
      <c r="X86" s="291">
        <f t="shared" si="87"/>
        <v>0</v>
      </c>
      <c r="Y86" s="291">
        <f t="shared" si="57"/>
        <v>0</v>
      </c>
      <c r="Z86" s="292">
        <f t="shared" si="58"/>
        <v>40367213.202866204</v>
      </c>
      <c r="AA86" s="291">
        <f t="shared" si="89"/>
        <v>30087927</v>
      </c>
      <c r="AB86" s="291">
        <f t="shared" si="89"/>
        <v>0</v>
      </c>
      <c r="AC86" s="291">
        <f t="shared" si="67"/>
        <v>0</v>
      </c>
      <c r="AD86" s="316">
        <f t="shared" si="88"/>
        <v>30087927</v>
      </c>
      <c r="AE86" s="317">
        <f t="shared" si="60"/>
        <v>0.74535556489353239</v>
      </c>
      <c r="AF86" s="318">
        <f t="shared" ca="1" si="61"/>
        <v>2.9046425734092995E-3</v>
      </c>
      <c r="AG86" s="319">
        <f t="shared" si="54"/>
        <v>69</v>
      </c>
      <c r="AH86" s="318">
        <f t="shared" ca="1" si="62"/>
        <v>3.529050736497545E-3</v>
      </c>
      <c r="AI86" s="318">
        <f t="shared" ca="1" si="63"/>
        <v>-6.2440816308824551E-4</v>
      </c>
      <c r="AJ86" s="320">
        <f t="shared" ca="1" si="64"/>
        <v>0.7447311567304441</v>
      </c>
      <c r="AK86"/>
      <c r="AL86" s="208">
        <f t="shared" si="65"/>
        <v>69</v>
      </c>
      <c r="AM86" t="b">
        <f t="shared" si="66"/>
        <v>1</v>
      </c>
      <c r="AN86"/>
      <c r="AO86" s="200">
        <v>69</v>
      </c>
      <c r="AP86" s="200"/>
      <c r="AQ86" s="200"/>
    </row>
    <row r="87" spans="2:43" s="207" customFormat="1">
      <c r="B87" s="410" t="s">
        <v>214</v>
      </c>
      <c r="C87" s="410" t="s">
        <v>114</v>
      </c>
      <c r="D87" s="410" t="s">
        <v>27</v>
      </c>
      <c r="E87" s="410" t="s">
        <v>215</v>
      </c>
      <c r="F87" s="315">
        <v>26475459.39537641</v>
      </c>
      <c r="G87" s="315"/>
      <c r="H87" s="315"/>
      <c r="I87" s="292">
        <f t="shared" si="55"/>
        <v>26475459.39537641</v>
      </c>
      <c r="J87" s="291"/>
      <c r="K87" s="315">
        <v>24879140</v>
      </c>
      <c r="L87" s="315"/>
      <c r="M87" s="315"/>
      <c r="N87" s="292">
        <f t="shared" si="85"/>
        <v>24879140</v>
      </c>
      <c r="O87" s="315">
        <f>VLOOKUP($B87,[1]점별현황!$B$3:$E$302,3,0)</f>
        <v>4618783.0588235259</v>
      </c>
      <c r="P87" s="315"/>
      <c r="Q87" s="315"/>
      <c r="R87" s="292">
        <f t="shared" si="86"/>
        <v>4618783.0588235259</v>
      </c>
      <c r="S87" s="315">
        <v>4901852</v>
      </c>
      <c r="T87" s="315"/>
      <c r="U87" s="291"/>
      <c r="V87" s="292">
        <f t="shared" si="56"/>
        <v>4901852</v>
      </c>
      <c r="W87" s="291">
        <f t="shared" si="87"/>
        <v>31094242.454199936</v>
      </c>
      <c r="X87" s="291">
        <f t="shared" si="87"/>
        <v>0</v>
      </c>
      <c r="Y87" s="291">
        <f t="shared" si="57"/>
        <v>0</v>
      </c>
      <c r="Z87" s="292">
        <f t="shared" si="58"/>
        <v>31094242.454199936</v>
      </c>
      <c r="AA87" s="291">
        <f t="shared" si="89"/>
        <v>29780992</v>
      </c>
      <c r="AB87" s="291">
        <f t="shared" si="89"/>
        <v>0</v>
      </c>
      <c r="AC87" s="291">
        <f t="shared" si="67"/>
        <v>0</v>
      </c>
      <c r="AD87" s="316">
        <f t="shared" si="88"/>
        <v>29780992</v>
      </c>
      <c r="AE87" s="317">
        <f t="shared" si="60"/>
        <v>0.95776547841182236</v>
      </c>
      <c r="AF87" s="318">
        <f t="shared" ca="1" si="61"/>
        <v>2.8750115367390302E-3</v>
      </c>
      <c r="AG87" s="319">
        <f t="shared" si="54"/>
        <v>77</v>
      </c>
      <c r="AH87" s="318">
        <f t="shared" ca="1" si="62"/>
        <v>3.9382160392798689E-3</v>
      </c>
      <c r="AI87" s="318">
        <f t="shared" ca="1" si="63"/>
        <v>-1.0632045025408387E-3</v>
      </c>
      <c r="AJ87" s="320">
        <f t="shared" ca="1" si="64"/>
        <v>0.95670227390928153</v>
      </c>
      <c r="AK87"/>
      <c r="AL87" s="208">
        <f t="shared" si="65"/>
        <v>77</v>
      </c>
      <c r="AM87" t="b">
        <f t="shared" si="66"/>
        <v>1</v>
      </c>
      <c r="AN87"/>
      <c r="AO87" s="200">
        <v>77</v>
      </c>
      <c r="AP87" s="200"/>
      <c r="AQ87" s="200"/>
    </row>
    <row r="88" spans="2:43" s="207" customFormat="1">
      <c r="B88" s="410" t="s">
        <v>216</v>
      </c>
      <c r="C88" s="410" t="s">
        <v>114</v>
      </c>
      <c r="D88" s="410" t="s">
        <v>27</v>
      </c>
      <c r="E88" s="410" t="s">
        <v>217</v>
      </c>
      <c r="F88" s="315">
        <v>35640041.493775934</v>
      </c>
      <c r="G88" s="315"/>
      <c r="H88" s="315"/>
      <c r="I88" s="292">
        <f t="shared" si="55"/>
        <v>35640041.493775934</v>
      </c>
      <c r="J88" s="291"/>
      <c r="K88" s="315">
        <v>27960446</v>
      </c>
      <c r="L88" s="315"/>
      <c r="M88" s="315"/>
      <c r="N88" s="292">
        <f t="shared" si="85"/>
        <v>27960446</v>
      </c>
      <c r="O88" s="315">
        <f>VLOOKUP($B88,[1]점별현황!$B$3:$E$302,3,0)</f>
        <v>6928174.5882352889</v>
      </c>
      <c r="P88" s="315"/>
      <c r="Q88" s="315"/>
      <c r="R88" s="292">
        <f t="shared" si="86"/>
        <v>6928174.5882352889</v>
      </c>
      <c r="S88" s="315">
        <v>5643550</v>
      </c>
      <c r="T88" s="315"/>
      <c r="U88" s="291"/>
      <c r="V88" s="292">
        <f t="shared" si="56"/>
        <v>5643550</v>
      </c>
      <c r="W88" s="291">
        <f t="shared" si="87"/>
        <v>42568216.082011223</v>
      </c>
      <c r="X88" s="291">
        <f t="shared" si="87"/>
        <v>0</v>
      </c>
      <c r="Y88" s="291">
        <f t="shared" si="57"/>
        <v>0</v>
      </c>
      <c r="Z88" s="292">
        <f t="shared" si="58"/>
        <v>42568216.082011223</v>
      </c>
      <c r="AA88" s="291">
        <f t="shared" si="89"/>
        <v>33603996</v>
      </c>
      <c r="AB88" s="291">
        <f t="shared" si="89"/>
        <v>0</v>
      </c>
      <c r="AC88" s="291">
        <f t="shared" si="67"/>
        <v>0</v>
      </c>
      <c r="AD88" s="316">
        <f t="shared" si="88"/>
        <v>33603996</v>
      </c>
      <c r="AE88" s="317">
        <f t="shared" si="60"/>
        <v>0.78941518092416874</v>
      </c>
      <c r="AF88" s="318">
        <f t="shared" ca="1" si="61"/>
        <v>3.2440785109015919E-3</v>
      </c>
      <c r="AG88" s="319">
        <f t="shared" si="54"/>
        <v>66</v>
      </c>
      <c r="AH88" s="318">
        <f t="shared" ca="1" si="62"/>
        <v>3.3756137479541734E-3</v>
      </c>
      <c r="AI88" s="318">
        <f t="shared" ca="1" si="63"/>
        <v>-1.3153523705258146E-4</v>
      </c>
      <c r="AJ88" s="320">
        <f t="shared" ca="1" si="64"/>
        <v>0.78928364568711618</v>
      </c>
      <c r="AK88"/>
      <c r="AL88" s="208">
        <f t="shared" si="65"/>
        <v>66</v>
      </c>
      <c r="AM88" t="b">
        <f t="shared" si="66"/>
        <v>1</v>
      </c>
      <c r="AN88"/>
      <c r="AO88" s="200">
        <v>66</v>
      </c>
      <c r="AP88" s="200"/>
      <c r="AQ88" s="200"/>
    </row>
    <row r="89" spans="2:43" s="207" customFormat="1">
      <c r="B89" s="410" t="s">
        <v>218</v>
      </c>
      <c r="C89" s="410" t="s">
        <v>114</v>
      </c>
      <c r="D89" s="410" t="s">
        <v>27</v>
      </c>
      <c r="E89" s="410" t="s">
        <v>219</v>
      </c>
      <c r="F89" s="315">
        <v>34112611.144042678</v>
      </c>
      <c r="G89" s="315"/>
      <c r="H89" s="315"/>
      <c r="I89" s="292">
        <f t="shared" si="55"/>
        <v>34112611.144042678</v>
      </c>
      <c r="J89" s="291"/>
      <c r="K89" s="315">
        <v>24291912</v>
      </c>
      <c r="L89" s="315"/>
      <c r="M89" s="315"/>
      <c r="N89" s="292">
        <f t="shared" si="85"/>
        <v>24291912</v>
      </c>
      <c r="O89" s="315">
        <f>VLOOKUP($B89,[1]점별현황!$B$3:$E$302,3,0)</f>
        <v>6254602.0588235259</v>
      </c>
      <c r="P89" s="315"/>
      <c r="Q89" s="315"/>
      <c r="R89" s="292">
        <f t="shared" si="86"/>
        <v>6254602.0588235259</v>
      </c>
      <c r="S89" s="315">
        <v>4533932</v>
      </c>
      <c r="T89" s="315"/>
      <c r="U89" s="291"/>
      <c r="V89" s="292">
        <f t="shared" si="56"/>
        <v>4533932</v>
      </c>
      <c r="W89" s="291">
        <f t="shared" si="87"/>
        <v>40367213.202866204</v>
      </c>
      <c r="X89" s="291">
        <f t="shared" si="87"/>
        <v>0</v>
      </c>
      <c r="Y89" s="291">
        <f t="shared" si="57"/>
        <v>0</v>
      </c>
      <c r="Z89" s="292">
        <f t="shared" si="58"/>
        <v>40367213.202866204</v>
      </c>
      <c r="AA89" s="291">
        <f t="shared" si="89"/>
        <v>28825844</v>
      </c>
      <c r="AB89" s="291">
        <f t="shared" si="89"/>
        <v>0</v>
      </c>
      <c r="AC89" s="291">
        <f t="shared" si="67"/>
        <v>0</v>
      </c>
      <c r="AD89" s="316">
        <f t="shared" si="88"/>
        <v>28825844</v>
      </c>
      <c r="AE89" s="317">
        <f t="shared" si="60"/>
        <v>0.71409051338607821</v>
      </c>
      <c r="AF89" s="318">
        <f t="shared" ca="1" si="61"/>
        <v>2.7828030058985125E-3</v>
      </c>
      <c r="AG89" s="319">
        <f t="shared" ref="AG89:AG152" si="91">AO89+AP89+AQ89</f>
        <v>57</v>
      </c>
      <c r="AH89" s="318">
        <f t="shared" ca="1" si="62"/>
        <v>2.9153027823240591E-3</v>
      </c>
      <c r="AI89" s="318">
        <f t="shared" ca="1" si="63"/>
        <v>-1.3249977642554658E-4</v>
      </c>
      <c r="AJ89" s="320">
        <f t="shared" ca="1" si="64"/>
        <v>0.71395801360965261</v>
      </c>
      <c r="AK89"/>
      <c r="AL89" s="208">
        <f t="shared" si="65"/>
        <v>57</v>
      </c>
      <c r="AM89" t="b">
        <f t="shared" si="66"/>
        <v>1</v>
      </c>
      <c r="AN89"/>
      <c r="AO89" s="200">
        <v>57</v>
      </c>
      <c r="AP89" s="200"/>
      <c r="AQ89" s="200"/>
    </row>
    <row r="90" spans="2:43" s="207" customFormat="1">
      <c r="B90" s="410" t="s">
        <v>220</v>
      </c>
      <c r="C90" s="410" t="s">
        <v>114</v>
      </c>
      <c r="D90" s="410" t="s">
        <v>27</v>
      </c>
      <c r="E90" s="410" t="s">
        <v>221</v>
      </c>
      <c r="F90" s="315">
        <v>43277193.242442206</v>
      </c>
      <c r="G90" s="315"/>
      <c r="H90" s="315"/>
      <c r="I90" s="292">
        <f t="shared" ref="I90:I153" si="92">SUM(F90:H90)</f>
        <v>43277193.242442206</v>
      </c>
      <c r="J90" s="291"/>
      <c r="K90" s="315">
        <v>38580511</v>
      </c>
      <c r="L90" s="315"/>
      <c r="M90" s="315"/>
      <c r="N90" s="292">
        <f t="shared" si="85"/>
        <v>38580511</v>
      </c>
      <c r="O90" s="315">
        <f>VLOOKUP($B90,[1]점별현황!$B$3:$E$302,3,0)</f>
        <v>8948892.1764705833</v>
      </c>
      <c r="P90" s="315"/>
      <c r="Q90" s="315"/>
      <c r="R90" s="292">
        <f t="shared" si="86"/>
        <v>8948892.1764705833</v>
      </c>
      <c r="S90" s="315">
        <v>11424880</v>
      </c>
      <c r="T90" s="315"/>
      <c r="U90" s="291"/>
      <c r="V90" s="292">
        <f t="shared" ref="V90:V153" si="93">SUM(S90:U90)</f>
        <v>11424880</v>
      </c>
      <c r="W90" s="291">
        <f t="shared" si="87"/>
        <v>52226085.418912791</v>
      </c>
      <c r="X90" s="291">
        <f t="shared" si="87"/>
        <v>0</v>
      </c>
      <c r="Y90" s="291">
        <f t="shared" ref="Y90:Y153" si="94">SUM(H90,Q90)</f>
        <v>0</v>
      </c>
      <c r="Z90" s="292">
        <f t="shared" ref="Z90:Z153" si="95">SUM(W90:Y90)</f>
        <v>52226085.418912791</v>
      </c>
      <c r="AA90" s="291">
        <f t="shared" si="89"/>
        <v>50005391</v>
      </c>
      <c r="AB90" s="291">
        <f t="shared" si="89"/>
        <v>0</v>
      </c>
      <c r="AC90" s="291">
        <f t="shared" si="67"/>
        <v>0</v>
      </c>
      <c r="AD90" s="316">
        <f t="shared" si="88"/>
        <v>50005391</v>
      </c>
      <c r="AE90" s="317">
        <f t="shared" ref="AE90:AE153" si="96">AD90/Z90</f>
        <v>0.95747920984120694</v>
      </c>
      <c r="AF90" s="318">
        <f t="shared" ref="AF90:AF153" ca="1" si="97">AD90/$AD$9</f>
        <v>4.8274441638527718E-3</v>
      </c>
      <c r="AG90" s="319">
        <f t="shared" si="91"/>
        <v>93</v>
      </c>
      <c r="AH90" s="318">
        <f t="shared" ref="AH90:AH153" ca="1" si="98">AG90/$AG$9</f>
        <v>4.7565466448445176E-3</v>
      </c>
      <c r="AI90" s="318">
        <f t="shared" ref="AI90:AI153" ca="1" si="99">AF90-AH90</f>
        <v>7.089751900825423E-5</v>
      </c>
      <c r="AJ90" s="320">
        <f t="shared" ref="AJ90:AJ153" ca="1" si="100">AE90+AI90</f>
        <v>0.95755010736021517</v>
      </c>
      <c r="AK90"/>
      <c r="AL90" s="208">
        <f t="shared" ref="AL90:AL153" si="101">AG90</f>
        <v>93</v>
      </c>
      <c r="AM90" t="b">
        <f t="shared" ref="AM90:AM153" si="102">AL90=AO90+AP90+AQ90</f>
        <v>1</v>
      </c>
      <c r="AN90"/>
      <c r="AO90" s="200">
        <v>93</v>
      </c>
      <c r="AP90" s="200"/>
      <c r="AQ90" s="200"/>
    </row>
    <row r="91" spans="2:43" s="207" customFormat="1">
      <c r="B91" s="410" t="s">
        <v>222</v>
      </c>
      <c r="C91" s="410" t="s">
        <v>114</v>
      </c>
      <c r="D91" s="410" t="s">
        <v>27</v>
      </c>
      <c r="E91" s="410" t="s">
        <v>223</v>
      </c>
      <c r="F91" s="315">
        <v>34112611.144042678</v>
      </c>
      <c r="G91" s="315"/>
      <c r="H91" s="315"/>
      <c r="I91" s="292">
        <f t="shared" si="92"/>
        <v>34112611.144042678</v>
      </c>
      <c r="J91" s="291"/>
      <c r="K91" s="315">
        <v>39496869</v>
      </c>
      <c r="L91" s="315"/>
      <c r="M91" s="315"/>
      <c r="N91" s="292">
        <f t="shared" si="85"/>
        <v>39496869</v>
      </c>
      <c r="O91" s="315">
        <f>VLOOKUP($B91,[1]점별현황!$B$3:$E$302,3,0)</f>
        <v>6928174.5882352889</v>
      </c>
      <c r="P91" s="315"/>
      <c r="Q91" s="315"/>
      <c r="R91" s="292">
        <f t="shared" si="86"/>
        <v>6928174.5882352889</v>
      </c>
      <c r="S91" s="315">
        <v>6885567</v>
      </c>
      <c r="T91" s="315"/>
      <c r="U91" s="291"/>
      <c r="V91" s="292">
        <f t="shared" si="93"/>
        <v>6885567</v>
      </c>
      <c r="W91" s="291">
        <f t="shared" si="87"/>
        <v>41040785.732277967</v>
      </c>
      <c r="X91" s="291">
        <f t="shared" si="87"/>
        <v>0</v>
      </c>
      <c r="Y91" s="291">
        <f t="shared" si="94"/>
        <v>0</v>
      </c>
      <c r="Z91" s="292">
        <f t="shared" si="95"/>
        <v>41040785.732277967</v>
      </c>
      <c r="AA91" s="291">
        <f t="shared" si="89"/>
        <v>46382436</v>
      </c>
      <c r="AB91" s="291">
        <f t="shared" si="89"/>
        <v>0</v>
      </c>
      <c r="AC91" s="291">
        <f t="shared" si="67"/>
        <v>0</v>
      </c>
      <c r="AD91" s="316">
        <f t="shared" si="88"/>
        <v>46382436</v>
      </c>
      <c r="AE91" s="317">
        <f t="shared" si="96"/>
        <v>1.1301546783866983</v>
      </c>
      <c r="AF91" s="318">
        <f t="shared" ca="1" si="97"/>
        <v>4.477689614975207E-3</v>
      </c>
      <c r="AG91" s="319">
        <f t="shared" si="91"/>
        <v>88</v>
      </c>
      <c r="AH91" s="318">
        <f t="shared" ca="1" si="98"/>
        <v>4.5008183306055648E-3</v>
      </c>
      <c r="AI91" s="318">
        <f t="shared" ca="1" si="99"/>
        <v>-2.3128715630357788E-5</v>
      </c>
      <c r="AJ91" s="320">
        <f t="shared" ca="1" si="100"/>
        <v>1.130131549671068</v>
      </c>
      <c r="AK91"/>
      <c r="AL91" s="208">
        <f t="shared" si="101"/>
        <v>88</v>
      </c>
      <c r="AM91" t="b">
        <f t="shared" si="102"/>
        <v>1</v>
      </c>
      <c r="AN91"/>
      <c r="AO91" s="200">
        <v>88</v>
      </c>
      <c r="AP91" s="200"/>
      <c r="AQ91" s="200"/>
    </row>
    <row r="92" spans="2:43" s="207" customFormat="1">
      <c r="B92" s="410" t="s">
        <v>224</v>
      </c>
      <c r="C92" s="410" t="s">
        <v>114</v>
      </c>
      <c r="D92" s="410" t="s">
        <v>27</v>
      </c>
      <c r="E92" s="410" t="s">
        <v>225</v>
      </c>
      <c r="F92" s="315">
        <v>38694902.193242438</v>
      </c>
      <c r="G92" s="315"/>
      <c r="H92" s="315"/>
      <c r="I92" s="292">
        <f t="shared" si="92"/>
        <v>38694902.193242438</v>
      </c>
      <c r="J92" s="291"/>
      <c r="K92" s="315">
        <v>33550201</v>
      </c>
      <c r="L92" s="315"/>
      <c r="M92" s="315"/>
      <c r="N92" s="292">
        <f t="shared" si="85"/>
        <v>33550201</v>
      </c>
      <c r="O92" s="315">
        <f>VLOOKUP($B92,[1]점별현황!$B$3:$E$302,3,0)</f>
        <v>6398939.0294117611</v>
      </c>
      <c r="P92" s="315"/>
      <c r="Q92" s="315"/>
      <c r="R92" s="292">
        <f t="shared" si="86"/>
        <v>6398939.0294117611</v>
      </c>
      <c r="S92" s="315">
        <v>2593022</v>
      </c>
      <c r="T92" s="315"/>
      <c r="U92" s="291"/>
      <c r="V92" s="292">
        <f t="shared" si="93"/>
        <v>2593022</v>
      </c>
      <c r="W92" s="291">
        <f t="shared" si="87"/>
        <v>45093841.222654201</v>
      </c>
      <c r="X92" s="291">
        <f t="shared" si="87"/>
        <v>0</v>
      </c>
      <c r="Y92" s="291">
        <f t="shared" si="94"/>
        <v>0</v>
      </c>
      <c r="Z92" s="292">
        <f t="shared" si="95"/>
        <v>45093841.222654201</v>
      </c>
      <c r="AA92" s="291">
        <f t="shared" si="89"/>
        <v>36143223</v>
      </c>
      <c r="AB92" s="291">
        <f t="shared" si="89"/>
        <v>0</v>
      </c>
      <c r="AC92" s="291">
        <f t="shared" si="67"/>
        <v>0</v>
      </c>
      <c r="AD92" s="316">
        <f t="shared" si="88"/>
        <v>36143223</v>
      </c>
      <c r="AE92" s="317">
        <f t="shared" si="96"/>
        <v>0.80151129333915339</v>
      </c>
      <c r="AF92" s="318">
        <f t="shared" ca="1" si="97"/>
        <v>3.4892116118875913E-3</v>
      </c>
      <c r="AG92" s="319">
        <f t="shared" si="91"/>
        <v>77</v>
      </c>
      <c r="AH92" s="318">
        <f t="shared" ca="1" si="98"/>
        <v>3.9382160392798689E-3</v>
      </c>
      <c r="AI92" s="318">
        <f t="shared" ca="1" si="99"/>
        <v>-4.4900442739227763E-4</v>
      </c>
      <c r="AJ92" s="320">
        <f t="shared" ca="1" si="100"/>
        <v>0.80106228891176112</v>
      </c>
      <c r="AK92"/>
      <c r="AL92" s="208">
        <f t="shared" si="101"/>
        <v>77</v>
      </c>
      <c r="AM92" t="b">
        <f t="shared" si="102"/>
        <v>1</v>
      </c>
      <c r="AN92"/>
      <c r="AO92" s="200">
        <v>77</v>
      </c>
      <c r="AP92" s="200"/>
      <c r="AQ92" s="200"/>
    </row>
    <row r="93" spans="2:43" s="207" customFormat="1">
      <c r="B93" s="410" t="s">
        <v>226</v>
      </c>
      <c r="C93" s="410" t="s">
        <v>114</v>
      </c>
      <c r="D93" s="410" t="s">
        <v>27</v>
      </c>
      <c r="E93" s="410" t="s">
        <v>227</v>
      </c>
      <c r="F93" s="315">
        <v>29530320.094842918</v>
      </c>
      <c r="G93" s="315"/>
      <c r="H93" s="315"/>
      <c r="I93" s="292">
        <f t="shared" si="92"/>
        <v>29530320.094842918</v>
      </c>
      <c r="J93" s="291"/>
      <c r="K93" s="315">
        <v>33452260</v>
      </c>
      <c r="L93" s="315"/>
      <c r="M93" s="315"/>
      <c r="N93" s="292">
        <f t="shared" si="85"/>
        <v>33452260</v>
      </c>
      <c r="O93" s="315">
        <f>VLOOKUP($B93,[1]점별현황!$B$3:$E$302,3,0)</f>
        <v>5917815.7941176444</v>
      </c>
      <c r="P93" s="315"/>
      <c r="Q93" s="315"/>
      <c r="R93" s="292">
        <f t="shared" si="86"/>
        <v>5917815.7941176444</v>
      </c>
      <c r="S93" s="315">
        <v>8250496</v>
      </c>
      <c r="T93" s="315"/>
      <c r="U93" s="291"/>
      <c r="V93" s="292">
        <f t="shared" si="93"/>
        <v>8250496</v>
      </c>
      <c r="W93" s="291">
        <f t="shared" si="87"/>
        <v>35448135.888960563</v>
      </c>
      <c r="X93" s="291">
        <f t="shared" si="87"/>
        <v>0</v>
      </c>
      <c r="Y93" s="291">
        <f t="shared" si="94"/>
        <v>0</v>
      </c>
      <c r="Z93" s="292">
        <f t="shared" si="95"/>
        <v>35448135.888960563</v>
      </c>
      <c r="AA93" s="291">
        <f t="shared" si="89"/>
        <v>41702756</v>
      </c>
      <c r="AB93" s="291">
        <f t="shared" si="89"/>
        <v>0</v>
      </c>
      <c r="AC93" s="291">
        <f t="shared" si="67"/>
        <v>0</v>
      </c>
      <c r="AD93" s="316">
        <f t="shared" si="88"/>
        <v>41702756</v>
      </c>
      <c r="AE93" s="317">
        <f t="shared" si="96"/>
        <v>1.1764442601617109</v>
      </c>
      <c r="AF93" s="318">
        <f t="shared" ca="1" si="97"/>
        <v>4.0259204466329673E-3</v>
      </c>
      <c r="AG93" s="319">
        <f t="shared" si="91"/>
        <v>79</v>
      </c>
      <c r="AH93" s="318">
        <f t="shared" ca="1" si="98"/>
        <v>4.0405073649754505E-3</v>
      </c>
      <c r="AI93" s="318">
        <f t="shared" ca="1" si="99"/>
        <v>-1.4586918342483247E-5</v>
      </c>
      <c r="AJ93" s="320">
        <f t="shared" ca="1" si="100"/>
        <v>1.1764296732433683</v>
      </c>
      <c r="AK93"/>
      <c r="AL93" s="208">
        <f t="shared" si="101"/>
        <v>79</v>
      </c>
      <c r="AM93" t="b">
        <f t="shared" si="102"/>
        <v>1</v>
      </c>
      <c r="AN93"/>
      <c r="AO93" s="200">
        <v>79</v>
      </c>
      <c r="AP93" s="200"/>
      <c r="AQ93" s="200"/>
    </row>
    <row r="94" spans="2:43" s="207" customFormat="1">
      <c r="B94" s="410" t="s">
        <v>228</v>
      </c>
      <c r="C94" s="410" t="s">
        <v>114</v>
      </c>
      <c r="D94" s="410" t="s">
        <v>27</v>
      </c>
      <c r="E94" s="410" t="s">
        <v>229</v>
      </c>
      <c r="F94" s="315">
        <v>46841197.391819797</v>
      </c>
      <c r="G94" s="315"/>
      <c r="H94" s="315"/>
      <c r="I94" s="292">
        <f t="shared" si="92"/>
        <v>46841197.391819797</v>
      </c>
      <c r="J94" s="291"/>
      <c r="K94" s="315">
        <v>56122956</v>
      </c>
      <c r="L94" s="315"/>
      <c r="M94" s="315"/>
      <c r="N94" s="292">
        <f t="shared" si="85"/>
        <v>56122956</v>
      </c>
      <c r="O94" s="315">
        <f>VLOOKUP($B94,[1]점별현황!$B$3:$E$302,3,0)</f>
        <v>7553634.7941176426</v>
      </c>
      <c r="P94" s="315"/>
      <c r="Q94" s="315"/>
      <c r="R94" s="292">
        <f t="shared" si="86"/>
        <v>7553634.7941176426</v>
      </c>
      <c r="S94" s="315">
        <v>8368294</v>
      </c>
      <c r="T94" s="315"/>
      <c r="U94" s="291"/>
      <c r="V94" s="292">
        <f t="shared" si="93"/>
        <v>8368294</v>
      </c>
      <c r="W94" s="291">
        <f t="shared" si="87"/>
        <v>54394832.185937442</v>
      </c>
      <c r="X94" s="291">
        <f t="shared" si="87"/>
        <v>0</v>
      </c>
      <c r="Y94" s="291">
        <f t="shared" si="94"/>
        <v>0</v>
      </c>
      <c r="Z94" s="292">
        <f t="shared" si="95"/>
        <v>54394832.185937442</v>
      </c>
      <c r="AA94" s="291">
        <f t="shared" si="89"/>
        <v>64491250</v>
      </c>
      <c r="AB94" s="291">
        <f t="shared" si="89"/>
        <v>0</v>
      </c>
      <c r="AC94" s="291">
        <f t="shared" si="67"/>
        <v>0</v>
      </c>
      <c r="AD94" s="316">
        <f t="shared" si="88"/>
        <v>64491250</v>
      </c>
      <c r="AE94" s="317">
        <f t="shared" si="96"/>
        <v>1.1856135483523518</v>
      </c>
      <c r="AF94" s="318">
        <f t="shared" ca="1" si="97"/>
        <v>6.2258868935165419E-3</v>
      </c>
      <c r="AG94" s="319">
        <f t="shared" si="91"/>
        <v>115</v>
      </c>
      <c r="AH94" s="318">
        <f t="shared" ca="1" si="98"/>
        <v>5.8817512274959086E-3</v>
      </c>
      <c r="AI94" s="318">
        <f t="shared" ca="1" si="99"/>
        <v>3.4413566602063336E-4</v>
      </c>
      <c r="AJ94" s="320">
        <f t="shared" ca="1" si="100"/>
        <v>1.1859576840183723</v>
      </c>
      <c r="AK94"/>
      <c r="AL94" s="208">
        <f t="shared" si="101"/>
        <v>115</v>
      </c>
      <c r="AM94" t="b">
        <f t="shared" si="102"/>
        <v>1</v>
      </c>
      <c r="AN94"/>
      <c r="AO94" s="200">
        <v>115</v>
      </c>
      <c r="AP94" s="200"/>
      <c r="AQ94" s="200"/>
    </row>
    <row r="95" spans="2:43" s="207" customFormat="1">
      <c r="B95" s="410" t="s">
        <v>230</v>
      </c>
      <c r="C95" s="410" t="s">
        <v>114</v>
      </c>
      <c r="D95" s="410" t="s">
        <v>27</v>
      </c>
      <c r="E95" s="410" t="s">
        <v>231</v>
      </c>
      <c r="F95" s="315">
        <v>45822910.491997629</v>
      </c>
      <c r="G95" s="315"/>
      <c r="H95" s="315"/>
      <c r="I95" s="292">
        <f t="shared" si="92"/>
        <v>45822910.491997629</v>
      </c>
      <c r="J95" s="291"/>
      <c r="K95" s="315">
        <v>43987259</v>
      </c>
      <c r="L95" s="315"/>
      <c r="M95" s="315"/>
      <c r="N95" s="292">
        <f t="shared" si="85"/>
        <v>43987259</v>
      </c>
      <c r="O95" s="315">
        <f>VLOOKUP($B95,[1]점별현황!$B$3:$E$302,3,0)</f>
        <v>7553634.7941176426</v>
      </c>
      <c r="P95" s="315"/>
      <c r="Q95" s="315"/>
      <c r="R95" s="292">
        <f t="shared" si="86"/>
        <v>7553634.7941176426</v>
      </c>
      <c r="S95" s="315">
        <v>9498785</v>
      </c>
      <c r="T95" s="315"/>
      <c r="U95" s="291"/>
      <c r="V95" s="292">
        <f t="shared" si="93"/>
        <v>9498785</v>
      </c>
      <c r="W95" s="291">
        <f t="shared" si="87"/>
        <v>53376545.286115274</v>
      </c>
      <c r="X95" s="291">
        <f t="shared" si="87"/>
        <v>0</v>
      </c>
      <c r="Y95" s="291">
        <f t="shared" si="94"/>
        <v>0</v>
      </c>
      <c r="Z95" s="292">
        <f t="shared" si="95"/>
        <v>53376545.286115274</v>
      </c>
      <c r="AA95" s="291">
        <f t="shared" si="89"/>
        <v>53486044</v>
      </c>
      <c r="AB95" s="291">
        <f t="shared" si="89"/>
        <v>0</v>
      </c>
      <c r="AC95" s="291">
        <f t="shared" ref="AC95:AC161" si="103">SUM(M95,U95)</f>
        <v>0</v>
      </c>
      <c r="AD95" s="316">
        <f t="shared" si="88"/>
        <v>53486044</v>
      </c>
      <c r="AE95" s="317">
        <f t="shared" si="96"/>
        <v>1.0020514387601853</v>
      </c>
      <c r="AF95" s="318">
        <f t="shared" ca="1" si="97"/>
        <v>5.1634610947322171E-3</v>
      </c>
      <c r="AG95" s="319">
        <f t="shared" si="91"/>
        <v>92</v>
      </c>
      <c r="AH95" s="318">
        <f t="shared" ca="1" si="98"/>
        <v>4.7054009819967263E-3</v>
      </c>
      <c r="AI95" s="318">
        <f t="shared" ca="1" si="99"/>
        <v>4.580601127354908E-4</v>
      </c>
      <c r="AJ95" s="320">
        <f t="shared" ca="1" si="100"/>
        <v>1.0025094988729208</v>
      </c>
      <c r="AK95"/>
      <c r="AL95" s="208">
        <f t="shared" si="101"/>
        <v>92</v>
      </c>
      <c r="AM95" t="b">
        <f t="shared" si="102"/>
        <v>1</v>
      </c>
      <c r="AN95"/>
      <c r="AO95" s="200">
        <v>92</v>
      </c>
      <c r="AP95" s="200"/>
      <c r="AQ95" s="200"/>
    </row>
    <row r="96" spans="2:43" s="207" customFormat="1">
      <c r="B96" s="410" t="s">
        <v>232</v>
      </c>
      <c r="C96" s="410" t="s">
        <v>114</v>
      </c>
      <c r="D96" s="410" t="s">
        <v>27</v>
      </c>
      <c r="E96" s="410" t="s">
        <v>233</v>
      </c>
      <c r="F96" s="315">
        <v>30039463.544754002</v>
      </c>
      <c r="G96" s="315"/>
      <c r="H96" s="315"/>
      <c r="I96" s="292">
        <f t="shared" si="92"/>
        <v>30039463.544754002</v>
      </c>
      <c r="J96" s="291"/>
      <c r="K96" s="315">
        <v>34080236</v>
      </c>
      <c r="L96" s="315"/>
      <c r="M96" s="315"/>
      <c r="N96" s="292">
        <f t="shared" si="85"/>
        <v>34080236</v>
      </c>
      <c r="O96" s="315">
        <f>VLOOKUP($B96,[1]점별현황!$B$3:$E$302,3,0)</f>
        <v>6254602.0588235259</v>
      </c>
      <c r="P96" s="315"/>
      <c r="Q96" s="315"/>
      <c r="R96" s="292">
        <f t="shared" si="86"/>
        <v>6254602.0588235259</v>
      </c>
      <c r="S96" s="315">
        <v>6666723</v>
      </c>
      <c r="T96" s="315"/>
      <c r="U96" s="291"/>
      <c r="V96" s="292">
        <f t="shared" si="93"/>
        <v>6666723</v>
      </c>
      <c r="W96" s="291">
        <f t="shared" si="87"/>
        <v>36294065.603577524</v>
      </c>
      <c r="X96" s="291">
        <f t="shared" si="87"/>
        <v>0</v>
      </c>
      <c r="Y96" s="291">
        <f t="shared" si="94"/>
        <v>0</v>
      </c>
      <c r="Z96" s="292">
        <f t="shared" si="95"/>
        <v>36294065.603577524</v>
      </c>
      <c r="AA96" s="291">
        <f t="shared" si="89"/>
        <v>40746959</v>
      </c>
      <c r="AB96" s="291">
        <f t="shared" si="89"/>
        <v>0</v>
      </c>
      <c r="AC96" s="291">
        <f t="shared" si="103"/>
        <v>0</v>
      </c>
      <c r="AD96" s="316">
        <f t="shared" si="88"/>
        <v>40746959</v>
      </c>
      <c r="AE96" s="317">
        <f t="shared" si="96"/>
        <v>1.1226892970619293</v>
      </c>
      <c r="AF96" s="318">
        <f t="shared" ca="1" si="97"/>
        <v>3.9336492623224997E-3</v>
      </c>
      <c r="AG96" s="319">
        <f t="shared" si="91"/>
        <v>73</v>
      </c>
      <c r="AH96" s="318">
        <f t="shared" ca="1" si="98"/>
        <v>3.7336333878887069E-3</v>
      </c>
      <c r="AI96" s="318">
        <f t="shared" ca="1" si="99"/>
        <v>2.0001587443379274E-4</v>
      </c>
      <c r="AJ96" s="320">
        <f t="shared" ca="1" si="100"/>
        <v>1.1228893129363631</v>
      </c>
      <c r="AK96"/>
      <c r="AL96" s="208">
        <f t="shared" si="101"/>
        <v>73</v>
      </c>
      <c r="AM96" t="b">
        <f t="shared" si="102"/>
        <v>1</v>
      </c>
      <c r="AN96"/>
      <c r="AO96" s="200">
        <v>73</v>
      </c>
      <c r="AP96" s="200"/>
      <c r="AQ96" s="200"/>
    </row>
    <row r="97" spans="2:43" s="207" customFormat="1">
      <c r="B97" s="410" t="s">
        <v>558</v>
      </c>
      <c r="C97" s="410" t="s">
        <v>114</v>
      </c>
      <c r="D97" s="410" t="s">
        <v>27</v>
      </c>
      <c r="E97" s="410" t="s">
        <v>559</v>
      </c>
      <c r="F97" s="315">
        <v>26475459.39537641</v>
      </c>
      <c r="G97" s="315"/>
      <c r="H97" s="315"/>
      <c r="I97" s="292">
        <f t="shared" si="92"/>
        <v>26475459.39537641</v>
      </c>
      <c r="J97" s="291"/>
      <c r="K97" s="315">
        <v>19449834</v>
      </c>
      <c r="L97" s="315"/>
      <c r="M97" s="315"/>
      <c r="N97" s="292">
        <f t="shared" si="85"/>
        <v>19449834</v>
      </c>
      <c r="O97" s="315">
        <f>VLOOKUP($B97,[1]점별현황!$B$3:$E$302,3,0)</f>
        <v>5244243.2647058787</v>
      </c>
      <c r="P97" s="315"/>
      <c r="Q97" s="315"/>
      <c r="R97" s="292">
        <f t="shared" si="86"/>
        <v>5244243.2647058787</v>
      </c>
      <c r="S97" s="315">
        <v>4740169</v>
      </c>
      <c r="T97" s="315"/>
      <c r="U97" s="291"/>
      <c r="V97" s="292">
        <f t="shared" si="93"/>
        <v>4740169</v>
      </c>
      <c r="W97" s="291">
        <f t="shared" si="87"/>
        <v>31719702.660082288</v>
      </c>
      <c r="X97" s="291">
        <f t="shared" si="87"/>
        <v>0</v>
      </c>
      <c r="Y97" s="291">
        <f t="shared" si="94"/>
        <v>0</v>
      </c>
      <c r="Z97" s="292">
        <f t="shared" si="95"/>
        <v>31719702.660082288</v>
      </c>
      <c r="AA97" s="291">
        <f t="shared" si="89"/>
        <v>24190003</v>
      </c>
      <c r="AB97" s="291">
        <f t="shared" si="89"/>
        <v>0</v>
      </c>
      <c r="AC97" s="291">
        <f t="shared" si="103"/>
        <v>0</v>
      </c>
      <c r="AD97" s="316">
        <f t="shared" si="88"/>
        <v>24190003</v>
      </c>
      <c r="AE97" s="317">
        <f t="shared" si="96"/>
        <v>0.76261758375313993</v>
      </c>
      <c r="AF97" s="318">
        <f t="shared" ca="1" si="97"/>
        <v>2.3352659877398227E-3</v>
      </c>
      <c r="AG97" s="319">
        <f t="shared" si="91"/>
        <v>61</v>
      </c>
      <c r="AH97" s="318">
        <f t="shared" ca="1" si="98"/>
        <v>3.119885433715221E-3</v>
      </c>
      <c r="AI97" s="318">
        <f t="shared" ca="1" si="99"/>
        <v>-7.8461944597539839E-4</v>
      </c>
      <c r="AJ97" s="320">
        <f t="shared" ca="1" si="100"/>
        <v>0.76183296430716452</v>
      </c>
      <c r="AK97"/>
      <c r="AL97" s="208">
        <f t="shared" si="101"/>
        <v>61</v>
      </c>
      <c r="AM97" t="b">
        <f t="shared" si="102"/>
        <v>1</v>
      </c>
      <c r="AN97"/>
      <c r="AO97" s="200">
        <v>61</v>
      </c>
      <c r="AP97" s="200"/>
      <c r="AQ97" s="200"/>
    </row>
    <row r="98" spans="2:43" s="207" customFormat="1" ht="18" customHeight="1">
      <c r="B98" s="410" t="s">
        <v>583</v>
      </c>
      <c r="C98" s="410" t="s">
        <v>114</v>
      </c>
      <c r="D98" s="410" t="s">
        <v>27</v>
      </c>
      <c r="E98" s="410" t="s">
        <v>590</v>
      </c>
      <c r="F98" s="315">
        <v>34112611.144042678</v>
      </c>
      <c r="G98" s="315"/>
      <c r="H98" s="315"/>
      <c r="I98" s="292">
        <f t="shared" si="92"/>
        <v>34112611.144042678</v>
      </c>
      <c r="J98" s="291"/>
      <c r="K98" s="315">
        <v>33609403</v>
      </c>
      <c r="L98" s="315"/>
      <c r="M98" s="315"/>
      <c r="N98" s="292">
        <f t="shared" si="85"/>
        <v>33609403</v>
      </c>
      <c r="O98" s="315">
        <f>VLOOKUP($B98,[1]점별현황!$B$3:$E$302,3,0)</f>
        <v>6254602.0588235259</v>
      </c>
      <c r="P98" s="315"/>
      <c r="Q98" s="315"/>
      <c r="R98" s="292">
        <f t="shared" si="86"/>
        <v>6254602.0588235259</v>
      </c>
      <c r="S98" s="315">
        <v>10748763</v>
      </c>
      <c r="T98" s="315"/>
      <c r="U98" s="291"/>
      <c r="V98" s="292">
        <f t="shared" si="93"/>
        <v>10748763</v>
      </c>
      <c r="W98" s="291">
        <f t="shared" si="87"/>
        <v>40367213.202866204</v>
      </c>
      <c r="X98" s="291">
        <f t="shared" si="87"/>
        <v>0</v>
      </c>
      <c r="Y98" s="291">
        <f t="shared" si="94"/>
        <v>0</v>
      </c>
      <c r="Z98" s="292">
        <f t="shared" si="95"/>
        <v>40367213.202866204</v>
      </c>
      <c r="AA98" s="291">
        <f t="shared" si="89"/>
        <v>44358166</v>
      </c>
      <c r="AB98" s="291">
        <f t="shared" si="89"/>
        <v>0</v>
      </c>
      <c r="AC98" s="291">
        <f t="shared" si="103"/>
        <v>0</v>
      </c>
      <c r="AD98" s="316">
        <f t="shared" si="88"/>
        <v>44358166</v>
      </c>
      <c r="AE98" s="317">
        <f t="shared" si="96"/>
        <v>1.098866195619628</v>
      </c>
      <c r="AF98" s="318">
        <f t="shared" ca="1" si="97"/>
        <v>4.2822696772016524E-3</v>
      </c>
      <c r="AG98" s="319">
        <f t="shared" si="91"/>
        <v>71</v>
      </c>
      <c r="AH98" s="318">
        <f t="shared" ca="1" si="98"/>
        <v>3.6313420621931262E-3</v>
      </c>
      <c r="AI98" s="318">
        <f t="shared" ca="1" si="99"/>
        <v>6.5092761500852624E-4</v>
      </c>
      <c r="AJ98" s="320">
        <f t="shared" ca="1" si="100"/>
        <v>1.0995171232346366</v>
      </c>
      <c r="AK98"/>
      <c r="AL98" s="208">
        <f t="shared" si="101"/>
        <v>71</v>
      </c>
      <c r="AM98" t="b">
        <f t="shared" si="102"/>
        <v>1</v>
      </c>
      <c r="AN98"/>
      <c r="AO98" s="200">
        <v>71</v>
      </c>
      <c r="AP98" s="200"/>
      <c r="AQ98" s="200"/>
    </row>
    <row r="99" spans="2:43" s="207" customFormat="1">
      <c r="B99" s="410" t="s">
        <v>115</v>
      </c>
      <c r="C99" s="410" t="s">
        <v>114</v>
      </c>
      <c r="D99" s="410" t="s">
        <v>26</v>
      </c>
      <c r="E99" s="410" t="s">
        <v>116</v>
      </c>
      <c r="F99" s="315">
        <v>44749341.673182175</v>
      </c>
      <c r="G99" s="315"/>
      <c r="H99" s="315"/>
      <c r="I99" s="292">
        <f t="shared" si="92"/>
        <v>44749341.673182175</v>
      </c>
      <c r="J99" s="291"/>
      <c r="K99" s="315">
        <v>41788789</v>
      </c>
      <c r="L99" s="315"/>
      <c r="M99" s="315"/>
      <c r="N99" s="292">
        <f t="shared" si="85"/>
        <v>41788789</v>
      </c>
      <c r="O99" s="315">
        <f>VLOOKUP($B99,[1]점별현황!$B$3:$E$302,3,0)</f>
        <v>6880062.2647058778</v>
      </c>
      <c r="P99" s="315"/>
      <c r="Q99" s="315"/>
      <c r="R99" s="292">
        <f t="shared" si="86"/>
        <v>6880062.2647058778</v>
      </c>
      <c r="S99" s="315">
        <v>7999082</v>
      </c>
      <c r="T99" s="315"/>
      <c r="U99" s="291"/>
      <c r="V99" s="292">
        <f t="shared" si="93"/>
        <v>7999082</v>
      </c>
      <c r="W99" s="291">
        <f t="shared" si="87"/>
        <v>51629403.937888056</v>
      </c>
      <c r="X99" s="291">
        <f t="shared" si="87"/>
        <v>0</v>
      </c>
      <c r="Y99" s="291">
        <f t="shared" si="94"/>
        <v>0</v>
      </c>
      <c r="Z99" s="292">
        <f t="shared" si="95"/>
        <v>51629403.937888056</v>
      </c>
      <c r="AA99" s="291">
        <f t="shared" si="89"/>
        <v>49787871</v>
      </c>
      <c r="AB99" s="291">
        <f t="shared" si="89"/>
        <v>0</v>
      </c>
      <c r="AC99" s="291">
        <f t="shared" si="103"/>
        <v>0</v>
      </c>
      <c r="AD99" s="316">
        <f t="shared" si="88"/>
        <v>49787871</v>
      </c>
      <c r="AE99" s="317">
        <f t="shared" si="96"/>
        <v>0.96433170252936706</v>
      </c>
      <c r="AF99" s="318">
        <f t="shared" ca="1" si="97"/>
        <v>4.8064451148798065E-3</v>
      </c>
      <c r="AG99" s="319">
        <f t="shared" si="91"/>
        <v>105</v>
      </c>
      <c r="AH99" s="318">
        <f t="shared" ca="1" si="98"/>
        <v>5.370294599018003E-3</v>
      </c>
      <c r="AI99" s="318">
        <f t="shared" ca="1" si="99"/>
        <v>-5.6384948413819649E-4</v>
      </c>
      <c r="AJ99" s="320">
        <f t="shared" ca="1" si="100"/>
        <v>0.96376785304522883</v>
      </c>
      <c r="AK99"/>
      <c r="AL99" s="208">
        <f t="shared" si="101"/>
        <v>105</v>
      </c>
      <c r="AM99" t="b">
        <f t="shared" si="102"/>
        <v>1</v>
      </c>
      <c r="AN99"/>
      <c r="AO99" s="200">
        <v>105</v>
      </c>
      <c r="AP99" s="200"/>
      <c r="AQ99" s="200"/>
    </row>
    <row r="100" spans="2:43" s="207" customFormat="1">
      <c r="B100" s="410" t="s">
        <v>117</v>
      </c>
      <c r="C100" s="410" t="s">
        <v>114</v>
      </c>
      <c r="D100" s="410" t="s">
        <v>26</v>
      </c>
      <c r="E100" s="410" t="s">
        <v>118</v>
      </c>
      <c r="F100" s="315">
        <v>74582236.121970296</v>
      </c>
      <c r="G100" s="315"/>
      <c r="H100" s="315"/>
      <c r="I100" s="292">
        <f t="shared" si="92"/>
        <v>74582236.121970296</v>
      </c>
      <c r="J100" s="291"/>
      <c r="K100" s="315">
        <v>58219068.714285716</v>
      </c>
      <c r="L100" s="315"/>
      <c r="M100" s="315"/>
      <c r="N100" s="292">
        <f t="shared" si="85"/>
        <v>58219068.714285716</v>
      </c>
      <c r="O100" s="315">
        <f>VLOOKUP($B100,[1]점별현황!$B$3:$E$302,3,0)</f>
        <v>10777160.47058823</v>
      </c>
      <c r="P100" s="315"/>
      <c r="Q100" s="315"/>
      <c r="R100" s="292">
        <f t="shared" si="86"/>
        <v>10777160.47058823</v>
      </c>
      <c r="S100" s="315">
        <v>13653449</v>
      </c>
      <c r="T100" s="315"/>
      <c r="U100" s="291"/>
      <c r="V100" s="292">
        <f t="shared" si="93"/>
        <v>13653449</v>
      </c>
      <c r="W100" s="291">
        <f t="shared" si="87"/>
        <v>85359396.592558533</v>
      </c>
      <c r="X100" s="291">
        <f t="shared" si="87"/>
        <v>0</v>
      </c>
      <c r="Y100" s="291">
        <f t="shared" si="94"/>
        <v>0</v>
      </c>
      <c r="Z100" s="292">
        <f t="shared" si="95"/>
        <v>85359396.592558533</v>
      </c>
      <c r="AA100" s="291">
        <f t="shared" si="89"/>
        <v>71872517.714285716</v>
      </c>
      <c r="AB100" s="291">
        <f t="shared" si="89"/>
        <v>0</v>
      </c>
      <c r="AC100" s="291">
        <f t="shared" si="103"/>
        <v>0</v>
      </c>
      <c r="AD100" s="316">
        <f t="shared" si="88"/>
        <v>71872517.714285716</v>
      </c>
      <c r="AE100" s="317">
        <f t="shared" si="96"/>
        <v>0.84199889623577095</v>
      </c>
      <c r="AF100" s="318">
        <f t="shared" ca="1" si="97"/>
        <v>6.9384632185204497E-3</v>
      </c>
      <c r="AG100" s="319">
        <f t="shared" si="91"/>
        <v>145</v>
      </c>
      <c r="AH100" s="318">
        <f t="shared" ca="1" si="98"/>
        <v>7.4161211129296235E-3</v>
      </c>
      <c r="AI100" s="318">
        <f t="shared" ca="1" si="99"/>
        <v>-4.7765789440917372E-4</v>
      </c>
      <c r="AJ100" s="320">
        <f t="shared" ca="1" si="100"/>
        <v>0.84152123834136183</v>
      </c>
      <c r="AK100"/>
      <c r="AL100" s="208">
        <f t="shared" si="101"/>
        <v>145</v>
      </c>
      <c r="AM100" t="b">
        <f t="shared" si="102"/>
        <v>1</v>
      </c>
      <c r="AN100"/>
      <c r="AO100" s="200">
        <v>145</v>
      </c>
      <c r="AP100" s="200"/>
      <c r="AQ100" s="200"/>
    </row>
    <row r="101" spans="2:43" s="207" customFormat="1">
      <c r="B101" s="410" t="s">
        <v>119</v>
      </c>
      <c r="C101" s="410" t="s">
        <v>114</v>
      </c>
      <c r="D101" s="410" t="s">
        <v>26</v>
      </c>
      <c r="E101" s="410" t="s">
        <v>120</v>
      </c>
      <c r="F101" s="315">
        <v>38356578.577013291</v>
      </c>
      <c r="G101" s="315"/>
      <c r="H101" s="315"/>
      <c r="I101" s="292">
        <f t="shared" si="92"/>
        <v>38356578.577013291</v>
      </c>
      <c r="J101" s="291"/>
      <c r="K101" s="315">
        <v>21813479</v>
      </c>
      <c r="L101" s="315"/>
      <c r="M101" s="315"/>
      <c r="N101" s="292">
        <f t="shared" si="85"/>
        <v>21813479</v>
      </c>
      <c r="O101" s="315">
        <f>VLOOKUP($B101,[1]점별현황!$B$3:$E$302,3,0)</f>
        <v>4907456.9999999972</v>
      </c>
      <c r="P101" s="315"/>
      <c r="Q101" s="315"/>
      <c r="R101" s="292">
        <f t="shared" si="86"/>
        <v>4907456.9999999972</v>
      </c>
      <c r="S101" s="315">
        <v>4143828</v>
      </c>
      <c r="T101" s="315"/>
      <c r="U101" s="291"/>
      <c r="V101" s="292">
        <f t="shared" si="93"/>
        <v>4143828</v>
      </c>
      <c r="W101" s="291">
        <f t="shared" si="87"/>
        <v>43264035.577013291</v>
      </c>
      <c r="X101" s="291">
        <f t="shared" si="87"/>
        <v>0</v>
      </c>
      <c r="Y101" s="291">
        <f t="shared" si="94"/>
        <v>0</v>
      </c>
      <c r="Z101" s="292">
        <f t="shared" si="95"/>
        <v>43264035.577013291</v>
      </c>
      <c r="AA101" s="291">
        <f t="shared" si="89"/>
        <v>25957307</v>
      </c>
      <c r="AB101" s="291">
        <f t="shared" si="89"/>
        <v>0</v>
      </c>
      <c r="AC101" s="291">
        <f t="shared" si="103"/>
        <v>0</v>
      </c>
      <c r="AD101" s="316">
        <f t="shared" si="88"/>
        <v>25957307</v>
      </c>
      <c r="AE101" s="317">
        <f t="shared" si="96"/>
        <v>0.59997424312842962</v>
      </c>
      <c r="AF101" s="318">
        <f t="shared" ca="1" si="97"/>
        <v>2.5058788198753347E-3</v>
      </c>
      <c r="AG101" s="319">
        <f t="shared" si="91"/>
        <v>79</v>
      </c>
      <c r="AH101" s="318">
        <f t="shared" ca="1" si="98"/>
        <v>4.0405073649754505E-3</v>
      </c>
      <c r="AI101" s="318">
        <f t="shared" ca="1" si="99"/>
        <v>-1.5346285451001158E-3</v>
      </c>
      <c r="AJ101" s="320">
        <f t="shared" ca="1" si="100"/>
        <v>0.5984396145833295</v>
      </c>
      <c r="AK101"/>
      <c r="AL101" s="208">
        <f t="shared" si="101"/>
        <v>79</v>
      </c>
      <c r="AM101" t="b">
        <f t="shared" si="102"/>
        <v>1</v>
      </c>
      <c r="AN101"/>
      <c r="AO101" s="200">
        <v>79</v>
      </c>
      <c r="AP101" s="200"/>
      <c r="AQ101" s="200"/>
    </row>
    <row r="102" spans="2:43" s="207" customFormat="1">
      <c r="B102" s="410" t="s">
        <v>121</v>
      </c>
      <c r="C102" s="410" t="s">
        <v>114</v>
      </c>
      <c r="D102" s="410" t="s">
        <v>26</v>
      </c>
      <c r="E102" s="410" t="s">
        <v>122</v>
      </c>
      <c r="F102" s="315">
        <v>33562006.254886635</v>
      </c>
      <c r="G102" s="315"/>
      <c r="H102" s="315"/>
      <c r="I102" s="292">
        <f t="shared" si="92"/>
        <v>33562006.254886635</v>
      </c>
      <c r="J102" s="291"/>
      <c r="K102" s="315">
        <v>27359174.857142858</v>
      </c>
      <c r="L102" s="315"/>
      <c r="M102" s="315"/>
      <c r="N102" s="292">
        <f t="shared" si="85"/>
        <v>27359174.857142858</v>
      </c>
      <c r="O102" s="315">
        <f>VLOOKUP($B102,[1]점별현황!$B$3:$E$302,3,0)</f>
        <v>5099906.2941176435</v>
      </c>
      <c r="P102" s="315"/>
      <c r="Q102" s="315"/>
      <c r="R102" s="292">
        <f t="shared" si="86"/>
        <v>5099906.2941176435</v>
      </c>
      <c r="S102" s="315">
        <v>5783480</v>
      </c>
      <c r="T102" s="315"/>
      <c r="U102" s="291"/>
      <c r="V102" s="292">
        <f t="shared" si="93"/>
        <v>5783480</v>
      </c>
      <c r="W102" s="291">
        <f t="shared" si="87"/>
        <v>38661912.549004279</v>
      </c>
      <c r="X102" s="291">
        <f t="shared" si="87"/>
        <v>0</v>
      </c>
      <c r="Y102" s="291">
        <f t="shared" si="94"/>
        <v>0</v>
      </c>
      <c r="Z102" s="292">
        <f t="shared" si="95"/>
        <v>38661912.549004279</v>
      </c>
      <c r="AA102" s="291">
        <f t="shared" si="89"/>
        <v>33142654.857142858</v>
      </c>
      <c r="AB102" s="291">
        <f t="shared" si="89"/>
        <v>0</v>
      </c>
      <c r="AC102" s="291">
        <f t="shared" si="103"/>
        <v>0</v>
      </c>
      <c r="AD102" s="316">
        <f t="shared" si="88"/>
        <v>33142654.857142858</v>
      </c>
      <c r="AE102" s="317">
        <f t="shared" si="96"/>
        <v>0.85724302477623893</v>
      </c>
      <c r="AF102" s="318">
        <f t="shared" ca="1" si="97"/>
        <v>3.1995413407466607E-3</v>
      </c>
      <c r="AG102" s="319">
        <f t="shared" si="91"/>
        <v>92</v>
      </c>
      <c r="AH102" s="318">
        <f t="shared" ca="1" si="98"/>
        <v>4.7054009819967263E-3</v>
      </c>
      <c r="AI102" s="318">
        <f t="shared" ca="1" si="99"/>
        <v>-1.5058596412500657E-3</v>
      </c>
      <c r="AJ102" s="320">
        <f t="shared" ca="1" si="100"/>
        <v>0.85573716513498888</v>
      </c>
      <c r="AK102"/>
      <c r="AL102" s="208">
        <f t="shared" si="101"/>
        <v>92</v>
      </c>
      <c r="AM102" t="b">
        <f t="shared" si="102"/>
        <v>1</v>
      </c>
      <c r="AN102"/>
      <c r="AO102" s="200">
        <v>92</v>
      </c>
      <c r="AP102" s="200"/>
      <c r="AQ102" s="200"/>
    </row>
    <row r="103" spans="2:43" s="207" customFormat="1">
      <c r="B103" s="410" t="s">
        <v>129</v>
      </c>
      <c r="C103" s="410" t="s">
        <v>114</v>
      </c>
      <c r="D103" s="410" t="s">
        <v>26</v>
      </c>
      <c r="E103" s="410" t="s">
        <v>130</v>
      </c>
      <c r="F103" s="315">
        <v>53273025.801407345</v>
      </c>
      <c r="G103" s="315"/>
      <c r="H103" s="315"/>
      <c r="I103" s="292">
        <f t="shared" si="92"/>
        <v>53273025.801407345</v>
      </c>
      <c r="J103" s="291"/>
      <c r="K103" s="315">
        <v>46160533.714285716</v>
      </c>
      <c r="L103" s="315"/>
      <c r="M103" s="315"/>
      <c r="N103" s="292">
        <f t="shared" si="85"/>
        <v>46160533.714285716</v>
      </c>
      <c r="O103" s="315">
        <f>VLOOKUP($B103,[1]점별현황!$B$3:$E$302,3,0)</f>
        <v>10199812.588235287</v>
      </c>
      <c r="P103" s="315"/>
      <c r="Q103" s="315"/>
      <c r="R103" s="292">
        <f t="shared" si="86"/>
        <v>10199812.588235287</v>
      </c>
      <c r="S103" s="315">
        <v>9680706</v>
      </c>
      <c r="T103" s="315"/>
      <c r="U103" s="291"/>
      <c r="V103" s="292">
        <f t="shared" si="93"/>
        <v>9680706</v>
      </c>
      <c r="W103" s="291">
        <f t="shared" si="87"/>
        <v>63472838.389642633</v>
      </c>
      <c r="X103" s="291">
        <f t="shared" si="87"/>
        <v>0</v>
      </c>
      <c r="Y103" s="291">
        <f t="shared" si="94"/>
        <v>0</v>
      </c>
      <c r="Z103" s="292">
        <f t="shared" si="95"/>
        <v>63472838.389642633</v>
      </c>
      <c r="AA103" s="291">
        <f t="shared" si="89"/>
        <v>55841239.714285716</v>
      </c>
      <c r="AB103" s="291">
        <f t="shared" si="89"/>
        <v>0</v>
      </c>
      <c r="AC103" s="291">
        <f t="shared" si="103"/>
        <v>0</v>
      </c>
      <c r="AD103" s="316">
        <f t="shared" si="88"/>
        <v>55841239.714285716</v>
      </c>
      <c r="AE103" s="317">
        <f t="shared" si="96"/>
        <v>0.8797659145395611</v>
      </c>
      <c r="AF103" s="318">
        <f t="shared" ca="1" si="97"/>
        <v>5.3908280961353187E-3</v>
      </c>
      <c r="AG103" s="319">
        <f t="shared" si="91"/>
        <v>114</v>
      </c>
      <c r="AH103" s="318">
        <f t="shared" ca="1" si="98"/>
        <v>5.8306055646481182E-3</v>
      </c>
      <c r="AI103" s="318">
        <f t="shared" ca="1" si="99"/>
        <v>-4.3977746851279944E-4</v>
      </c>
      <c r="AJ103" s="320">
        <f t="shared" ca="1" si="100"/>
        <v>0.87932613707104834</v>
      </c>
      <c r="AK103"/>
      <c r="AL103" s="208">
        <f t="shared" si="101"/>
        <v>114</v>
      </c>
      <c r="AM103" t="b">
        <f t="shared" si="102"/>
        <v>1</v>
      </c>
      <c r="AN103"/>
      <c r="AO103" s="200">
        <v>114</v>
      </c>
      <c r="AP103" s="200"/>
      <c r="AQ103" s="200"/>
    </row>
    <row r="104" spans="2:43" s="207" customFormat="1">
      <c r="B104" s="410" t="s">
        <v>131</v>
      </c>
      <c r="C104" s="410" t="s">
        <v>114</v>
      </c>
      <c r="D104" s="410" t="s">
        <v>26</v>
      </c>
      <c r="E104" s="410" t="s">
        <v>132</v>
      </c>
      <c r="F104" s="315">
        <v>46880262.705238461</v>
      </c>
      <c r="G104" s="315"/>
      <c r="H104" s="315"/>
      <c r="I104" s="292">
        <f t="shared" si="92"/>
        <v>46880262.705238461</v>
      </c>
      <c r="J104" s="291"/>
      <c r="K104" s="315">
        <v>39720545.857142858</v>
      </c>
      <c r="L104" s="315"/>
      <c r="M104" s="315"/>
      <c r="N104" s="292">
        <f t="shared" si="85"/>
        <v>39720545.857142858</v>
      </c>
      <c r="O104" s="315">
        <f>VLOOKUP($B104,[1]점별현황!$B$3:$E$302,3,0)</f>
        <v>9237566.1176470518</v>
      </c>
      <c r="P104" s="315"/>
      <c r="Q104" s="315"/>
      <c r="R104" s="292">
        <f t="shared" si="86"/>
        <v>9237566.1176470518</v>
      </c>
      <c r="S104" s="315">
        <v>4095971</v>
      </c>
      <c r="T104" s="315"/>
      <c r="U104" s="291"/>
      <c r="V104" s="292">
        <f t="shared" si="93"/>
        <v>4095971</v>
      </c>
      <c r="W104" s="291">
        <f t="shared" si="87"/>
        <v>56117828.822885513</v>
      </c>
      <c r="X104" s="291">
        <f t="shared" si="87"/>
        <v>0</v>
      </c>
      <c r="Y104" s="291">
        <f t="shared" si="94"/>
        <v>0</v>
      </c>
      <c r="Z104" s="292">
        <f t="shared" si="95"/>
        <v>56117828.822885513</v>
      </c>
      <c r="AA104" s="291">
        <f t="shared" si="89"/>
        <v>43816516.857142858</v>
      </c>
      <c r="AB104" s="291">
        <f t="shared" si="89"/>
        <v>0</v>
      </c>
      <c r="AC104" s="291">
        <f t="shared" si="103"/>
        <v>0</v>
      </c>
      <c r="AD104" s="316">
        <f t="shared" si="88"/>
        <v>43816516.857142858</v>
      </c>
      <c r="AE104" s="317">
        <f t="shared" si="96"/>
        <v>0.78079494121971382</v>
      </c>
      <c r="AF104" s="318">
        <f t="shared" ca="1" si="97"/>
        <v>4.2299796952366773E-3</v>
      </c>
      <c r="AG104" s="319">
        <f t="shared" si="91"/>
        <v>94</v>
      </c>
      <c r="AH104" s="318">
        <f t="shared" ca="1" si="98"/>
        <v>4.807692307692308E-3</v>
      </c>
      <c r="AI104" s="318">
        <f t="shared" ca="1" si="99"/>
        <v>-5.7771261245563067E-4</v>
      </c>
      <c r="AJ104" s="320">
        <f t="shared" ca="1" si="100"/>
        <v>0.78021722860725817</v>
      </c>
      <c r="AK104"/>
      <c r="AL104" s="208">
        <f t="shared" si="101"/>
        <v>94</v>
      </c>
      <c r="AM104" t="b">
        <f t="shared" si="102"/>
        <v>1</v>
      </c>
      <c r="AN104"/>
      <c r="AO104" s="200">
        <v>94</v>
      </c>
      <c r="AP104" s="200"/>
      <c r="AQ104" s="200"/>
    </row>
    <row r="105" spans="2:43" s="207" customFormat="1">
      <c r="B105" s="410" t="s">
        <v>133</v>
      </c>
      <c r="C105" s="410" t="s">
        <v>114</v>
      </c>
      <c r="D105" s="410" t="s">
        <v>26</v>
      </c>
      <c r="E105" s="410" t="s">
        <v>134</v>
      </c>
      <c r="F105" s="315">
        <v>31963815.480844408</v>
      </c>
      <c r="G105" s="315"/>
      <c r="H105" s="315"/>
      <c r="I105" s="292">
        <f t="shared" si="92"/>
        <v>31963815.480844408</v>
      </c>
      <c r="J105" s="291"/>
      <c r="K105" s="315">
        <v>28509215</v>
      </c>
      <c r="L105" s="315"/>
      <c r="M105" s="315"/>
      <c r="N105" s="292">
        <f t="shared" si="85"/>
        <v>28509215</v>
      </c>
      <c r="O105" s="315">
        <f>VLOOKUP($B105,[1]점별현황!$B$3:$E$302,3,0)</f>
        <v>6928174.5882352889</v>
      </c>
      <c r="P105" s="315"/>
      <c r="Q105" s="315"/>
      <c r="R105" s="292">
        <f t="shared" si="86"/>
        <v>6928174.5882352889</v>
      </c>
      <c r="S105" s="315">
        <v>8286286</v>
      </c>
      <c r="T105" s="315"/>
      <c r="U105" s="291"/>
      <c r="V105" s="292">
        <f t="shared" si="93"/>
        <v>8286286</v>
      </c>
      <c r="W105" s="291">
        <f t="shared" si="87"/>
        <v>38891990.069079697</v>
      </c>
      <c r="X105" s="291">
        <f t="shared" si="87"/>
        <v>0</v>
      </c>
      <c r="Y105" s="291">
        <f t="shared" si="94"/>
        <v>0</v>
      </c>
      <c r="Z105" s="292">
        <f t="shared" si="95"/>
        <v>38891990.069079697</v>
      </c>
      <c r="AA105" s="291">
        <f t="shared" si="89"/>
        <v>36795501</v>
      </c>
      <c r="AB105" s="291">
        <f t="shared" si="89"/>
        <v>0</v>
      </c>
      <c r="AC105" s="291">
        <f t="shared" si="103"/>
        <v>0</v>
      </c>
      <c r="AD105" s="316">
        <f t="shared" si="88"/>
        <v>36795501</v>
      </c>
      <c r="AE105" s="317">
        <f t="shared" si="96"/>
        <v>0.94609457974878819</v>
      </c>
      <c r="AF105" s="318">
        <f t="shared" ca="1" si="97"/>
        <v>3.5521815349566772E-3</v>
      </c>
      <c r="AG105" s="319">
        <f t="shared" si="91"/>
        <v>73</v>
      </c>
      <c r="AH105" s="318">
        <f t="shared" ca="1" si="98"/>
        <v>3.7336333878887069E-3</v>
      </c>
      <c r="AI105" s="318">
        <f t="shared" ca="1" si="99"/>
        <v>-1.814518529320297E-4</v>
      </c>
      <c r="AJ105" s="320">
        <f t="shared" ca="1" si="100"/>
        <v>0.94591312789585613</v>
      </c>
      <c r="AK105"/>
      <c r="AL105" s="208">
        <f t="shared" si="101"/>
        <v>73</v>
      </c>
      <c r="AM105" t="b">
        <f t="shared" si="102"/>
        <v>1</v>
      </c>
      <c r="AN105"/>
      <c r="AO105" s="200">
        <v>73</v>
      </c>
      <c r="AP105" s="200"/>
      <c r="AQ105" s="200"/>
    </row>
    <row r="106" spans="2:43" s="207" customFormat="1">
      <c r="B106" s="410" t="s">
        <v>135</v>
      </c>
      <c r="C106" s="410" t="s">
        <v>114</v>
      </c>
      <c r="D106" s="410" t="s">
        <v>26</v>
      </c>
      <c r="E106" s="410" t="s">
        <v>136</v>
      </c>
      <c r="F106" s="315">
        <v>46880262.705238461</v>
      </c>
      <c r="G106" s="315"/>
      <c r="H106" s="315"/>
      <c r="I106" s="292">
        <f t="shared" si="92"/>
        <v>46880262.705238461</v>
      </c>
      <c r="J106" s="291"/>
      <c r="K106" s="315">
        <v>45976640</v>
      </c>
      <c r="L106" s="315"/>
      <c r="M106" s="315"/>
      <c r="N106" s="292">
        <f t="shared" si="85"/>
        <v>45976640</v>
      </c>
      <c r="O106" s="315">
        <f>VLOOKUP($B106,[1]점별현황!$B$3:$E$302,3,0)</f>
        <v>9237566.1176470518</v>
      </c>
      <c r="P106" s="315"/>
      <c r="Q106" s="315"/>
      <c r="R106" s="292">
        <f t="shared" si="86"/>
        <v>9237566.1176470518</v>
      </c>
      <c r="S106" s="315">
        <v>6352886</v>
      </c>
      <c r="T106" s="315"/>
      <c r="U106" s="291"/>
      <c r="V106" s="292">
        <f t="shared" si="93"/>
        <v>6352886</v>
      </c>
      <c r="W106" s="291">
        <f t="shared" si="87"/>
        <v>56117828.822885513</v>
      </c>
      <c r="X106" s="291">
        <f t="shared" si="87"/>
        <v>0</v>
      </c>
      <c r="Y106" s="291">
        <f t="shared" si="94"/>
        <v>0</v>
      </c>
      <c r="Z106" s="292">
        <f t="shared" si="95"/>
        <v>56117828.822885513</v>
      </c>
      <c r="AA106" s="291">
        <f t="shared" si="89"/>
        <v>52329526</v>
      </c>
      <c r="AB106" s="291">
        <f t="shared" si="89"/>
        <v>0</v>
      </c>
      <c r="AC106" s="291">
        <f t="shared" si="103"/>
        <v>0</v>
      </c>
      <c r="AD106" s="316">
        <f t="shared" si="88"/>
        <v>52329526</v>
      </c>
      <c r="AE106" s="317">
        <f t="shared" si="96"/>
        <v>0.93249377421849577</v>
      </c>
      <c r="AF106" s="318">
        <f t="shared" ca="1" si="97"/>
        <v>5.051812611281889E-3</v>
      </c>
      <c r="AG106" s="319">
        <f t="shared" si="91"/>
        <v>106</v>
      </c>
      <c r="AH106" s="318">
        <f t="shared" ca="1" si="98"/>
        <v>5.4214402618657934E-3</v>
      </c>
      <c r="AI106" s="318">
        <f t="shared" ca="1" si="99"/>
        <v>-3.6962765058390443E-4</v>
      </c>
      <c r="AJ106" s="320">
        <f t="shared" ca="1" si="100"/>
        <v>0.93212414656791187</v>
      </c>
      <c r="AK106"/>
      <c r="AL106" s="208">
        <f t="shared" si="101"/>
        <v>106</v>
      </c>
      <c r="AM106" t="b">
        <f t="shared" si="102"/>
        <v>1</v>
      </c>
      <c r="AN106"/>
      <c r="AO106" s="200">
        <v>106</v>
      </c>
      <c r="AP106" s="200"/>
      <c r="AQ106" s="200"/>
    </row>
    <row r="107" spans="2:43" s="207" customFormat="1">
      <c r="B107" s="410" t="s">
        <v>123</v>
      </c>
      <c r="C107" s="410" t="s">
        <v>114</v>
      </c>
      <c r="D107" s="410" t="s">
        <v>26</v>
      </c>
      <c r="E107" s="410" t="s">
        <v>124</v>
      </c>
      <c r="F107" s="315">
        <v>36225657.544956997</v>
      </c>
      <c r="G107" s="315"/>
      <c r="H107" s="315"/>
      <c r="I107" s="292">
        <f t="shared" si="92"/>
        <v>36225657.544956997</v>
      </c>
      <c r="J107" s="291"/>
      <c r="K107" s="315">
        <v>40589718.714285716</v>
      </c>
      <c r="L107" s="315"/>
      <c r="M107" s="315"/>
      <c r="N107" s="292">
        <f t="shared" si="85"/>
        <v>40589718.714285716</v>
      </c>
      <c r="O107" s="315">
        <f>VLOOKUP($B107,[1]점별현황!$B$3:$E$302,3,0)</f>
        <v>5725366.4999999963</v>
      </c>
      <c r="P107" s="315"/>
      <c r="Q107" s="315"/>
      <c r="R107" s="292">
        <f t="shared" si="86"/>
        <v>5725366.4999999963</v>
      </c>
      <c r="S107" s="315">
        <v>7303341</v>
      </c>
      <c r="T107" s="315"/>
      <c r="U107" s="291"/>
      <c r="V107" s="292">
        <f t="shared" si="93"/>
        <v>7303341</v>
      </c>
      <c r="W107" s="291">
        <f t="shared" si="87"/>
        <v>41951024.044956997</v>
      </c>
      <c r="X107" s="291">
        <f t="shared" si="87"/>
        <v>0</v>
      </c>
      <c r="Y107" s="291">
        <f t="shared" si="94"/>
        <v>0</v>
      </c>
      <c r="Z107" s="292">
        <f t="shared" si="95"/>
        <v>41951024.044956997</v>
      </c>
      <c r="AA107" s="291">
        <f t="shared" si="89"/>
        <v>47893059.714285716</v>
      </c>
      <c r="AB107" s="291">
        <f t="shared" si="89"/>
        <v>0</v>
      </c>
      <c r="AC107" s="291">
        <f t="shared" si="103"/>
        <v>0</v>
      </c>
      <c r="AD107" s="316">
        <f t="shared" si="88"/>
        <v>47893059.714285716</v>
      </c>
      <c r="AE107" s="317">
        <f t="shared" si="96"/>
        <v>1.1416422078984512</v>
      </c>
      <c r="AF107" s="318">
        <f t="shared" ca="1" si="97"/>
        <v>4.6235229238939628E-3</v>
      </c>
      <c r="AG107" s="319">
        <f t="shared" si="91"/>
        <v>89</v>
      </c>
      <c r="AH107" s="318">
        <f t="shared" ca="1" si="98"/>
        <v>4.5519639934533552E-3</v>
      </c>
      <c r="AI107" s="318">
        <f t="shared" ca="1" si="99"/>
        <v>7.1558930440607585E-5</v>
      </c>
      <c r="AJ107" s="320">
        <f t="shared" ca="1" si="100"/>
        <v>1.1417137668288917</v>
      </c>
      <c r="AK107"/>
      <c r="AL107" s="208">
        <f t="shared" si="101"/>
        <v>89</v>
      </c>
      <c r="AM107" t="b">
        <f t="shared" si="102"/>
        <v>1</v>
      </c>
      <c r="AN107"/>
      <c r="AO107" s="200">
        <v>89</v>
      </c>
      <c r="AP107" s="200"/>
      <c r="AQ107" s="200"/>
    </row>
    <row r="108" spans="2:43" s="207" customFormat="1">
      <c r="B108" s="410" t="s">
        <v>137</v>
      </c>
      <c r="C108" s="410" t="s">
        <v>114</v>
      </c>
      <c r="D108" s="410" t="s">
        <v>26</v>
      </c>
      <c r="E108" s="410" t="s">
        <v>138</v>
      </c>
      <c r="F108" s="315">
        <v>31431085.222830337</v>
      </c>
      <c r="G108" s="315"/>
      <c r="H108" s="315"/>
      <c r="I108" s="292">
        <f t="shared" si="92"/>
        <v>31431085.222830337</v>
      </c>
      <c r="J108" s="291"/>
      <c r="K108" s="315">
        <v>27762532.714285713</v>
      </c>
      <c r="L108" s="315"/>
      <c r="M108" s="315"/>
      <c r="N108" s="292">
        <f t="shared" si="85"/>
        <v>27762532.714285713</v>
      </c>
      <c r="O108" s="315">
        <f>VLOOKUP($B108,[1]점별현황!$B$3:$E$302,3,0)</f>
        <v>6928174.5882352889</v>
      </c>
      <c r="P108" s="315"/>
      <c r="Q108" s="315"/>
      <c r="R108" s="292">
        <f t="shared" si="86"/>
        <v>6928174.5882352889</v>
      </c>
      <c r="S108" s="315">
        <v>4554734</v>
      </c>
      <c r="T108" s="315"/>
      <c r="U108" s="291"/>
      <c r="V108" s="292">
        <f t="shared" si="93"/>
        <v>4554734</v>
      </c>
      <c r="W108" s="291">
        <f t="shared" si="87"/>
        <v>38359259.811065629</v>
      </c>
      <c r="X108" s="291">
        <f t="shared" si="87"/>
        <v>0</v>
      </c>
      <c r="Y108" s="291">
        <f t="shared" si="94"/>
        <v>0</v>
      </c>
      <c r="Z108" s="292">
        <f t="shared" si="95"/>
        <v>38359259.811065629</v>
      </c>
      <c r="AA108" s="291">
        <f t="shared" si="89"/>
        <v>32317266.714285713</v>
      </c>
      <c r="AB108" s="291">
        <f t="shared" si="89"/>
        <v>0</v>
      </c>
      <c r="AC108" s="291">
        <f t="shared" si="103"/>
        <v>0</v>
      </c>
      <c r="AD108" s="316">
        <f t="shared" si="88"/>
        <v>32317266.714285713</v>
      </c>
      <c r="AE108" s="317">
        <f t="shared" si="96"/>
        <v>0.84248932000932508</v>
      </c>
      <c r="AF108" s="318">
        <f t="shared" ca="1" si="97"/>
        <v>3.1198596285658877E-3</v>
      </c>
      <c r="AG108" s="319">
        <f t="shared" si="91"/>
        <v>59</v>
      </c>
      <c r="AH108" s="318">
        <f t="shared" ca="1" si="98"/>
        <v>3.0175941080196399E-3</v>
      </c>
      <c r="AI108" s="318">
        <f t="shared" ca="1" si="99"/>
        <v>1.0226552054624785E-4</v>
      </c>
      <c r="AJ108" s="320">
        <f t="shared" ca="1" si="100"/>
        <v>0.84259158552987135</v>
      </c>
      <c r="AK108"/>
      <c r="AL108" s="208">
        <f t="shared" si="101"/>
        <v>59</v>
      </c>
      <c r="AM108" t="b">
        <f t="shared" si="102"/>
        <v>1</v>
      </c>
      <c r="AN108"/>
      <c r="AO108" s="200">
        <v>59</v>
      </c>
      <c r="AP108" s="200"/>
      <c r="AQ108" s="200"/>
    </row>
    <row r="109" spans="2:43" s="207" customFormat="1">
      <c r="B109" s="410" t="s">
        <v>125</v>
      </c>
      <c r="C109" s="410" t="s">
        <v>114</v>
      </c>
      <c r="D109" s="410" t="s">
        <v>26</v>
      </c>
      <c r="E109" s="410" t="s">
        <v>126</v>
      </c>
      <c r="F109" s="315">
        <v>35692927.286942922</v>
      </c>
      <c r="G109" s="315"/>
      <c r="H109" s="315"/>
      <c r="I109" s="292">
        <f t="shared" si="92"/>
        <v>35692927.286942922</v>
      </c>
      <c r="J109" s="291"/>
      <c r="K109" s="315">
        <v>39640351.714285716</v>
      </c>
      <c r="L109" s="315"/>
      <c r="M109" s="315"/>
      <c r="N109" s="292">
        <f t="shared" si="85"/>
        <v>39640351.714285716</v>
      </c>
      <c r="O109" s="315">
        <f>VLOOKUP($B109,[1]점별현황!$B$3:$E$302,3,0)</f>
        <v>6831949.9411764666</v>
      </c>
      <c r="P109" s="315"/>
      <c r="Q109" s="315"/>
      <c r="R109" s="292">
        <f t="shared" si="86"/>
        <v>6831949.9411764666</v>
      </c>
      <c r="S109" s="315">
        <v>13236710</v>
      </c>
      <c r="T109" s="315"/>
      <c r="U109" s="291"/>
      <c r="V109" s="292">
        <f t="shared" si="93"/>
        <v>13236710</v>
      </c>
      <c r="W109" s="291">
        <f t="shared" si="87"/>
        <v>42524877.228119388</v>
      </c>
      <c r="X109" s="291">
        <f t="shared" si="87"/>
        <v>0</v>
      </c>
      <c r="Y109" s="291">
        <f t="shared" si="94"/>
        <v>0</v>
      </c>
      <c r="Z109" s="292">
        <f t="shared" si="95"/>
        <v>42524877.228119388</v>
      </c>
      <c r="AA109" s="291">
        <f t="shared" si="89"/>
        <v>52877061.714285716</v>
      </c>
      <c r="AB109" s="291">
        <f t="shared" si="89"/>
        <v>0</v>
      </c>
      <c r="AC109" s="291">
        <f t="shared" si="103"/>
        <v>0</v>
      </c>
      <c r="AD109" s="316">
        <f t="shared" si="88"/>
        <v>52877061.714285716</v>
      </c>
      <c r="AE109" s="317">
        <f t="shared" si="96"/>
        <v>1.2434383156624611</v>
      </c>
      <c r="AF109" s="318">
        <f t="shared" ca="1" si="97"/>
        <v>5.1046708738726075E-3</v>
      </c>
      <c r="AG109" s="319">
        <f t="shared" si="91"/>
        <v>71</v>
      </c>
      <c r="AH109" s="318">
        <f t="shared" ca="1" si="98"/>
        <v>3.6313420621931262E-3</v>
      </c>
      <c r="AI109" s="318">
        <f t="shared" ca="1" si="99"/>
        <v>1.4733288116794813E-3</v>
      </c>
      <c r="AJ109" s="320">
        <f t="shared" ca="1" si="100"/>
        <v>1.2449116444741406</v>
      </c>
      <c r="AK109"/>
      <c r="AL109" s="208">
        <f t="shared" si="101"/>
        <v>71</v>
      </c>
      <c r="AM109" t="b">
        <f t="shared" si="102"/>
        <v>1</v>
      </c>
      <c r="AN109"/>
      <c r="AO109" s="200">
        <v>71</v>
      </c>
      <c r="AP109" s="200"/>
      <c r="AQ109" s="200"/>
    </row>
    <row r="110" spans="2:43" s="207" customFormat="1">
      <c r="B110" s="410" t="s">
        <v>127</v>
      </c>
      <c r="C110" s="410" t="s">
        <v>114</v>
      </c>
      <c r="D110" s="410" t="s">
        <v>26</v>
      </c>
      <c r="E110" s="410" t="s">
        <v>128</v>
      </c>
      <c r="F110" s="315">
        <v>45814802.189210318</v>
      </c>
      <c r="G110" s="315"/>
      <c r="H110" s="315"/>
      <c r="I110" s="292">
        <f t="shared" si="92"/>
        <v>45814802.189210318</v>
      </c>
      <c r="J110" s="291"/>
      <c r="K110" s="315">
        <v>38103347.857142858</v>
      </c>
      <c r="L110" s="315"/>
      <c r="M110" s="315"/>
      <c r="N110" s="292">
        <f t="shared" si="85"/>
        <v>38103347.857142858</v>
      </c>
      <c r="O110" s="315">
        <f>VLOOKUP($B110,[1]점별현황!$B$3:$E$302,3,0)</f>
        <v>6543275.9999999963</v>
      </c>
      <c r="P110" s="315"/>
      <c r="Q110" s="315"/>
      <c r="R110" s="292">
        <f t="shared" si="86"/>
        <v>6543275.9999999963</v>
      </c>
      <c r="S110" s="315">
        <v>5633317</v>
      </c>
      <c r="T110" s="315"/>
      <c r="U110" s="291"/>
      <c r="V110" s="292">
        <f t="shared" si="93"/>
        <v>5633317</v>
      </c>
      <c r="W110" s="291">
        <f t="shared" si="87"/>
        <v>52358078.189210311</v>
      </c>
      <c r="X110" s="291">
        <f t="shared" si="87"/>
        <v>0</v>
      </c>
      <c r="Y110" s="291">
        <f t="shared" si="94"/>
        <v>0</v>
      </c>
      <c r="Z110" s="292">
        <f t="shared" si="95"/>
        <v>52358078.189210311</v>
      </c>
      <c r="AA110" s="291">
        <f t="shared" si="89"/>
        <v>43736664.857142858</v>
      </c>
      <c r="AB110" s="291">
        <f t="shared" si="89"/>
        <v>0</v>
      </c>
      <c r="AC110" s="291">
        <f t="shared" si="103"/>
        <v>0</v>
      </c>
      <c r="AD110" s="316">
        <f t="shared" si="88"/>
        <v>43736664.857142858</v>
      </c>
      <c r="AE110" s="317">
        <f t="shared" si="96"/>
        <v>0.83533747551024307</v>
      </c>
      <c r="AF110" s="318">
        <f t="shared" ca="1" si="97"/>
        <v>4.2222709049710037E-3</v>
      </c>
      <c r="AG110" s="319">
        <f t="shared" si="91"/>
        <v>125</v>
      </c>
      <c r="AH110" s="318">
        <f t="shared" ca="1" si="98"/>
        <v>6.3932078559738132E-3</v>
      </c>
      <c r="AI110" s="318">
        <f t="shared" ca="1" si="99"/>
        <v>-2.1709369510028095E-3</v>
      </c>
      <c r="AJ110" s="320">
        <f t="shared" ca="1" si="100"/>
        <v>0.83316653855924028</v>
      </c>
      <c r="AK110"/>
      <c r="AL110" s="208">
        <f t="shared" si="101"/>
        <v>125</v>
      </c>
      <c r="AM110" t="b">
        <f t="shared" si="102"/>
        <v>1</v>
      </c>
      <c r="AN110"/>
      <c r="AO110" s="200">
        <v>125</v>
      </c>
      <c r="AP110" s="200"/>
      <c r="AQ110" s="200"/>
    </row>
    <row r="111" spans="2:43" s="207" customFormat="1">
      <c r="B111" s="410" t="s">
        <v>591</v>
      </c>
      <c r="C111" s="410" t="s">
        <v>114</v>
      </c>
      <c r="D111" s="410" t="s">
        <v>26</v>
      </c>
      <c r="E111" s="410" t="s">
        <v>592</v>
      </c>
      <c r="F111" s="315">
        <v>29300164.190774046</v>
      </c>
      <c r="G111" s="315"/>
      <c r="H111" s="315"/>
      <c r="I111" s="292">
        <f t="shared" si="92"/>
        <v>29300164.190774046</v>
      </c>
      <c r="J111" s="291"/>
      <c r="K111" s="315">
        <v>27578288</v>
      </c>
      <c r="L111" s="315"/>
      <c r="M111" s="315"/>
      <c r="N111" s="292">
        <f t="shared" si="85"/>
        <v>27578288</v>
      </c>
      <c r="O111" s="315">
        <f>VLOOKUP($B111,[1]점별현황!$B$3:$E$302,3,0)</f>
        <v>6928174.5882352889</v>
      </c>
      <c r="P111" s="315"/>
      <c r="Q111" s="315"/>
      <c r="R111" s="292">
        <f t="shared" si="86"/>
        <v>6928174.5882352889</v>
      </c>
      <c r="S111" s="315">
        <v>7225164</v>
      </c>
      <c r="T111" s="315"/>
      <c r="U111" s="291"/>
      <c r="V111" s="292">
        <f t="shared" si="93"/>
        <v>7225164</v>
      </c>
      <c r="W111" s="291">
        <f t="shared" si="87"/>
        <v>36228338.779009335</v>
      </c>
      <c r="X111" s="291">
        <f t="shared" si="87"/>
        <v>0</v>
      </c>
      <c r="Y111" s="291">
        <f t="shared" si="94"/>
        <v>0</v>
      </c>
      <c r="Z111" s="292">
        <f t="shared" si="95"/>
        <v>36228338.779009335</v>
      </c>
      <c r="AA111" s="291">
        <f t="shared" si="89"/>
        <v>34803452</v>
      </c>
      <c r="AB111" s="291">
        <f t="shared" si="89"/>
        <v>0</v>
      </c>
      <c r="AC111" s="291">
        <f t="shared" si="103"/>
        <v>0</v>
      </c>
      <c r="AD111" s="316">
        <f t="shared" si="88"/>
        <v>34803452</v>
      </c>
      <c r="AE111" s="317">
        <f t="shared" si="96"/>
        <v>0.96066927639986321</v>
      </c>
      <c r="AF111" s="318">
        <f t="shared" ca="1" si="97"/>
        <v>3.3598721633699468E-3</v>
      </c>
      <c r="AG111" s="319">
        <f t="shared" si="91"/>
        <v>65</v>
      </c>
      <c r="AH111" s="318">
        <f t="shared" ca="1" si="98"/>
        <v>3.324468085106383E-3</v>
      </c>
      <c r="AI111" s="318">
        <f t="shared" ca="1" si="99"/>
        <v>3.5404078263563763E-5</v>
      </c>
      <c r="AJ111" s="320">
        <f t="shared" ca="1" si="100"/>
        <v>0.96070468047812674</v>
      </c>
      <c r="AK111"/>
      <c r="AL111" s="208">
        <f t="shared" si="101"/>
        <v>65</v>
      </c>
      <c r="AM111" t="b">
        <f t="shared" si="102"/>
        <v>1</v>
      </c>
      <c r="AN111"/>
      <c r="AO111" s="200">
        <v>65</v>
      </c>
      <c r="AP111" s="200"/>
      <c r="AQ111" s="200"/>
    </row>
    <row r="112" spans="2:43" s="207" customFormat="1">
      <c r="B112" s="410" t="s">
        <v>606</v>
      </c>
      <c r="C112" s="410" t="s">
        <v>114</v>
      </c>
      <c r="D112" s="410" t="s">
        <v>26</v>
      </c>
      <c r="E112" s="410" t="s">
        <v>623</v>
      </c>
      <c r="F112" s="315">
        <v>34627466.770914778</v>
      </c>
      <c r="G112" s="315"/>
      <c r="H112" s="315"/>
      <c r="I112" s="292">
        <f t="shared" si="92"/>
        <v>34627466.770914778</v>
      </c>
      <c r="J112" s="291"/>
      <c r="K112" s="315">
        <v>15475357</v>
      </c>
      <c r="L112" s="315"/>
      <c r="M112" s="315"/>
      <c r="N112" s="292">
        <f t="shared" si="85"/>
        <v>15475357</v>
      </c>
      <c r="O112" s="315">
        <f>VLOOKUP($B112,[1]점별현황!$B$3:$E$302,3,0)</f>
        <v>4426333.7647058796</v>
      </c>
      <c r="P112" s="315"/>
      <c r="Q112" s="315"/>
      <c r="R112" s="292">
        <f t="shared" si="86"/>
        <v>4426333.7647058796</v>
      </c>
      <c r="S112" s="315">
        <v>2275633</v>
      </c>
      <c r="T112" s="315"/>
      <c r="U112" s="291"/>
      <c r="V112" s="292">
        <f t="shared" si="93"/>
        <v>2275633</v>
      </c>
      <c r="W112" s="291">
        <f t="shared" si="87"/>
        <v>39053800.53562066</v>
      </c>
      <c r="X112" s="291">
        <f t="shared" si="87"/>
        <v>0</v>
      </c>
      <c r="Y112" s="291">
        <f t="shared" si="94"/>
        <v>0</v>
      </c>
      <c r="Z112" s="292">
        <f t="shared" si="95"/>
        <v>39053800.53562066</v>
      </c>
      <c r="AA112" s="291">
        <f t="shared" si="89"/>
        <v>17750990</v>
      </c>
      <c r="AB112" s="291">
        <f t="shared" si="89"/>
        <v>0</v>
      </c>
      <c r="AC112" s="291">
        <f t="shared" si="103"/>
        <v>0</v>
      </c>
      <c r="AD112" s="316">
        <f t="shared" si="88"/>
        <v>17750990</v>
      </c>
      <c r="AE112" s="317">
        <f t="shared" si="96"/>
        <v>0.45452656992523593</v>
      </c>
      <c r="AF112" s="318">
        <f t="shared" ca="1" si="97"/>
        <v>1.7136534954422995E-3</v>
      </c>
      <c r="AG112" s="319">
        <f t="shared" si="91"/>
        <v>50</v>
      </c>
      <c r="AH112" s="318">
        <f t="shared" ca="1" si="98"/>
        <v>2.5572831423895256E-3</v>
      </c>
      <c r="AI112" s="318">
        <f t="shared" ca="1" si="99"/>
        <v>-8.4362964694722608E-4</v>
      </c>
      <c r="AJ112" s="320">
        <f t="shared" ca="1" si="100"/>
        <v>0.4536829402782887</v>
      </c>
      <c r="AK112"/>
      <c r="AL112" s="208">
        <f t="shared" si="101"/>
        <v>50</v>
      </c>
      <c r="AM112" t="b">
        <f t="shared" si="102"/>
        <v>1</v>
      </c>
      <c r="AN112"/>
      <c r="AO112" s="200">
        <v>50</v>
      </c>
      <c r="AP112" s="200"/>
      <c r="AQ112" s="200"/>
    </row>
    <row r="113" spans="1:43" s="207" customFormat="1">
      <c r="B113" s="410" t="s">
        <v>637</v>
      </c>
      <c r="C113" s="410" t="s">
        <v>114</v>
      </c>
      <c r="D113" s="410" t="s">
        <v>26</v>
      </c>
      <c r="E113" s="410" t="s">
        <v>638</v>
      </c>
      <c r="F113" s="315">
        <v>49011183.737294763</v>
      </c>
      <c r="G113" s="315"/>
      <c r="H113" s="315"/>
      <c r="I113" s="292">
        <f t="shared" si="92"/>
        <v>49011183.737294763</v>
      </c>
      <c r="J113" s="291"/>
      <c r="K113" s="315">
        <v>42266242</v>
      </c>
      <c r="L113" s="315"/>
      <c r="M113" s="315"/>
      <c r="N113" s="292">
        <f t="shared" si="85"/>
        <v>42266242</v>
      </c>
      <c r="O113" s="315">
        <f>VLOOKUP($B113,[1]점별현황!$B$3:$E$302,3,0)</f>
        <v>7457410.1470588185</v>
      </c>
      <c r="P113" s="315"/>
      <c r="Q113" s="315"/>
      <c r="R113" s="292">
        <f t="shared" si="86"/>
        <v>7457410.1470588185</v>
      </c>
      <c r="S113" s="315">
        <v>5338917</v>
      </c>
      <c r="T113" s="315"/>
      <c r="U113" s="291"/>
      <c r="V113" s="292">
        <f t="shared" si="93"/>
        <v>5338917</v>
      </c>
      <c r="W113" s="291">
        <f t="shared" si="87"/>
        <v>56468593.884353578</v>
      </c>
      <c r="X113" s="291">
        <f t="shared" si="87"/>
        <v>0</v>
      </c>
      <c r="Y113" s="291">
        <f t="shared" si="94"/>
        <v>0</v>
      </c>
      <c r="Z113" s="292">
        <f t="shared" si="95"/>
        <v>56468593.884353578</v>
      </c>
      <c r="AA113" s="291">
        <f t="shared" si="89"/>
        <v>47605159</v>
      </c>
      <c r="AB113" s="291">
        <f t="shared" si="89"/>
        <v>0</v>
      </c>
      <c r="AC113" s="291">
        <f t="shared" si="103"/>
        <v>0</v>
      </c>
      <c r="AD113" s="316">
        <f t="shared" si="88"/>
        <v>47605159</v>
      </c>
      <c r="AE113" s="317">
        <f t="shared" si="96"/>
        <v>0.84303779721333783</v>
      </c>
      <c r="AF113" s="318">
        <f t="shared" ca="1" si="97"/>
        <v>4.5957294281297242E-3</v>
      </c>
      <c r="AG113" s="319">
        <f t="shared" si="91"/>
        <v>115</v>
      </c>
      <c r="AH113" s="318">
        <f t="shared" ca="1" si="98"/>
        <v>5.8817512274959086E-3</v>
      </c>
      <c r="AI113" s="318">
        <f t="shared" ca="1" si="99"/>
        <v>-1.2860217993661844E-3</v>
      </c>
      <c r="AJ113" s="320">
        <f t="shared" ca="1" si="100"/>
        <v>0.84175177541397161</v>
      </c>
      <c r="AK113"/>
      <c r="AL113" s="208">
        <f t="shared" si="101"/>
        <v>115</v>
      </c>
      <c r="AM113" t="b">
        <f t="shared" si="102"/>
        <v>1</v>
      </c>
      <c r="AN113"/>
      <c r="AO113" s="200">
        <v>115</v>
      </c>
      <c r="AP113" s="200"/>
      <c r="AQ113" s="200"/>
    </row>
    <row r="114" spans="1:43" s="207" customFormat="1">
      <c r="B114" s="410" t="s">
        <v>639</v>
      </c>
      <c r="C114" s="410" t="s">
        <v>114</v>
      </c>
      <c r="D114" s="410" t="s">
        <v>26</v>
      </c>
      <c r="E114" s="410" t="s">
        <v>640</v>
      </c>
      <c r="F114" s="315">
        <v>29300164.190774046</v>
      </c>
      <c r="G114" s="315"/>
      <c r="H114" s="315"/>
      <c r="I114" s="292">
        <f t="shared" si="92"/>
        <v>29300164.190774046</v>
      </c>
      <c r="J114" s="291"/>
      <c r="K114" s="315">
        <v>38749392.857142858</v>
      </c>
      <c r="L114" s="315"/>
      <c r="M114" s="315"/>
      <c r="N114" s="292">
        <f t="shared" si="85"/>
        <v>38749392.857142858</v>
      </c>
      <c r="O114" s="315">
        <f>VLOOKUP($B114,[1]점별현황!$B$3:$E$302,3,0)</f>
        <v>6783837.6176470546</v>
      </c>
      <c r="P114" s="315"/>
      <c r="Q114" s="315"/>
      <c r="R114" s="292">
        <f t="shared" si="86"/>
        <v>6783837.6176470546</v>
      </c>
      <c r="S114" s="315">
        <v>3691676</v>
      </c>
      <c r="T114" s="315"/>
      <c r="U114" s="291"/>
      <c r="V114" s="292">
        <f t="shared" si="93"/>
        <v>3691676</v>
      </c>
      <c r="W114" s="291">
        <f t="shared" si="87"/>
        <v>36084001.808421098</v>
      </c>
      <c r="X114" s="291">
        <f t="shared" si="87"/>
        <v>0</v>
      </c>
      <c r="Y114" s="291">
        <f t="shared" si="94"/>
        <v>0</v>
      </c>
      <c r="Z114" s="292">
        <f t="shared" si="95"/>
        <v>36084001.808421098</v>
      </c>
      <c r="AA114" s="291">
        <f t="shared" si="89"/>
        <v>42441068.857142858</v>
      </c>
      <c r="AB114" s="291">
        <f t="shared" si="89"/>
        <v>0</v>
      </c>
      <c r="AC114" s="291">
        <f t="shared" si="103"/>
        <v>0</v>
      </c>
      <c r="AD114" s="316">
        <f t="shared" si="88"/>
        <v>42441068.857142858</v>
      </c>
      <c r="AE114" s="317">
        <f t="shared" si="96"/>
        <v>1.1761741140152082</v>
      </c>
      <c r="AF114" s="318">
        <f t="shared" ca="1" si="97"/>
        <v>4.0971960435643414E-3</v>
      </c>
      <c r="AG114" s="319">
        <f t="shared" si="91"/>
        <v>67</v>
      </c>
      <c r="AH114" s="318">
        <f t="shared" ca="1" si="98"/>
        <v>3.4267594108019642E-3</v>
      </c>
      <c r="AI114" s="318">
        <f t="shared" ca="1" si="99"/>
        <v>6.7043663276237717E-4</v>
      </c>
      <c r="AJ114" s="320">
        <f t="shared" ca="1" si="100"/>
        <v>1.1768445506479706</v>
      </c>
      <c r="AK114"/>
      <c r="AL114" s="208">
        <f t="shared" si="101"/>
        <v>67</v>
      </c>
      <c r="AM114" t="b">
        <f t="shared" si="102"/>
        <v>1</v>
      </c>
      <c r="AN114"/>
      <c r="AO114" s="200">
        <v>67</v>
      </c>
      <c r="AP114" s="200"/>
      <c r="AQ114" s="200"/>
    </row>
    <row r="115" spans="1:43" s="207" customFormat="1">
      <c r="A115" s="324" t="s">
        <v>1217</v>
      </c>
      <c r="B115" s="410" t="s">
        <v>1109</v>
      </c>
      <c r="C115" s="410" t="s">
        <v>114</v>
      </c>
      <c r="D115" s="410" t="s">
        <v>26</v>
      </c>
      <c r="E115" s="410" t="s">
        <v>1110</v>
      </c>
      <c r="F115" s="315"/>
      <c r="G115" s="315"/>
      <c r="H115" s="315"/>
      <c r="I115" s="292">
        <f t="shared" si="92"/>
        <v>0</v>
      </c>
      <c r="J115" s="291"/>
      <c r="K115" s="315"/>
      <c r="L115" s="315"/>
      <c r="M115" s="315"/>
      <c r="N115" s="292">
        <f t="shared" si="85"/>
        <v>0</v>
      </c>
      <c r="O115" s="315"/>
      <c r="P115" s="315"/>
      <c r="Q115" s="315"/>
      <c r="R115" s="292">
        <f t="shared" si="86"/>
        <v>0</v>
      </c>
      <c r="S115" s="315"/>
      <c r="T115" s="315"/>
      <c r="U115" s="291"/>
      <c r="V115" s="292">
        <f t="shared" si="93"/>
        <v>0</v>
      </c>
      <c r="W115" s="291">
        <f t="shared" si="87"/>
        <v>0</v>
      </c>
      <c r="X115" s="291">
        <f t="shared" si="87"/>
        <v>0</v>
      </c>
      <c r="Y115" s="291">
        <f t="shared" si="94"/>
        <v>0</v>
      </c>
      <c r="Z115" s="292">
        <f t="shared" si="95"/>
        <v>0</v>
      </c>
      <c r="AA115" s="291">
        <f t="shared" si="89"/>
        <v>0</v>
      </c>
      <c r="AB115" s="291">
        <f t="shared" si="89"/>
        <v>0</v>
      </c>
      <c r="AC115" s="291">
        <f t="shared" si="103"/>
        <v>0</v>
      </c>
      <c r="AD115" s="316">
        <f t="shared" si="88"/>
        <v>0</v>
      </c>
      <c r="AE115" s="317" t="e">
        <f t="shared" si="96"/>
        <v>#DIV/0!</v>
      </c>
      <c r="AF115" s="318">
        <f t="shared" ca="1" si="97"/>
        <v>0</v>
      </c>
      <c r="AG115" s="319">
        <f t="shared" si="91"/>
        <v>0</v>
      </c>
      <c r="AH115" s="318">
        <f t="shared" ca="1" si="98"/>
        <v>0</v>
      </c>
      <c r="AI115" s="318">
        <f t="shared" ca="1" si="99"/>
        <v>0</v>
      </c>
      <c r="AJ115" s="320" t="e">
        <f t="shared" ca="1" si="100"/>
        <v>#DIV/0!</v>
      </c>
      <c r="AK115"/>
      <c r="AL115" s="208">
        <f t="shared" si="101"/>
        <v>0</v>
      </c>
      <c r="AM115" t="b">
        <f t="shared" si="102"/>
        <v>1</v>
      </c>
      <c r="AN115"/>
      <c r="AO115" s="200"/>
      <c r="AP115" s="200"/>
      <c r="AQ115" s="200"/>
    </row>
    <row r="116" spans="1:43" s="207" customFormat="1">
      <c r="B116" s="410" t="s">
        <v>139</v>
      </c>
      <c r="C116" s="410" t="s">
        <v>496</v>
      </c>
      <c r="D116" s="410" t="s">
        <v>544</v>
      </c>
      <c r="E116" s="410" t="s">
        <v>140</v>
      </c>
      <c r="F116" s="315">
        <v>47608296.888141289</v>
      </c>
      <c r="G116" s="315"/>
      <c r="H116" s="315"/>
      <c r="I116" s="292">
        <f t="shared" si="92"/>
        <v>47608296.888141289</v>
      </c>
      <c r="J116" s="291"/>
      <c r="K116" s="315">
        <v>37896977.737704918</v>
      </c>
      <c r="L116" s="315"/>
      <c r="M116" s="315"/>
      <c r="N116" s="292">
        <f t="shared" si="85"/>
        <v>37896977.737704918</v>
      </c>
      <c r="O116" s="315">
        <f>VLOOKUP($B116,[1]점별현황!$B$3:$E$302,3,0)</f>
        <v>7168736.2058823481</v>
      </c>
      <c r="P116" s="315"/>
      <c r="Q116" s="315"/>
      <c r="R116" s="292">
        <f t="shared" si="86"/>
        <v>7168736.2058823481</v>
      </c>
      <c r="S116" s="315">
        <v>4298150</v>
      </c>
      <c r="T116" s="315"/>
      <c r="U116" s="291"/>
      <c r="V116" s="292">
        <f t="shared" si="93"/>
        <v>4298150</v>
      </c>
      <c r="W116" s="291">
        <f t="shared" si="87"/>
        <v>54777033.094023637</v>
      </c>
      <c r="X116" s="291">
        <f t="shared" si="87"/>
        <v>0</v>
      </c>
      <c r="Y116" s="291">
        <f t="shared" si="94"/>
        <v>0</v>
      </c>
      <c r="Z116" s="292">
        <f t="shared" si="95"/>
        <v>54777033.094023637</v>
      </c>
      <c r="AA116" s="291">
        <f t="shared" si="89"/>
        <v>42195127.737704918</v>
      </c>
      <c r="AB116" s="291">
        <f t="shared" si="89"/>
        <v>0</v>
      </c>
      <c r="AC116" s="291">
        <f t="shared" si="103"/>
        <v>0</v>
      </c>
      <c r="AD116" s="316">
        <f t="shared" si="88"/>
        <v>42195127.737704918</v>
      </c>
      <c r="AE116" s="317">
        <f t="shared" si="96"/>
        <v>0.77030692161216285</v>
      </c>
      <c r="AF116" s="318">
        <f t="shared" ca="1" si="97"/>
        <v>4.0734532630772912E-3</v>
      </c>
      <c r="AG116" s="319">
        <f t="shared" si="91"/>
        <v>91</v>
      </c>
      <c r="AH116" s="318">
        <f t="shared" ca="1" si="98"/>
        <v>4.6542553191489359E-3</v>
      </c>
      <c r="AI116" s="318">
        <f t="shared" ca="1" si="99"/>
        <v>-5.8080205607164478E-4</v>
      </c>
      <c r="AJ116" s="320">
        <f t="shared" ca="1" si="100"/>
        <v>0.76972611955609116</v>
      </c>
      <c r="AK116"/>
      <c r="AL116" s="208">
        <f t="shared" si="101"/>
        <v>91</v>
      </c>
      <c r="AM116" t="b">
        <f t="shared" si="102"/>
        <v>1</v>
      </c>
      <c r="AN116"/>
      <c r="AO116" s="200">
        <v>91</v>
      </c>
      <c r="AP116" s="200"/>
      <c r="AQ116" s="200"/>
    </row>
    <row r="117" spans="1:43" s="207" customFormat="1">
      <c r="B117" s="410" t="s">
        <v>141</v>
      </c>
      <c r="C117" s="410" t="s">
        <v>496</v>
      </c>
      <c r="D117" s="410" t="s">
        <v>544</v>
      </c>
      <c r="E117" s="410" t="s">
        <v>142</v>
      </c>
      <c r="F117" s="315">
        <v>42318486.122792266</v>
      </c>
      <c r="G117" s="315"/>
      <c r="H117" s="315"/>
      <c r="I117" s="292">
        <f t="shared" si="92"/>
        <v>42318486.122792266</v>
      </c>
      <c r="J117" s="291"/>
      <c r="K117" s="315">
        <v>40493886.737704918</v>
      </c>
      <c r="L117" s="315"/>
      <c r="M117" s="315"/>
      <c r="N117" s="292">
        <f t="shared" si="85"/>
        <v>40493886.737704918</v>
      </c>
      <c r="O117" s="315">
        <f>VLOOKUP($B117,[1]점별현황!$B$3:$E$302,3,0)</f>
        <v>7024399.2352941129</v>
      </c>
      <c r="P117" s="315"/>
      <c r="Q117" s="315"/>
      <c r="R117" s="292">
        <f t="shared" si="86"/>
        <v>7024399.2352941129</v>
      </c>
      <c r="S117" s="315">
        <v>7613930</v>
      </c>
      <c r="T117" s="315"/>
      <c r="U117" s="291"/>
      <c r="V117" s="292">
        <f t="shared" si="93"/>
        <v>7613930</v>
      </c>
      <c r="W117" s="291">
        <f t="shared" si="87"/>
        <v>49342885.358086377</v>
      </c>
      <c r="X117" s="291">
        <f t="shared" si="87"/>
        <v>0</v>
      </c>
      <c r="Y117" s="291">
        <f t="shared" si="94"/>
        <v>0</v>
      </c>
      <c r="Z117" s="292">
        <f t="shared" si="95"/>
        <v>49342885.358086377</v>
      </c>
      <c r="AA117" s="291">
        <f t="shared" si="89"/>
        <v>48107816.737704918</v>
      </c>
      <c r="AB117" s="291">
        <f t="shared" si="89"/>
        <v>0</v>
      </c>
      <c r="AC117" s="291">
        <f t="shared" si="103"/>
        <v>0</v>
      </c>
      <c r="AD117" s="316">
        <f t="shared" si="88"/>
        <v>48107816.737704918</v>
      </c>
      <c r="AE117" s="317">
        <f t="shared" si="96"/>
        <v>0.97496967168785453</v>
      </c>
      <c r="AF117" s="318">
        <f t="shared" ca="1" si="97"/>
        <v>4.6442552393227421E-3</v>
      </c>
      <c r="AG117" s="319">
        <f t="shared" si="91"/>
        <v>91</v>
      </c>
      <c r="AH117" s="318">
        <f t="shared" ca="1" si="98"/>
        <v>4.6542553191489359E-3</v>
      </c>
      <c r="AI117" s="318">
        <f t="shared" ca="1" si="99"/>
        <v>-1.0000079826193858E-5</v>
      </c>
      <c r="AJ117" s="320">
        <f t="shared" ca="1" si="100"/>
        <v>0.97495967160802832</v>
      </c>
      <c r="AK117"/>
      <c r="AL117" s="208">
        <f t="shared" si="101"/>
        <v>91</v>
      </c>
      <c r="AM117" t="b">
        <f t="shared" si="102"/>
        <v>1</v>
      </c>
      <c r="AN117"/>
      <c r="AO117" s="200">
        <v>91</v>
      </c>
      <c r="AP117" s="200"/>
      <c r="AQ117" s="200"/>
    </row>
    <row r="118" spans="1:43" s="207" customFormat="1">
      <c r="B118" s="410" t="s">
        <v>143</v>
      </c>
      <c r="C118" s="410" t="s">
        <v>496</v>
      </c>
      <c r="D118" s="410" t="s">
        <v>544</v>
      </c>
      <c r="E118" s="410" t="s">
        <v>144</v>
      </c>
      <c r="F118" s="315">
        <v>31738864.592094198</v>
      </c>
      <c r="G118" s="315"/>
      <c r="H118" s="315"/>
      <c r="I118" s="292">
        <f t="shared" si="92"/>
        <v>31738864.592094198</v>
      </c>
      <c r="J118" s="291"/>
      <c r="K118" s="315">
        <v>22452447.737704918</v>
      </c>
      <c r="L118" s="315"/>
      <c r="M118" s="315"/>
      <c r="N118" s="292">
        <f t="shared" si="85"/>
        <v>22452447.737704918</v>
      </c>
      <c r="O118" s="315">
        <f>VLOOKUP($B118,[1]점별현황!$B$3:$E$302,3,0)</f>
        <v>6062152.7647058787</v>
      </c>
      <c r="P118" s="315"/>
      <c r="Q118" s="315"/>
      <c r="R118" s="292">
        <f t="shared" si="86"/>
        <v>6062152.7647058787</v>
      </c>
      <c r="S118" s="315">
        <v>4084886</v>
      </c>
      <c r="T118" s="315"/>
      <c r="U118" s="291"/>
      <c r="V118" s="292">
        <f t="shared" si="93"/>
        <v>4084886</v>
      </c>
      <c r="W118" s="291">
        <f t="shared" si="87"/>
        <v>37801017.356800079</v>
      </c>
      <c r="X118" s="291">
        <f t="shared" si="87"/>
        <v>0</v>
      </c>
      <c r="Y118" s="291">
        <f t="shared" si="94"/>
        <v>0</v>
      </c>
      <c r="Z118" s="292">
        <f t="shared" si="95"/>
        <v>37801017.356800079</v>
      </c>
      <c r="AA118" s="291">
        <f t="shared" si="89"/>
        <v>26537333.737704918</v>
      </c>
      <c r="AB118" s="291">
        <f t="shared" si="89"/>
        <v>0</v>
      </c>
      <c r="AC118" s="291">
        <f t="shared" si="103"/>
        <v>0</v>
      </c>
      <c r="AD118" s="316">
        <f t="shared" si="88"/>
        <v>26537333.737704918</v>
      </c>
      <c r="AE118" s="317">
        <f t="shared" si="96"/>
        <v>0.70202697158178673</v>
      </c>
      <c r="AF118" s="318">
        <f t="shared" ca="1" si="97"/>
        <v>2.5618737163018456E-3</v>
      </c>
      <c r="AG118" s="319">
        <f t="shared" si="91"/>
        <v>42</v>
      </c>
      <c r="AH118" s="318">
        <f t="shared" ca="1" si="98"/>
        <v>2.1481178396072012E-3</v>
      </c>
      <c r="AI118" s="318">
        <f t="shared" ca="1" si="99"/>
        <v>4.1375587669464442E-4</v>
      </c>
      <c r="AJ118" s="320">
        <f t="shared" ca="1" si="100"/>
        <v>0.70244072745848141</v>
      </c>
      <c r="AK118"/>
      <c r="AL118" s="208">
        <f t="shared" si="101"/>
        <v>42</v>
      </c>
      <c r="AM118" t="b">
        <f t="shared" si="102"/>
        <v>1</v>
      </c>
      <c r="AN118"/>
      <c r="AO118" s="200">
        <v>42</v>
      </c>
      <c r="AP118" s="200"/>
      <c r="AQ118" s="200"/>
    </row>
    <row r="119" spans="1:43" s="207" customFormat="1">
      <c r="B119" s="410" t="s">
        <v>145</v>
      </c>
      <c r="C119" s="410" t="s">
        <v>496</v>
      </c>
      <c r="D119" s="410" t="s">
        <v>544</v>
      </c>
      <c r="E119" s="410" t="s">
        <v>146</v>
      </c>
      <c r="F119" s="315">
        <v>60832823.80151388</v>
      </c>
      <c r="G119" s="315"/>
      <c r="H119" s="315"/>
      <c r="I119" s="292">
        <f t="shared" si="92"/>
        <v>60832823.80151388</v>
      </c>
      <c r="J119" s="291"/>
      <c r="K119" s="315">
        <v>63495832.737704918</v>
      </c>
      <c r="L119" s="315"/>
      <c r="M119" s="315"/>
      <c r="N119" s="292">
        <f t="shared" si="85"/>
        <v>63495832.737704918</v>
      </c>
      <c r="O119" s="315">
        <f>VLOOKUP($B119,[1]점별현황!$B$3:$E$302,3,0)</f>
        <v>11498845.323529404</v>
      </c>
      <c r="P119" s="315"/>
      <c r="Q119" s="315"/>
      <c r="R119" s="292">
        <f t="shared" si="86"/>
        <v>11498845.323529404</v>
      </c>
      <c r="S119" s="315">
        <v>18875560</v>
      </c>
      <c r="T119" s="315"/>
      <c r="U119" s="291"/>
      <c r="V119" s="292">
        <f t="shared" si="93"/>
        <v>18875560</v>
      </c>
      <c r="W119" s="291">
        <f t="shared" si="87"/>
        <v>72331669.125043288</v>
      </c>
      <c r="X119" s="291">
        <f t="shared" si="87"/>
        <v>0</v>
      </c>
      <c r="Y119" s="291">
        <f t="shared" si="94"/>
        <v>0</v>
      </c>
      <c r="Z119" s="292">
        <f t="shared" si="95"/>
        <v>72331669.125043288</v>
      </c>
      <c r="AA119" s="291">
        <f t="shared" si="89"/>
        <v>82371392.737704918</v>
      </c>
      <c r="AB119" s="291">
        <f t="shared" si="89"/>
        <v>0</v>
      </c>
      <c r="AC119" s="291">
        <f t="shared" si="103"/>
        <v>0</v>
      </c>
      <c r="AD119" s="316">
        <f t="shared" si="88"/>
        <v>82371392.737704918</v>
      </c>
      <c r="AE119" s="317">
        <f t="shared" si="96"/>
        <v>1.1388012157621508</v>
      </c>
      <c r="AF119" s="318">
        <f t="shared" ca="1" si="97"/>
        <v>7.95200859723421E-3</v>
      </c>
      <c r="AG119" s="319">
        <f t="shared" si="91"/>
        <v>122</v>
      </c>
      <c r="AH119" s="318">
        <f t="shared" ca="1" si="98"/>
        <v>6.2397708674304421E-3</v>
      </c>
      <c r="AI119" s="318">
        <f t="shared" ca="1" si="99"/>
        <v>1.7122377298037679E-3</v>
      </c>
      <c r="AJ119" s="320">
        <f t="shared" ca="1" si="100"/>
        <v>1.1405134534919545</v>
      </c>
      <c r="AK119"/>
      <c r="AL119" s="208">
        <f t="shared" si="101"/>
        <v>122</v>
      </c>
      <c r="AM119" t="b">
        <f t="shared" si="102"/>
        <v>1</v>
      </c>
      <c r="AN119"/>
      <c r="AO119" s="200">
        <v>122</v>
      </c>
      <c r="AP119" s="200"/>
      <c r="AQ119" s="200"/>
    </row>
    <row r="120" spans="1:43" s="207" customFormat="1">
      <c r="B120" s="410" t="s">
        <v>147</v>
      </c>
      <c r="C120" s="410" t="s">
        <v>496</v>
      </c>
      <c r="D120" s="410" t="s">
        <v>544</v>
      </c>
      <c r="E120" s="410" t="s">
        <v>148</v>
      </c>
      <c r="F120" s="315">
        <v>38086637.510513037</v>
      </c>
      <c r="G120" s="315"/>
      <c r="H120" s="315"/>
      <c r="I120" s="292">
        <f t="shared" si="92"/>
        <v>38086637.510513037</v>
      </c>
      <c r="J120" s="291"/>
      <c r="K120" s="315">
        <v>23338608.737704918</v>
      </c>
      <c r="L120" s="315"/>
      <c r="M120" s="315"/>
      <c r="N120" s="292">
        <f t="shared" si="85"/>
        <v>23338608.737704918</v>
      </c>
      <c r="O120" s="315">
        <f>VLOOKUP($B120,[1]점별현황!$B$3:$E$302,3,0)</f>
        <v>6543275.9999999963</v>
      </c>
      <c r="P120" s="315"/>
      <c r="Q120" s="315"/>
      <c r="R120" s="292">
        <f t="shared" si="86"/>
        <v>6543275.9999999963</v>
      </c>
      <c r="S120" s="315">
        <v>6025359</v>
      </c>
      <c r="T120" s="315"/>
      <c r="U120" s="291"/>
      <c r="V120" s="292">
        <f t="shared" si="93"/>
        <v>6025359</v>
      </c>
      <c r="W120" s="291">
        <f t="shared" si="87"/>
        <v>44629913.510513037</v>
      </c>
      <c r="X120" s="291">
        <f t="shared" si="87"/>
        <v>0</v>
      </c>
      <c r="Y120" s="291">
        <f t="shared" si="94"/>
        <v>0</v>
      </c>
      <c r="Z120" s="292">
        <f t="shared" si="95"/>
        <v>44629913.510513037</v>
      </c>
      <c r="AA120" s="291">
        <f t="shared" si="89"/>
        <v>29363967.737704918</v>
      </c>
      <c r="AB120" s="291">
        <f t="shared" si="89"/>
        <v>0</v>
      </c>
      <c r="AC120" s="291">
        <f t="shared" si="103"/>
        <v>0</v>
      </c>
      <c r="AD120" s="316">
        <f t="shared" si="88"/>
        <v>29363967.737704918</v>
      </c>
      <c r="AE120" s="317">
        <f t="shared" si="96"/>
        <v>0.65794363976949966</v>
      </c>
      <c r="AF120" s="318">
        <f t="shared" ca="1" si="97"/>
        <v>2.8347526506281029E-3</v>
      </c>
      <c r="AG120" s="319">
        <f t="shared" si="91"/>
        <v>72</v>
      </c>
      <c r="AH120" s="318">
        <f t="shared" ca="1" si="98"/>
        <v>3.6824877250409165E-3</v>
      </c>
      <c r="AI120" s="318">
        <f t="shared" ca="1" si="99"/>
        <v>-8.4773507441281365E-4</v>
      </c>
      <c r="AJ120" s="320">
        <f t="shared" ca="1" si="100"/>
        <v>0.65709590469508683</v>
      </c>
      <c r="AK120"/>
      <c r="AL120" s="208">
        <f t="shared" si="101"/>
        <v>72</v>
      </c>
      <c r="AM120" t="b">
        <f t="shared" si="102"/>
        <v>1</v>
      </c>
      <c r="AN120"/>
      <c r="AO120" s="200">
        <v>72</v>
      </c>
      <c r="AP120" s="200"/>
      <c r="AQ120" s="200"/>
    </row>
    <row r="121" spans="1:43" s="207" customFormat="1">
      <c r="B121" s="410" t="s">
        <v>149</v>
      </c>
      <c r="C121" s="410" t="s">
        <v>496</v>
      </c>
      <c r="D121" s="410" t="s">
        <v>544</v>
      </c>
      <c r="E121" s="410" t="s">
        <v>150</v>
      </c>
      <c r="F121" s="315">
        <v>48137277.964676201</v>
      </c>
      <c r="G121" s="315"/>
      <c r="H121" s="315"/>
      <c r="I121" s="292">
        <f t="shared" si="92"/>
        <v>48137277.964676201</v>
      </c>
      <c r="J121" s="291"/>
      <c r="K121" s="315">
        <v>53958215.737704918</v>
      </c>
      <c r="L121" s="315"/>
      <c r="M121" s="315"/>
      <c r="N121" s="292">
        <f t="shared" si="85"/>
        <v>53958215.737704918</v>
      </c>
      <c r="O121" s="315">
        <f>VLOOKUP($B121,[1]점별현황!$B$3:$E$302,3,0)</f>
        <v>7216848.5294117602</v>
      </c>
      <c r="P121" s="315"/>
      <c r="Q121" s="315"/>
      <c r="R121" s="292">
        <f t="shared" si="86"/>
        <v>7216848.5294117602</v>
      </c>
      <c r="S121" s="315">
        <v>7183670</v>
      </c>
      <c r="T121" s="315"/>
      <c r="U121" s="291"/>
      <c r="V121" s="292">
        <f t="shared" si="93"/>
        <v>7183670</v>
      </c>
      <c r="W121" s="291">
        <f t="shared" si="87"/>
        <v>55354126.494087964</v>
      </c>
      <c r="X121" s="291">
        <f t="shared" si="87"/>
        <v>0</v>
      </c>
      <c r="Y121" s="291">
        <f t="shared" si="94"/>
        <v>0</v>
      </c>
      <c r="Z121" s="292">
        <f t="shared" si="95"/>
        <v>55354126.494087964</v>
      </c>
      <c r="AA121" s="291">
        <f t="shared" si="89"/>
        <v>61141885.737704918</v>
      </c>
      <c r="AB121" s="291">
        <f t="shared" si="89"/>
        <v>0</v>
      </c>
      <c r="AC121" s="291">
        <f t="shared" si="103"/>
        <v>0</v>
      </c>
      <c r="AD121" s="316">
        <f t="shared" si="88"/>
        <v>61141885.737704918</v>
      </c>
      <c r="AE121" s="317">
        <f t="shared" si="96"/>
        <v>1.1045587675244972</v>
      </c>
      <c r="AF121" s="318">
        <f t="shared" ca="1" si="97"/>
        <v>5.9025443770939941E-3</v>
      </c>
      <c r="AG121" s="319">
        <f t="shared" si="91"/>
        <v>121</v>
      </c>
      <c r="AH121" s="318">
        <f t="shared" ca="1" si="98"/>
        <v>6.1886252045826517E-3</v>
      </c>
      <c r="AI121" s="318">
        <f t="shared" ca="1" si="99"/>
        <v>-2.8608082748865764E-4</v>
      </c>
      <c r="AJ121" s="320">
        <f t="shared" ca="1" si="100"/>
        <v>1.1042726866970085</v>
      </c>
      <c r="AK121"/>
      <c r="AL121" s="208">
        <f t="shared" si="101"/>
        <v>121</v>
      </c>
      <c r="AM121" t="b">
        <f t="shared" si="102"/>
        <v>1</v>
      </c>
      <c r="AN121"/>
      <c r="AO121" s="200">
        <v>121</v>
      </c>
      <c r="AP121" s="200"/>
      <c r="AQ121" s="200"/>
    </row>
    <row r="122" spans="1:43" s="207" customFormat="1">
      <c r="B122" s="410" t="s">
        <v>151</v>
      </c>
      <c r="C122" s="410" t="s">
        <v>496</v>
      </c>
      <c r="D122" s="410" t="s">
        <v>544</v>
      </c>
      <c r="E122" s="410" t="s">
        <v>152</v>
      </c>
      <c r="F122" s="315">
        <v>62948748.107653491</v>
      </c>
      <c r="G122" s="315"/>
      <c r="H122" s="315"/>
      <c r="I122" s="292">
        <f t="shared" si="92"/>
        <v>62948748.107653491</v>
      </c>
      <c r="J122" s="291"/>
      <c r="K122" s="315">
        <v>76902412.737704918</v>
      </c>
      <c r="L122" s="315"/>
      <c r="M122" s="315"/>
      <c r="N122" s="292">
        <f t="shared" si="85"/>
        <v>76902412.737704918</v>
      </c>
      <c r="O122" s="315">
        <f>VLOOKUP($B122,[1]점별현황!$B$3:$E$302,3,0)</f>
        <v>10921497.441176463</v>
      </c>
      <c r="P122" s="315"/>
      <c r="Q122" s="315"/>
      <c r="R122" s="292">
        <f t="shared" si="86"/>
        <v>10921497.441176463</v>
      </c>
      <c r="S122" s="315">
        <v>17035173</v>
      </c>
      <c r="T122" s="315"/>
      <c r="U122" s="291"/>
      <c r="V122" s="292">
        <f t="shared" si="93"/>
        <v>17035173</v>
      </c>
      <c r="W122" s="291">
        <f t="shared" si="87"/>
        <v>73870245.548829958</v>
      </c>
      <c r="X122" s="291">
        <f t="shared" si="87"/>
        <v>0</v>
      </c>
      <c r="Y122" s="291">
        <f t="shared" si="94"/>
        <v>0</v>
      </c>
      <c r="Z122" s="292">
        <f t="shared" si="95"/>
        <v>73870245.548829958</v>
      </c>
      <c r="AA122" s="291">
        <f t="shared" si="89"/>
        <v>93937585.737704918</v>
      </c>
      <c r="AB122" s="291">
        <f t="shared" si="89"/>
        <v>0</v>
      </c>
      <c r="AC122" s="291">
        <f t="shared" si="103"/>
        <v>0</v>
      </c>
      <c r="AD122" s="316">
        <f t="shared" si="88"/>
        <v>93937585.737704918</v>
      </c>
      <c r="AE122" s="317">
        <f t="shared" si="96"/>
        <v>1.2716566059823096</v>
      </c>
      <c r="AF122" s="318">
        <f t="shared" ca="1" si="97"/>
        <v>9.0685912252121571E-3</v>
      </c>
      <c r="AG122" s="319">
        <f t="shared" si="91"/>
        <v>135</v>
      </c>
      <c r="AH122" s="318">
        <f t="shared" ca="1" si="98"/>
        <v>6.9046644844517188E-3</v>
      </c>
      <c r="AI122" s="318">
        <f t="shared" ca="1" si="99"/>
        <v>2.1639267407604383E-3</v>
      </c>
      <c r="AJ122" s="320">
        <f t="shared" ca="1" si="100"/>
        <v>1.2738205327230701</v>
      </c>
      <c r="AK122"/>
      <c r="AL122" s="208">
        <f t="shared" si="101"/>
        <v>135</v>
      </c>
      <c r="AM122" t="b">
        <f t="shared" si="102"/>
        <v>1</v>
      </c>
      <c r="AN122"/>
      <c r="AO122" s="200">
        <v>135</v>
      </c>
      <c r="AP122" s="200"/>
      <c r="AQ122" s="200"/>
    </row>
    <row r="123" spans="1:43" s="207" customFormat="1">
      <c r="B123" s="410" t="s">
        <v>153</v>
      </c>
      <c r="C123" s="410" t="s">
        <v>496</v>
      </c>
      <c r="D123" s="410" t="s">
        <v>544</v>
      </c>
      <c r="E123" s="410" t="s">
        <v>154</v>
      </c>
      <c r="F123" s="315">
        <v>47608296.888141289</v>
      </c>
      <c r="G123" s="315"/>
      <c r="H123" s="315"/>
      <c r="I123" s="292">
        <f t="shared" si="92"/>
        <v>47608296.888141289</v>
      </c>
      <c r="J123" s="291"/>
      <c r="K123" s="315">
        <v>41325887.737704918</v>
      </c>
      <c r="L123" s="315"/>
      <c r="M123" s="315"/>
      <c r="N123" s="292">
        <f t="shared" si="85"/>
        <v>41325887.737704918</v>
      </c>
      <c r="O123" s="315">
        <f>VLOOKUP($B123,[1]점별현황!$B$3:$E$302,3,0)</f>
        <v>9526240.058823524</v>
      </c>
      <c r="P123" s="315"/>
      <c r="Q123" s="315"/>
      <c r="R123" s="292">
        <f t="shared" si="86"/>
        <v>9526240.058823524</v>
      </c>
      <c r="S123" s="315">
        <v>6556557</v>
      </c>
      <c r="T123" s="315"/>
      <c r="U123" s="291"/>
      <c r="V123" s="292">
        <f t="shared" si="93"/>
        <v>6556557</v>
      </c>
      <c r="W123" s="291">
        <f t="shared" si="87"/>
        <v>57134536.946964815</v>
      </c>
      <c r="X123" s="291">
        <f t="shared" si="87"/>
        <v>0</v>
      </c>
      <c r="Y123" s="291">
        <f t="shared" si="94"/>
        <v>0</v>
      </c>
      <c r="Z123" s="292">
        <f t="shared" si="95"/>
        <v>57134536.946964815</v>
      </c>
      <c r="AA123" s="291">
        <f t="shared" si="89"/>
        <v>47882444.737704918</v>
      </c>
      <c r="AB123" s="291">
        <f t="shared" si="89"/>
        <v>0</v>
      </c>
      <c r="AC123" s="291">
        <f t="shared" si="103"/>
        <v>0</v>
      </c>
      <c r="AD123" s="316">
        <f t="shared" si="88"/>
        <v>47882444.737704918</v>
      </c>
      <c r="AE123" s="317">
        <f t="shared" si="96"/>
        <v>0.83806480801886674</v>
      </c>
      <c r="AF123" s="318">
        <f t="shared" ca="1" si="97"/>
        <v>4.6224981702480128E-3</v>
      </c>
      <c r="AG123" s="319">
        <f t="shared" si="91"/>
        <v>78</v>
      </c>
      <c r="AH123" s="318">
        <f t="shared" ca="1" si="98"/>
        <v>3.9893617021276593E-3</v>
      </c>
      <c r="AI123" s="318">
        <f t="shared" ca="1" si="99"/>
        <v>6.3313646812035353E-4</v>
      </c>
      <c r="AJ123" s="320">
        <f t="shared" ca="1" si="100"/>
        <v>0.83869794448698709</v>
      </c>
      <c r="AK123"/>
      <c r="AL123" s="208">
        <f t="shared" si="101"/>
        <v>78</v>
      </c>
      <c r="AM123" t="b">
        <f t="shared" si="102"/>
        <v>1</v>
      </c>
      <c r="AN123"/>
      <c r="AO123" s="200">
        <v>78</v>
      </c>
      <c r="AP123" s="200"/>
      <c r="AQ123" s="200"/>
    </row>
    <row r="124" spans="1:43" s="207" customFormat="1">
      <c r="B124" s="410" t="s">
        <v>155</v>
      </c>
      <c r="C124" s="410" t="s">
        <v>496</v>
      </c>
      <c r="D124" s="410" t="s">
        <v>544</v>
      </c>
      <c r="E124" s="410" t="s">
        <v>156</v>
      </c>
      <c r="F124" s="315">
        <v>40731542.893187553</v>
      </c>
      <c r="G124" s="315"/>
      <c r="H124" s="315"/>
      <c r="I124" s="292">
        <f t="shared" si="92"/>
        <v>40731542.893187553</v>
      </c>
      <c r="J124" s="291"/>
      <c r="K124" s="315">
        <v>45059901.737704918</v>
      </c>
      <c r="L124" s="315"/>
      <c r="M124" s="315"/>
      <c r="N124" s="292">
        <f t="shared" si="85"/>
        <v>45059901.737704918</v>
      </c>
      <c r="O124" s="315">
        <f>VLOOKUP($B124,[1]점별현황!$B$3:$E$302,3,0)</f>
        <v>8515881.2647058778</v>
      </c>
      <c r="P124" s="315"/>
      <c r="Q124" s="315"/>
      <c r="R124" s="292">
        <f t="shared" si="86"/>
        <v>8515881.2647058778</v>
      </c>
      <c r="S124" s="315">
        <v>11859127</v>
      </c>
      <c r="T124" s="315"/>
      <c r="U124" s="291"/>
      <c r="V124" s="292">
        <f t="shared" si="93"/>
        <v>11859127</v>
      </c>
      <c r="W124" s="291">
        <f t="shared" si="87"/>
        <v>49247424.157893434</v>
      </c>
      <c r="X124" s="291">
        <f t="shared" si="87"/>
        <v>0</v>
      </c>
      <c r="Y124" s="291">
        <f t="shared" si="94"/>
        <v>0</v>
      </c>
      <c r="Z124" s="292">
        <f t="shared" si="95"/>
        <v>49247424.157893434</v>
      </c>
      <c r="AA124" s="291">
        <f t="shared" si="89"/>
        <v>56919028.737704918</v>
      </c>
      <c r="AB124" s="291">
        <f t="shared" si="89"/>
        <v>0</v>
      </c>
      <c r="AC124" s="291">
        <f t="shared" si="103"/>
        <v>0</v>
      </c>
      <c r="AD124" s="316">
        <f t="shared" si="88"/>
        <v>56919028.737704918</v>
      </c>
      <c r="AE124" s="317">
        <f t="shared" si="96"/>
        <v>1.1557767682471138</v>
      </c>
      <c r="AF124" s="318">
        <f t="shared" ca="1" si="97"/>
        <v>5.4948762042876893E-3</v>
      </c>
      <c r="AG124" s="319">
        <f t="shared" si="91"/>
        <v>85</v>
      </c>
      <c r="AH124" s="318">
        <f t="shared" ca="1" si="98"/>
        <v>4.3473813420621928E-3</v>
      </c>
      <c r="AI124" s="318">
        <f t="shared" ca="1" si="99"/>
        <v>1.1474948622254965E-3</v>
      </c>
      <c r="AJ124" s="320">
        <f t="shared" ca="1" si="100"/>
        <v>1.1569242631093393</v>
      </c>
      <c r="AK124"/>
      <c r="AL124" s="208">
        <f t="shared" si="101"/>
        <v>85</v>
      </c>
      <c r="AM124" t="b">
        <f t="shared" si="102"/>
        <v>1</v>
      </c>
      <c r="AN124"/>
      <c r="AO124" s="200">
        <v>85</v>
      </c>
      <c r="AP124" s="200"/>
      <c r="AQ124" s="200"/>
    </row>
    <row r="125" spans="1:43" s="207" customFormat="1">
      <c r="B125" s="410" t="s">
        <v>157</v>
      </c>
      <c r="C125" s="410" t="s">
        <v>496</v>
      </c>
      <c r="D125" s="410" t="s">
        <v>544</v>
      </c>
      <c r="E125" s="410" t="s">
        <v>158</v>
      </c>
      <c r="F125" s="315">
        <v>31738864.592094198</v>
      </c>
      <c r="G125" s="315"/>
      <c r="H125" s="315"/>
      <c r="I125" s="292">
        <f t="shared" si="92"/>
        <v>31738864.592094198</v>
      </c>
      <c r="J125" s="291"/>
      <c r="K125" s="315">
        <v>18326703.868852459</v>
      </c>
      <c r="L125" s="315"/>
      <c r="M125" s="315"/>
      <c r="N125" s="292">
        <f t="shared" si="85"/>
        <v>18326703.868852459</v>
      </c>
      <c r="O125" s="315">
        <f>VLOOKUP($B125,[1]점별현황!$B$3:$E$302,3,0)</f>
        <v>6062152.7647058787</v>
      </c>
      <c r="P125" s="315"/>
      <c r="Q125" s="315"/>
      <c r="R125" s="292">
        <f t="shared" si="86"/>
        <v>6062152.7647058787</v>
      </c>
      <c r="S125" s="315">
        <v>4131574</v>
      </c>
      <c r="T125" s="315"/>
      <c r="U125" s="291"/>
      <c r="V125" s="292">
        <f t="shared" si="93"/>
        <v>4131574</v>
      </c>
      <c r="W125" s="291">
        <f t="shared" si="87"/>
        <v>37801017.356800079</v>
      </c>
      <c r="X125" s="291">
        <f t="shared" si="87"/>
        <v>0</v>
      </c>
      <c r="Y125" s="291">
        <f t="shared" si="94"/>
        <v>0</v>
      </c>
      <c r="Z125" s="292">
        <f t="shared" si="95"/>
        <v>37801017.356800079</v>
      </c>
      <c r="AA125" s="291">
        <f t="shared" si="89"/>
        <v>22458277.868852459</v>
      </c>
      <c r="AB125" s="291">
        <f t="shared" si="89"/>
        <v>0</v>
      </c>
      <c r="AC125" s="291">
        <f t="shared" si="103"/>
        <v>0</v>
      </c>
      <c r="AD125" s="316">
        <f t="shared" si="88"/>
        <v>22458277.868852459</v>
      </c>
      <c r="AE125" s="317">
        <f t="shared" si="96"/>
        <v>0.59411834493423776</v>
      </c>
      <c r="AF125" s="318">
        <f t="shared" ca="1" si="97"/>
        <v>2.1680878853277174E-3</v>
      </c>
      <c r="AG125" s="319">
        <f t="shared" si="91"/>
        <v>53</v>
      </c>
      <c r="AH125" s="318">
        <f t="shared" ca="1" si="98"/>
        <v>2.7107201309328967E-3</v>
      </c>
      <c r="AI125" s="318">
        <f t="shared" ca="1" si="99"/>
        <v>-5.4263224560517935E-4</v>
      </c>
      <c r="AJ125" s="320">
        <f t="shared" ca="1" si="100"/>
        <v>0.59357571268863263</v>
      </c>
      <c r="AK125"/>
      <c r="AL125" s="208">
        <f t="shared" si="101"/>
        <v>53</v>
      </c>
      <c r="AM125" t="b">
        <f t="shared" si="102"/>
        <v>1</v>
      </c>
      <c r="AN125"/>
      <c r="AO125" s="200">
        <v>53</v>
      </c>
      <c r="AP125" s="200"/>
      <c r="AQ125" s="200"/>
    </row>
    <row r="126" spans="1:43" s="207" customFormat="1">
      <c r="B126" s="410" t="s">
        <v>159</v>
      </c>
      <c r="C126" s="410" t="s">
        <v>496</v>
      </c>
      <c r="D126" s="410" t="s">
        <v>544</v>
      </c>
      <c r="E126" s="410" t="s">
        <v>160</v>
      </c>
      <c r="F126" s="315">
        <v>43376448.275862068</v>
      </c>
      <c r="G126" s="315"/>
      <c r="H126" s="315"/>
      <c r="I126" s="292">
        <f t="shared" si="92"/>
        <v>43376448.275862068</v>
      </c>
      <c r="J126" s="291"/>
      <c r="K126" s="315">
        <v>36839800.737704918</v>
      </c>
      <c r="L126" s="315"/>
      <c r="M126" s="315"/>
      <c r="N126" s="292">
        <f t="shared" si="85"/>
        <v>36839800.737704918</v>
      </c>
      <c r="O126" s="315">
        <f>VLOOKUP($B126,[1]점별현황!$B$3:$E$302,3,0)</f>
        <v>8563993.588235287</v>
      </c>
      <c r="P126" s="315"/>
      <c r="Q126" s="315"/>
      <c r="R126" s="292">
        <f t="shared" si="86"/>
        <v>8563993.588235287</v>
      </c>
      <c r="S126" s="315">
        <v>9491510</v>
      </c>
      <c r="T126" s="315"/>
      <c r="U126" s="291"/>
      <c r="V126" s="292">
        <f t="shared" si="93"/>
        <v>9491510</v>
      </c>
      <c r="W126" s="291">
        <f t="shared" si="87"/>
        <v>51940441.864097357</v>
      </c>
      <c r="X126" s="291">
        <f t="shared" si="87"/>
        <v>0</v>
      </c>
      <c r="Y126" s="291">
        <f t="shared" si="94"/>
        <v>0</v>
      </c>
      <c r="Z126" s="292">
        <f t="shared" si="95"/>
        <v>51940441.864097357</v>
      </c>
      <c r="AA126" s="291">
        <f t="shared" si="89"/>
        <v>46331310.737704918</v>
      </c>
      <c r="AB126" s="291">
        <f t="shared" si="89"/>
        <v>0</v>
      </c>
      <c r="AC126" s="291">
        <f t="shared" si="103"/>
        <v>0</v>
      </c>
      <c r="AD126" s="316">
        <f t="shared" si="88"/>
        <v>46331310.737704918</v>
      </c>
      <c r="AE126" s="317">
        <f t="shared" si="96"/>
        <v>0.89200840568378714</v>
      </c>
      <c r="AF126" s="318">
        <f t="shared" ca="1" si="97"/>
        <v>4.4727540601448923E-3</v>
      </c>
      <c r="AG126" s="319">
        <f t="shared" si="91"/>
        <v>73</v>
      </c>
      <c r="AH126" s="318">
        <f t="shared" ca="1" si="98"/>
        <v>3.7336333878887069E-3</v>
      </c>
      <c r="AI126" s="318">
        <f t="shared" ca="1" si="99"/>
        <v>7.3912067225618541E-4</v>
      </c>
      <c r="AJ126" s="320">
        <f t="shared" ca="1" si="100"/>
        <v>0.89274752635604337</v>
      </c>
      <c r="AK126"/>
      <c r="AL126" s="208">
        <f t="shared" si="101"/>
        <v>73</v>
      </c>
      <c r="AM126" t="b">
        <f t="shared" si="102"/>
        <v>1</v>
      </c>
      <c r="AN126"/>
      <c r="AO126" s="200">
        <v>73</v>
      </c>
      <c r="AP126" s="200"/>
      <c r="AQ126" s="200"/>
    </row>
    <row r="127" spans="1:43" s="207" customFormat="1">
      <c r="B127" s="410" t="s">
        <v>161</v>
      </c>
      <c r="C127" s="410" t="s">
        <v>496</v>
      </c>
      <c r="D127" s="410" t="s">
        <v>544</v>
      </c>
      <c r="E127" s="410" t="s">
        <v>162</v>
      </c>
      <c r="F127" s="315">
        <v>51840145.500420526</v>
      </c>
      <c r="G127" s="315"/>
      <c r="H127" s="315"/>
      <c r="I127" s="292">
        <f t="shared" si="92"/>
        <v>51840145.500420526</v>
      </c>
      <c r="J127" s="291"/>
      <c r="K127" s="315">
        <v>53121208.737704918</v>
      </c>
      <c r="L127" s="315"/>
      <c r="M127" s="315"/>
      <c r="N127" s="292">
        <f t="shared" si="85"/>
        <v>53121208.737704918</v>
      </c>
      <c r="O127" s="315">
        <f>VLOOKUP($B127,[1]점별현황!$B$3:$E$302,3,0)</f>
        <v>10488486.529411757</v>
      </c>
      <c r="P127" s="315"/>
      <c r="Q127" s="315"/>
      <c r="R127" s="292">
        <f t="shared" si="86"/>
        <v>10488486.529411757</v>
      </c>
      <c r="S127" s="315">
        <v>17613892</v>
      </c>
      <c r="T127" s="315"/>
      <c r="U127" s="291"/>
      <c r="V127" s="292">
        <f t="shared" si="93"/>
        <v>17613892</v>
      </c>
      <c r="W127" s="291">
        <f t="shared" si="87"/>
        <v>62328632.029832281</v>
      </c>
      <c r="X127" s="291">
        <f t="shared" si="87"/>
        <v>0</v>
      </c>
      <c r="Y127" s="291">
        <f t="shared" si="94"/>
        <v>0</v>
      </c>
      <c r="Z127" s="292">
        <f t="shared" si="95"/>
        <v>62328632.029832281</v>
      </c>
      <c r="AA127" s="291">
        <f t="shared" si="89"/>
        <v>70735100.737704918</v>
      </c>
      <c r="AB127" s="291">
        <f t="shared" si="89"/>
        <v>0</v>
      </c>
      <c r="AC127" s="291">
        <f t="shared" si="103"/>
        <v>0</v>
      </c>
      <c r="AD127" s="316">
        <f t="shared" si="88"/>
        <v>70735100.737704918</v>
      </c>
      <c r="AE127" s="317">
        <f t="shared" si="96"/>
        <v>1.1348733067629184</v>
      </c>
      <c r="AF127" s="318">
        <f t="shared" ca="1" si="97"/>
        <v>6.8286587187323753E-3</v>
      </c>
      <c r="AG127" s="319">
        <f t="shared" si="91"/>
        <v>104</v>
      </c>
      <c r="AH127" s="318">
        <f t="shared" ca="1" si="98"/>
        <v>5.3191489361702126E-3</v>
      </c>
      <c r="AI127" s="318">
        <f t="shared" ca="1" si="99"/>
        <v>1.5095097825621627E-3</v>
      </c>
      <c r="AJ127" s="320">
        <f t="shared" ca="1" si="100"/>
        <v>1.1363828165454806</v>
      </c>
      <c r="AK127"/>
      <c r="AL127" s="208">
        <f t="shared" si="101"/>
        <v>104</v>
      </c>
      <c r="AM127" t="b">
        <f t="shared" si="102"/>
        <v>1</v>
      </c>
      <c r="AN127"/>
      <c r="AO127" s="200">
        <v>104</v>
      </c>
      <c r="AP127" s="200"/>
      <c r="AQ127" s="200"/>
    </row>
    <row r="128" spans="1:43" s="207" customFormat="1">
      <c r="B128" s="410" t="s">
        <v>163</v>
      </c>
      <c r="C128" s="410" t="s">
        <v>496</v>
      </c>
      <c r="D128" s="410" t="s">
        <v>544</v>
      </c>
      <c r="E128" s="410" t="s">
        <v>164</v>
      </c>
      <c r="F128" s="315">
        <v>40731542.893187553</v>
      </c>
      <c r="G128" s="315"/>
      <c r="H128" s="315"/>
      <c r="I128" s="292">
        <f t="shared" si="92"/>
        <v>40731542.893187553</v>
      </c>
      <c r="J128" s="291"/>
      <c r="K128" s="315">
        <v>35477916.737704918</v>
      </c>
      <c r="L128" s="315"/>
      <c r="M128" s="315"/>
      <c r="N128" s="292">
        <f t="shared" si="85"/>
        <v>35477916.737704918</v>
      </c>
      <c r="O128" s="315">
        <f>VLOOKUP($B128,[1]점별현황!$B$3:$E$302,3,0)</f>
        <v>8515881.2647058778</v>
      </c>
      <c r="P128" s="315"/>
      <c r="Q128" s="315"/>
      <c r="R128" s="292">
        <f t="shared" si="86"/>
        <v>8515881.2647058778</v>
      </c>
      <c r="S128" s="315">
        <v>5564383</v>
      </c>
      <c r="T128" s="315"/>
      <c r="U128" s="291"/>
      <c r="V128" s="292">
        <f t="shared" si="93"/>
        <v>5564383</v>
      </c>
      <c r="W128" s="291">
        <f t="shared" si="87"/>
        <v>49247424.157893434</v>
      </c>
      <c r="X128" s="291">
        <f t="shared" si="87"/>
        <v>0</v>
      </c>
      <c r="Y128" s="291">
        <f t="shared" si="94"/>
        <v>0</v>
      </c>
      <c r="Z128" s="292">
        <f t="shared" si="95"/>
        <v>49247424.157893434</v>
      </c>
      <c r="AA128" s="291">
        <f t="shared" si="89"/>
        <v>41042299.737704918</v>
      </c>
      <c r="AB128" s="291">
        <f t="shared" si="89"/>
        <v>0</v>
      </c>
      <c r="AC128" s="291">
        <f t="shared" si="103"/>
        <v>0</v>
      </c>
      <c r="AD128" s="316">
        <f t="shared" si="88"/>
        <v>41042299.737704918</v>
      </c>
      <c r="AE128" s="317">
        <f t="shared" si="96"/>
        <v>0.83338977498839628</v>
      </c>
      <c r="AF128" s="318">
        <f t="shared" ca="1" si="97"/>
        <v>3.9621610065978634E-3</v>
      </c>
      <c r="AG128" s="319">
        <f t="shared" si="91"/>
        <v>74</v>
      </c>
      <c r="AH128" s="318">
        <f t="shared" ca="1" si="98"/>
        <v>3.7847790507364977E-3</v>
      </c>
      <c r="AI128" s="318">
        <f t="shared" ca="1" si="99"/>
        <v>1.7738195586136565E-4</v>
      </c>
      <c r="AJ128" s="320">
        <f t="shared" ca="1" si="100"/>
        <v>0.83356715694425765</v>
      </c>
      <c r="AK128"/>
      <c r="AL128" s="208">
        <f t="shared" si="101"/>
        <v>74</v>
      </c>
      <c r="AM128" t="b">
        <f t="shared" si="102"/>
        <v>1</v>
      </c>
      <c r="AN128"/>
      <c r="AO128" s="200">
        <v>74</v>
      </c>
      <c r="AP128" s="200"/>
      <c r="AQ128" s="200"/>
    </row>
    <row r="129" spans="2:43" s="207" customFormat="1">
      <c r="B129" s="410" t="s">
        <v>166</v>
      </c>
      <c r="C129" s="410" t="s">
        <v>496</v>
      </c>
      <c r="D129" s="410" t="s">
        <v>544</v>
      </c>
      <c r="E129" s="410" t="s">
        <v>167</v>
      </c>
      <c r="F129" s="315">
        <v>31209883.515559293</v>
      </c>
      <c r="G129" s="315"/>
      <c r="H129" s="315"/>
      <c r="I129" s="292">
        <f t="shared" si="92"/>
        <v>31209883.515559293</v>
      </c>
      <c r="J129" s="291"/>
      <c r="K129" s="315">
        <v>27834120.737704918</v>
      </c>
      <c r="L129" s="315"/>
      <c r="M129" s="315"/>
      <c r="N129" s="292">
        <f t="shared" si="85"/>
        <v>27834120.737704918</v>
      </c>
      <c r="O129" s="315">
        <f>VLOOKUP($B129,[1]점별현황!$B$3:$E$302,3,0)</f>
        <v>5917815.7941176444</v>
      </c>
      <c r="P129" s="315"/>
      <c r="Q129" s="315"/>
      <c r="R129" s="292">
        <f t="shared" si="86"/>
        <v>5917815.7941176444</v>
      </c>
      <c r="S129" s="315">
        <v>6426140</v>
      </c>
      <c r="T129" s="315"/>
      <c r="U129" s="291"/>
      <c r="V129" s="292">
        <f t="shared" si="93"/>
        <v>6426140</v>
      </c>
      <c r="W129" s="291">
        <f t="shared" si="87"/>
        <v>37127699.309676938</v>
      </c>
      <c r="X129" s="291">
        <f t="shared" si="87"/>
        <v>0</v>
      </c>
      <c r="Y129" s="291">
        <f t="shared" si="94"/>
        <v>0</v>
      </c>
      <c r="Z129" s="292">
        <f t="shared" si="95"/>
        <v>37127699.309676938</v>
      </c>
      <c r="AA129" s="291">
        <f t="shared" si="89"/>
        <v>34260260.737704918</v>
      </c>
      <c r="AB129" s="291">
        <f t="shared" si="89"/>
        <v>0</v>
      </c>
      <c r="AC129" s="291">
        <f t="shared" si="103"/>
        <v>0</v>
      </c>
      <c r="AD129" s="316">
        <f t="shared" si="88"/>
        <v>34260260.737704918</v>
      </c>
      <c r="AE129" s="317">
        <f t="shared" si="96"/>
        <v>0.92276821280911814</v>
      </c>
      <c r="AF129" s="318">
        <f t="shared" ca="1" si="97"/>
        <v>3.3074333075469374E-3</v>
      </c>
      <c r="AG129" s="319">
        <f t="shared" si="91"/>
        <v>77</v>
      </c>
      <c r="AH129" s="318">
        <f t="shared" ca="1" si="98"/>
        <v>3.9382160392798689E-3</v>
      </c>
      <c r="AI129" s="318">
        <f t="shared" ca="1" si="99"/>
        <v>-6.307827317329315E-4</v>
      </c>
      <c r="AJ129" s="320">
        <f t="shared" ca="1" si="100"/>
        <v>0.92213743007738525</v>
      </c>
      <c r="AK129"/>
      <c r="AL129" s="208">
        <f t="shared" si="101"/>
        <v>77</v>
      </c>
      <c r="AM129" t="b">
        <f t="shared" si="102"/>
        <v>1</v>
      </c>
      <c r="AN129"/>
      <c r="AO129" s="200">
        <v>77</v>
      </c>
      <c r="AP129" s="200"/>
      <c r="AQ129" s="200"/>
    </row>
    <row r="130" spans="2:43" s="207" customFormat="1">
      <c r="B130" s="410" t="s">
        <v>168</v>
      </c>
      <c r="C130" s="410" t="s">
        <v>496</v>
      </c>
      <c r="D130" s="410" t="s">
        <v>544</v>
      </c>
      <c r="E130" s="410" t="s">
        <v>169</v>
      </c>
      <c r="F130" s="315">
        <v>64535691.337258197</v>
      </c>
      <c r="G130" s="315"/>
      <c r="H130" s="315"/>
      <c r="I130" s="292">
        <f t="shared" si="92"/>
        <v>64535691.337258197</v>
      </c>
      <c r="J130" s="291"/>
      <c r="K130" s="315">
        <v>50066068.737704918</v>
      </c>
      <c r="L130" s="315"/>
      <c r="M130" s="315"/>
      <c r="N130" s="292">
        <f t="shared" si="85"/>
        <v>50066068.737704918</v>
      </c>
      <c r="O130" s="315">
        <f>VLOOKUP($B130,[1]점별현황!$B$3:$E$302,3,0)</f>
        <v>11162059.058823522</v>
      </c>
      <c r="P130" s="315"/>
      <c r="Q130" s="315"/>
      <c r="R130" s="292">
        <f t="shared" si="86"/>
        <v>11162059.058823522</v>
      </c>
      <c r="S130" s="315">
        <v>10292113</v>
      </c>
      <c r="T130" s="315"/>
      <c r="U130" s="291"/>
      <c r="V130" s="292">
        <f t="shared" si="93"/>
        <v>10292113</v>
      </c>
      <c r="W130" s="291">
        <f t="shared" si="87"/>
        <v>75697750.396081716</v>
      </c>
      <c r="X130" s="291">
        <f t="shared" si="87"/>
        <v>0</v>
      </c>
      <c r="Y130" s="291">
        <f t="shared" si="94"/>
        <v>0</v>
      </c>
      <c r="Z130" s="292">
        <f t="shared" si="95"/>
        <v>75697750.396081716</v>
      </c>
      <c r="AA130" s="291">
        <f t="shared" si="89"/>
        <v>60358181.737704918</v>
      </c>
      <c r="AB130" s="291">
        <f t="shared" si="89"/>
        <v>0</v>
      </c>
      <c r="AC130" s="291">
        <f t="shared" si="103"/>
        <v>0</v>
      </c>
      <c r="AD130" s="316">
        <f t="shared" si="88"/>
        <v>60358181.737704918</v>
      </c>
      <c r="AE130" s="317">
        <f t="shared" si="96"/>
        <v>0.79735766811941078</v>
      </c>
      <c r="AF130" s="318">
        <f t="shared" ca="1" si="97"/>
        <v>5.8268867884754376E-3</v>
      </c>
      <c r="AG130" s="319">
        <f t="shared" si="91"/>
        <v>110</v>
      </c>
      <c r="AH130" s="318">
        <f t="shared" ca="1" si="98"/>
        <v>5.6260229132569558E-3</v>
      </c>
      <c r="AI130" s="318">
        <f t="shared" ca="1" si="99"/>
        <v>2.008638752184818E-4</v>
      </c>
      <c r="AJ130" s="320">
        <f t="shared" ca="1" si="100"/>
        <v>0.79755853199462923</v>
      </c>
      <c r="AK130"/>
      <c r="AL130" s="208">
        <f t="shared" si="101"/>
        <v>110</v>
      </c>
      <c r="AM130" t="b">
        <f t="shared" si="102"/>
        <v>1</v>
      </c>
      <c r="AN130"/>
      <c r="AO130" s="200">
        <v>110</v>
      </c>
      <c r="AP130" s="200"/>
      <c r="AQ130" s="200"/>
    </row>
    <row r="131" spans="2:43" s="207" customFormat="1">
      <c r="B131" s="410" t="s">
        <v>170</v>
      </c>
      <c r="C131" s="410" t="s">
        <v>496</v>
      </c>
      <c r="D131" s="410" t="s">
        <v>544</v>
      </c>
      <c r="E131" s="410" t="s">
        <v>171</v>
      </c>
      <c r="F131" s="315">
        <v>46550334.735071488</v>
      </c>
      <c r="G131" s="315"/>
      <c r="H131" s="315"/>
      <c r="I131" s="292">
        <f t="shared" si="92"/>
        <v>46550334.735071488</v>
      </c>
      <c r="J131" s="291"/>
      <c r="K131" s="315">
        <v>45769992.737704918</v>
      </c>
      <c r="L131" s="315"/>
      <c r="M131" s="315"/>
      <c r="N131" s="292">
        <f t="shared" si="85"/>
        <v>45769992.737704918</v>
      </c>
      <c r="O131" s="315">
        <f>VLOOKUP($B131,[1]점별현황!$B$3:$E$302,3,0)</f>
        <v>8371544.2941176416</v>
      </c>
      <c r="P131" s="315"/>
      <c r="Q131" s="315"/>
      <c r="R131" s="292">
        <f t="shared" si="86"/>
        <v>8371544.2941176416</v>
      </c>
      <c r="S131" s="315">
        <v>6348833</v>
      </c>
      <c r="T131" s="315"/>
      <c r="U131" s="291"/>
      <c r="V131" s="292">
        <f t="shared" si="93"/>
        <v>6348833</v>
      </c>
      <c r="W131" s="291">
        <f t="shared" si="87"/>
        <v>54921879.029189132</v>
      </c>
      <c r="X131" s="291">
        <f t="shared" si="87"/>
        <v>0</v>
      </c>
      <c r="Y131" s="291">
        <f t="shared" si="94"/>
        <v>0</v>
      </c>
      <c r="Z131" s="292">
        <f t="shared" si="95"/>
        <v>54921879.029189132</v>
      </c>
      <c r="AA131" s="291">
        <f t="shared" si="89"/>
        <v>52118825.737704918</v>
      </c>
      <c r="AB131" s="291">
        <f t="shared" si="89"/>
        <v>0</v>
      </c>
      <c r="AC131" s="291">
        <f t="shared" si="103"/>
        <v>0</v>
      </c>
      <c r="AD131" s="316">
        <f t="shared" si="88"/>
        <v>52118825.737704918</v>
      </c>
      <c r="AE131" s="317">
        <f t="shared" si="96"/>
        <v>0.94896290256211946</v>
      </c>
      <c r="AF131" s="318">
        <f t="shared" ca="1" si="97"/>
        <v>5.0314719293834383E-3</v>
      </c>
      <c r="AG131" s="319">
        <f t="shared" si="91"/>
        <v>91</v>
      </c>
      <c r="AH131" s="318">
        <f t="shared" ca="1" si="98"/>
        <v>4.6542553191489359E-3</v>
      </c>
      <c r="AI131" s="318">
        <f t="shared" ca="1" si="99"/>
        <v>3.7721661023450235E-4</v>
      </c>
      <c r="AJ131" s="320">
        <f t="shared" ca="1" si="100"/>
        <v>0.94934011917235395</v>
      </c>
      <c r="AK131"/>
      <c r="AL131" s="208">
        <f t="shared" si="101"/>
        <v>91</v>
      </c>
      <c r="AM131" t="b">
        <f t="shared" si="102"/>
        <v>1</v>
      </c>
      <c r="AN131"/>
      <c r="AO131" s="200">
        <v>91</v>
      </c>
      <c r="AP131" s="200"/>
      <c r="AQ131" s="200"/>
    </row>
    <row r="132" spans="2:43" s="207" customFormat="1">
      <c r="B132" s="410" t="s">
        <v>172</v>
      </c>
      <c r="C132" s="410" t="s">
        <v>496</v>
      </c>
      <c r="D132" s="410" t="s">
        <v>544</v>
      </c>
      <c r="E132" s="410" t="s">
        <v>173</v>
      </c>
      <c r="F132" s="315">
        <v>42318486.122792266</v>
      </c>
      <c r="G132" s="315"/>
      <c r="H132" s="315"/>
      <c r="I132" s="292">
        <f t="shared" si="92"/>
        <v>42318486.122792266</v>
      </c>
      <c r="J132" s="291"/>
      <c r="K132" s="315">
        <v>46719584.737704918</v>
      </c>
      <c r="L132" s="315"/>
      <c r="M132" s="315"/>
      <c r="N132" s="292">
        <f t="shared" si="85"/>
        <v>46719584.737704918</v>
      </c>
      <c r="O132" s="315">
        <f>VLOOKUP($B132,[1]점별현황!$B$3:$E$302,3,0)</f>
        <v>6687612.9705882305</v>
      </c>
      <c r="P132" s="315"/>
      <c r="Q132" s="315"/>
      <c r="R132" s="292">
        <f t="shared" si="86"/>
        <v>6687612.9705882305</v>
      </c>
      <c r="S132" s="315">
        <v>6493701</v>
      </c>
      <c r="T132" s="315"/>
      <c r="U132" s="291"/>
      <c r="V132" s="292">
        <f t="shared" si="93"/>
        <v>6493701</v>
      </c>
      <c r="W132" s="291">
        <f t="shared" si="87"/>
        <v>49006099.093380496</v>
      </c>
      <c r="X132" s="291">
        <f t="shared" si="87"/>
        <v>0</v>
      </c>
      <c r="Y132" s="291">
        <f t="shared" si="94"/>
        <v>0</v>
      </c>
      <c r="Z132" s="292">
        <f t="shared" si="95"/>
        <v>49006099.093380496</v>
      </c>
      <c r="AA132" s="291">
        <f t="shared" si="89"/>
        <v>53213285.737704918</v>
      </c>
      <c r="AB132" s="291">
        <f t="shared" si="89"/>
        <v>0</v>
      </c>
      <c r="AC132" s="291">
        <f t="shared" si="103"/>
        <v>0</v>
      </c>
      <c r="AD132" s="316">
        <f t="shared" si="88"/>
        <v>53213285.737704918</v>
      </c>
      <c r="AE132" s="317">
        <f t="shared" si="96"/>
        <v>1.0858502660313296</v>
      </c>
      <c r="AF132" s="318">
        <f t="shared" ca="1" si="97"/>
        <v>5.1371294281833237E-3</v>
      </c>
      <c r="AG132" s="319">
        <f t="shared" si="91"/>
        <v>102</v>
      </c>
      <c r="AH132" s="318">
        <f t="shared" ca="1" si="98"/>
        <v>5.2168576104746319E-3</v>
      </c>
      <c r="AI132" s="318">
        <f t="shared" ca="1" si="99"/>
        <v>-7.9728182291308181E-5</v>
      </c>
      <c r="AJ132" s="320">
        <f t="shared" ca="1" si="100"/>
        <v>1.0857705378490383</v>
      </c>
      <c r="AK132"/>
      <c r="AL132" s="208">
        <f t="shared" si="101"/>
        <v>102</v>
      </c>
      <c r="AM132" t="b">
        <f t="shared" si="102"/>
        <v>1</v>
      </c>
      <c r="AN132"/>
      <c r="AO132" s="200">
        <v>102</v>
      </c>
      <c r="AP132" s="200"/>
      <c r="AQ132" s="200"/>
    </row>
    <row r="133" spans="2:43" s="207" customFormat="1">
      <c r="B133" s="410" t="s">
        <v>174</v>
      </c>
      <c r="C133" s="410" t="s">
        <v>496</v>
      </c>
      <c r="D133" s="410" t="s">
        <v>544</v>
      </c>
      <c r="E133" s="410" t="s">
        <v>175</v>
      </c>
      <c r="F133" s="315">
        <v>46021353.658536583</v>
      </c>
      <c r="G133" s="315"/>
      <c r="H133" s="315"/>
      <c r="I133" s="292">
        <f t="shared" si="92"/>
        <v>46021353.658536583</v>
      </c>
      <c r="J133" s="291"/>
      <c r="K133" s="315">
        <v>43548491.737704918</v>
      </c>
      <c r="L133" s="315"/>
      <c r="M133" s="315"/>
      <c r="N133" s="292">
        <f t="shared" si="85"/>
        <v>43548491.737704918</v>
      </c>
      <c r="O133" s="315">
        <f>VLOOKUP($B133,[1]점별현황!$B$3:$E$302,3,0)</f>
        <v>8179094.9999999963</v>
      </c>
      <c r="P133" s="315"/>
      <c r="Q133" s="315"/>
      <c r="R133" s="292">
        <f t="shared" si="86"/>
        <v>8179094.9999999963</v>
      </c>
      <c r="S133" s="315">
        <v>9973266</v>
      </c>
      <c r="T133" s="315"/>
      <c r="U133" s="291"/>
      <c r="V133" s="292">
        <f t="shared" si="93"/>
        <v>9973266</v>
      </c>
      <c r="W133" s="291">
        <f t="shared" si="87"/>
        <v>54200448.658536583</v>
      </c>
      <c r="X133" s="291">
        <f t="shared" si="87"/>
        <v>0</v>
      </c>
      <c r="Y133" s="291">
        <f t="shared" si="94"/>
        <v>0</v>
      </c>
      <c r="Z133" s="292">
        <f t="shared" si="95"/>
        <v>54200448.658536583</v>
      </c>
      <c r="AA133" s="291">
        <f t="shared" si="89"/>
        <v>53521757.737704918</v>
      </c>
      <c r="AB133" s="291">
        <f t="shared" si="89"/>
        <v>0</v>
      </c>
      <c r="AC133" s="291">
        <f t="shared" si="103"/>
        <v>0</v>
      </c>
      <c r="AD133" s="316">
        <f t="shared" si="88"/>
        <v>53521757.737704918</v>
      </c>
      <c r="AE133" s="317">
        <f t="shared" si="96"/>
        <v>0.98747813094486681</v>
      </c>
      <c r="AF133" s="318">
        <f t="shared" ca="1" si="97"/>
        <v>5.1669088444888977E-3</v>
      </c>
      <c r="AG133" s="319">
        <f t="shared" si="91"/>
        <v>82</v>
      </c>
      <c r="AH133" s="318">
        <f t="shared" ca="1" si="98"/>
        <v>4.1939443535188217E-3</v>
      </c>
      <c r="AI133" s="318">
        <f t="shared" ca="1" si="99"/>
        <v>9.72964490970076E-4</v>
      </c>
      <c r="AJ133" s="320">
        <f t="shared" ca="1" si="100"/>
        <v>0.98845109543583687</v>
      </c>
      <c r="AK133"/>
      <c r="AL133" s="208">
        <f t="shared" si="101"/>
        <v>82</v>
      </c>
      <c r="AM133" t="b">
        <f t="shared" si="102"/>
        <v>1</v>
      </c>
      <c r="AN133"/>
      <c r="AO133" s="200">
        <v>82</v>
      </c>
      <c r="AP133" s="200"/>
      <c r="AQ133" s="200"/>
    </row>
    <row r="134" spans="2:43" s="207" customFormat="1">
      <c r="B134" s="410" t="s">
        <v>176</v>
      </c>
      <c r="C134" s="410" t="s">
        <v>496</v>
      </c>
      <c r="D134" s="410" t="s">
        <v>544</v>
      </c>
      <c r="E134" s="410" t="s">
        <v>177</v>
      </c>
      <c r="F134" s="315">
        <v>48137277.964676201</v>
      </c>
      <c r="G134" s="315"/>
      <c r="H134" s="315"/>
      <c r="I134" s="292">
        <f t="shared" si="92"/>
        <v>48137277.964676201</v>
      </c>
      <c r="J134" s="291"/>
      <c r="K134" s="315">
        <v>50371861.737704918</v>
      </c>
      <c r="L134" s="315"/>
      <c r="M134" s="315"/>
      <c r="N134" s="292">
        <f t="shared" si="85"/>
        <v>50371861.737704918</v>
      </c>
      <c r="O134" s="315">
        <f>VLOOKUP($B134,[1]점별현황!$B$3:$E$302,3,0)</f>
        <v>8034758.0294117592</v>
      </c>
      <c r="P134" s="315"/>
      <c r="Q134" s="315"/>
      <c r="R134" s="292">
        <f t="shared" si="86"/>
        <v>8034758.0294117592</v>
      </c>
      <c r="S134" s="315">
        <v>7897654</v>
      </c>
      <c r="T134" s="315"/>
      <c r="U134" s="291"/>
      <c r="V134" s="292">
        <f t="shared" si="93"/>
        <v>7897654</v>
      </c>
      <c r="W134" s="291">
        <f t="shared" si="87"/>
        <v>56172035.994087964</v>
      </c>
      <c r="X134" s="291">
        <f t="shared" si="87"/>
        <v>0</v>
      </c>
      <c r="Y134" s="291">
        <f t="shared" si="94"/>
        <v>0</v>
      </c>
      <c r="Z134" s="292">
        <f t="shared" si="95"/>
        <v>56172035.994087964</v>
      </c>
      <c r="AA134" s="291">
        <f t="shared" si="89"/>
        <v>58269515.737704918</v>
      </c>
      <c r="AB134" s="291">
        <f t="shared" si="89"/>
        <v>0</v>
      </c>
      <c r="AC134" s="291">
        <f t="shared" si="103"/>
        <v>0</v>
      </c>
      <c r="AD134" s="316">
        <f t="shared" si="88"/>
        <v>58269515.737704918</v>
      </c>
      <c r="AE134" s="317">
        <f t="shared" si="96"/>
        <v>1.0373402834078813</v>
      </c>
      <c r="AF134" s="318">
        <f t="shared" ca="1" si="97"/>
        <v>5.6252501590980629E-3</v>
      </c>
      <c r="AG134" s="319">
        <f t="shared" si="91"/>
        <v>101</v>
      </c>
      <c r="AH134" s="318">
        <f t="shared" ca="1" si="98"/>
        <v>5.1657119476268415E-3</v>
      </c>
      <c r="AI134" s="318">
        <f t="shared" ca="1" si="99"/>
        <v>4.595382114712214E-4</v>
      </c>
      <c r="AJ134" s="320">
        <f t="shared" ca="1" si="100"/>
        <v>1.0377998216193525</v>
      </c>
      <c r="AK134"/>
      <c r="AL134" s="208">
        <f t="shared" si="101"/>
        <v>101</v>
      </c>
      <c r="AM134" t="b">
        <f t="shared" si="102"/>
        <v>1</v>
      </c>
      <c r="AN134"/>
      <c r="AO134" s="200">
        <v>101</v>
      </c>
      <c r="AP134" s="200"/>
      <c r="AQ134" s="200"/>
    </row>
    <row r="135" spans="2:43" s="207" customFormat="1">
      <c r="B135" s="410" t="s">
        <v>180</v>
      </c>
      <c r="C135" s="410" t="s">
        <v>496</v>
      </c>
      <c r="D135" s="410" t="s">
        <v>544</v>
      </c>
      <c r="E135" s="410" t="s">
        <v>181</v>
      </c>
      <c r="F135" s="315">
        <v>40202561.816652648</v>
      </c>
      <c r="G135" s="315"/>
      <c r="H135" s="315"/>
      <c r="I135" s="292">
        <f t="shared" si="92"/>
        <v>40202561.816652648</v>
      </c>
      <c r="J135" s="291"/>
      <c r="K135" s="315">
        <v>38540631.737704918</v>
      </c>
      <c r="L135" s="315"/>
      <c r="M135" s="315"/>
      <c r="N135" s="292">
        <f t="shared" si="85"/>
        <v>38540631.737704918</v>
      </c>
      <c r="O135" s="315">
        <f>VLOOKUP($B135,[1]점별현황!$B$3:$E$302,3,0)</f>
        <v>6543275.9999999963</v>
      </c>
      <c r="P135" s="315"/>
      <c r="Q135" s="315"/>
      <c r="R135" s="292">
        <f t="shared" si="86"/>
        <v>6543275.9999999963</v>
      </c>
      <c r="S135" s="315">
        <v>6204184</v>
      </c>
      <c r="T135" s="315"/>
      <c r="U135" s="291"/>
      <c r="V135" s="292">
        <f t="shared" si="93"/>
        <v>6204184</v>
      </c>
      <c r="W135" s="291">
        <f t="shared" si="87"/>
        <v>46745837.816652641</v>
      </c>
      <c r="X135" s="291">
        <f t="shared" si="87"/>
        <v>0</v>
      </c>
      <c r="Y135" s="291">
        <f t="shared" si="94"/>
        <v>0</v>
      </c>
      <c r="Z135" s="292">
        <f t="shared" si="95"/>
        <v>46745837.816652641</v>
      </c>
      <c r="AA135" s="291">
        <f t="shared" si="89"/>
        <v>44744815.737704918</v>
      </c>
      <c r="AB135" s="291">
        <f t="shared" si="89"/>
        <v>0</v>
      </c>
      <c r="AC135" s="291">
        <f t="shared" si="103"/>
        <v>0</v>
      </c>
      <c r="AD135" s="316">
        <f t="shared" si="88"/>
        <v>44744815.737704918</v>
      </c>
      <c r="AE135" s="317">
        <f t="shared" si="96"/>
        <v>0.95719357760157886</v>
      </c>
      <c r="AF135" s="318">
        <f t="shared" ca="1" si="97"/>
        <v>4.3195962530450218E-3</v>
      </c>
      <c r="AG135" s="319">
        <f t="shared" si="91"/>
        <v>98</v>
      </c>
      <c r="AH135" s="318">
        <f t="shared" ca="1" si="98"/>
        <v>5.0122749590834695E-3</v>
      </c>
      <c r="AI135" s="318">
        <f t="shared" ca="1" si="99"/>
        <v>-6.9267870603844772E-4</v>
      </c>
      <c r="AJ135" s="320">
        <f t="shared" ca="1" si="100"/>
        <v>0.95650089889554046</v>
      </c>
      <c r="AK135"/>
      <c r="AL135" s="208">
        <f t="shared" si="101"/>
        <v>98</v>
      </c>
      <c r="AM135" t="b">
        <f t="shared" si="102"/>
        <v>1</v>
      </c>
      <c r="AN135"/>
      <c r="AO135" s="200">
        <v>98</v>
      </c>
      <c r="AP135" s="200"/>
      <c r="AQ135" s="200"/>
    </row>
    <row r="136" spans="2:43" s="207" customFormat="1">
      <c r="B136" s="410" t="s">
        <v>182</v>
      </c>
      <c r="C136" s="410" t="s">
        <v>496</v>
      </c>
      <c r="D136" s="410" t="s">
        <v>544</v>
      </c>
      <c r="E136" s="410" t="s">
        <v>183</v>
      </c>
      <c r="F136" s="315">
        <v>48666259.041211106</v>
      </c>
      <c r="G136" s="315"/>
      <c r="H136" s="315"/>
      <c r="I136" s="292">
        <f t="shared" si="92"/>
        <v>48666259.041211106</v>
      </c>
      <c r="J136" s="291"/>
      <c r="K136" s="315">
        <v>47040644.737704918</v>
      </c>
      <c r="L136" s="315"/>
      <c r="M136" s="315"/>
      <c r="N136" s="292">
        <f t="shared" si="85"/>
        <v>47040644.737704918</v>
      </c>
      <c r="O136" s="315">
        <f>VLOOKUP($B136,[1]점별현황!$B$3:$E$302,3,0)</f>
        <v>8034758.0294117592</v>
      </c>
      <c r="P136" s="315"/>
      <c r="Q136" s="315"/>
      <c r="R136" s="292">
        <f t="shared" si="86"/>
        <v>8034758.0294117592</v>
      </c>
      <c r="S136" s="315">
        <v>9508252</v>
      </c>
      <c r="T136" s="315"/>
      <c r="U136" s="291"/>
      <c r="V136" s="292">
        <f t="shared" si="93"/>
        <v>9508252</v>
      </c>
      <c r="W136" s="291">
        <f t="shared" si="87"/>
        <v>56701017.070622861</v>
      </c>
      <c r="X136" s="291">
        <f t="shared" si="87"/>
        <v>0</v>
      </c>
      <c r="Y136" s="291">
        <f t="shared" si="94"/>
        <v>0</v>
      </c>
      <c r="Z136" s="292">
        <f t="shared" si="95"/>
        <v>56701017.070622861</v>
      </c>
      <c r="AA136" s="291">
        <f t="shared" si="89"/>
        <v>56548896.737704918</v>
      </c>
      <c r="AB136" s="291">
        <f t="shared" si="89"/>
        <v>0</v>
      </c>
      <c r="AC136" s="291">
        <f t="shared" si="103"/>
        <v>0</v>
      </c>
      <c r="AD136" s="316">
        <f t="shared" si="88"/>
        <v>56548896.737704918</v>
      </c>
      <c r="AE136" s="317">
        <f t="shared" si="96"/>
        <v>0.99731714983651043</v>
      </c>
      <c r="AF136" s="318">
        <f t="shared" ca="1" si="97"/>
        <v>5.4591442256445239E-3</v>
      </c>
      <c r="AG136" s="319">
        <f t="shared" si="91"/>
        <v>113</v>
      </c>
      <c r="AH136" s="318">
        <f t="shared" ca="1" si="98"/>
        <v>5.7794599018003269E-3</v>
      </c>
      <c r="AI136" s="318">
        <f t="shared" ca="1" si="99"/>
        <v>-3.2031567615580306E-4</v>
      </c>
      <c r="AJ136" s="320">
        <f t="shared" ca="1" si="100"/>
        <v>0.99699683416035467</v>
      </c>
      <c r="AK136"/>
      <c r="AL136" s="208">
        <f t="shared" si="101"/>
        <v>113</v>
      </c>
      <c r="AM136" t="b">
        <f t="shared" si="102"/>
        <v>1</v>
      </c>
      <c r="AN136"/>
      <c r="AO136" s="200">
        <v>113</v>
      </c>
      <c r="AP136" s="200"/>
      <c r="AQ136" s="200"/>
    </row>
    <row r="137" spans="2:43" s="207" customFormat="1">
      <c r="B137" s="410" t="s">
        <v>184</v>
      </c>
      <c r="C137" s="410" t="s">
        <v>496</v>
      </c>
      <c r="D137" s="410" t="s">
        <v>544</v>
      </c>
      <c r="E137" s="410" t="s">
        <v>185</v>
      </c>
      <c r="F137" s="315">
        <v>37557656.433978133</v>
      </c>
      <c r="G137" s="315"/>
      <c r="H137" s="315"/>
      <c r="I137" s="292">
        <f t="shared" si="92"/>
        <v>37557656.433978133</v>
      </c>
      <c r="J137" s="291"/>
      <c r="K137" s="315">
        <v>27128528.737704918</v>
      </c>
      <c r="L137" s="315"/>
      <c r="M137" s="315"/>
      <c r="N137" s="292">
        <f t="shared" ref="N137:N200" si="104">SUM(J137:M137)</f>
        <v>27128528.737704918</v>
      </c>
      <c r="O137" s="315">
        <f>VLOOKUP($B137,[1]점별현황!$B$3:$E$302,3,0)</f>
        <v>6206489.7352941148</v>
      </c>
      <c r="P137" s="315"/>
      <c r="Q137" s="315"/>
      <c r="R137" s="292">
        <f t="shared" ref="R137:R200" si="105">SUM(O137:Q137)</f>
        <v>6206489.7352941148</v>
      </c>
      <c r="S137" s="315">
        <v>4259074</v>
      </c>
      <c r="T137" s="315"/>
      <c r="U137" s="291"/>
      <c r="V137" s="292">
        <f t="shared" si="93"/>
        <v>4259074</v>
      </c>
      <c r="W137" s="291">
        <f t="shared" ref="W137:X200" si="106">SUM(F137,O137)</f>
        <v>43764146.169272244</v>
      </c>
      <c r="X137" s="291">
        <f t="shared" si="106"/>
        <v>0</v>
      </c>
      <c r="Y137" s="291">
        <f t="shared" si="94"/>
        <v>0</v>
      </c>
      <c r="Z137" s="292">
        <f t="shared" si="95"/>
        <v>43764146.169272244</v>
      </c>
      <c r="AA137" s="291">
        <f t="shared" si="89"/>
        <v>31387602.737704918</v>
      </c>
      <c r="AB137" s="291">
        <f t="shared" si="89"/>
        <v>0</v>
      </c>
      <c r="AC137" s="291">
        <f t="shared" si="103"/>
        <v>0</v>
      </c>
      <c r="AD137" s="316">
        <f t="shared" ref="AD137:AD200" si="107">SUM(AA137:AC137)</f>
        <v>31387602.737704918</v>
      </c>
      <c r="AE137" s="317">
        <f t="shared" si="96"/>
        <v>0.71719901986212709</v>
      </c>
      <c r="AF137" s="318">
        <f t="shared" ca="1" si="97"/>
        <v>3.0301112864703503E-3</v>
      </c>
      <c r="AG137" s="319">
        <f t="shared" si="91"/>
        <v>63</v>
      </c>
      <c r="AH137" s="318">
        <f t="shared" ca="1" si="98"/>
        <v>3.2221767594108018E-3</v>
      </c>
      <c r="AI137" s="318">
        <f t="shared" ca="1" si="99"/>
        <v>-1.920654729404515E-4</v>
      </c>
      <c r="AJ137" s="320">
        <f t="shared" ca="1" si="100"/>
        <v>0.7170069543891866</v>
      </c>
      <c r="AK137"/>
      <c r="AL137" s="208">
        <f t="shared" si="101"/>
        <v>63</v>
      </c>
      <c r="AM137" t="b">
        <f t="shared" si="102"/>
        <v>1</v>
      </c>
      <c r="AN137"/>
      <c r="AO137" s="200">
        <v>63</v>
      </c>
      <c r="AP137" s="200"/>
      <c r="AQ137" s="200"/>
    </row>
    <row r="138" spans="2:43" s="207" customFormat="1">
      <c r="B138" s="410" t="s">
        <v>186</v>
      </c>
      <c r="C138" s="410" t="s">
        <v>496</v>
      </c>
      <c r="D138" s="410" t="s">
        <v>544</v>
      </c>
      <c r="E138" s="410" t="s">
        <v>187</v>
      </c>
      <c r="F138" s="315">
        <v>32267845.668629099</v>
      </c>
      <c r="G138" s="315"/>
      <c r="H138" s="315"/>
      <c r="I138" s="292">
        <f t="shared" si="92"/>
        <v>32267845.668629099</v>
      </c>
      <c r="J138" s="291"/>
      <c r="K138" s="315">
        <v>26986789.737704918</v>
      </c>
      <c r="L138" s="315"/>
      <c r="M138" s="315"/>
      <c r="N138" s="292">
        <f t="shared" si="104"/>
        <v>26986789.737704918</v>
      </c>
      <c r="O138" s="315">
        <f>VLOOKUP($B138,[1]점별현황!$B$3:$E$302,3,0)</f>
        <v>4907456.9999999972</v>
      </c>
      <c r="P138" s="315"/>
      <c r="Q138" s="315"/>
      <c r="R138" s="292">
        <f t="shared" si="105"/>
        <v>4907456.9999999972</v>
      </c>
      <c r="S138" s="315">
        <v>4835505</v>
      </c>
      <c r="T138" s="315"/>
      <c r="U138" s="291"/>
      <c r="V138" s="292">
        <f t="shared" si="93"/>
        <v>4835505</v>
      </c>
      <c r="W138" s="291">
        <f t="shared" si="106"/>
        <v>37175302.668629095</v>
      </c>
      <c r="X138" s="291">
        <f t="shared" si="106"/>
        <v>0</v>
      </c>
      <c r="Y138" s="291">
        <f t="shared" si="94"/>
        <v>0</v>
      </c>
      <c r="Z138" s="292">
        <f t="shared" si="95"/>
        <v>37175302.668629095</v>
      </c>
      <c r="AA138" s="291">
        <f t="shared" ref="AA138:AB201" si="108">SUM(K138,S138)</f>
        <v>31822294.737704918</v>
      </c>
      <c r="AB138" s="291">
        <f t="shared" si="108"/>
        <v>0</v>
      </c>
      <c r="AC138" s="291">
        <f t="shared" si="103"/>
        <v>0</v>
      </c>
      <c r="AD138" s="316">
        <f t="shared" si="107"/>
        <v>31822294.737704918</v>
      </c>
      <c r="AE138" s="317">
        <f t="shared" si="96"/>
        <v>0.85600633897618839</v>
      </c>
      <c r="AF138" s="318">
        <f t="shared" ca="1" si="97"/>
        <v>3.0720757890271544E-3</v>
      </c>
      <c r="AG138" s="319">
        <f t="shared" si="91"/>
        <v>54</v>
      </c>
      <c r="AH138" s="318">
        <f t="shared" ca="1" si="98"/>
        <v>2.7618657937806875E-3</v>
      </c>
      <c r="AI138" s="318">
        <f t="shared" ca="1" si="99"/>
        <v>3.1020999524646693E-4</v>
      </c>
      <c r="AJ138" s="320">
        <f t="shared" ca="1" si="100"/>
        <v>0.85631654897143483</v>
      </c>
      <c r="AK138"/>
      <c r="AL138" s="208">
        <f t="shared" si="101"/>
        <v>54</v>
      </c>
      <c r="AM138" t="b">
        <f t="shared" si="102"/>
        <v>1</v>
      </c>
      <c r="AN138"/>
      <c r="AO138" s="200">
        <v>54</v>
      </c>
      <c r="AP138" s="200"/>
      <c r="AQ138" s="200"/>
    </row>
    <row r="139" spans="2:43" s="207" customFormat="1">
      <c r="B139" s="410" t="s">
        <v>178</v>
      </c>
      <c r="C139" s="410" t="s">
        <v>496</v>
      </c>
      <c r="D139" s="410" t="s">
        <v>544</v>
      </c>
      <c r="E139" s="410" t="s">
        <v>179</v>
      </c>
      <c r="F139" s="315">
        <v>30151921.362489488</v>
      </c>
      <c r="G139" s="315"/>
      <c r="H139" s="315"/>
      <c r="I139" s="292">
        <f t="shared" si="92"/>
        <v>30151921.362489488</v>
      </c>
      <c r="J139" s="291"/>
      <c r="K139" s="315">
        <v>28577778.737704918</v>
      </c>
      <c r="L139" s="315"/>
      <c r="M139" s="315"/>
      <c r="N139" s="292">
        <f t="shared" si="104"/>
        <v>28577778.737704918</v>
      </c>
      <c r="O139" s="315">
        <f>VLOOKUP($B139,[1]점별현황!$B$3:$E$302,3,0)</f>
        <v>4907456.9999999972</v>
      </c>
      <c r="P139" s="315"/>
      <c r="Q139" s="315"/>
      <c r="R139" s="292">
        <f t="shared" si="105"/>
        <v>4907456.9999999972</v>
      </c>
      <c r="S139" s="315">
        <v>5003887</v>
      </c>
      <c r="T139" s="315"/>
      <c r="U139" s="291"/>
      <c r="V139" s="292">
        <f t="shared" si="93"/>
        <v>5003887</v>
      </c>
      <c r="W139" s="291">
        <f t="shared" si="106"/>
        <v>35059378.362489484</v>
      </c>
      <c r="X139" s="291">
        <f t="shared" si="106"/>
        <v>0</v>
      </c>
      <c r="Y139" s="291">
        <f t="shared" si="94"/>
        <v>0</v>
      </c>
      <c r="Z139" s="292">
        <f t="shared" si="95"/>
        <v>35059378.362489484</v>
      </c>
      <c r="AA139" s="291">
        <f t="shared" si="108"/>
        <v>33581665.737704918</v>
      </c>
      <c r="AB139" s="291">
        <f t="shared" si="108"/>
        <v>0</v>
      </c>
      <c r="AC139" s="291">
        <f t="shared" si="103"/>
        <v>0</v>
      </c>
      <c r="AD139" s="316">
        <f t="shared" si="107"/>
        <v>33581665.737704918</v>
      </c>
      <c r="AE139" s="317">
        <f t="shared" si="96"/>
        <v>0.95785114586157094</v>
      </c>
      <c r="AF139" s="318">
        <f t="shared" ca="1" si="97"/>
        <v>3.2419227814444681E-3</v>
      </c>
      <c r="AG139" s="319">
        <f t="shared" si="91"/>
        <v>70</v>
      </c>
      <c r="AH139" s="318">
        <f t="shared" ca="1" si="98"/>
        <v>3.5801963993453353E-3</v>
      </c>
      <c r="AI139" s="318">
        <f t="shared" ca="1" si="99"/>
        <v>-3.3827361790086724E-4</v>
      </c>
      <c r="AJ139" s="320">
        <f t="shared" ca="1" si="100"/>
        <v>0.9575128722436701</v>
      </c>
      <c r="AK139"/>
      <c r="AL139" s="208">
        <f t="shared" si="101"/>
        <v>70</v>
      </c>
      <c r="AM139" t="b">
        <f t="shared" si="102"/>
        <v>1</v>
      </c>
      <c r="AN139"/>
      <c r="AO139" s="200">
        <v>70</v>
      </c>
      <c r="AP139" s="200"/>
      <c r="AQ139" s="200"/>
    </row>
    <row r="140" spans="2:43" s="207" customFormat="1">
      <c r="B140" s="410" t="s">
        <v>165</v>
      </c>
      <c r="C140" s="410" t="s">
        <v>496</v>
      </c>
      <c r="D140" s="410" t="s">
        <v>544</v>
      </c>
      <c r="E140" s="410" t="s">
        <v>491</v>
      </c>
      <c r="F140" s="315">
        <v>31738864.592094198</v>
      </c>
      <c r="G140" s="315"/>
      <c r="H140" s="315"/>
      <c r="I140" s="292">
        <f t="shared" si="92"/>
        <v>31738864.592094198</v>
      </c>
      <c r="J140" s="291"/>
      <c r="K140" s="315">
        <v>34557729.737704918</v>
      </c>
      <c r="L140" s="315"/>
      <c r="M140" s="315"/>
      <c r="N140" s="292">
        <f t="shared" si="104"/>
        <v>34557729.737704918</v>
      </c>
      <c r="O140" s="315">
        <f>VLOOKUP($B140,[1]점별현황!$B$3:$E$302,3,0)</f>
        <v>6880062.2647058778</v>
      </c>
      <c r="P140" s="315"/>
      <c r="Q140" s="315"/>
      <c r="R140" s="292">
        <f t="shared" si="105"/>
        <v>6880062.2647058778</v>
      </c>
      <c r="S140" s="315">
        <v>6009458</v>
      </c>
      <c r="T140" s="315"/>
      <c r="U140" s="291"/>
      <c r="V140" s="292">
        <f t="shared" si="93"/>
        <v>6009458</v>
      </c>
      <c r="W140" s="291">
        <f t="shared" si="106"/>
        <v>38618926.856800079</v>
      </c>
      <c r="X140" s="291">
        <f t="shared" si="106"/>
        <v>0</v>
      </c>
      <c r="Y140" s="291">
        <f t="shared" si="94"/>
        <v>0</v>
      </c>
      <c r="Z140" s="292">
        <f t="shared" si="95"/>
        <v>38618926.856800079</v>
      </c>
      <c r="AA140" s="291">
        <f t="shared" si="108"/>
        <v>40567187.737704918</v>
      </c>
      <c r="AB140" s="291">
        <f t="shared" si="108"/>
        <v>0</v>
      </c>
      <c r="AC140" s="291">
        <f t="shared" si="103"/>
        <v>0</v>
      </c>
      <c r="AD140" s="316">
        <f t="shared" si="107"/>
        <v>40567187.737704918</v>
      </c>
      <c r="AE140" s="317">
        <f t="shared" si="96"/>
        <v>1.0504483433247391</v>
      </c>
      <c r="AF140" s="318">
        <f t="shared" ca="1" si="97"/>
        <v>3.9162944189018202E-3</v>
      </c>
      <c r="AG140" s="319">
        <f t="shared" si="91"/>
        <v>72</v>
      </c>
      <c r="AH140" s="318">
        <f t="shared" ca="1" si="98"/>
        <v>3.6824877250409165E-3</v>
      </c>
      <c r="AI140" s="318">
        <f t="shared" ca="1" si="99"/>
        <v>2.3380669386090366E-4</v>
      </c>
      <c r="AJ140" s="320">
        <f t="shared" ca="1" si="100"/>
        <v>1.0506821500186001</v>
      </c>
      <c r="AK140"/>
      <c r="AL140" s="208">
        <f t="shared" si="101"/>
        <v>72</v>
      </c>
      <c r="AM140" t="b">
        <f t="shared" si="102"/>
        <v>1</v>
      </c>
      <c r="AN140"/>
      <c r="AO140" s="200">
        <v>72</v>
      </c>
      <c r="AP140" s="200"/>
      <c r="AQ140" s="200"/>
    </row>
    <row r="141" spans="2:43" s="207" customFormat="1">
      <c r="B141" s="410" t="s">
        <v>234</v>
      </c>
      <c r="C141" s="410" t="s">
        <v>496</v>
      </c>
      <c r="D141" s="410" t="s">
        <v>544</v>
      </c>
      <c r="E141" s="410" t="s">
        <v>235</v>
      </c>
      <c r="F141" s="315">
        <v>37028675.357443228</v>
      </c>
      <c r="G141" s="315"/>
      <c r="H141" s="315"/>
      <c r="I141" s="292">
        <f t="shared" si="92"/>
        <v>37028675.357443228</v>
      </c>
      <c r="J141" s="291"/>
      <c r="K141" s="315">
        <v>32678793.737704918</v>
      </c>
      <c r="L141" s="315"/>
      <c r="M141" s="315"/>
      <c r="N141" s="292">
        <f t="shared" si="104"/>
        <v>32678793.737704918</v>
      </c>
      <c r="O141" s="315">
        <f>VLOOKUP($B141,[1]점별현황!$B$3:$E$302,3,0)</f>
        <v>6928174.5882352889</v>
      </c>
      <c r="P141" s="315"/>
      <c r="Q141" s="315"/>
      <c r="R141" s="292">
        <f t="shared" si="105"/>
        <v>6928174.5882352889</v>
      </c>
      <c r="S141" s="315">
        <v>4934328</v>
      </c>
      <c r="T141" s="315"/>
      <c r="U141" s="291"/>
      <c r="V141" s="292">
        <f t="shared" si="93"/>
        <v>4934328</v>
      </c>
      <c r="W141" s="291">
        <f t="shared" si="106"/>
        <v>43956849.945678517</v>
      </c>
      <c r="X141" s="291">
        <f t="shared" si="106"/>
        <v>0</v>
      </c>
      <c r="Y141" s="291">
        <f t="shared" si="94"/>
        <v>0</v>
      </c>
      <c r="Z141" s="292">
        <f t="shared" si="95"/>
        <v>43956849.945678517</v>
      </c>
      <c r="AA141" s="291">
        <f t="shared" si="108"/>
        <v>37613121.737704918</v>
      </c>
      <c r="AB141" s="291">
        <f t="shared" si="108"/>
        <v>0</v>
      </c>
      <c r="AC141" s="291">
        <f t="shared" si="103"/>
        <v>0</v>
      </c>
      <c r="AD141" s="316">
        <f t="shared" si="107"/>
        <v>37613121.737704918</v>
      </c>
      <c r="AE141" s="317">
        <f t="shared" si="96"/>
        <v>0.85568282950636543</v>
      </c>
      <c r="AF141" s="318">
        <f t="shared" ca="1" si="97"/>
        <v>3.6311133936932404E-3</v>
      </c>
      <c r="AG141" s="319">
        <f t="shared" si="91"/>
        <v>59</v>
      </c>
      <c r="AH141" s="318">
        <f t="shared" ca="1" si="98"/>
        <v>3.0175941080196399E-3</v>
      </c>
      <c r="AI141" s="318">
        <f t="shared" ca="1" si="99"/>
        <v>6.1351928567360053E-4</v>
      </c>
      <c r="AJ141" s="320">
        <f t="shared" ca="1" si="100"/>
        <v>0.85629634879203897</v>
      </c>
      <c r="AK141"/>
      <c r="AL141" s="208">
        <f t="shared" si="101"/>
        <v>59</v>
      </c>
      <c r="AM141" t="b">
        <f t="shared" si="102"/>
        <v>1</v>
      </c>
      <c r="AN141"/>
      <c r="AO141" s="200">
        <v>59</v>
      </c>
      <c r="AP141" s="200"/>
      <c r="AQ141" s="200"/>
    </row>
    <row r="142" spans="2:43" s="207" customFormat="1">
      <c r="B142" s="410" t="s">
        <v>236</v>
      </c>
      <c r="C142" s="410" t="s">
        <v>496</v>
      </c>
      <c r="D142" s="410" t="s">
        <v>544</v>
      </c>
      <c r="E142" s="410" t="s">
        <v>237</v>
      </c>
      <c r="F142" s="315">
        <v>46550334.735071488</v>
      </c>
      <c r="G142" s="315"/>
      <c r="H142" s="315"/>
      <c r="I142" s="292">
        <f t="shared" si="92"/>
        <v>46550334.735071488</v>
      </c>
      <c r="J142" s="291"/>
      <c r="K142" s="315">
        <v>50926976.737704918</v>
      </c>
      <c r="L142" s="315"/>
      <c r="M142" s="315"/>
      <c r="N142" s="292">
        <f t="shared" si="104"/>
        <v>50926976.737704918</v>
      </c>
      <c r="O142" s="315">
        <f>VLOOKUP($B142,[1]점별현황!$B$3:$E$302,3,0)</f>
        <v>5773478.8235294083</v>
      </c>
      <c r="P142" s="315"/>
      <c r="Q142" s="315"/>
      <c r="R142" s="292">
        <f t="shared" si="105"/>
        <v>5773478.8235294083</v>
      </c>
      <c r="S142" s="315">
        <v>3132390</v>
      </c>
      <c r="T142" s="315"/>
      <c r="U142" s="291"/>
      <c r="V142" s="292">
        <f t="shared" si="93"/>
        <v>3132390</v>
      </c>
      <c r="W142" s="291">
        <f t="shared" si="106"/>
        <v>52323813.558600895</v>
      </c>
      <c r="X142" s="291">
        <f t="shared" si="106"/>
        <v>0</v>
      </c>
      <c r="Y142" s="291">
        <f t="shared" si="94"/>
        <v>0</v>
      </c>
      <c r="Z142" s="292">
        <f t="shared" si="95"/>
        <v>52323813.558600895</v>
      </c>
      <c r="AA142" s="291">
        <f t="shared" si="108"/>
        <v>54059366.737704918</v>
      </c>
      <c r="AB142" s="291">
        <f t="shared" si="108"/>
        <v>0</v>
      </c>
      <c r="AC142" s="291">
        <f t="shared" si="103"/>
        <v>0</v>
      </c>
      <c r="AD142" s="316">
        <f t="shared" si="107"/>
        <v>54059366.737704918</v>
      </c>
      <c r="AE142" s="317">
        <f t="shared" si="96"/>
        <v>1.0331694702864167</v>
      </c>
      <c r="AF142" s="318">
        <f t="shared" ca="1" si="97"/>
        <v>5.2188087972256884E-3</v>
      </c>
      <c r="AG142" s="319">
        <f t="shared" si="91"/>
        <v>107</v>
      </c>
      <c r="AH142" s="318">
        <f t="shared" ca="1" si="98"/>
        <v>5.4725859247135846E-3</v>
      </c>
      <c r="AI142" s="318">
        <f t="shared" ca="1" si="99"/>
        <v>-2.5377712748789628E-4</v>
      </c>
      <c r="AJ142" s="320">
        <f t="shared" ca="1" si="100"/>
        <v>1.0329156931589287</v>
      </c>
      <c r="AK142"/>
      <c r="AL142" s="208">
        <f t="shared" si="101"/>
        <v>107</v>
      </c>
      <c r="AM142" t="b">
        <f t="shared" si="102"/>
        <v>1</v>
      </c>
      <c r="AN142"/>
      <c r="AO142" s="200">
        <v>107</v>
      </c>
      <c r="AP142" s="200"/>
      <c r="AQ142" s="200"/>
    </row>
    <row r="143" spans="2:43" s="207" customFormat="1">
      <c r="B143" s="410" t="s">
        <v>238</v>
      </c>
      <c r="C143" s="410" t="s">
        <v>496</v>
      </c>
      <c r="D143" s="410" t="s">
        <v>544</v>
      </c>
      <c r="E143" s="410" t="s">
        <v>239</v>
      </c>
      <c r="F143" s="315">
        <v>33325807.821698904</v>
      </c>
      <c r="G143" s="315"/>
      <c r="H143" s="315"/>
      <c r="I143" s="292">
        <f t="shared" ref="I143" si="109">SUM(F143:H143)</f>
        <v>33325807.821698904</v>
      </c>
      <c r="J143" s="291"/>
      <c r="K143" s="315">
        <v>26081525.737704918</v>
      </c>
      <c r="L143" s="315"/>
      <c r="M143" s="315"/>
      <c r="N143" s="292">
        <f t="shared" ref="N143" si="110">SUM(J143:M143)</f>
        <v>26081525.737704918</v>
      </c>
      <c r="O143" s="315">
        <f>VLOOKUP($B143,[1]점별현황!$B$3:$E$302,3,0)</f>
        <v>6110265.0882352907</v>
      </c>
      <c r="P143" s="315"/>
      <c r="Q143" s="315"/>
      <c r="R143" s="292">
        <f t="shared" ref="R143" si="111">SUM(O143:Q143)</f>
        <v>6110265.0882352907</v>
      </c>
      <c r="S143" s="315">
        <v>3835999</v>
      </c>
      <c r="T143" s="315"/>
      <c r="U143" s="291"/>
      <c r="V143" s="292">
        <f t="shared" si="93"/>
        <v>3835999</v>
      </c>
      <c r="W143" s="291">
        <f t="shared" si="106"/>
        <v>39436072.909934193</v>
      </c>
      <c r="X143" s="291">
        <f t="shared" si="106"/>
        <v>0</v>
      </c>
      <c r="Y143" s="291">
        <f t="shared" si="94"/>
        <v>0</v>
      </c>
      <c r="Z143" s="292">
        <f t="shared" si="95"/>
        <v>39436072.909934193</v>
      </c>
      <c r="AA143" s="291">
        <f t="shared" si="108"/>
        <v>29917524.737704918</v>
      </c>
      <c r="AB143" s="291">
        <f t="shared" si="108"/>
        <v>0</v>
      </c>
      <c r="AC143" s="291">
        <f t="shared" si="103"/>
        <v>0</v>
      </c>
      <c r="AD143" s="316">
        <f t="shared" si="107"/>
        <v>29917524.737704918</v>
      </c>
      <c r="AE143" s="317">
        <f t="shared" si="96"/>
        <v>0.75863346753698968</v>
      </c>
      <c r="AF143" s="318">
        <f t="shared" ca="1" si="97"/>
        <v>2.8881921989561991E-3</v>
      </c>
      <c r="AG143" s="319">
        <f t="shared" si="91"/>
        <v>45</v>
      </c>
      <c r="AH143" s="318">
        <f t="shared" ca="1" si="98"/>
        <v>2.3015548281505728E-3</v>
      </c>
      <c r="AI143" s="318">
        <f t="shared" ca="1" si="99"/>
        <v>5.8663737080562632E-4</v>
      </c>
      <c r="AJ143" s="320">
        <f t="shared" ca="1" si="100"/>
        <v>0.75922010490779535</v>
      </c>
      <c r="AK143"/>
      <c r="AL143" s="208">
        <f t="shared" si="101"/>
        <v>45</v>
      </c>
      <c r="AM143" t="b">
        <f t="shared" si="102"/>
        <v>1</v>
      </c>
      <c r="AN143"/>
      <c r="AO143" s="200">
        <v>45</v>
      </c>
      <c r="AP143" s="200"/>
      <c r="AQ143" s="200"/>
    </row>
    <row r="144" spans="2:43" s="207" customFormat="1">
      <c r="B144" s="410" t="s">
        <v>1042</v>
      </c>
      <c r="C144" s="410" t="s">
        <v>496</v>
      </c>
      <c r="D144" s="410" t="s">
        <v>544</v>
      </c>
      <c r="E144" s="410" t="s">
        <v>1056</v>
      </c>
      <c r="F144" s="315">
        <v>27507015.979814969</v>
      </c>
      <c r="G144" s="315"/>
      <c r="H144" s="315"/>
      <c r="I144" s="292">
        <f t="shared" si="92"/>
        <v>27507015.979814969</v>
      </c>
      <c r="J144" s="291"/>
      <c r="K144" s="315">
        <v>25156514.737704918</v>
      </c>
      <c r="L144" s="315"/>
      <c r="M144" s="315"/>
      <c r="N144" s="292">
        <f t="shared" si="104"/>
        <v>25156514.737704918</v>
      </c>
      <c r="O144" s="315">
        <f>VLOOKUP($B144,[1]점별현황!$B$3:$E$302,3,0)</f>
        <v>4618783.0588235259</v>
      </c>
      <c r="P144" s="315"/>
      <c r="Q144" s="315"/>
      <c r="R144" s="292">
        <f t="shared" si="105"/>
        <v>4618783.0588235259</v>
      </c>
      <c r="S144" s="315">
        <v>2872742</v>
      </c>
      <c r="T144" s="315"/>
      <c r="U144" s="291"/>
      <c r="V144" s="292">
        <f t="shared" si="93"/>
        <v>2872742</v>
      </c>
      <c r="W144" s="291">
        <f t="shared" si="106"/>
        <v>32125799.038638495</v>
      </c>
      <c r="X144" s="291">
        <f t="shared" si="106"/>
        <v>0</v>
      </c>
      <c r="Y144" s="291">
        <f t="shared" si="94"/>
        <v>0</v>
      </c>
      <c r="Z144" s="292">
        <f t="shared" si="95"/>
        <v>32125799.038638495</v>
      </c>
      <c r="AA144" s="291">
        <f t="shared" si="108"/>
        <v>28029256.737704918</v>
      </c>
      <c r="AB144" s="291">
        <f t="shared" si="108"/>
        <v>0</v>
      </c>
      <c r="AC144" s="291">
        <f t="shared" si="103"/>
        <v>0</v>
      </c>
      <c r="AD144" s="316">
        <f t="shared" si="107"/>
        <v>28029256.737704918</v>
      </c>
      <c r="AE144" s="317">
        <f t="shared" si="96"/>
        <v>0.87248434518293028</v>
      </c>
      <c r="AF144" s="318">
        <f t="shared" ca="1" si="97"/>
        <v>2.7059016867914216E-3</v>
      </c>
      <c r="AG144" s="319">
        <f t="shared" si="91"/>
        <v>57</v>
      </c>
      <c r="AH144" s="318">
        <f t="shared" ca="1" si="98"/>
        <v>2.9153027823240591E-3</v>
      </c>
      <c r="AI144" s="318">
        <f t="shared" ca="1" si="99"/>
        <v>-2.0940109553263747E-4</v>
      </c>
      <c r="AJ144" s="320">
        <f t="shared" ca="1" si="100"/>
        <v>0.87227494408739759</v>
      </c>
      <c r="AK144"/>
      <c r="AL144" s="208">
        <f t="shared" si="101"/>
        <v>57</v>
      </c>
      <c r="AM144" t="b">
        <f t="shared" si="102"/>
        <v>1</v>
      </c>
      <c r="AN144"/>
      <c r="AO144" s="200">
        <v>57</v>
      </c>
      <c r="AP144" s="200"/>
      <c r="AQ144" s="200"/>
    </row>
    <row r="145" spans="2:43" s="207" customFormat="1">
      <c r="B145" s="410" t="s">
        <v>1040</v>
      </c>
      <c r="C145" s="410" t="s">
        <v>496</v>
      </c>
      <c r="D145" s="410" t="s">
        <v>544</v>
      </c>
      <c r="E145" s="410" t="s">
        <v>1057</v>
      </c>
      <c r="F145" s="315">
        <v>26449053.826745164</v>
      </c>
      <c r="G145" s="315"/>
      <c r="H145" s="315"/>
      <c r="I145" s="292">
        <f t="shared" si="92"/>
        <v>26449053.826745164</v>
      </c>
      <c r="J145" s="291"/>
      <c r="K145" s="315">
        <v>19703154.737704918</v>
      </c>
      <c r="L145" s="315"/>
      <c r="M145" s="315"/>
      <c r="N145" s="292">
        <f t="shared" si="104"/>
        <v>19703154.737704918</v>
      </c>
      <c r="O145" s="315">
        <f>VLOOKUP($B145,[1]점별현황!$B$3:$E$302,3,0)</f>
        <v>4281996.7941176435</v>
      </c>
      <c r="P145" s="315"/>
      <c r="Q145" s="315"/>
      <c r="R145" s="292">
        <f t="shared" si="105"/>
        <v>4281996.7941176435</v>
      </c>
      <c r="S145" s="315">
        <v>3000960</v>
      </c>
      <c r="T145" s="315"/>
      <c r="U145" s="291"/>
      <c r="V145" s="292">
        <f t="shared" si="93"/>
        <v>3000960</v>
      </c>
      <c r="W145" s="291">
        <f t="shared" si="106"/>
        <v>30731050.620862808</v>
      </c>
      <c r="X145" s="291">
        <f t="shared" si="106"/>
        <v>0</v>
      </c>
      <c r="Y145" s="291">
        <f t="shared" si="94"/>
        <v>0</v>
      </c>
      <c r="Z145" s="292">
        <f t="shared" si="95"/>
        <v>30731050.620862808</v>
      </c>
      <c r="AA145" s="291">
        <f t="shared" si="108"/>
        <v>22704114.737704918</v>
      </c>
      <c r="AB145" s="291">
        <f t="shared" si="108"/>
        <v>0</v>
      </c>
      <c r="AC145" s="291">
        <f t="shared" si="103"/>
        <v>0</v>
      </c>
      <c r="AD145" s="316">
        <f t="shared" si="107"/>
        <v>22704114.737704918</v>
      </c>
      <c r="AE145" s="317">
        <f t="shared" si="96"/>
        <v>0.73880047310492747</v>
      </c>
      <c r="AF145" s="318">
        <f t="shared" ca="1" si="97"/>
        <v>2.191820601622279E-3</v>
      </c>
      <c r="AG145" s="319">
        <f t="shared" si="91"/>
        <v>43</v>
      </c>
      <c r="AH145" s="318">
        <f t="shared" ca="1" si="98"/>
        <v>2.199263502454992E-3</v>
      </c>
      <c r="AI145" s="318">
        <f t="shared" ca="1" si="99"/>
        <v>-7.4429008327129773E-6</v>
      </c>
      <c r="AJ145" s="320">
        <f t="shared" ca="1" si="100"/>
        <v>0.7387930302040947</v>
      </c>
      <c r="AK145"/>
      <c r="AL145" s="208">
        <f t="shared" si="101"/>
        <v>43</v>
      </c>
      <c r="AM145" t="b">
        <f t="shared" si="102"/>
        <v>1</v>
      </c>
      <c r="AN145"/>
      <c r="AO145" s="200">
        <v>43</v>
      </c>
      <c r="AP145" s="200"/>
      <c r="AQ145" s="200"/>
    </row>
    <row r="146" spans="2:43" s="207" customFormat="1">
      <c r="B146" s="410" t="s">
        <v>252</v>
      </c>
      <c r="C146" s="410" t="s">
        <v>496</v>
      </c>
      <c r="D146" s="410" t="s">
        <v>28</v>
      </c>
      <c r="E146" s="410" t="s">
        <v>253</v>
      </c>
      <c r="F146" s="315">
        <v>35446711.281070746</v>
      </c>
      <c r="G146" s="315"/>
      <c r="H146" s="315"/>
      <c r="I146" s="292">
        <f t="shared" si="92"/>
        <v>35446711.281070746</v>
      </c>
      <c r="J146" s="291"/>
      <c r="K146" s="315">
        <v>24802221</v>
      </c>
      <c r="L146" s="315"/>
      <c r="M146" s="315"/>
      <c r="N146" s="292">
        <f t="shared" si="104"/>
        <v>24802221</v>
      </c>
      <c r="O146" s="315">
        <f>VLOOKUP($B146,[1]점별현황!$B$3:$E$302,3,0)</f>
        <v>6976286.9117647018</v>
      </c>
      <c r="P146" s="315"/>
      <c r="Q146" s="315"/>
      <c r="R146" s="292">
        <f t="shared" si="105"/>
        <v>6976286.9117647018</v>
      </c>
      <c r="S146" s="315">
        <v>2957854</v>
      </c>
      <c r="T146" s="315"/>
      <c r="U146" s="291"/>
      <c r="V146" s="292">
        <f t="shared" si="93"/>
        <v>2957854</v>
      </c>
      <c r="W146" s="291">
        <f t="shared" si="106"/>
        <v>42422998.19283545</v>
      </c>
      <c r="X146" s="291">
        <f t="shared" si="106"/>
        <v>0</v>
      </c>
      <c r="Y146" s="291">
        <f t="shared" si="94"/>
        <v>0</v>
      </c>
      <c r="Z146" s="292">
        <f t="shared" si="95"/>
        <v>42422998.19283545</v>
      </c>
      <c r="AA146" s="291">
        <f t="shared" si="108"/>
        <v>27760075</v>
      </c>
      <c r="AB146" s="291">
        <f t="shared" si="108"/>
        <v>0</v>
      </c>
      <c r="AC146" s="291">
        <f t="shared" si="103"/>
        <v>0</v>
      </c>
      <c r="AD146" s="316">
        <f t="shared" si="107"/>
        <v>27760075</v>
      </c>
      <c r="AE146" s="317">
        <f t="shared" si="96"/>
        <v>0.65436381638599561</v>
      </c>
      <c r="AF146" s="318">
        <f t="shared" ca="1" si="97"/>
        <v>2.6799152924704703E-3</v>
      </c>
      <c r="AG146" s="319">
        <f t="shared" si="91"/>
        <v>48</v>
      </c>
      <c r="AH146" s="318">
        <f t="shared" ca="1" si="98"/>
        <v>2.4549918166939444E-3</v>
      </c>
      <c r="AI146" s="318">
        <f t="shared" ca="1" si="99"/>
        <v>2.2492347577652595E-4</v>
      </c>
      <c r="AJ146" s="320">
        <f t="shared" ca="1" si="100"/>
        <v>0.65458873986177213</v>
      </c>
      <c r="AK146"/>
      <c r="AL146" s="208">
        <f t="shared" si="101"/>
        <v>48</v>
      </c>
      <c r="AM146" t="b">
        <f t="shared" si="102"/>
        <v>1</v>
      </c>
      <c r="AN146"/>
      <c r="AO146" s="200">
        <v>48</v>
      </c>
      <c r="AP146" s="200"/>
      <c r="AQ146" s="200"/>
    </row>
    <row r="147" spans="2:43" s="207" customFormat="1">
      <c r="B147" s="410" t="s">
        <v>254</v>
      </c>
      <c r="C147" s="410" t="s">
        <v>496</v>
      </c>
      <c r="D147" s="410" t="s">
        <v>28</v>
      </c>
      <c r="E147" s="410" t="s">
        <v>255</v>
      </c>
      <c r="F147" s="315">
        <v>35446711.281070746</v>
      </c>
      <c r="G147" s="315"/>
      <c r="H147" s="315"/>
      <c r="I147" s="292">
        <f t="shared" si="92"/>
        <v>35446711.281070746</v>
      </c>
      <c r="J147" s="291"/>
      <c r="K147" s="315">
        <v>30524605</v>
      </c>
      <c r="L147" s="315"/>
      <c r="M147" s="315"/>
      <c r="N147" s="292">
        <f t="shared" si="104"/>
        <v>30524605</v>
      </c>
      <c r="O147" s="315">
        <f>VLOOKUP($B147,[1]점별현황!$B$3:$E$302,3,0)</f>
        <v>6254602.0588235259</v>
      </c>
      <c r="P147" s="315"/>
      <c r="Q147" s="315"/>
      <c r="R147" s="292">
        <f t="shared" si="105"/>
        <v>6254602.0588235259</v>
      </c>
      <c r="S147" s="315">
        <v>5203228</v>
      </c>
      <c r="T147" s="315"/>
      <c r="U147" s="291"/>
      <c r="V147" s="292">
        <f t="shared" si="93"/>
        <v>5203228</v>
      </c>
      <c r="W147" s="291">
        <f t="shared" si="106"/>
        <v>41701313.339894272</v>
      </c>
      <c r="X147" s="291">
        <f t="shared" si="106"/>
        <v>0</v>
      </c>
      <c r="Y147" s="291">
        <f t="shared" si="94"/>
        <v>0</v>
      </c>
      <c r="Z147" s="292">
        <f t="shared" si="95"/>
        <v>41701313.339894272</v>
      </c>
      <c r="AA147" s="291">
        <f t="shared" si="108"/>
        <v>35727833</v>
      </c>
      <c r="AB147" s="291">
        <f t="shared" si="108"/>
        <v>0</v>
      </c>
      <c r="AC147" s="291">
        <f t="shared" si="103"/>
        <v>0</v>
      </c>
      <c r="AD147" s="316">
        <f t="shared" si="107"/>
        <v>35727833</v>
      </c>
      <c r="AE147" s="317">
        <f t="shared" si="96"/>
        <v>0.8567555824631633</v>
      </c>
      <c r="AF147" s="318">
        <f t="shared" ca="1" si="97"/>
        <v>3.449110494965562E-3</v>
      </c>
      <c r="AG147" s="319">
        <f t="shared" si="91"/>
        <v>73</v>
      </c>
      <c r="AH147" s="318">
        <f t="shared" ca="1" si="98"/>
        <v>3.7336333878887069E-3</v>
      </c>
      <c r="AI147" s="318">
        <f t="shared" ca="1" si="99"/>
        <v>-2.8452289292314487E-4</v>
      </c>
      <c r="AJ147" s="320">
        <f t="shared" ca="1" si="100"/>
        <v>0.85647105957024017</v>
      </c>
      <c r="AK147"/>
      <c r="AL147" s="208">
        <f t="shared" si="101"/>
        <v>73</v>
      </c>
      <c r="AM147" t="b">
        <f t="shared" si="102"/>
        <v>1</v>
      </c>
      <c r="AN147"/>
      <c r="AO147" s="200">
        <v>73</v>
      </c>
      <c r="AP147" s="200"/>
      <c r="AQ147" s="200"/>
    </row>
    <row r="148" spans="2:43" s="207" customFormat="1">
      <c r="B148" s="410" t="s">
        <v>256</v>
      </c>
      <c r="C148" s="410" t="s">
        <v>496</v>
      </c>
      <c r="D148" s="410" t="s">
        <v>28</v>
      </c>
      <c r="E148" s="410" t="s">
        <v>257</v>
      </c>
      <c r="F148" s="315">
        <v>42965710.643722117</v>
      </c>
      <c r="G148" s="315"/>
      <c r="H148" s="315"/>
      <c r="I148" s="292">
        <f t="shared" si="92"/>
        <v>42965710.643722117</v>
      </c>
      <c r="J148" s="291"/>
      <c r="K148" s="315">
        <v>43370012</v>
      </c>
      <c r="L148" s="315"/>
      <c r="M148" s="315"/>
      <c r="N148" s="292">
        <f t="shared" si="104"/>
        <v>43370012</v>
      </c>
      <c r="O148" s="315">
        <f>VLOOKUP($B148,[1]점별현황!$B$3:$E$302,3,0)</f>
        <v>8900779.8529411703</v>
      </c>
      <c r="P148" s="315"/>
      <c r="Q148" s="315"/>
      <c r="R148" s="292">
        <f t="shared" si="105"/>
        <v>8900779.8529411703</v>
      </c>
      <c r="S148" s="315">
        <v>8589310</v>
      </c>
      <c r="T148" s="315"/>
      <c r="U148" s="291"/>
      <c r="V148" s="292">
        <f t="shared" si="93"/>
        <v>8589310</v>
      </c>
      <c r="W148" s="291">
        <f t="shared" si="106"/>
        <v>51866490.496663287</v>
      </c>
      <c r="X148" s="291">
        <f t="shared" si="106"/>
        <v>0</v>
      </c>
      <c r="Y148" s="291">
        <f t="shared" si="94"/>
        <v>0</v>
      </c>
      <c r="Z148" s="292">
        <f t="shared" si="95"/>
        <v>51866490.496663287</v>
      </c>
      <c r="AA148" s="291">
        <f t="shared" si="108"/>
        <v>51959322</v>
      </c>
      <c r="AB148" s="291">
        <f t="shared" si="108"/>
        <v>0</v>
      </c>
      <c r="AC148" s="291">
        <f t="shared" si="103"/>
        <v>0</v>
      </c>
      <c r="AD148" s="316">
        <f t="shared" si="107"/>
        <v>51959322</v>
      </c>
      <c r="AE148" s="317">
        <f t="shared" si="96"/>
        <v>1.0017898165549235</v>
      </c>
      <c r="AF148" s="318">
        <f t="shared" ca="1" si="97"/>
        <v>5.0160736818685592E-3</v>
      </c>
      <c r="AG148" s="319">
        <f t="shared" si="91"/>
        <v>106</v>
      </c>
      <c r="AH148" s="318">
        <f t="shared" ca="1" si="98"/>
        <v>5.4214402618657934E-3</v>
      </c>
      <c r="AI148" s="318">
        <f t="shared" ca="1" si="99"/>
        <v>-4.0536657999723415E-4</v>
      </c>
      <c r="AJ148" s="320">
        <f t="shared" ca="1" si="100"/>
        <v>1.0013844499749263</v>
      </c>
      <c r="AK148"/>
      <c r="AL148" s="208">
        <f t="shared" si="101"/>
        <v>106</v>
      </c>
      <c r="AM148" t="b">
        <f t="shared" si="102"/>
        <v>1</v>
      </c>
      <c r="AN148"/>
      <c r="AO148" s="200">
        <v>106</v>
      </c>
      <c r="AP148" s="200"/>
      <c r="AQ148" s="200"/>
    </row>
    <row r="149" spans="2:43" s="207" customFormat="1">
      <c r="B149" s="410" t="s">
        <v>258</v>
      </c>
      <c r="C149" s="410" t="s">
        <v>496</v>
      </c>
      <c r="D149" s="410" t="s">
        <v>28</v>
      </c>
      <c r="E149" s="410" t="s">
        <v>259</v>
      </c>
      <c r="F149" s="315">
        <v>24168212.237093691</v>
      </c>
      <c r="G149" s="315"/>
      <c r="H149" s="315"/>
      <c r="I149" s="292">
        <f t="shared" si="92"/>
        <v>24168212.237093691</v>
      </c>
      <c r="J149" s="291"/>
      <c r="K149" s="315">
        <v>29497131</v>
      </c>
      <c r="L149" s="315"/>
      <c r="M149" s="315"/>
      <c r="N149" s="292">
        <f t="shared" si="104"/>
        <v>29497131</v>
      </c>
      <c r="O149" s="315">
        <f>VLOOKUP($B149,[1]점별현황!$B$3:$E$302,3,0)</f>
        <v>3608424.2647058801</v>
      </c>
      <c r="P149" s="315"/>
      <c r="Q149" s="315"/>
      <c r="R149" s="292">
        <f t="shared" si="105"/>
        <v>3608424.2647058801</v>
      </c>
      <c r="S149" s="315">
        <v>10978523</v>
      </c>
      <c r="T149" s="315"/>
      <c r="U149" s="291"/>
      <c r="V149" s="292">
        <f t="shared" si="93"/>
        <v>10978523</v>
      </c>
      <c r="W149" s="291">
        <f t="shared" si="106"/>
        <v>27776636.501799572</v>
      </c>
      <c r="X149" s="291">
        <f t="shared" si="106"/>
        <v>0</v>
      </c>
      <c r="Y149" s="291">
        <f t="shared" si="94"/>
        <v>0</v>
      </c>
      <c r="Z149" s="292">
        <f t="shared" si="95"/>
        <v>27776636.501799572</v>
      </c>
      <c r="AA149" s="291">
        <f t="shared" si="108"/>
        <v>40475654</v>
      </c>
      <c r="AB149" s="291">
        <f t="shared" si="108"/>
        <v>0</v>
      </c>
      <c r="AC149" s="291">
        <f t="shared" si="103"/>
        <v>0</v>
      </c>
      <c r="AD149" s="316">
        <f t="shared" si="107"/>
        <v>40475654</v>
      </c>
      <c r="AE149" s="317">
        <f t="shared" si="96"/>
        <v>1.4571834137433339</v>
      </c>
      <c r="AF149" s="318">
        <f t="shared" ca="1" si="97"/>
        <v>3.9074578914986202E-3</v>
      </c>
      <c r="AG149" s="319">
        <f t="shared" si="91"/>
        <v>63</v>
      </c>
      <c r="AH149" s="318">
        <f t="shared" ca="1" si="98"/>
        <v>3.2221767594108018E-3</v>
      </c>
      <c r="AI149" s="318">
        <f t="shared" ca="1" si="99"/>
        <v>6.8528113208781837E-4</v>
      </c>
      <c r="AJ149" s="320">
        <f t="shared" ca="1" si="100"/>
        <v>1.4578686948754218</v>
      </c>
      <c r="AK149"/>
      <c r="AL149" s="208">
        <f t="shared" si="101"/>
        <v>63</v>
      </c>
      <c r="AM149" t="b">
        <f t="shared" si="102"/>
        <v>1</v>
      </c>
      <c r="AN149"/>
      <c r="AO149" s="200">
        <v>63</v>
      </c>
      <c r="AP149" s="200"/>
      <c r="AQ149" s="200"/>
    </row>
    <row r="150" spans="2:43" s="207" customFormat="1">
      <c r="B150" s="410" t="s">
        <v>260</v>
      </c>
      <c r="C150" s="410" t="s">
        <v>496</v>
      </c>
      <c r="D150" s="410" t="s">
        <v>28</v>
      </c>
      <c r="E150" s="410" t="s">
        <v>261</v>
      </c>
      <c r="F150" s="315">
        <v>39743282.345442958</v>
      </c>
      <c r="G150" s="315"/>
      <c r="H150" s="315"/>
      <c r="I150" s="292">
        <f t="shared" si="92"/>
        <v>39743282.345442958</v>
      </c>
      <c r="J150" s="291"/>
      <c r="K150" s="315">
        <v>39545804</v>
      </c>
      <c r="L150" s="315"/>
      <c r="M150" s="315"/>
      <c r="N150" s="292">
        <f t="shared" si="104"/>
        <v>39545804</v>
      </c>
      <c r="O150" s="315">
        <f>VLOOKUP($B150,[1]점별현황!$B$3:$E$302,3,0)</f>
        <v>6398939.0294117611</v>
      </c>
      <c r="P150" s="315"/>
      <c r="Q150" s="315"/>
      <c r="R150" s="292">
        <f t="shared" si="105"/>
        <v>6398939.0294117611</v>
      </c>
      <c r="S150" s="315">
        <v>5988626</v>
      </c>
      <c r="T150" s="315"/>
      <c r="U150" s="291"/>
      <c r="V150" s="292">
        <f t="shared" si="93"/>
        <v>5988626</v>
      </c>
      <c r="W150" s="291">
        <f t="shared" si="106"/>
        <v>46142221.374854721</v>
      </c>
      <c r="X150" s="291">
        <f t="shared" si="106"/>
        <v>0</v>
      </c>
      <c r="Y150" s="291">
        <f t="shared" si="94"/>
        <v>0</v>
      </c>
      <c r="Z150" s="292">
        <f t="shared" si="95"/>
        <v>46142221.374854721</v>
      </c>
      <c r="AA150" s="291">
        <f t="shared" si="108"/>
        <v>45534430</v>
      </c>
      <c r="AB150" s="291">
        <f t="shared" si="108"/>
        <v>0</v>
      </c>
      <c r="AC150" s="291">
        <f t="shared" si="103"/>
        <v>0</v>
      </c>
      <c r="AD150" s="316">
        <f t="shared" si="107"/>
        <v>45534430</v>
      </c>
      <c r="AE150" s="317">
        <f t="shared" si="96"/>
        <v>0.98682786921078014</v>
      </c>
      <c r="AF150" s="318">
        <f t="shared" ca="1" si="97"/>
        <v>4.3958244093694329E-3</v>
      </c>
      <c r="AG150" s="319">
        <f t="shared" si="91"/>
        <v>82</v>
      </c>
      <c r="AH150" s="318">
        <f t="shared" ca="1" si="98"/>
        <v>4.1939443535188217E-3</v>
      </c>
      <c r="AI150" s="318">
        <f t="shared" ca="1" si="99"/>
        <v>2.0188005585061123E-4</v>
      </c>
      <c r="AJ150" s="320">
        <f t="shared" ca="1" si="100"/>
        <v>0.98702974926663078</v>
      </c>
      <c r="AK150"/>
      <c r="AL150" s="208">
        <f t="shared" si="101"/>
        <v>82</v>
      </c>
      <c r="AM150" t="b">
        <f t="shared" si="102"/>
        <v>1</v>
      </c>
      <c r="AN150"/>
      <c r="AO150" s="200">
        <v>82</v>
      </c>
      <c r="AP150" s="200"/>
      <c r="AQ150" s="200"/>
    </row>
    <row r="151" spans="2:43" s="207" customFormat="1">
      <c r="B151" s="410" t="s">
        <v>262</v>
      </c>
      <c r="C151" s="410" t="s">
        <v>496</v>
      </c>
      <c r="D151" s="410" t="s">
        <v>28</v>
      </c>
      <c r="E151" s="410" t="s">
        <v>263</v>
      </c>
      <c r="F151" s="315">
        <v>37594996.813256852</v>
      </c>
      <c r="G151" s="315"/>
      <c r="H151" s="315"/>
      <c r="I151" s="292">
        <f t="shared" si="92"/>
        <v>37594996.813256852</v>
      </c>
      <c r="J151" s="291"/>
      <c r="K151" s="315">
        <v>35112781</v>
      </c>
      <c r="L151" s="315"/>
      <c r="M151" s="315"/>
      <c r="N151" s="292">
        <f t="shared" si="104"/>
        <v>35112781</v>
      </c>
      <c r="O151" s="315">
        <f>VLOOKUP($B151,[1]점별현황!$B$3:$E$302,3,0)</f>
        <v>8227207.3235294055</v>
      </c>
      <c r="P151" s="315"/>
      <c r="Q151" s="315"/>
      <c r="R151" s="292">
        <f t="shared" si="105"/>
        <v>8227207.3235294055</v>
      </c>
      <c r="S151" s="315">
        <v>2013697</v>
      </c>
      <c r="T151" s="315"/>
      <c r="U151" s="291"/>
      <c r="V151" s="292">
        <f t="shared" si="93"/>
        <v>2013697</v>
      </c>
      <c r="W151" s="291">
        <f t="shared" si="106"/>
        <v>45822204.13678626</v>
      </c>
      <c r="X151" s="291">
        <f t="shared" si="106"/>
        <v>0</v>
      </c>
      <c r="Y151" s="291">
        <f t="shared" si="94"/>
        <v>0</v>
      </c>
      <c r="Z151" s="292">
        <f t="shared" si="95"/>
        <v>45822204.13678626</v>
      </c>
      <c r="AA151" s="291">
        <f t="shared" si="108"/>
        <v>37126478</v>
      </c>
      <c r="AB151" s="291">
        <f t="shared" si="108"/>
        <v>0</v>
      </c>
      <c r="AC151" s="291">
        <f t="shared" si="103"/>
        <v>0</v>
      </c>
      <c r="AD151" s="316">
        <f t="shared" si="107"/>
        <v>37126478</v>
      </c>
      <c r="AE151" s="317">
        <f t="shared" si="96"/>
        <v>0.81022898613021332</v>
      </c>
      <c r="AF151" s="318">
        <f t="shared" ca="1" si="97"/>
        <v>3.5841335496308449E-3</v>
      </c>
      <c r="AG151" s="319">
        <f t="shared" si="91"/>
        <v>74</v>
      </c>
      <c r="AH151" s="318">
        <f t="shared" ca="1" si="98"/>
        <v>3.7847790507364977E-3</v>
      </c>
      <c r="AI151" s="318">
        <f t="shared" ca="1" si="99"/>
        <v>-2.006455011056528E-4</v>
      </c>
      <c r="AJ151" s="320">
        <f t="shared" ca="1" si="100"/>
        <v>0.81002834062910767</v>
      </c>
      <c r="AK151"/>
      <c r="AL151" s="208">
        <f t="shared" si="101"/>
        <v>74</v>
      </c>
      <c r="AM151" t="b">
        <f t="shared" si="102"/>
        <v>1</v>
      </c>
      <c r="AN151"/>
      <c r="AO151" s="200">
        <v>74</v>
      </c>
      <c r="AP151" s="200"/>
      <c r="AQ151" s="200"/>
    </row>
    <row r="152" spans="2:43" s="207" customFormat="1">
      <c r="B152" s="410" t="s">
        <v>264</v>
      </c>
      <c r="C152" s="410" t="s">
        <v>496</v>
      </c>
      <c r="D152" s="410" t="s">
        <v>28</v>
      </c>
      <c r="E152" s="410" t="s">
        <v>265</v>
      </c>
      <c r="F152" s="315">
        <v>60151994.901210964</v>
      </c>
      <c r="G152" s="315"/>
      <c r="H152" s="315"/>
      <c r="I152" s="292">
        <f t="shared" si="92"/>
        <v>60151994.901210964</v>
      </c>
      <c r="J152" s="291"/>
      <c r="K152" s="315">
        <v>50448536</v>
      </c>
      <c r="L152" s="315"/>
      <c r="M152" s="315"/>
      <c r="N152" s="292">
        <f t="shared" si="104"/>
        <v>50448536</v>
      </c>
      <c r="O152" s="315">
        <f>VLOOKUP($B152,[1]점별현황!$B$3:$E$302,3,0)</f>
        <v>10344149.558823524</v>
      </c>
      <c r="P152" s="315"/>
      <c r="Q152" s="315"/>
      <c r="R152" s="292">
        <f t="shared" si="105"/>
        <v>10344149.558823524</v>
      </c>
      <c r="S152" s="315">
        <v>14903133</v>
      </c>
      <c r="T152" s="315"/>
      <c r="U152" s="291"/>
      <c r="V152" s="292">
        <f t="shared" si="93"/>
        <v>14903133</v>
      </c>
      <c r="W152" s="291">
        <f t="shared" si="106"/>
        <v>70496144.46003449</v>
      </c>
      <c r="X152" s="291">
        <f t="shared" si="106"/>
        <v>0</v>
      </c>
      <c r="Y152" s="291">
        <f t="shared" si="94"/>
        <v>0</v>
      </c>
      <c r="Z152" s="292">
        <f t="shared" si="95"/>
        <v>70496144.46003449</v>
      </c>
      <c r="AA152" s="291">
        <f t="shared" si="108"/>
        <v>65351669</v>
      </c>
      <c r="AB152" s="291">
        <f t="shared" si="108"/>
        <v>0</v>
      </c>
      <c r="AC152" s="291">
        <f t="shared" ref="AC152:AC153" si="112">SUM(M152,U152)</f>
        <v>0</v>
      </c>
      <c r="AD152" s="316">
        <f t="shared" si="107"/>
        <v>65351669</v>
      </c>
      <c r="AE152" s="317">
        <f t="shared" si="96"/>
        <v>0.92702472596992902</v>
      </c>
      <c r="AF152" s="318">
        <f t="shared" ca="1" si="97"/>
        <v>6.3089504312062693E-3</v>
      </c>
      <c r="AG152" s="319">
        <f t="shared" si="91"/>
        <v>97</v>
      </c>
      <c r="AH152" s="318">
        <f t="shared" ca="1" si="98"/>
        <v>4.9611292962356791E-3</v>
      </c>
      <c r="AI152" s="318">
        <f t="shared" ca="1" si="99"/>
        <v>1.3478211349705902E-3</v>
      </c>
      <c r="AJ152" s="320">
        <f t="shared" ca="1" si="100"/>
        <v>0.92837254710489958</v>
      </c>
      <c r="AK152"/>
      <c r="AL152" s="208">
        <f t="shared" si="101"/>
        <v>97</v>
      </c>
      <c r="AM152" t="b">
        <f t="shared" si="102"/>
        <v>1</v>
      </c>
      <c r="AN152"/>
      <c r="AO152" s="200">
        <v>97</v>
      </c>
      <c r="AP152" s="200"/>
      <c r="AQ152" s="200"/>
    </row>
    <row r="153" spans="2:43" s="207" customFormat="1">
      <c r="B153" s="410" t="s">
        <v>266</v>
      </c>
      <c r="C153" s="410" t="s">
        <v>496</v>
      </c>
      <c r="D153" s="410" t="s">
        <v>28</v>
      </c>
      <c r="E153" s="410" t="s">
        <v>267</v>
      </c>
      <c r="F153" s="315">
        <v>48336424.474187382</v>
      </c>
      <c r="G153" s="315"/>
      <c r="H153" s="315"/>
      <c r="I153" s="292">
        <f t="shared" si="92"/>
        <v>48336424.474187382</v>
      </c>
      <c r="J153" s="291"/>
      <c r="K153" s="315">
        <v>52455699</v>
      </c>
      <c r="L153" s="315"/>
      <c r="M153" s="315"/>
      <c r="N153" s="292">
        <f t="shared" si="104"/>
        <v>52455699</v>
      </c>
      <c r="O153" s="315">
        <f>VLOOKUP($B153,[1]점별현황!$B$3:$E$302,3,0)</f>
        <v>10536598.85294117</v>
      </c>
      <c r="P153" s="315"/>
      <c r="Q153" s="315"/>
      <c r="R153" s="292">
        <f t="shared" si="105"/>
        <v>10536598.85294117</v>
      </c>
      <c r="S153" s="315">
        <v>13274420</v>
      </c>
      <c r="T153" s="315"/>
      <c r="U153" s="291"/>
      <c r="V153" s="292">
        <f t="shared" si="93"/>
        <v>13274420</v>
      </c>
      <c r="W153" s="291">
        <f t="shared" si="106"/>
        <v>58873023.327128552</v>
      </c>
      <c r="X153" s="291">
        <f t="shared" si="106"/>
        <v>0</v>
      </c>
      <c r="Y153" s="291">
        <f t="shared" si="94"/>
        <v>0</v>
      </c>
      <c r="Z153" s="292">
        <f t="shared" si="95"/>
        <v>58873023.327128552</v>
      </c>
      <c r="AA153" s="291">
        <f t="shared" si="108"/>
        <v>65730119</v>
      </c>
      <c r="AB153" s="291">
        <f t="shared" si="108"/>
        <v>0</v>
      </c>
      <c r="AC153" s="291">
        <f t="shared" si="112"/>
        <v>0</v>
      </c>
      <c r="AD153" s="316">
        <f t="shared" si="107"/>
        <v>65730119</v>
      </c>
      <c r="AE153" s="317">
        <f t="shared" si="96"/>
        <v>1.1164726267711771</v>
      </c>
      <c r="AF153" s="318">
        <f t="shared" ca="1" si="97"/>
        <v>6.3454854168803155E-3</v>
      </c>
      <c r="AG153" s="319">
        <f t="shared" ref="AG153:AG216" si="113">AO153+AP153+AQ153</f>
        <v>103</v>
      </c>
      <c r="AH153" s="318">
        <f t="shared" ca="1" si="98"/>
        <v>5.2680032733224223E-3</v>
      </c>
      <c r="AI153" s="318">
        <f t="shared" ca="1" si="99"/>
        <v>1.0774821435578933E-3</v>
      </c>
      <c r="AJ153" s="320">
        <f t="shared" ca="1" si="100"/>
        <v>1.1175501089147351</v>
      </c>
      <c r="AK153"/>
      <c r="AL153" s="208">
        <f t="shared" si="101"/>
        <v>103</v>
      </c>
      <c r="AM153" t="b">
        <f t="shared" si="102"/>
        <v>1</v>
      </c>
      <c r="AN153"/>
      <c r="AO153" s="200">
        <v>103</v>
      </c>
      <c r="AP153" s="200"/>
      <c r="AQ153" s="200"/>
    </row>
    <row r="154" spans="2:43" s="207" customFormat="1">
      <c r="B154" s="410" t="s">
        <v>268</v>
      </c>
      <c r="C154" s="410" t="s">
        <v>496</v>
      </c>
      <c r="D154" s="410" t="s">
        <v>28</v>
      </c>
      <c r="E154" s="410" t="s">
        <v>269</v>
      </c>
      <c r="F154" s="315">
        <v>31687211.599745061</v>
      </c>
      <c r="G154" s="315"/>
      <c r="H154" s="315"/>
      <c r="I154" s="292">
        <f t="shared" ref="I154:I217" si="114">SUM(F154:H154)</f>
        <v>31687211.599745061</v>
      </c>
      <c r="J154" s="291"/>
      <c r="K154" s="315">
        <v>19739906</v>
      </c>
      <c r="L154" s="315"/>
      <c r="M154" s="315"/>
      <c r="N154" s="292">
        <f t="shared" si="104"/>
        <v>19739906</v>
      </c>
      <c r="O154" s="315">
        <f>VLOOKUP($B154,[1]점별현황!$B$3:$E$302,3,0)</f>
        <v>5869703.4705882324</v>
      </c>
      <c r="P154" s="315"/>
      <c r="Q154" s="315"/>
      <c r="R154" s="292">
        <f t="shared" si="105"/>
        <v>5869703.4705882324</v>
      </c>
      <c r="S154" s="315">
        <v>5574088</v>
      </c>
      <c r="T154" s="315"/>
      <c r="U154" s="291"/>
      <c r="V154" s="292">
        <f t="shared" ref="V154:V217" si="115">SUM(S154:U154)</f>
        <v>5574088</v>
      </c>
      <c r="W154" s="291">
        <f t="shared" si="106"/>
        <v>37556915.070333295</v>
      </c>
      <c r="X154" s="291">
        <f t="shared" si="106"/>
        <v>0</v>
      </c>
      <c r="Y154" s="291">
        <f t="shared" ref="Y154:Y217" si="116">SUM(H154,Q154)</f>
        <v>0</v>
      </c>
      <c r="Z154" s="292">
        <f t="shared" ref="Z154:Z217" si="117">SUM(W154:Y154)</f>
        <v>37556915.070333295</v>
      </c>
      <c r="AA154" s="291">
        <f t="shared" si="108"/>
        <v>25313994</v>
      </c>
      <c r="AB154" s="291">
        <f t="shared" si="108"/>
        <v>0</v>
      </c>
      <c r="AC154" s="291">
        <f t="shared" si="103"/>
        <v>0</v>
      </c>
      <c r="AD154" s="316">
        <f t="shared" si="107"/>
        <v>25313994</v>
      </c>
      <c r="AE154" s="317">
        <f t="shared" ref="AE154:AE217" si="118">AD154/Z154</f>
        <v>0.67401686087886004</v>
      </c>
      <c r="AF154" s="318">
        <f t="shared" ref="AF154:AF217" ca="1" si="119">AD154/$AD$9</f>
        <v>2.4437743642301301E-3</v>
      </c>
      <c r="AG154" s="319">
        <f t="shared" si="113"/>
        <v>36</v>
      </c>
      <c r="AH154" s="318">
        <f t="shared" ref="AH154:AH217" ca="1" si="120">AG154/$AG$9</f>
        <v>1.8412438625204583E-3</v>
      </c>
      <c r="AI154" s="318">
        <f t="shared" ref="AI154:AI217" ca="1" si="121">AF154-AH154</f>
        <v>6.0253050170967185E-4</v>
      </c>
      <c r="AJ154" s="320">
        <f t="shared" ref="AJ154:AJ217" ca="1" si="122">AE154+AI154</f>
        <v>0.6746193913805697</v>
      </c>
      <c r="AK154"/>
      <c r="AL154" s="208">
        <f t="shared" ref="AL154:AL217" si="123">AG154</f>
        <v>36</v>
      </c>
      <c r="AM154" t="b">
        <f t="shared" ref="AM154:AM217" si="124">AL154=AO154+AP154+AQ154</f>
        <v>1</v>
      </c>
      <c r="AN154"/>
      <c r="AO154" s="200">
        <v>36</v>
      </c>
      <c r="AP154" s="200"/>
      <c r="AQ154" s="200"/>
    </row>
    <row r="155" spans="2:43" s="207" customFormat="1">
      <c r="B155" s="410" t="s">
        <v>270</v>
      </c>
      <c r="C155" s="410" t="s">
        <v>496</v>
      </c>
      <c r="D155" s="410" t="s">
        <v>28</v>
      </c>
      <c r="E155" s="410" t="s">
        <v>271</v>
      </c>
      <c r="F155" s="315">
        <v>47262281.708094329</v>
      </c>
      <c r="G155" s="315"/>
      <c r="H155" s="315"/>
      <c r="I155" s="292">
        <f t="shared" si="114"/>
        <v>47262281.708094329</v>
      </c>
      <c r="J155" s="291"/>
      <c r="K155" s="315">
        <v>51664726</v>
      </c>
      <c r="L155" s="315"/>
      <c r="M155" s="315"/>
      <c r="N155" s="292">
        <f t="shared" si="104"/>
        <v>51664726</v>
      </c>
      <c r="O155" s="315">
        <f>VLOOKUP($B155,[1]점별현황!$B$3:$E$302,3,0)</f>
        <v>8227207.3235294055</v>
      </c>
      <c r="P155" s="315"/>
      <c r="Q155" s="315"/>
      <c r="R155" s="292">
        <f t="shared" si="105"/>
        <v>8227207.3235294055</v>
      </c>
      <c r="S155" s="315">
        <v>9886220</v>
      </c>
      <c r="T155" s="315"/>
      <c r="U155" s="291"/>
      <c r="V155" s="292">
        <f t="shared" si="115"/>
        <v>9886220</v>
      </c>
      <c r="W155" s="291">
        <f t="shared" si="106"/>
        <v>55489489.031623736</v>
      </c>
      <c r="X155" s="291">
        <f t="shared" si="106"/>
        <v>0</v>
      </c>
      <c r="Y155" s="291">
        <f t="shared" si="116"/>
        <v>0</v>
      </c>
      <c r="Z155" s="292">
        <f t="shared" si="117"/>
        <v>55489489.031623736</v>
      </c>
      <c r="AA155" s="291">
        <f t="shared" si="108"/>
        <v>61550946</v>
      </c>
      <c r="AB155" s="291">
        <f t="shared" si="108"/>
        <v>0</v>
      </c>
      <c r="AC155" s="291">
        <f t="shared" si="103"/>
        <v>0</v>
      </c>
      <c r="AD155" s="316">
        <f t="shared" si="107"/>
        <v>61550946</v>
      </c>
      <c r="AE155" s="317">
        <f t="shared" si="118"/>
        <v>1.109236128754435</v>
      </c>
      <c r="AF155" s="318">
        <f t="shared" ca="1" si="119"/>
        <v>5.9420344307940139E-3</v>
      </c>
      <c r="AG155" s="319">
        <f t="shared" si="113"/>
        <v>105</v>
      </c>
      <c r="AH155" s="318">
        <f t="shared" ca="1" si="120"/>
        <v>5.370294599018003E-3</v>
      </c>
      <c r="AI155" s="318">
        <f t="shared" ca="1" si="121"/>
        <v>5.7173983177601084E-4</v>
      </c>
      <c r="AJ155" s="320">
        <f t="shared" ca="1" si="122"/>
        <v>1.1098078685862109</v>
      </c>
      <c r="AK155"/>
      <c r="AL155" s="208">
        <f t="shared" si="123"/>
        <v>105</v>
      </c>
      <c r="AM155" t="b">
        <f t="shared" si="124"/>
        <v>1</v>
      </c>
      <c r="AN155"/>
      <c r="AO155" s="200">
        <v>105</v>
      </c>
      <c r="AP155" s="200"/>
      <c r="AQ155" s="200"/>
    </row>
    <row r="156" spans="2:43" s="207" customFormat="1">
      <c r="B156" s="410" t="s">
        <v>272</v>
      </c>
      <c r="C156" s="410" t="s">
        <v>496</v>
      </c>
      <c r="D156" s="410" t="s">
        <v>28</v>
      </c>
      <c r="E156" s="410" t="s">
        <v>273</v>
      </c>
      <c r="F156" s="315">
        <v>65522708.731676228</v>
      </c>
      <c r="G156" s="315"/>
      <c r="H156" s="315"/>
      <c r="I156" s="292">
        <f t="shared" si="114"/>
        <v>65522708.731676228</v>
      </c>
      <c r="J156" s="291"/>
      <c r="K156" s="315">
        <v>62442634</v>
      </c>
      <c r="L156" s="315"/>
      <c r="M156" s="315"/>
      <c r="N156" s="292">
        <f t="shared" si="104"/>
        <v>62442634</v>
      </c>
      <c r="O156" s="315">
        <f>VLOOKUP($B156,[1]점별현황!$B$3:$E$302,3,0)</f>
        <v>12028080.882352935</v>
      </c>
      <c r="P156" s="315"/>
      <c r="Q156" s="315"/>
      <c r="R156" s="292">
        <f t="shared" si="105"/>
        <v>12028080.882352935</v>
      </c>
      <c r="S156" s="315">
        <v>12194632</v>
      </c>
      <c r="T156" s="315"/>
      <c r="U156" s="291"/>
      <c r="V156" s="292">
        <f t="shared" si="115"/>
        <v>12194632</v>
      </c>
      <c r="W156" s="291">
        <f t="shared" si="106"/>
        <v>77550789.614029169</v>
      </c>
      <c r="X156" s="291">
        <f t="shared" si="106"/>
        <v>0</v>
      </c>
      <c r="Y156" s="291">
        <f t="shared" si="116"/>
        <v>0</v>
      </c>
      <c r="Z156" s="292">
        <f t="shared" si="117"/>
        <v>77550789.614029169</v>
      </c>
      <c r="AA156" s="291">
        <f t="shared" si="108"/>
        <v>74637266</v>
      </c>
      <c r="AB156" s="291">
        <f t="shared" si="108"/>
        <v>0</v>
      </c>
      <c r="AC156" s="291">
        <f t="shared" si="103"/>
        <v>0</v>
      </c>
      <c r="AD156" s="316">
        <f t="shared" si="107"/>
        <v>74637266</v>
      </c>
      <c r="AE156" s="317">
        <f t="shared" si="118"/>
        <v>0.96243076790668669</v>
      </c>
      <c r="AF156" s="318">
        <f t="shared" ca="1" si="119"/>
        <v>7.2053678003962986E-3</v>
      </c>
      <c r="AG156" s="319">
        <f t="shared" si="113"/>
        <v>126</v>
      </c>
      <c r="AH156" s="318">
        <f t="shared" ca="1" si="120"/>
        <v>6.4443535188216036E-3</v>
      </c>
      <c r="AI156" s="318">
        <f t="shared" ca="1" si="121"/>
        <v>7.6101428157469495E-4</v>
      </c>
      <c r="AJ156" s="320">
        <f t="shared" ca="1" si="122"/>
        <v>0.9631917821882614</v>
      </c>
      <c r="AK156"/>
      <c r="AL156" s="208">
        <f t="shared" si="123"/>
        <v>126</v>
      </c>
      <c r="AM156" t="b">
        <f t="shared" si="124"/>
        <v>1</v>
      </c>
      <c r="AN156"/>
      <c r="AO156" s="200">
        <v>126</v>
      </c>
      <c r="AP156" s="200"/>
      <c r="AQ156" s="200"/>
    </row>
    <row r="157" spans="2:43" s="207" customFormat="1">
      <c r="B157" s="410" t="s">
        <v>274</v>
      </c>
      <c r="C157" s="410" t="s">
        <v>496</v>
      </c>
      <c r="D157" s="410" t="s">
        <v>28</v>
      </c>
      <c r="E157" s="410" t="s">
        <v>275</v>
      </c>
      <c r="F157" s="315">
        <v>32224282.982791588</v>
      </c>
      <c r="G157" s="315"/>
      <c r="H157" s="315"/>
      <c r="I157" s="292">
        <f t="shared" si="114"/>
        <v>32224282.982791588</v>
      </c>
      <c r="J157" s="291"/>
      <c r="K157" s="315">
        <v>21703099</v>
      </c>
      <c r="L157" s="315"/>
      <c r="M157" s="315"/>
      <c r="N157" s="292">
        <f t="shared" si="104"/>
        <v>21703099</v>
      </c>
      <c r="O157" s="315">
        <f>VLOOKUP($B157,[1]점별현황!$B$3:$E$302,3,0)</f>
        <v>6254602.0588235259</v>
      </c>
      <c r="P157" s="315"/>
      <c r="Q157" s="315"/>
      <c r="R157" s="292">
        <f t="shared" si="105"/>
        <v>6254602.0588235259</v>
      </c>
      <c r="S157" s="315">
        <v>635140</v>
      </c>
      <c r="T157" s="315"/>
      <c r="U157" s="291"/>
      <c r="V157" s="292">
        <f t="shared" si="115"/>
        <v>635140</v>
      </c>
      <c r="W157" s="291">
        <f t="shared" si="106"/>
        <v>38478885.041615114</v>
      </c>
      <c r="X157" s="291">
        <f t="shared" si="106"/>
        <v>0</v>
      </c>
      <c r="Y157" s="291">
        <f t="shared" si="116"/>
        <v>0</v>
      </c>
      <c r="Z157" s="292">
        <f t="shared" si="117"/>
        <v>38478885.041615114</v>
      </c>
      <c r="AA157" s="291">
        <f t="shared" si="108"/>
        <v>22338239</v>
      </c>
      <c r="AB157" s="291">
        <f t="shared" si="108"/>
        <v>0</v>
      </c>
      <c r="AC157" s="291">
        <f t="shared" si="103"/>
        <v>0</v>
      </c>
      <c r="AD157" s="316">
        <f t="shared" si="107"/>
        <v>22338239</v>
      </c>
      <c r="AE157" s="317">
        <f t="shared" si="118"/>
        <v>0.58053238745979985</v>
      </c>
      <c r="AF157" s="318">
        <f t="shared" ca="1" si="119"/>
        <v>2.156499516048147E-3</v>
      </c>
      <c r="AG157" s="319">
        <f t="shared" si="113"/>
        <v>65</v>
      </c>
      <c r="AH157" s="318">
        <f t="shared" ca="1" si="120"/>
        <v>3.324468085106383E-3</v>
      </c>
      <c r="AI157" s="318">
        <f t="shared" ca="1" si="121"/>
        <v>-1.167968569058236E-3</v>
      </c>
      <c r="AJ157" s="320">
        <f t="shared" ca="1" si="122"/>
        <v>0.57936441889074164</v>
      </c>
      <c r="AK157"/>
      <c r="AL157" s="208">
        <f t="shared" si="123"/>
        <v>65</v>
      </c>
      <c r="AM157" t="b">
        <f t="shared" si="124"/>
        <v>1</v>
      </c>
      <c r="AN157"/>
      <c r="AO157" s="200">
        <v>65</v>
      </c>
      <c r="AP157" s="200"/>
      <c r="AQ157" s="200"/>
    </row>
    <row r="158" spans="2:43" s="207" customFormat="1">
      <c r="B158" s="410" t="s">
        <v>240</v>
      </c>
      <c r="C158" s="410" t="s">
        <v>496</v>
      </c>
      <c r="D158" s="410" t="s">
        <v>28</v>
      </c>
      <c r="E158" s="410" t="s">
        <v>241</v>
      </c>
      <c r="F158" s="315">
        <v>58540780.752071381</v>
      </c>
      <c r="G158" s="315"/>
      <c r="H158" s="315"/>
      <c r="I158" s="292">
        <f t="shared" si="114"/>
        <v>58540780.752071381</v>
      </c>
      <c r="J158" s="291"/>
      <c r="K158" s="315">
        <v>71068825</v>
      </c>
      <c r="L158" s="315"/>
      <c r="M158" s="315"/>
      <c r="N158" s="292">
        <f t="shared" si="104"/>
        <v>71068825</v>
      </c>
      <c r="O158" s="315">
        <f>VLOOKUP($B158,[1]점별현황!$B$3:$E$302,3,0)</f>
        <v>11210171.382352933</v>
      </c>
      <c r="P158" s="315"/>
      <c r="Q158" s="315"/>
      <c r="R158" s="292">
        <f t="shared" si="105"/>
        <v>11210171.382352933</v>
      </c>
      <c r="S158" s="315">
        <v>16763246</v>
      </c>
      <c r="T158" s="315"/>
      <c r="U158" s="291"/>
      <c r="V158" s="292">
        <f t="shared" si="115"/>
        <v>16763246</v>
      </c>
      <c r="W158" s="291">
        <f t="shared" si="106"/>
        <v>69750952.134424314</v>
      </c>
      <c r="X158" s="291">
        <f t="shared" si="106"/>
        <v>0</v>
      </c>
      <c r="Y158" s="291">
        <f t="shared" si="116"/>
        <v>0</v>
      </c>
      <c r="Z158" s="292">
        <f t="shared" si="117"/>
        <v>69750952.134424314</v>
      </c>
      <c r="AA158" s="291">
        <f t="shared" si="108"/>
        <v>87832071</v>
      </c>
      <c r="AB158" s="291">
        <f t="shared" si="108"/>
        <v>0</v>
      </c>
      <c r="AC158" s="291">
        <f t="shared" si="103"/>
        <v>0</v>
      </c>
      <c r="AD158" s="316">
        <f t="shared" si="107"/>
        <v>87832071</v>
      </c>
      <c r="AE158" s="317">
        <f t="shared" si="118"/>
        <v>1.2592239720359613</v>
      </c>
      <c r="AF158" s="318">
        <f t="shared" ca="1" si="119"/>
        <v>8.4791741464045802E-3</v>
      </c>
      <c r="AG158" s="319">
        <f t="shared" si="113"/>
        <v>129</v>
      </c>
      <c r="AH158" s="318">
        <f t="shared" ca="1" si="120"/>
        <v>6.5977905073649756E-3</v>
      </c>
      <c r="AI158" s="318">
        <f t="shared" ca="1" si="121"/>
        <v>1.8813836390396046E-3</v>
      </c>
      <c r="AJ158" s="320">
        <f t="shared" ca="1" si="122"/>
        <v>1.2611053556750009</v>
      </c>
      <c r="AK158"/>
      <c r="AL158" s="208">
        <f t="shared" si="123"/>
        <v>129</v>
      </c>
      <c r="AM158" t="b">
        <f t="shared" si="124"/>
        <v>1</v>
      </c>
      <c r="AN158"/>
      <c r="AO158" s="200">
        <v>129</v>
      </c>
      <c r="AP158" s="200"/>
      <c r="AQ158" s="200"/>
    </row>
    <row r="159" spans="2:43" s="207" customFormat="1">
      <c r="B159" s="410" t="s">
        <v>242</v>
      </c>
      <c r="C159" s="410" t="s">
        <v>496</v>
      </c>
      <c r="D159" s="410" t="s">
        <v>28</v>
      </c>
      <c r="E159" s="410" t="s">
        <v>243</v>
      </c>
      <c r="F159" s="315">
        <v>42428639.260675587</v>
      </c>
      <c r="G159" s="315"/>
      <c r="H159" s="315"/>
      <c r="I159" s="292">
        <f t="shared" si="114"/>
        <v>42428639.260675587</v>
      </c>
      <c r="J159" s="291"/>
      <c r="K159" s="315">
        <v>31363195</v>
      </c>
      <c r="L159" s="315"/>
      <c r="M159" s="315"/>
      <c r="N159" s="292">
        <f t="shared" si="104"/>
        <v>31363195</v>
      </c>
      <c r="O159" s="315">
        <f>VLOOKUP($B159,[1]점별현황!$B$3:$E$302,3,0)</f>
        <v>8371544.2941176416</v>
      </c>
      <c r="P159" s="315"/>
      <c r="Q159" s="315"/>
      <c r="R159" s="292">
        <f t="shared" si="105"/>
        <v>8371544.2941176416</v>
      </c>
      <c r="S159" s="315">
        <v>11033230</v>
      </c>
      <c r="T159" s="315"/>
      <c r="U159" s="291"/>
      <c r="V159" s="292">
        <f t="shared" si="115"/>
        <v>11033230</v>
      </c>
      <c r="W159" s="291">
        <f t="shared" si="106"/>
        <v>50800183.554793231</v>
      </c>
      <c r="X159" s="291">
        <f t="shared" si="106"/>
        <v>0</v>
      </c>
      <c r="Y159" s="291">
        <f t="shared" si="116"/>
        <v>0</v>
      </c>
      <c r="Z159" s="292">
        <f t="shared" si="117"/>
        <v>50800183.554793231</v>
      </c>
      <c r="AA159" s="291">
        <f t="shared" si="108"/>
        <v>42396425</v>
      </c>
      <c r="AB159" s="291">
        <f t="shared" si="108"/>
        <v>0</v>
      </c>
      <c r="AC159" s="291">
        <f t="shared" si="103"/>
        <v>0</v>
      </c>
      <c r="AD159" s="316">
        <f t="shared" si="107"/>
        <v>42396425</v>
      </c>
      <c r="AE159" s="317">
        <f t="shared" si="118"/>
        <v>0.83457227972948345</v>
      </c>
      <c r="AF159" s="318">
        <f t="shared" ca="1" si="119"/>
        <v>4.0928861937000295E-3</v>
      </c>
      <c r="AG159" s="319">
        <f t="shared" si="113"/>
        <v>65</v>
      </c>
      <c r="AH159" s="318">
        <f t="shared" ca="1" si="120"/>
        <v>3.324468085106383E-3</v>
      </c>
      <c r="AI159" s="318">
        <f t="shared" ca="1" si="121"/>
        <v>7.6841810859364654E-4</v>
      </c>
      <c r="AJ159" s="320">
        <f t="shared" ca="1" si="122"/>
        <v>0.83534069783807707</v>
      </c>
      <c r="AK159"/>
      <c r="AL159" s="208">
        <f t="shared" si="123"/>
        <v>65</v>
      </c>
      <c r="AM159" t="b">
        <f t="shared" si="124"/>
        <v>1</v>
      </c>
      <c r="AN159"/>
      <c r="AO159" s="200">
        <v>65</v>
      </c>
      <c r="AP159" s="200"/>
      <c r="AQ159" s="200"/>
    </row>
    <row r="160" spans="2:43" s="207" customFormat="1">
      <c r="B160" s="410" t="s">
        <v>244</v>
      </c>
      <c r="C160" s="410" t="s">
        <v>496</v>
      </c>
      <c r="D160" s="410" t="s">
        <v>28</v>
      </c>
      <c r="E160" s="410" t="s">
        <v>245</v>
      </c>
      <c r="F160" s="315">
        <v>44576924.7928617</v>
      </c>
      <c r="G160" s="315"/>
      <c r="H160" s="315"/>
      <c r="I160" s="292">
        <f t="shared" si="114"/>
        <v>44576924.7928617</v>
      </c>
      <c r="J160" s="291"/>
      <c r="K160" s="315">
        <v>47689186</v>
      </c>
      <c r="L160" s="315"/>
      <c r="M160" s="315"/>
      <c r="N160" s="292">
        <f t="shared" si="104"/>
        <v>47689186</v>
      </c>
      <c r="O160" s="315">
        <f>VLOOKUP($B160,[1]점별현황!$B$3:$E$302,3,0)</f>
        <v>7361185.4999999953</v>
      </c>
      <c r="P160" s="315"/>
      <c r="Q160" s="315"/>
      <c r="R160" s="292">
        <f t="shared" si="105"/>
        <v>7361185.4999999953</v>
      </c>
      <c r="S160" s="315">
        <v>12202870</v>
      </c>
      <c r="T160" s="315"/>
      <c r="U160" s="291"/>
      <c r="V160" s="292">
        <f t="shared" si="115"/>
        <v>12202870</v>
      </c>
      <c r="W160" s="291">
        <f t="shared" si="106"/>
        <v>51938110.292861693</v>
      </c>
      <c r="X160" s="291">
        <f t="shared" si="106"/>
        <v>0</v>
      </c>
      <c r="Y160" s="291">
        <f t="shared" si="116"/>
        <v>0</v>
      </c>
      <c r="Z160" s="292">
        <f t="shared" si="117"/>
        <v>51938110.292861693</v>
      </c>
      <c r="AA160" s="291">
        <f t="shared" si="108"/>
        <v>59892056</v>
      </c>
      <c r="AB160" s="291">
        <f t="shared" si="108"/>
        <v>0</v>
      </c>
      <c r="AC160" s="291">
        <f t="shared" si="103"/>
        <v>0</v>
      </c>
      <c r="AD160" s="316">
        <f t="shared" si="107"/>
        <v>59892056</v>
      </c>
      <c r="AE160" s="317">
        <f t="shared" si="118"/>
        <v>1.1531427628438666</v>
      </c>
      <c r="AF160" s="318">
        <f t="shared" ca="1" si="119"/>
        <v>5.7818877208328069E-3</v>
      </c>
      <c r="AG160" s="319">
        <f t="shared" si="113"/>
        <v>111</v>
      </c>
      <c r="AH160" s="318">
        <f t="shared" ca="1" si="120"/>
        <v>5.6771685761047462E-3</v>
      </c>
      <c r="AI160" s="318">
        <f t="shared" ca="1" si="121"/>
        <v>1.0471914472806078E-4</v>
      </c>
      <c r="AJ160" s="320">
        <f t="shared" ca="1" si="122"/>
        <v>1.1532474819885947</v>
      </c>
      <c r="AK160"/>
      <c r="AL160" s="208">
        <f t="shared" si="123"/>
        <v>111</v>
      </c>
      <c r="AM160" t="b">
        <f t="shared" si="124"/>
        <v>1</v>
      </c>
      <c r="AN160"/>
      <c r="AO160" s="200">
        <v>111</v>
      </c>
      <c r="AP160" s="200"/>
      <c r="AQ160" s="200"/>
    </row>
    <row r="161" spans="2:43" s="207" customFormat="1">
      <c r="B161" s="410" t="s">
        <v>246</v>
      </c>
      <c r="C161" s="410" t="s">
        <v>496</v>
      </c>
      <c r="D161" s="410" t="s">
        <v>28</v>
      </c>
      <c r="E161" s="410" t="s">
        <v>247</v>
      </c>
      <c r="F161" s="315">
        <v>45113996.175908223</v>
      </c>
      <c r="G161" s="315"/>
      <c r="H161" s="315"/>
      <c r="I161" s="292">
        <f t="shared" si="114"/>
        <v>45113996.175908223</v>
      </c>
      <c r="J161" s="291"/>
      <c r="K161" s="315">
        <v>42600574</v>
      </c>
      <c r="L161" s="315"/>
      <c r="M161" s="315"/>
      <c r="N161" s="292">
        <f t="shared" si="104"/>
        <v>42600574</v>
      </c>
      <c r="O161" s="315">
        <f>VLOOKUP($B161,[1]점별현황!$B$3:$E$302,3,0)</f>
        <v>7890421.058823525</v>
      </c>
      <c r="P161" s="315"/>
      <c r="Q161" s="315"/>
      <c r="R161" s="292">
        <f t="shared" si="105"/>
        <v>7890421.058823525</v>
      </c>
      <c r="S161" s="315">
        <v>13945362</v>
      </c>
      <c r="T161" s="315"/>
      <c r="U161" s="291"/>
      <c r="V161" s="292">
        <f t="shared" si="115"/>
        <v>13945362</v>
      </c>
      <c r="W161" s="291">
        <f t="shared" si="106"/>
        <v>53004417.234731749</v>
      </c>
      <c r="X161" s="291">
        <f t="shared" si="106"/>
        <v>0</v>
      </c>
      <c r="Y161" s="291">
        <f t="shared" si="116"/>
        <v>0</v>
      </c>
      <c r="Z161" s="292">
        <f t="shared" si="117"/>
        <v>53004417.234731749</v>
      </c>
      <c r="AA161" s="291">
        <f t="shared" si="108"/>
        <v>56545936</v>
      </c>
      <c r="AB161" s="291">
        <f t="shared" si="108"/>
        <v>0</v>
      </c>
      <c r="AC161" s="291">
        <f t="shared" si="103"/>
        <v>0</v>
      </c>
      <c r="AD161" s="316">
        <f t="shared" si="107"/>
        <v>56545936</v>
      </c>
      <c r="AE161" s="317">
        <f t="shared" si="118"/>
        <v>1.0668155401008284</v>
      </c>
      <c r="AF161" s="318">
        <f t="shared" ca="1" si="119"/>
        <v>5.4588584005431E-3</v>
      </c>
      <c r="AG161" s="319">
        <f t="shared" si="113"/>
        <v>92</v>
      </c>
      <c r="AH161" s="318">
        <f t="shared" ca="1" si="120"/>
        <v>4.7054009819967263E-3</v>
      </c>
      <c r="AI161" s="318">
        <f t="shared" ca="1" si="121"/>
        <v>7.5345741854637369E-4</v>
      </c>
      <c r="AJ161" s="320">
        <f t="shared" ca="1" si="122"/>
        <v>1.0675689975193747</v>
      </c>
      <c r="AK161"/>
      <c r="AL161" s="208">
        <f t="shared" si="123"/>
        <v>92</v>
      </c>
      <c r="AM161" t="b">
        <f t="shared" si="124"/>
        <v>1</v>
      </c>
      <c r="AN161"/>
      <c r="AO161" s="200">
        <v>92</v>
      </c>
      <c r="AP161" s="200"/>
      <c r="AQ161" s="200"/>
    </row>
    <row r="162" spans="2:43" s="207" customFormat="1">
      <c r="B162" s="410" t="s">
        <v>248</v>
      </c>
      <c r="C162" s="410" t="s">
        <v>496</v>
      </c>
      <c r="D162" s="410" t="s">
        <v>28</v>
      </c>
      <c r="E162" s="410" t="s">
        <v>249</v>
      </c>
      <c r="F162" s="315">
        <v>33835497.131931163</v>
      </c>
      <c r="G162" s="315"/>
      <c r="H162" s="315"/>
      <c r="I162" s="292">
        <f t="shared" si="114"/>
        <v>33835497.131931163</v>
      </c>
      <c r="J162" s="291"/>
      <c r="K162" s="315">
        <v>31486993</v>
      </c>
      <c r="L162" s="315"/>
      <c r="M162" s="315"/>
      <c r="N162" s="292">
        <f t="shared" si="104"/>
        <v>31486993</v>
      </c>
      <c r="O162" s="315">
        <f>VLOOKUP($B162,[1]점별현황!$B$3:$E$302,3,0)</f>
        <v>6880062.2647058778</v>
      </c>
      <c r="P162" s="315"/>
      <c r="Q162" s="315"/>
      <c r="R162" s="292">
        <f t="shared" si="105"/>
        <v>6880062.2647058778</v>
      </c>
      <c r="S162" s="315">
        <v>4678364</v>
      </c>
      <c r="T162" s="315"/>
      <c r="U162" s="291"/>
      <c r="V162" s="292">
        <f t="shared" si="115"/>
        <v>4678364</v>
      </c>
      <c r="W162" s="291">
        <f t="shared" si="106"/>
        <v>40715559.396637037</v>
      </c>
      <c r="X162" s="291">
        <f t="shared" si="106"/>
        <v>0</v>
      </c>
      <c r="Y162" s="291">
        <f t="shared" si="116"/>
        <v>0</v>
      </c>
      <c r="Z162" s="292">
        <f t="shared" si="117"/>
        <v>40715559.396637037</v>
      </c>
      <c r="AA162" s="291">
        <f t="shared" si="108"/>
        <v>36165357</v>
      </c>
      <c r="AB162" s="291">
        <f t="shared" si="108"/>
        <v>0</v>
      </c>
      <c r="AC162" s="291">
        <f t="shared" ref="AC162:AC226" si="125">SUM(M162,U162)</f>
        <v>0</v>
      </c>
      <c r="AD162" s="316">
        <f t="shared" si="107"/>
        <v>36165357</v>
      </c>
      <c r="AE162" s="317">
        <f t="shared" si="118"/>
        <v>0.88824413899584376</v>
      </c>
      <c r="AF162" s="318">
        <f t="shared" ca="1" si="119"/>
        <v>3.4913483944821466E-3</v>
      </c>
      <c r="AG162" s="319">
        <f t="shared" si="113"/>
        <v>68</v>
      </c>
      <c r="AH162" s="318">
        <f t="shared" ca="1" si="120"/>
        <v>3.4779050736497546E-3</v>
      </c>
      <c r="AI162" s="318">
        <f t="shared" ca="1" si="121"/>
        <v>1.3443320832392039E-5</v>
      </c>
      <c r="AJ162" s="320">
        <f t="shared" ca="1" si="122"/>
        <v>0.88825758231667618</v>
      </c>
      <c r="AK162"/>
      <c r="AL162" s="208">
        <f t="shared" si="123"/>
        <v>68</v>
      </c>
      <c r="AM162" t="b">
        <f t="shared" si="124"/>
        <v>1</v>
      </c>
      <c r="AN162"/>
      <c r="AO162" s="200">
        <v>68</v>
      </c>
      <c r="AP162" s="200"/>
      <c r="AQ162" s="200"/>
    </row>
    <row r="163" spans="2:43" s="207" customFormat="1">
      <c r="B163" s="410" t="s">
        <v>250</v>
      </c>
      <c r="C163" s="410" t="s">
        <v>496</v>
      </c>
      <c r="D163" s="410" t="s">
        <v>28</v>
      </c>
      <c r="E163" s="410" t="s">
        <v>251</v>
      </c>
      <c r="F163" s="315">
        <v>45113996.175908223</v>
      </c>
      <c r="G163" s="315"/>
      <c r="H163" s="315"/>
      <c r="I163" s="292">
        <f t="shared" si="114"/>
        <v>45113996.175908223</v>
      </c>
      <c r="J163" s="291"/>
      <c r="K163" s="315">
        <v>42769005</v>
      </c>
      <c r="L163" s="315"/>
      <c r="M163" s="315"/>
      <c r="N163" s="292">
        <f t="shared" si="104"/>
        <v>42769005</v>
      </c>
      <c r="O163" s="315">
        <f>VLOOKUP($B163,[1]점별현황!$B$3:$E$302,3,0)</f>
        <v>7216848.5294117602</v>
      </c>
      <c r="P163" s="315"/>
      <c r="Q163" s="315"/>
      <c r="R163" s="292">
        <f t="shared" si="105"/>
        <v>7216848.5294117602</v>
      </c>
      <c r="S163" s="315">
        <v>11069267</v>
      </c>
      <c r="T163" s="315"/>
      <c r="U163" s="291"/>
      <c r="V163" s="292">
        <f t="shared" si="115"/>
        <v>11069267</v>
      </c>
      <c r="W163" s="291">
        <f t="shared" si="106"/>
        <v>52330844.705319986</v>
      </c>
      <c r="X163" s="291">
        <f t="shared" si="106"/>
        <v>0</v>
      </c>
      <c r="Y163" s="291">
        <f t="shared" si="116"/>
        <v>0</v>
      </c>
      <c r="Z163" s="292">
        <f t="shared" si="117"/>
        <v>52330844.705319986</v>
      </c>
      <c r="AA163" s="291">
        <f t="shared" si="108"/>
        <v>53838272</v>
      </c>
      <c r="AB163" s="291">
        <f t="shared" si="108"/>
        <v>0</v>
      </c>
      <c r="AC163" s="291">
        <f t="shared" si="125"/>
        <v>0</v>
      </c>
      <c r="AD163" s="316">
        <f t="shared" si="107"/>
        <v>53838272</v>
      </c>
      <c r="AE163" s="317">
        <f t="shared" si="118"/>
        <v>1.0288057130200836</v>
      </c>
      <c r="AF163" s="318">
        <f t="shared" ca="1" si="119"/>
        <v>5.1974646485279576E-3</v>
      </c>
      <c r="AG163" s="319">
        <f t="shared" si="113"/>
        <v>90</v>
      </c>
      <c r="AH163" s="318">
        <f t="shared" ca="1" si="120"/>
        <v>4.6031096563011456E-3</v>
      </c>
      <c r="AI163" s="318">
        <f t="shared" ca="1" si="121"/>
        <v>5.9435499222681206E-4</v>
      </c>
      <c r="AJ163" s="320">
        <f t="shared" ca="1" si="122"/>
        <v>1.0294000680123103</v>
      </c>
      <c r="AK163"/>
      <c r="AL163" s="208">
        <f t="shared" si="123"/>
        <v>90</v>
      </c>
      <c r="AM163" t="b">
        <f t="shared" si="124"/>
        <v>1</v>
      </c>
      <c r="AN163"/>
      <c r="AO163" s="200">
        <v>90</v>
      </c>
      <c r="AP163" s="200"/>
      <c r="AQ163" s="200"/>
    </row>
    <row r="164" spans="2:43" s="207" customFormat="1">
      <c r="B164" s="410" t="s">
        <v>584</v>
      </c>
      <c r="C164" s="410" t="s">
        <v>496</v>
      </c>
      <c r="D164" s="410" t="s">
        <v>28</v>
      </c>
      <c r="E164" s="410" t="s">
        <v>593</v>
      </c>
      <c r="F164" s="315">
        <v>38132068.196303375</v>
      </c>
      <c r="G164" s="315"/>
      <c r="H164" s="315"/>
      <c r="I164" s="292">
        <f t="shared" si="114"/>
        <v>38132068.196303375</v>
      </c>
      <c r="J164" s="291"/>
      <c r="K164" s="315">
        <v>32654069</v>
      </c>
      <c r="L164" s="315"/>
      <c r="M164" s="315"/>
      <c r="N164" s="292">
        <f t="shared" si="104"/>
        <v>32654069</v>
      </c>
      <c r="O164" s="315">
        <f>VLOOKUP($B164,[1]점별현황!$B$3:$E$302,3,0)</f>
        <v>7024399.2352941129</v>
      </c>
      <c r="P164" s="315"/>
      <c r="Q164" s="315"/>
      <c r="R164" s="292">
        <f t="shared" si="105"/>
        <v>7024399.2352941129</v>
      </c>
      <c r="S164" s="315">
        <v>5841027</v>
      </c>
      <c r="T164" s="315"/>
      <c r="U164" s="291"/>
      <c r="V164" s="292">
        <f t="shared" si="115"/>
        <v>5841027</v>
      </c>
      <c r="W164" s="291">
        <f t="shared" si="106"/>
        <v>45156467.431597486</v>
      </c>
      <c r="X164" s="291">
        <f t="shared" si="106"/>
        <v>0</v>
      </c>
      <c r="Y164" s="291">
        <f t="shared" si="116"/>
        <v>0</v>
      </c>
      <c r="Z164" s="292">
        <f t="shared" si="117"/>
        <v>45156467.431597486</v>
      </c>
      <c r="AA164" s="291">
        <f t="shared" si="108"/>
        <v>38495096</v>
      </c>
      <c r="AB164" s="291">
        <f t="shared" si="108"/>
        <v>0</v>
      </c>
      <c r="AC164" s="291">
        <f t="shared" si="125"/>
        <v>0</v>
      </c>
      <c r="AD164" s="316">
        <f t="shared" si="107"/>
        <v>38495096</v>
      </c>
      <c r="AE164" s="317">
        <f t="shared" si="118"/>
        <v>0.85248245023399893</v>
      </c>
      <c r="AF164" s="318">
        <f t="shared" ca="1" si="119"/>
        <v>3.7162578435223546E-3</v>
      </c>
      <c r="AG164" s="319">
        <f t="shared" si="113"/>
        <v>81</v>
      </c>
      <c r="AH164" s="318">
        <f t="shared" ca="1" si="120"/>
        <v>4.1427986906710313E-3</v>
      </c>
      <c r="AI164" s="318">
        <f t="shared" ca="1" si="121"/>
        <v>-4.2654084714867672E-4</v>
      </c>
      <c r="AJ164" s="320">
        <f t="shared" ca="1" si="122"/>
        <v>0.85205590938685027</v>
      </c>
      <c r="AK164"/>
      <c r="AL164" s="208">
        <f t="shared" si="123"/>
        <v>81</v>
      </c>
      <c r="AM164" t="b">
        <f t="shared" si="124"/>
        <v>1</v>
      </c>
      <c r="AN164"/>
      <c r="AO164" s="200">
        <v>81</v>
      </c>
      <c r="AP164" s="200"/>
      <c r="AQ164" s="200"/>
    </row>
    <row r="165" spans="2:43" s="207" customFormat="1">
      <c r="B165" s="410" t="s">
        <v>614</v>
      </c>
      <c r="C165" s="410" t="s">
        <v>496</v>
      </c>
      <c r="D165" s="410" t="s">
        <v>28</v>
      </c>
      <c r="E165" s="410" t="s">
        <v>624</v>
      </c>
      <c r="F165" s="315">
        <v>34372568.514977694</v>
      </c>
      <c r="G165" s="315"/>
      <c r="H165" s="315"/>
      <c r="I165" s="292">
        <f t="shared" si="114"/>
        <v>34372568.514977694</v>
      </c>
      <c r="J165" s="291"/>
      <c r="K165" s="315">
        <v>36531441</v>
      </c>
      <c r="L165" s="315"/>
      <c r="M165" s="315"/>
      <c r="N165" s="292">
        <f t="shared" si="104"/>
        <v>36531441</v>
      </c>
      <c r="O165" s="315">
        <f>VLOOKUP($B165,[1]점별현황!$B$3:$E$302,3,0)</f>
        <v>5581029.5294117611</v>
      </c>
      <c r="P165" s="315"/>
      <c r="Q165" s="315"/>
      <c r="R165" s="292">
        <f t="shared" si="105"/>
        <v>5581029.5294117611</v>
      </c>
      <c r="S165" s="315">
        <v>11336187</v>
      </c>
      <c r="T165" s="315"/>
      <c r="U165" s="291"/>
      <c r="V165" s="292">
        <f t="shared" si="115"/>
        <v>11336187</v>
      </c>
      <c r="W165" s="291">
        <f t="shared" si="106"/>
        <v>39953598.044389457</v>
      </c>
      <c r="X165" s="291">
        <f t="shared" si="106"/>
        <v>0</v>
      </c>
      <c r="Y165" s="291">
        <f t="shared" si="116"/>
        <v>0</v>
      </c>
      <c r="Z165" s="292">
        <f t="shared" si="117"/>
        <v>39953598.044389457</v>
      </c>
      <c r="AA165" s="291">
        <f t="shared" si="108"/>
        <v>47867628</v>
      </c>
      <c r="AB165" s="291">
        <f t="shared" si="108"/>
        <v>0</v>
      </c>
      <c r="AC165" s="291">
        <f t="shared" si="125"/>
        <v>0</v>
      </c>
      <c r="AD165" s="316">
        <f t="shared" si="107"/>
        <v>47867628</v>
      </c>
      <c r="AE165" s="317">
        <f t="shared" si="118"/>
        <v>1.1980805319915833</v>
      </c>
      <c r="AF165" s="318">
        <f t="shared" ca="1" si="119"/>
        <v>4.6210677849929322E-3</v>
      </c>
      <c r="AG165" s="319">
        <f t="shared" si="113"/>
        <v>78</v>
      </c>
      <c r="AH165" s="318">
        <f t="shared" ca="1" si="120"/>
        <v>3.9893617021276593E-3</v>
      </c>
      <c r="AI165" s="318">
        <f t="shared" ca="1" si="121"/>
        <v>6.3170608286527291E-4</v>
      </c>
      <c r="AJ165" s="320">
        <f t="shared" ca="1" si="122"/>
        <v>1.1987122380744486</v>
      </c>
      <c r="AK165"/>
      <c r="AL165" s="208">
        <f t="shared" si="123"/>
        <v>78</v>
      </c>
      <c r="AM165" t="b">
        <f t="shared" si="124"/>
        <v>1</v>
      </c>
      <c r="AN165"/>
      <c r="AO165" s="200">
        <v>78</v>
      </c>
      <c r="AP165" s="200"/>
      <c r="AQ165" s="200"/>
    </row>
    <row r="166" spans="2:43" s="207" customFormat="1">
      <c r="B166" s="410" t="s">
        <v>276</v>
      </c>
      <c r="C166" s="410" t="s">
        <v>560</v>
      </c>
      <c r="D166" s="410" t="s">
        <v>29</v>
      </c>
      <c r="E166" s="410" t="s">
        <v>277</v>
      </c>
      <c r="F166" s="315">
        <v>45684508.410428926</v>
      </c>
      <c r="G166" s="315"/>
      <c r="H166" s="315"/>
      <c r="I166" s="292">
        <f t="shared" si="114"/>
        <v>45684508.410428926</v>
      </c>
      <c r="J166" s="291"/>
      <c r="K166" s="315">
        <v>42953358</v>
      </c>
      <c r="L166" s="315"/>
      <c r="M166" s="315"/>
      <c r="N166" s="292">
        <f t="shared" si="104"/>
        <v>42953358</v>
      </c>
      <c r="O166" s="315">
        <f>VLOOKUP($B166,[1]점별현황!$B$3:$E$302,3,0)</f>
        <v>9622464.7058823463</v>
      </c>
      <c r="P166" s="315"/>
      <c r="Q166" s="315"/>
      <c r="R166" s="292">
        <f t="shared" si="105"/>
        <v>9622464.7058823463</v>
      </c>
      <c r="S166" s="315">
        <v>17937208</v>
      </c>
      <c r="T166" s="315"/>
      <c r="U166" s="291"/>
      <c r="V166" s="292">
        <f t="shared" si="115"/>
        <v>17937208</v>
      </c>
      <c r="W166" s="291">
        <f t="shared" si="106"/>
        <v>55306973.116311274</v>
      </c>
      <c r="X166" s="291">
        <f t="shared" si="106"/>
        <v>0</v>
      </c>
      <c r="Y166" s="291">
        <f t="shared" si="116"/>
        <v>0</v>
      </c>
      <c r="Z166" s="292">
        <f t="shared" si="117"/>
        <v>55306973.116311274</v>
      </c>
      <c r="AA166" s="291">
        <f t="shared" si="108"/>
        <v>60890566</v>
      </c>
      <c r="AB166" s="291">
        <f t="shared" si="108"/>
        <v>0</v>
      </c>
      <c r="AC166" s="291">
        <f t="shared" si="125"/>
        <v>0</v>
      </c>
      <c r="AD166" s="316">
        <f t="shared" si="107"/>
        <v>60890566</v>
      </c>
      <c r="AE166" s="317">
        <f t="shared" si="118"/>
        <v>1.100956399692067</v>
      </c>
      <c r="AF166" s="318">
        <f t="shared" ca="1" si="119"/>
        <v>5.8782823530045391E-3</v>
      </c>
      <c r="AG166" s="319">
        <f t="shared" si="113"/>
        <v>89</v>
      </c>
      <c r="AH166" s="318">
        <f t="shared" ca="1" si="120"/>
        <v>4.5519639934533552E-3</v>
      </c>
      <c r="AI166" s="318">
        <f t="shared" ca="1" si="121"/>
        <v>1.3263183595511839E-3</v>
      </c>
      <c r="AJ166" s="320">
        <f t="shared" ca="1" si="122"/>
        <v>1.1022827180516181</v>
      </c>
      <c r="AK166"/>
      <c r="AL166" s="208">
        <f t="shared" si="123"/>
        <v>89</v>
      </c>
      <c r="AM166" t="b">
        <f t="shared" si="124"/>
        <v>1</v>
      </c>
      <c r="AN166"/>
      <c r="AO166" s="200">
        <v>89</v>
      </c>
      <c r="AP166" s="200"/>
      <c r="AQ166" s="200"/>
    </row>
    <row r="167" spans="2:43" s="207" customFormat="1">
      <c r="B167" s="410" t="s">
        <v>280</v>
      </c>
      <c r="C167" s="410" t="s">
        <v>560</v>
      </c>
      <c r="D167" s="410" t="s">
        <v>29</v>
      </c>
      <c r="E167" s="410" t="s">
        <v>281</v>
      </c>
      <c r="F167" s="315">
        <v>79562907.905803189</v>
      </c>
      <c r="G167" s="315"/>
      <c r="H167" s="315"/>
      <c r="I167" s="292">
        <f t="shared" si="114"/>
        <v>79562907.905803189</v>
      </c>
      <c r="J167" s="291"/>
      <c r="K167" s="315">
        <v>70859686</v>
      </c>
      <c r="L167" s="315"/>
      <c r="M167" s="315"/>
      <c r="N167" s="292">
        <f t="shared" si="104"/>
        <v>70859686</v>
      </c>
      <c r="O167" s="315">
        <f>VLOOKUP($B167,[1]점별현황!$B$3:$E$302,3,0)</f>
        <v>16983650.205882341</v>
      </c>
      <c r="P167" s="315"/>
      <c r="Q167" s="315"/>
      <c r="R167" s="292">
        <f t="shared" si="105"/>
        <v>16983650.205882341</v>
      </c>
      <c r="S167" s="315">
        <v>9540573</v>
      </c>
      <c r="T167" s="315"/>
      <c r="U167" s="291"/>
      <c r="V167" s="292">
        <f t="shared" si="115"/>
        <v>9540573</v>
      </c>
      <c r="W167" s="291">
        <f t="shared" si="106"/>
        <v>96546558.111685529</v>
      </c>
      <c r="X167" s="291">
        <f t="shared" si="106"/>
        <v>0</v>
      </c>
      <c r="Y167" s="291">
        <f t="shared" si="116"/>
        <v>0</v>
      </c>
      <c r="Z167" s="292">
        <f t="shared" si="117"/>
        <v>96546558.111685529</v>
      </c>
      <c r="AA167" s="291">
        <f t="shared" si="108"/>
        <v>80400259</v>
      </c>
      <c r="AB167" s="291">
        <f t="shared" si="108"/>
        <v>0</v>
      </c>
      <c r="AC167" s="291">
        <f t="shared" si="125"/>
        <v>0</v>
      </c>
      <c r="AD167" s="316">
        <f t="shared" si="107"/>
        <v>80400259</v>
      </c>
      <c r="AE167" s="317">
        <f t="shared" si="118"/>
        <v>0.83276152534606762</v>
      </c>
      <c r="AF167" s="318">
        <f t="shared" ca="1" si="119"/>
        <v>7.761718353163187E-3</v>
      </c>
      <c r="AG167" s="319">
        <f t="shared" si="113"/>
        <v>160</v>
      </c>
      <c r="AH167" s="318">
        <f t="shared" ca="1" si="120"/>
        <v>8.1833060556464818E-3</v>
      </c>
      <c r="AI167" s="318">
        <f t="shared" ca="1" si="121"/>
        <v>-4.215877024832948E-4</v>
      </c>
      <c r="AJ167" s="320">
        <f t="shared" ca="1" si="122"/>
        <v>0.83233993764358427</v>
      </c>
      <c r="AK167"/>
      <c r="AL167" s="208">
        <f t="shared" si="123"/>
        <v>160</v>
      </c>
      <c r="AM167" t="b">
        <f t="shared" si="124"/>
        <v>1</v>
      </c>
      <c r="AN167"/>
      <c r="AO167" s="200">
        <v>160</v>
      </c>
      <c r="AP167" s="200"/>
      <c r="AQ167" s="200"/>
    </row>
    <row r="168" spans="2:43" s="207" customFormat="1">
      <c r="B168" s="410" t="s">
        <v>282</v>
      </c>
      <c r="C168" s="410" t="s">
        <v>560</v>
      </c>
      <c r="D168" s="410" t="s">
        <v>29</v>
      </c>
      <c r="E168" s="410" t="s">
        <v>283</v>
      </c>
      <c r="F168" s="315">
        <v>39524799.411269978</v>
      </c>
      <c r="G168" s="315"/>
      <c r="H168" s="315"/>
      <c r="I168" s="292">
        <f t="shared" si="114"/>
        <v>39524799.411269978</v>
      </c>
      <c r="J168" s="291"/>
      <c r="K168" s="315">
        <v>35001776</v>
      </c>
      <c r="L168" s="315"/>
      <c r="M168" s="315"/>
      <c r="N168" s="292">
        <f t="shared" si="104"/>
        <v>35001776</v>
      </c>
      <c r="O168" s="315">
        <f>VLOOKUP($B168,[1]점별현황!$B$3:$E$302,3,0)</f>
        <v>8467768.9411764666</v>
      </c>
      <c r="P168" s="315"/>
      <c r="Q168" s="315"/>
      <c r="R168" s="292">
        <f t="shared" si="105"/>
        <v>8467768.9411764666</v>
      </c>
      <c r="S168" s="315">
        <v>2036707</v>
      </c>
      <c r="T168" s="315"/>
      <c r="U168" s="291"/>
      <c r="V168" s="292">
        <f t="shared" si="115"/>
        <v>2036707</v>
      </c>
      <c r="W168" s="291">
        <f t="shared" si="106"/>
        <v>47992568.352446444</v>
      </c>
      <c r="X168" s="291">
        <f t="shared" si="106"/>
        <v>0</v>
      </c>
      <c r="Y168" s="291">
        <f t="shared" si="116"/>
        <v>0</v>
      </c>
      <c r="Z168" s="292">
        <f t="shared" si="117"/>
        <v>47992568.352446444</v>
      </c>
      <c r="AA168" s="291">
        <f t="shared" si="108"/>
        <v>37038483</v>
      </c>
      <c r="AB168" s="291">
        <f t="shared" si="108"/>
        <v>0</v>
      </c>
      <c r="AC168" s="291">
        <f t="shared" si="125"/>
        <v>0</v>
      </c>
      <c r="AD168" s="316">
        <f t="shared" si="107"/>
        <v>37038483</v>
      </c>
      <c r="AE168" s="317">
        <f t="shared" si="118"/>
        <v>0.77175455016280547</v>
      </c>
      <c r="AF168" s="318">
        <f t="shared" ca="1" si="119"/>
        <v>3.5756386465673291E-3</v>
      </c>
      <c r="AG168" s="319">
        <f t="shared" si="113"/>
        <v>68</v>
      </c>
      <c r="AH168" s="318">
        <f t="shared" ca="1" si="120"/>
        <v>3.4779050736497546E-3</v>
      </c>
      <c r="AI168" s="318">
        <f t="shared" ca="1" si="121"/>
        <v>9.7733572917574514E-5</v>
      </c>
      <c r="AJ168" s="320">
        <f t="shared" ca="1" si="122"/>
        <v>0.77185228373572301</v>
      </c>
      <c r="AK168"/>
      <c r="AL168" s="208">
        <f t="shared" si="123"/>
        <v>68</v>
      </c>
      <c r="AM168" t="b">
        <f t="shared" si="124"/>
        <v>1</v>
      </c>
      <c r="AN168"/>
      <c r="AO168" s="200">
        <v>68</v>
      </c>
      <c r="AP168" s="200"/>
      <c r="AQ168" s="200"/>
    </row>
    <row r="169" spans="2:43" s="207" customFormat="1">
      <c r="B169" s="410" t="s">
        <v>284</v>
      </c>
      <c r="C169" s="410" t="s">
        <v>560</v>
      </c>
      <c r="D169" s="410" t="s">
        <v>29</v>
      </c>
      <c r="E169" s="410" t="s">
        <v>285</v>
      </c>
      <c r="F169" s="315">
        <v>59543853.658536591</v>
      </c>
      <c r="G169" s="315"/>
      <c r="H169" s="315"/>
      <c r="I169" s="292">
        <f t="shared" si="114"/>
        <v>59543853.658536591</v>
      </c>
      <c r="J169" s="291"/>
      <c r="K169" s="315">
        <v>71759100</v>
      </c>
      <c r="L169" s="315"/>
      <c r="M169" s="315"/>
      <c r="N169" s="292">
        <f t="shared" si="104"/>
        <v>71759100</v>
      </c>
      <c r="O169" s="315">
        <f>VLOOKUP($B169,[1]점별현황!$B$3:$E$302,3,0)</f>
        <v>12557316.441176465</v>
      </c>
      <c r="P169" s="315"/>
      <c r="Q169" s="315"/>
      <c r="R169" s="292">
        <f t="shared" si="105"/>
        <v>12557316.441176465</v>
      </c>
      <c r="S169" s="315">
        <v>16506517</v>
      </c>
      <c r="T169" s="315"/>
      <c r="U169" s="291"/>
      <c r="V169" s="292">
        <f t="shared" si="115"/>
        <v>16506517</v>
      </c>
      <c r="W169" s="291">
        <f t="shared" si="106"/>
        <v>72101170.099713057</v>
      </c>
      <c r="X169" s="291">
        <f t="shared" si="106"/>
        <v>0</v>
      </c>
      <c r="Y169" s="291">
        <f t="shared" si="116"/>
        <v>0</v>
      </c>
      <c r="Z169" s="292">
        <f t="shared" si="117"/>
        <v>72101170.099713057</v>
      </c>
      <c r="AA169" s="291">
        <f t="shared" si="108"/>
        <v>88265617</v>
      </c>
      <c r="AB169" s="291">
        <f t="shared" si="108"/>
        <v>0</v>
      </c>
      <c r="AC169" s="291">
        <f t="shared" si="125"/>
        <v>0</v>
      </c>
      <c r="AD169" s="316">
        <f t="shared" si="107"/>
        <v>88265617</v>
      </c>
      <c r="AE169" s="317">
        <f t="shared" si="118"/>
        <v>1.2241911868827116</v>
      </c>
      <c r="AF169" s="318">
        <f t="shared" ca="1" si="119"/>
        <v>8.5210280158696076E-3</v>
      </c>
      <c r="AG169" s="319">
        <f t="shared" si="113"/>
        <v>132</v>
      </c>
      <c r="AH169" s="318">
        <f t="shared" ca="1" si="120"/>
        <v>6.7512274959083468E-3</v>
      </c>
      <c r="AI169" s="318">
        <f t="shared" ca="1" si="121"/>
        <v>1.7698005199612609E-3</v>
      </c>
      <c r="AJ169" s="320">
        <f t="shared" ca="1" si="122"/>
        <v>1.2259609874026729</v>
      </c>
      <c r="AK169"/>
      <c r="AL169" s="208">
        <f t="shared" si="123"/>
        <v>132</v>
      </c>
      <c r="AM169" t="b">
        <f t="shared" si="124"/>
        <v>1</v>
      </c>
      <c r="AN169"/>
      <c r="AO169" s="200">
        <v>132</v>
      </c>
      <c r="AP169" s="200"/>
      <c r="AQ169" s="200"/>
    </row>
    <row r="170" spans="2:43" s="207" customFormat="1">
      <c r="B170" s="410" t="s">
        <v>286</v>
      </c>
      <c r="C170" s="410" t="s">
        <v>560</v>
      </c>
      <c r="D170" s="410" t="s">
        <v>29</v>
      </c>
      <c r="E170" s="410" t="s">
        <v>287</v>
      </c>
      <c r="F170" s="315">
        <v>31311854.079058032</v>
      </c>
      <c r="G170" s="315"/>
      <c r="H170" s="315"/>
      <c r="I170" s="292">
        <f t="shared" si="114"/>
        <v>31311854.079058032</v>
      </c>
      <c r="J170" s="291"/>
      <c r="K170" s="315">
        <v>37750940</v>
      </c>
      <c r="L170" s="315"/>
      <c r="M170" s="315"/>
      <c r="N170" s="292">
        <f t="shared" si="104"/>
        <v>37750940</v>
      </c>
      <c r="O170" s="315">
        <f>VLOOKUP($B170,[1]점별현황!$B$3:$E$302,3,0)</f>
        <v>6687612.9705882305</v>
      </c>
      <c r="P170" s="315"/>
      <c r="Q170" s="315"/>
      <c r="R170" s="292">
        <f t="shared" si="105"/>
        <v>6687612.9705882305</v>
      </c>
      <c r="S170" s="315">
        <v>13992431</v>
      </c>
      <c r="T170" s="315"/>
      <c r="U170" s="291"/>
      <c r="V170" s="292">
        <f t="shared" si="115"/>
        <v>13992431</v>
      </c>
      <c r="W170" s="291">
        <f t="shared" si="106"/>
        <v>37999467.049646266</v>
      </c>
      <c r="X170" s="291">
        <f t="shared" si="106"/>
        <v>0</v>
      </c>
      <c r="Y170" s="291">
        <f t="shared" si="116"/>
        <v>0</v>
      </c>
      <c r="Z170" s="292">
        <f t="shared" si="117"/>
        <v>37999467.049646266</v>
      </c>
      <c r="AA170" s="291">
        <f t="shared" si="108"/>
        <v>51743371</v>
      </c>
      <c r="AB170" s="291">
        <f t="shared" si="108"/>
        <v>0</v>
      </c>
      <c r="AC170" s="291">
        <f t="shared" si="125"/>
        <v>0</v>
      </c>
      <c r="AD170" s="316">
        <f t="shared" si="107"/>
        <v>51743371</v>
      </c>
      <c r="AE170" s="317">
        <f t="shared" si="118"/>
        <v>1.3616867555641592</v>
      </c>
      <c r="AF170" s="318">
        <f t="shared" ca="1" si="119"/>
        <v>4.9952261017620824E-3</v>
      </c>
      <c r="AG170" s="319">
        <f t="shared" si="113"/>
        <v>74</v>
      </c>
      <c r="AH170" s="318">
        <f t="shared" ca="1" si="120"/>
        <v>3.7847790507364977E-3</v>
      </c>
      <c r="AI170" s="318">
        <f t="shared" ca="1" si="121"/>
        <v>1.2104470510255847E-3</v>
      </c>
      <c r="AJ170" s="320">
        <f t="shared" ca="1" si="122"/>
        <v>1.3628972026151849</v>
      </c>
      <c r="AK170"/>
      <c r="AL170" s="208">
        <f t="shared" si="123"/>
        <v>74</v>
      </c>
      <c r="AM170" t="b">
        <f t="shared" si="124"/>
        <v>1</v>
      </c>
      <c r="AN170"/>
      <c r="AO170" s="200">
        <v>74</v>
      </c>
      <c r="AP170" s="200"/>
      <c r="AQ170" s="200"/>
    </row>
    <row r="171" spans="2:43" s="207" customFormat="1">
      <c r="B171" s="410" t="s">
        <v>290</v>
      </c>
      <c r="C171" s="410" t="s">
        <v>560</v>
      </c>
      <c r="D171" s="410" t="s">
        <v>29</v>
      </c>
      <c r="E171" s="410" t="s">
        <v>291</v>
      </c>
      <c r="F171" s="315">
        <v>42604653.910849452</v>
      </c>
      <c r="G171" s="315"/>
      <c r="H171" s="315"/>
      <c r="I171" s="292">
        <f t="shared" si="114"/>
        <v>42604653.910849452</v>
      </c>
      <c r="J171" s="291"/>
      <c r="K171" s="315">
        <v>60537713</v>
      </c>
      <c r="L171" s="315"/>
      <c r="M171" s="315"/>
      <c r="N171" s="292">
        <f t="shared" si="104"/>
        <v>60537713</v>
      </c>
      <c r="O171" s="315">
        <f>VLOOKUP($B171,[1]점별현황!$B$3:$E$302,3,0)</f>
        <v>9285678.4411764648</v>
      </c>
      <c r="P171" s="315"/>
      <c r="Q171" s="315"/>
      <c r="R171" s="292">
        <f t="shared" si="105"/>
        <v>9285678.4411764648</v>
      </c>
      <c r="S171" s="315">
        <v>15065402</v>
      </c>
      <c r="T171" s="315"/>
      <c r="U171" s="291"/>
      <c r="V171" s="292">
        <f t="shared" si="115"/>
        <v>15065402</v>
      </c>
      <c r="W171" s="291">
        <f t="shared" si="106"/>
        <v>51890332.352025919</v>
      </c>
      <c r="X171" s="291">
        <f t="shared" si="106"/>
        <v>0</v>
      </c>
      <c r="Y171" s="291">
        <f t="shared" si="116"/>
        <v>0</v>
      </c>
      <c r="Z171" s="292">
        <f t="shared" si="117"/>
        <v>51890332.352025919</v>
      </c>
      <c r="AA171" s="291">
        <f t="shared" si="108"/>
        <v>75603115</v>
      </c>
      <c r="AB171" s="291">
        <f t="shared" si="108"/>
        <v>0</v>
      </c>
      <c r="AC171" s="291">
        <f t="shared" si="125"/>
        <v>0</v>
      </c>
      <c r="AD171" s="316">
        <f t="shared" si="107"/>
        <v>75603115</v>
      </c>
      <c r="AE171" s="317">
        <f t="shared" si="118"/>
        <v>1.4569788161522206</v>
      </c>
      <c r="AF171" s="318">
        <f t="shared" ca="1" si="119"/>
        <v>7.2986093894524279E-3</v>
      </c>
      <c r="AG171" s="319">
        <f t="shared" si="113"/>
        <v>88</v>
      </c>
      <c r="AH171" s="318">
        <f t="shared" ca="1" si="120"/>
        <v>4.5008183306055648E-3</v>
      </c>
      <c r="AI171" s="318">
        <f t="shared" ca="1" si="121"/>
        <v>2.7977910588468631E-3</v>
      </c>
      <c r="AJ171" s="320">
        <f t="shared" ca="1" si="122"/>
        <v>1.4597766072110674</v>
      </c>
      <c r="AK171"/>
      <c r="AL171" s="208">
        <f t="shared" si="123"/>
        <v>88</v>
      </c>
      <c r="AM171" t="b">
        <f t="shared" si="124"/>
        <v>1</v>
      </c>
      <c r="AN171"/>
      <c r="AO171" s="200">
        <v>88</v>
      </c>
      <c r="AP171" s="200"/>
      <c r="AQ171" s="200"/>
    </row>
    <row r="172" spans="2:43" s="207" customFormat="1">
      <c r="B172" s="410" t="s">
        <v>292</v>
      </c>
      <c r="C172" s="410" t="s">
        <v>560</v>
      </c>
      <c r="D172" s="410" t="s">
        <v>29</v>
      </c>
      <c r="E172" s="410" t="s">
        <v>293</v>
      </c>
      <c r="F172" s="315">
        <v>58003926.408746846</v>
      </c>
      <c r="G172" s="315"/>
      <c r="H172" s="315"/>
      <c r="I172" s="292">
        <f t="shared" si="114"/>
        <v>58003926.408746846</v>
      </c>
      <c r="J172" s="291"/>
      <c r="K172" s="315">
        <v>61242047</v>
      </c>
      <c r="L172" s="315"/>
      <c r="M172" s="315"/>
      <c r="N172" s="292">
        <f t="shared" si="104"/>
        <v>61242047</v>
      </c>
      <c r="O172" s="315">
        <f>VLOOKUP($B172,[1]점별현황!$B$3:$E$302,3,0)</f>
        <v>12557316.441176465</v>
      </c>
      <c r="P172" s="315"/>
      <c r="Q172" s="315"/>
      <c r="R172" s="292">
        <f t="shared" si="105"/>
        <v>12557316.441176465</v>
      </c>
      <c r="S172" s="315">
        <v>9928224</v>
      </c>
      <c r="T172" s="315"/>
      <c r="U172" s="291"/>
      <c r="V172" s="292">
        <f t="shared" si="115"/>
        <v>9928224</v>
      </c>
      <c r="W172" s="291">
        <f t="shared" si="106"/>
        <v>70561242.849923313</v>
      </c>
      <c r="X172" s="291">
        <f t="shared" si="106"/>
        <v>0</v>
      </c>
      <c r="Y172" s="291">
        <f t="shared" si="116"/>
        <v>0</v>
      </c>
      <c r="Z172" s="292">
        <f t="shared" si="117"/>
        <v>70561242.849923313</v>
      </c>
      <c r="AA172" s="291">
        <f t="shared" si="108"/>
        <v>71170271</v>
      </c>
      <c r="AB172" s="291">
        <f t="shared" si="108"/>
        <v>0</v>
      </c>
      <c r="AC172" s="291">
        <f t="shared" si="125"/>
        <v>0</v>
      </c>
      <c r="AD172" s="316">
        <f t="shared" si="107"/>
        <v>71170271</v>
      </c>
      <c r="AE172" s="317">
        <f t="shared" si="118"/>
        <v>1.0086311993025978</v>
      </c>
      <c r="AF172" s="318">
        <f t="shared" ca="1" si="119"/>
        <v>6.8706693920015573E-3</v>
      </c>
      <c r="AG172" s="319">
        <f t="shared" si="113"/>
        <v>109</v>
      </c>
      <c r="AH172" s="318">
        <f t="shared" ca="1" si="120"/>
        <v>5.5748772504091654E-3</v>
      </c>
      <c r="AI172" s="318">
        <f t="shared" ca="1" si="121"/>
        <v>1.2957921415923919E-3</v>
      </c>
      <c r="AJ172" s="320">
        <f t="shared" ca="1" si="122"/>
        <v>1.0099269914441902</v>
      </c>
      <c r="AK172"/>
      <c r="AL172" s="208">
        <f t="shared" si="123"/>
        <v>109</v>
      </c>
      <c r="AM172" t="b">
        <f t="shared" si="124"/>
        <v>1</v>
      </c>
      <c r="AN172"/>
      <c r="AO172" s="200">
        <v>109</v>
      </c>
      <c r="AP172" s="200"/>
      <c r="AQ172" s="200"/>
    </row>
    <row r="173" spans="2:43" s="207" customFormat="1">
      <c r="B173" s="410" t="s">
        <v>294</v>
      </c>
      <c r="C173" s="410" t="s">
        <v>560</v>
      </c>
      <c r="D173" s="410" t="s">
        <v>29</v>
      </c>
      <c r="E173" s="410" t="s">
        <v>295</v>
      </c>
      <c r="F173" s="315">
        <v>52357526.492851138</v>
      </c>
      <c r="G173" s="315"/>
      <c r="H173" s="315"/>
      <c r="I173" s="292">
        <f t="shared" si="114"/>
        <v>52357526.492851138</v>
      </c>
      <c r="J173" s="291"/>
      <c r="K173" s="315">
        <v>55144400</v>
      </c>
      <c r="L173" s="315"/>
      <c r="M173" s="315"/>
      <c r="N173" s="292">
        <f t="shared" si="104"/>
        <v>55144400</v>
      </c>
      <c r="O173" s="315">
        <f>VLOOKUP($B173,[1]점별현황!$B$3:$E$302,3,0)</f>
        <v>11258283.705882346</v>
      </c>
      <c r="P173" s="315"/>
      <c r="Q173" s="315"/>
      <c r="R173" s="292">
        <f t="shared" si="105"/>
        <v>11258283.705882346</v>
      </c>
      <c r="S173" s="315">
        <v>11653084</v>
      </c>
      <c r="T173" s="315"/>
      <c r="U173" s="291"/>
      <c r="V173" s="292">
        <f t="shared" si="115"/>
        <v>11653084</v>
      </c>
      <c r="W173" s="291">
        <f t="shared" si="106"/>
        <v>63615810.198733486</v>
      </c>
      <c r="X173" s="291">
        <f t="shared" si="106"/>
        <v>0</v>
      </c>
      <c r="Y173" s="291">
        <f t="shared" si="116"/>
        <v>0</v>
      </c>
      <c r="Z173" s="292">
        <f t="shared" si="117"/>
        <v>63615810.198733486</v>
      </c>
      <c r="AA173" s="291">
        <f t="shared" si="108"/>
        <v>66797484</v>
      </c>
      <c r="AB173" s="291">
        <f t="shared" si="108"/>
        <v>0</v>
      </c>
      <c r="AC173" s="291">
        <f t="shared" si="125"/>
        <v>0</v>
      </c>
      <c r="AD173" s="316">
        <f t="shared" si="107"/>
        <v>66797484</v>
      </c>
      <c r="AE173" s="317">
        <f t="shared" si="118"/>
        <v>1.0500138847768672</v>
      </c>
      <c r="AF173" s="318">
        <f t="shared" ca="1" si="119"/>
        <v>6.4485272057136578E-3</v>
      </c>
      <c r="AG173" s="319">
        <f t="shared" si="113"/>
        <v>94</v>
      </c>
      <c r="AH173" s="318">
        <f t="shared" ca="1" si="120"/>
        <v>4.807692307692308E-3</v>
      </c>
      <c r="AI173" s="318">
        <f t="shared" ca="1" si="121"/>
        <v>1.6408348980213499E-3</v>
      </c>
      <c r="AJ173" s="320">
        <f t="shared" ca="1" si="122"/>
        <v>1.0516547196748884</v>
      </c>
      <c r="AK173"/>
      <c r="AL173" s="208">
        <f t="shared" si="123"/>
        <v>94</v>
      </c>
      <c r="AM173" t="b">
        <f t="shared" si="124"/>
        <v>1</v>
      </c>
      <c r="AN173"/>
      <c r="AO173" s="200">
        <v>94</v>
      </c>
      <c r="AP173" s="200"/>
      <c r="AQ173" s="200"/>
    </row>
    <row r="174" spans="2:43" s="207" customFormat="1">
      <c r="B174" s="410" t="s">
        <v>296</v>
      </c>
      <c r="C174" s="410" t="s">
        <v>560</v>
      </c>
      <c r="D174" s="410" t="s">
        <v>29</v>
      </c>
      <c r="E174" s="410" t="s">
        <v>297</v>
      </c>
      <c r="F174" s="315">
        <v>55950690.075693861</v>
      </c>
      <c r="G174" s="315"/>
      <c r="H174" s="315"/>
      <c r="I174" s="292">
        <f t="shared" si="114"/>
        <v>55950690.075693861</v>
      </c>
      <c r="J174" s="291"/>
      <c r="K174" s="315">
        <v>60874738</v>
      </c>
      <c r="L174" s="315"/>
      <c r="M174" s="315"/>
      <c r="N174" s="292">
        <f t="shared" si="104"/>
        <v>60874738</v>
      </c>
      <c r="O174" s="315">
        <f>VLOOKUP($B174,[1]점별현황!$B$3:$E$302,3,0)</f>
        <v>12220530.176470581</v>
      </c>
      <c r="P174" s="315"/>
      <c r="Q174" s="315"/>
      <c r="R174" s="292">
        <f t="shared" si="105"/>
        <v>12220530.176470581</v>
      </c>
      <c r="S174" s="315">
        <v>11306694</v>
      </c>
      <c r="T174" s="315"/>
      <c r="U174" s="291"/>
      <c r="V174" s="292">
        <f t="shared" si="115"/>
        <v>11306694</v>
      </c>
      <c r="W174" s="291">
        <f t="shared" si="106"/>
        <v>68171220.252164438</v>
      </c>
      <c r="X174" s="291">
        <f t="shared" si="106"/>
        <v>0</v>
      </c>
      <c r="Y174" s="291">
        <f t="shared" si="116"/>
        <v>0</v>
      </c>
      <c r="Z174" s="292">
        <f t="shared" si="117"/>
        <v>68171220.252164438</v>
      </c>
      <c r="AA174" s="291">
        <f t="shared" si="108"/>
        <v>72181432</v>
      </c>
      <c r="AB174" s="291">
        <f t="shared" si="108"/>
        <v>0</v>
      </c>
      <c r="AC174" s="291">
        <f t="shared" si="125"/>
        <v>0</v>
      </c>
      <c r="AD174" s="316">
        <f t="shared" si="107"/>
        <v>72181432</v>
      </c>
      <c r="AE174" s="317">
        <f t="shared" si="118"/>
        <v>1.058825582599253</v>
      </c>
      <c r="AF174" s="318">
        <f t="shared" ca="1" si="119"/>
        <v>6.9682853324141729E-3</v>
      </c>
      <c r="AG174" s="319">
        <f t="shared" si="113"/>
        <v>118</v>
      </c>
      <c r="AH174" s="318">
        <f t="shared" ca="1" si="120"/>
        <v>6.0351882160392797E-3</v>
      </c>
      <c r="AI174" s="318">
        <f t="shared" ca="1" si="121"/>
        <v>9.3309711637489315E-4</v>
      </c>
      <c r="AJ174" s="320">
        <f t="shared" ca="1" si="122"/>
        <v>1.0597586797156278</v>
      </c>
      <c r="AK174"/>
      <c r="AL174" s="208">
        <f t="shared" si="123"/>
        <v>118</v>
      </c>
      <c r="AM174" t="b">
        <f t="shared" si="124"/>
        <v>1</v>
      </c>
      <c r="AN174"/>
      <c r="AO174" s="200">
        <v>118</v>
      </c>
      <c r="AP174" s="200"/>
      <c r="AQ174" s="200"/>
    </row>
    <row r="175" spans="2:43" s="207" customFormat="1">
      <c r="B175" s="410" t="s">
        <v>298</v>
      </c>
      <c r="C175" s="410" t="s">
        <v>560</v>
      </c>
      <c r="D175" s="410" t="s">
        <v>29</v>
      </c>
      <c r="E175" s="410" t="s">
        <v>299</v>
      </c>
      <c r="F175" s="315">
        <v>52357526.492851138</v>
      </c>
      <c r="G175" s="315"/>
      <c r="H175" s="315"/>
      <c r="I175" s="292">
        <f t="shared" si="114"/>
        <v>52357526.492851138</v>
      </c>
      <c r="J175" s="291"/>
      <c r="K175" s="315">
        <v>44102812</v>
      </c>
      <c r="L175" s="315"/>
      <c r="M175" s="315"/>
      <c r="N175" s="292">
        <f t="shared" si="104"/>
        <v>44102812</v>
      </c>
      <c r="O175" s="315">
        <f>VLOOKUP($B175,[1]점별현황!$B$3:$E$302,3,0)</f>
        <v>11258283.705882346</v>
      </c>
      <c r="P175" s="315"/>
      <c r="Q175" s="315"/>
      <c r="R175" s="292">
        <f t="shared" si="105"/>
        <v>11258283.705882346</v>
      </c>
      <c r="S175" s="315">
        <v>10282928</v>
      </c>
      <c r="T175" s="315"/>
      <c r="U175" s="291"/>
      <c r="V175" s="292">
        <f t="shared" si="115"/>
        <v>10282928</v>
      </c>
      <c r="W175" s="291">
        <f t="shared" si="106"/>
        <v>63615810.198733486</v>
      </c>
      <c r="X175" s="291">
        <f t="shared" si="106"/>
        <v>0</v>
      </c>
      <c r="Y175" s="291">
        <f t="shared" si="116"/>
        <v>0</v>
      </c>
      <c r="Z175" s="292">
        <f t="shared" si="117"/>
        <v>63615810.198733486</v>
      </c>
      <c r="AA175" s="291">
        <f t="shared" si="108"/>
        <v>54385740</v>
      </c>
      <c r="AB175" s="291">
        <f t="shared" si="108"/>
        <v>0</v>
      </c>
      <c r="AC175" s="291">
        <f t="shared" si="125"/>
        <v>0</v>
      </c>
      <c r="AD175" s="316">
        <f t="shared" si="107"/>
        <v>54385740</v>
      </c>
      <c r="AE175" s="317">
        <f t="shared" si="118"/>
        <v>0.85490917792449583</v>
      </c>
      <c r="AF175" s="318">
        <f t="shared" ca="1" si="119"/>
        <v>5.2503163740848305E-3</v>
      </c>
      <c r="AG175" s="319">
        <f t="shared" si="113"/>
        <v>81</v>
      </c>
      <c r="AH175" s="318">
        <f t="shared" ca="1" si="120"/>
        <v>4.1427986906710313E-3</v>
      </c>
      <c r="AI175" s="318">
        <f t="shared" ca="1" si="121"/>
        <v>1.1075176834137992E-3</v>
      </c>
      <c r="AJ175" s="320">
        <f t="shared" ca="1" si="122"/>
        <v>0.85601669560790961</v>
      </c>
      <c r="AK175"/>
      <c r="AL175" s="208">
        <f t="shared" si="123"/>
        <v>81</v>
      </c>
      <c r="AM175" t="b">
        <f t="shared" si="124"/>
        <v>1</v>
      </c>
      <c r="AN175"/>
      <c r="AO175" s="200">
        <v>81</v>
      </c>
      <c r="AP175" s="200"/>
      <c r="AQ175" s="200"/>
    </row>
    <row r="176" spans="2:43" s="207" customFormat="1">
      <c r="B176" s="410" t="s">
        <v>300</v>
      </c>
      <c r="C176" s="410" t="s">
        <v>560</v>
      </c>
      <c r="D176" s="410" t="s">
        <v>29</v>
      </c>
      <c r="E176" s="410" t="s">
        <v>301</v>
      </c>
      <c r="F176" s="315">
        <v>43631272.077375941</v>
      </c>
      <c r="G176" s="315"/>
      <c r="H176" s="315"/>
      <c r="I176" s="292">
        <f t="shared" si="114"/>
        <v>43631272.077375941</v>
      </c>
      <c r="J176" s="291"/>
      <c r="K176" s="315">
        <v>36500798</v>
      </c>
      <c r="L176" s="315"/>
      <c r="M176" s="315"/>
      <c r="N176" s="292">
        <f t="shared" si="104"/>
        <v>36500798</v>
      </c>
      <c r="O176" s="315">
        <f>VLOOKUP($B176,[1]점별현황!$B$3:$E$302,3,0)</f>
        <v>9285678.4411764648</v>
      </c>
      <c r="P176" s="315"/>
      <c r="Q176" s="315"/>
      <c r="R176" s="292">
        <f t="shared" si="105"/>
        <v>9285678.4411764648</v>
      </c>
      <c r="S176" s="315">
        <v>4877535</v>
      </c>
      <c r="T176" s="315"/>
      <c r="U176" s="291"/>
      <c r="V176" s="292">
        <f t="shared" si="115"/>
        <v>4877535</v>
      </c>
      <c r="W176" s="291">
        <f t="shared" si="106"/>
        <v>52916950.518552408</v>
      </c>
      <c r="X176" s="291">
        <f t="shared" si="106"/>
        <v>0</v>
      </c>
      <c r="Y176" s="291">
        <f t="shared" si="116"/>
        <v>0</v>
      </c>
      <c r="Z176" s="292">
        <f t="shared" si="117"/>
        <v>52916950.518552408</v>
      </c>
      <c r="AA176" s="291">
        <f t="shared" si="108"/>
        <v>41378333</v>
      </c>
      <c r="AB176" s="291">
        <f t="shared" si="108"/>
        <v>0</v>
      </c>
      <c r="AC176" s="291">
        <f t="shared" si="125"/>
        <v>0</v>
      </c>
      <c r="AD176" s="316">
        <f t="shared" si="107"/>
        <v>41378333</v>
      </c>
      <c r="AE176" s="317">
        <f t="shared" si="118"/>
        <v>0.78194855513249906</v>
      </c>
      <c r="AF176" s="318">
        <f t="shared" ca="1" si="119"/>
        <v>3.9946011451206642E-3</v>
      </c>
      <c r="AG176" s="319">
        <f t="shared" si="113"/>
        <v>80</v>
      </c>
      <c r="AH176" s="318">
        <f t="shared" ca="1" si="120"/>
        <v>4.0916530278232409E-3</v>
      </c>
      <c r="AI176" s="318">
        <f t="shared" ca="1" si="121"/>
        <v>-9.7051882702576739E-5</v>
      </c>
      <c r="AJ176" s="320">
        <f t="shared" ca="1" si="122"/>
        <v>0.78185150324979646</v>
      </c>
      <c r="AK176"/>
      <c r="AL176" s="208">
        <f t="shared" si="123"/>
        <v>80</v>
      </c>
      <c r="AM176" t="b">
        <f t="shared" si="124"/>
        <v>1</v>
      </c>
      <c r="AN176"/>
      <c r="AO176" s="200">
        <v>80</v>
      </c>
      <c r="AP176" s="200"/>
      <c r="AQ176" s="200"/>
    </row>
    <row r="177" spans="2:43" s="207" customFormat="1">
      <c r="B177" s="410" t="s">
        <v>302</v>
      </c>
      <c r="C177" s="410" t="s">
        <v>560</v>
      </c>
      <c r="D177" s="410" t="s">
        <v>29</v>
      </c>
      <c r="E177" s="410" t="s">
        <v>303</v>
      </c>
      <c r="F177" s="315">
        <v>35931635.828427248</v>
      </c>
      <c r="G177" s="315"/>
      <c r="H177" s="315"/>
      <c r="I177" s="292">
        <f t="shared" si="114"/>
        <v>35931635.828427248</v>
      </c>
      <c r="J177" s="291"/>
      <c r="K177" s="315">
        <v>34234121</v>
      </c>
      <c r="L177" s="315"/>
      <c r="M177" s="315"/>
      <c r="N177" s="292">
        <f t="shared" si="104"/>
        <v>34234121</v>
      </c>
      <c r="O177" s="315">
        <f>VLOOKUP($B177,[1]점별현황!$B$3:$E$302,3,0)</f>
        <v>7986645.7058823472</v>
      </c>
      <c r="P177" s="315"/>
      <c r="Q177" s="315"/>
      <c r="R177" s="292">
        <f t="shared" si="105"/>
        <v>7986645.7058823472</v>
      </c>
      <c r="S177" s="315">
        <v>2980711</v>
      </c>
      <c r="T177" s="315"/>
      <c r="U177" s="291"/>
      <c r="V177" s="292">
        <f t="shared" si="115"/>
        <v>2980711</v>
      </c>
      <c r="W177" s="291">
        <f t="shared" si="106"/>
        <v>43918281.534309596</v>
      </c>
      <c r="X177" s="291">
        <f t="shared" si="106"/>
        <v>0</v>
      </c>
      <c r="Y177" s="291">
        <f t="shared" si="116"/>
        <v>0</v>
      </c>
      <c r="Z177" s="292">
        <f t="shared" si="117"/>
        <v>43918281.534309596</v>
      </c>
      <c r="AA177" s="291">
        <f t="shared" si="108"/>
        <v>37214832</v>
      </c>
      <c r="AB177" s="291">
        <f t="shared" si="108"/>
        <v>0</v>
      </c>
      <c r="AC177" s="291">
        <f t="shared" si="125"/>
        <v>0</v>
      </c>
      <c r="AD177" s="316">
        <f t="shared" si="107"/>
        <v>37214832</v>
      </c>
      <c r="AE177" s="317">
        <f t="shared" si="118"/>
        <v>0.84736539545444722</v>
      </c>
      <c r="AF177" s="318">
        <f t="shared" ca="1" si="119"/>
        <v>3.5926631100067063E-3</v>
      </c>
      <c r="AG177" s="319">
        <f t="shared" si="113"/>
        <v>73</v>
      </c>
      <c r="AH177" s="318">
        <f t="shared" ca="1" si="120"/>
        <v>3.7336333878887069E-3</v>
      </c>
      <c r="AI177" s="318">
        <f t="shared" ca="1" si="121"/>
        <v>-1.4097027788200064E-4</v>
      </c>
      <c r="AJ177" s="320">
        <f t="shared" ca="1" si="122"/>
        <v>0.84722442517656527</v>
      </c>
      <c r="AK177"/>
      <c r="AL177" s="208">
        <f t="shared" si="123"/>
        <v>73</v>
      </c>
      <c r="AM177" t="b">
        <f t="shared" si="124"/>
        <v>1</v>
      </c>
      <c r="AN177"/>
      <c r="AO177" s="200">
        <v>73</v>
      </c>
      <c r="AP177" s="200"/>
      <c r="AQ177" s="200"/>
    </row>
    <row r="178" spans="2:43" s="207" customFormat="1">
      <c r="B178" s="410" t="s">
        <v>304</v>
      </c>
      <c r="C178" s="410" t="s">
        <v>560</v>
      </c>
      <c r="D178" s="410" t="s">
        <v>29</v>
      </c>
      <c r="E178" s="410" t="s">
        <v>305</v>
      </c>
      <c r="F178" s="315">
        <v>44657890.243902437</v>
      </c>
      <c r="G178" s="315"/>
      <c r="H178" s="315"/>
      <c r="I178" s="292">
        <f t="shared" si="114"/>
        <v>44657890.243902437</v>
      </c>
      <c r="J178" s="291"/>
      <c r="K178" s="315">
        <v>36051989</v>
      </c>
      <c r="L178" s="315"/>
      <c r="M178" s="315"/>
      <c r="N178" s="292">
        <f t="shared" si="104"/>
        <v>36051989</v>
      </c>
      <c r="O178" s="315">
        <f>VLOOKUP($B178,[1]점별현황!$B$3:$E$302,3,0)</f>
        <v>9622464.7058823463</v>
      </c>
      <c r="P178" s="315"/>
      <c r="Q178" s="315"/>
      <c r="R178" s="292">
        <f t="shared" si="105"/>
        <v>9622464.7058823463</v>
      </c>
      <c r="S178" s="315">
        <v>7076137</v>
      </c>
      <c r="T178" s="315"/>
      <c r="U178" s="291"/>
      <c r="V178" s="292">
        <f t="shared" si="115"/>
        <v>7076137</v>
      </c>
      <c r="W178" s="291">
        <f t="shared" si="106"/>
        <v>54280354.949784786</v>
      </c>
      <c r="X178" s="291">
        <f t="shared" si="106"/>
        <v>0</v>
      </c>
      <c r="Y178" s="291">
        <f t="shared" si="116"/>
        <v>0</v>
      </c>
      <c r="Z178" s="292">
        <f t="shared" si="117"/>
        <v>54280354.949784786</v>
      </c>
      <c r="AA178" s="291">
        <f t="shared" si="108"/>
        <v>43128126</v>
      </c>
      <c r="AB178" s="291">
        <f t="shared" si="108"/>
        <v>0</v>
      </c>
      <c r="AC178" s="291">
        <f t="shared" si="125"/>
        <v>0</v>
      </c>
      <c r="AD178" s="316">
        <f t="shared" si="107"/>
        <v>43128126</v>
      </c>
      <c r="AE178" s="317">
        <f t="shared" si="118"/>
        <v>0.79454391998538321</v>
      </c>
      <c r="AF178" s="318">
        <f t="shared" ca="1" si="119"/>
        <v>4.1635234920292287E-3</v>
      </c>
      <c r="AG178" s="319">
        <f t="shared" si="113"/>
        <v>99</v>
      </c>
      <c r="AH178" s="318">
        <f t="shared" ca="1" si="120"/>
        <v>5.0634206219312599E-3</v>
      </c>
      <c r="AI178" s="318">
        <f t="shared" ca="1" si="121"/>
        <v>-8.9989712990203117E-4</v>
      </c>
      <c r="AJ178" s="320">
        <f t="shared" ca="1" si="122"/>
        <v>0.79364402285548119</v>
      </c>
      <c r="AK178"/>
      <c r="AL178" s="208">
        <f t="shared" si="123"/>
        <v>99</v>
      </c>
      <c r="AM178" t="b">
        <f t="shared" si="124"/>
        <v>1</v>
      </c>
      <c r="AN178"/>
      <c r="AO178" s="200">
        <v>99</v>
      </c>
      <c r="AP178" s="200"/>
      <c r="AQ178" s="200"/>
    </row>
    <row r="179" spans="2:43" s="207" customFormat="1">
      <c r="B179" s="410" t="s">
        <v>306</v>
      </c>
      <c r="C179" s="410" t="s">
        <v>560</v>
      </c>
      <c r="D179" s="410" t="s">
        <v>29</v>
      </c>
      <c r="E179" s="410" t="s">
        <v>307</v>
      </c>
      <c r="F179" s="315">
        <v>41578035.744322963</v>
      </c>
      <c r="G179" s="315"/>
      <c r="H179" s="315"/>
      <c r="I179" s="292">
        <f t="shared" si="114"/>
        <v>41578035.744322963</v>
      </c>
      <c r="J179" s="291"/>
      <c r="K179" s="315">
        <v>42950402</v>
      </c>
      <c r="L179" s="315"/>
      <c r="M179" s="315"/>
      <c r="N179" s="292">
        <f t="shared" si="104"/>
        <v>42950402</v>
      </c>
      <c r="O179" s="315">
        <f>VLOOKUP($B179,[1]점별현황!$B$3:$E$302,3,0)</f>
        <v>8804555.2058823463</v>
      </c>
      <c r="P179" s="315"/>
      <c r="Q179" s="315"/>
      <c r="R179" s="292">
        <f t="shared" si="105"/>
        <v>8804555.2058823463</v>
      </c>
      <c r="S179" s="315">
        <v>10028946</v>
      </c>
      <c r="T179" s="315"/>
      <c r="U179" s="291"/>
      <c r="V179" s="292">
        <f t="shared" si="115"/>
        <v>10028946</v>
      </c>
      <c r="W179" s="291">
        <f t="shared" si="106"/>
        <v>50382590.950205311</v>
      </c>
      <c r="X179" s="291">
        <f t="shared" si="106"/>
        <v>0</v>
      </c>
      <c r="Y179" s="291">
        <f t="shared" si="116"/>
        <v>0</v>
      </c>
      <c r="Z179" s="292">
        <f t="shared" si="117"/>
        <v>50382590.950205311</v>
      </c>
      <c r="AA179" s="291">
        <f t="shared" si="108"/>
        <v>52979348</v>
      </c>
      <c r="AB179" s="291">
        <f t="shared" si="108"/>
        <v>0</v>
      </c>
      <c r="AC179" s="291">
        <f t="shared" si="125"/>
        <v>0</v>
      </c>
      <c r="AD179" s="316">
        <f t="shared" si="107"/>
        <v>52979348</v>
      </c>
      <c r="AE179" s="317">
        <f t="shared" si="118"/>
        <v>1.0515407604257816</v>
      </c>
      <c r="AF179" s="318">
        <f t="shared" ca="1" si="119"/>
        <v>5.1145454358576059E-3</v>
      </c>
      <c r="AG179" s="319">
        <f t="shared" si="113"/>
        <v>84</v>
      </c>
      <c r="AH179" s="318">
        <f t="shared" ca="1" si="120"/>
        <v>4.2962356792144024E-3</v>
      </c>
      <c r="AI179" s="318">
        <f t="shared" ca="1" si="121"/>
        <v>8.1830975664320352E-4</v>
      </c>
      <c r="AJ179" s="320">
        <f t="shared" ca="1" si="122"/>
        <v>1.0523590701824248</v>
      </c>
      <c r="AK179"/>
      <c r="AL179" s="208">
        <f t="shared" si="123"/>
        <v>84</v>
      </c>
      <c r="AM179" t="b">
        <f t="shared" si="124"/>
        <v>1</v>
      </c>
      <c r="AN179"/>
      <c r="AO179" s="200">
        <v>84</v>
      </c>
      <c r="AP179" s="200"/>
      <c r="AQ179" s="200"/>
    </row>
    <row r="180" spans="2:43" s="207" customFormat="1">
      <c r="B180" s="410" t="s">
        <v>278</v>
      </c>
      <c r="C180" s="410" t="s">
        <v>560</v>
      </c>
      <c r="D180" s="410" t="s">
        <v>29</v>
      </c>
      <c r="E180" s="410" t="s">
        <v>279</v>
      </c>
      <c r="F180" s="315">
        <v>48251053.826745167</v>
      </c>
      <c r="G180" s="315"/>
      <c r="H180" s="315"/>
      <c r="I180" s="292">
        <f t="shared" si="114"/>
        <v>48251053.826745167</v>
      </c>
      <c r="J180" s="291"/>
      <c r="K180" s="315">
        <v>61397254</v>
      </c>
      <c r="L180" s="315"/>
      <c r="M180" s="315"/>
      <c r="N180" s="292">
        <f t="shared" si="104"/>
        <v>61397254</v>
      </c>
      <c r="O180" s="315">
        <f>VLOOKUP($B180,[1]점별현황!$B$3:$E$302,3,0)</f>
        <v>10440374.205882346</v>
      </c>
      <c r="P180" s="315"/>
      <c r="Q180" s="315"/>
      <c r="R180" s="292">
        <f t="shared" si="105"/>
        <v>10440374.205882346</v>
      </c>
      <c r="S180" s="315">
        <v>18279900</v>
      </c>
      <c r="T180" s="315"/>
      <c r="U180" s="291"/>
      <c r="V180" s="292">
        <f t="shared" si="115"/>
        <v>18279900</v>
      </c>
      <c r="W180" s="291">
        <f t="shared" si="106"/>
        <v>58691428.032627515</v>
      </c>
      <c r="X180" s="291">
        <f t="shared" si="106"/>
        <v>0</v>
      </c>
      <c r="Y180" s="291">
        <f t="shared" si="116"/>
        <v>0</v>
      </c>
      <c r="Z180" s="292">
        <f t="shared" si="117"/>
        <v>58691428.032627515</v>
      </c>
      <c r="AA180" s="291">
        <f t="shared" si="108"/>
        <v>79677154</v>
      </c>
      <c r="AB180" s="291">
        <f t="shared" si="108"/>
        <v>0</v>
      </c>
      <c r="AC180" s="291">
        <f t="shared" si="125"/>
        <v>0</v>
      </c>
      <c r="AD180" s="316">
        <f t="shared" si="107"/>
        <v>79677154</v>
      </c>
      <c r="AE180" s="317">
        <f t="shared" si="118"/>
        <v>1.357560323045917</v>
      </c>
      <c r="AF180" s="318">
        <f t="shared" ca="1" si="119"/>
        <v>7.6919108995607798E-3</v>
      </c>
      <c r="AG180" s="319">
        <f t="shared" si="113"/>
        <v>98</v>
      </c>
      <c r="AH180" s="318">
        <f t="shared" ca="1" si="120"/>
        <v>5.0122749590834695E-3</v>
      </c>
      <c r="AI180" s="318">
        <f t="shared" ca="1" si="121"/>
        <v>2.6796359404773103E-3</v>
      </c>
      <c r="AJ180" s="320">
        <f t="shared" ca="1" si="122"/>
        <v>1.3602399589863943</v>
      </c>
      <c r="AK180"/>
      <c r="AL180" s="208">
        <f t="shared" si="123"/>
        <v>98</v>
      </c>
      <c r="AM180" t="b">
        <f t="shared" si="124"/>
        <v>1</v>
      </c>
      <c r="AN180"/>
      <c r="AO180" s="200">
        <v>98</v>
      </c>
      <c r="AP180" s="200"/>
      <c r="AQ180" s="200"/>
    </row>
    <row r="181" spans="2:43" s="207" customFormat="1">
      <c r="B181" s="410" t="s">
        <v>311</v>
      </c>
      <c r="C181" s="410" t="s">
        <v>560</v>
      </c>
      <c r="D181" s="410" t="s">
        <v>29</v>
      </c>
      <c r="E181" s="410" t="s">
        <v>312</v>
      </c>
      <c r="F181" s="315">
        <v>52357526.492851138</v>
      </c>
      <c r="G181" s="315"/>
      <c r="H181" s="315"/>
      <c r="I181" s="292">
        <f t="shared" si="114"/>
        <v>52357526.492851138</v>
      </c>
      <c r="J181" s="291"/>
      <c r="K181" s="315">
        <v>48806512</v>
      </c>
      <c r="L181" s="315"/>
      <c r="M181" s="315"/>
      <c r="N181" s="292">
        <f t="shared" si="104"/>
        <v>48806512</v>
      </c>
      <c r="O181" s="315">
        <f>VLOOKUP($B181,[1]점별현황!$B$3:$E$302,3,0)</f>
        <v>11258283.705882346</v>
      </c>
      <c r="P181" s="315"/>
      <c r="Q181" s="315"/>
      <c r="R181" s="292">
        <f t="shared" si="105"/>
        <v>11258283.705882346</v>
      </c>
      <c r="S181" s="315">
        <v>8052725</v>
      </c>
      <c r="T181" s="315"/>
      <c r="U181" s="291"/>
      <c r="V181" s="292">
        <f t="shared" si="115"/>
        <v>8052725</v>
      </c>
      <c r="W181" s="291">
        <f t="shared" si="106"/>
        <v>63615810.198733486</v>
      </c>
      <c r="X181" s="291">
        <f t="shared" si="106"/>
        <v>0</v>
      </c>
      <c r="Y181" s="291">
        <f t="shared" si="116"/>
        <v>0</v>
      </c>
      <c r="Z181" s="292">
        <f t="shared" si="117"/>
        <v>63615810.198733486</v>
      </c>
      <c r="AA181" s="291">
        <f t="shared" si="108"/>
        <v>56859237</v>
      </c>
      <c r="AB181" s="291">
        <f t="shared" si="108"/>
        <v>0</v>
      </c>
      <c r="AC181" s="291">
        <f t="shared" si="125"/>
        <v>0</v>
      </c>
      <c r="AD181" s="316">
        <f t="shared" si="107"/>
        <v>56859237</v>
      </c>
      <c r="AE181" s="317">
        <f t="shared" si="118"/>
        <v>0.89379097463938295</v>
      </c>
      <c r="AF181" s="318">
        <f t="shared" ca="1" si="119"/>
        <v>5.4891040011420282E-3</v>
      </c>
      <c r="AG181" s="319">
        <f t="shared" si="113"/>
        <v>109</v>
      </c>
      <c r="AH181" s="318">
        <f t="shared" ca="1" si="120"/>
        <v>5.5748772504091654E-3</v>
      </c>
      <c r="AI181" s="318">
        <f t="shared" ca="1" si="121"/>
        <v>-8.5773249267137239E-5</v>
      </c>
      <c r="AJ181" s="320">
        <f t="shared" ca="1" si="122"/>
        <v>0.89370520139011578</v>
      </c>
      <c r="AK181"/>
      <c r="AL181" s="208">
        <f t="shared" si="123"/>
        <v>109</v>
      </c>
      <c r="AM181" t="b">
        <f t="shared" si="124"/>
        <v>1</v>
      </c>
      <c r="AN181"/>
      <c r="AO181" s="200">
        <v>109</v>
      </c>
      <c r="AP181" s="200"/>
      <c r="AQ181" s="200"/>
    </row>
    <row r="182" spans="2:43" s="207" customFormat="1">
      <c r="B182" s="410" t="s">
        <v>313</v>
      </c>
      <c r="C182" s="410" t="s">
        <v>560</v>
      </c>
      <c r="D182" s="410" t="s">
        <v>29</v>
      </c>
      <c r="E182" s="410" t="s">
        <v>314</v>
      </c>
      <c r="F182" s="315">
        <v>42091344.827586204</v>
      </c>
      <c r="G182" s="315"/>
      <c r="H182" s="315"/>
      <c r="I182" s="292">
        <f t="shared" si="114"/>
        <v>42091344.827586204</v>
      </c>
      <c r="J182" s="291"/>
      <c r="K182" s="315">
        <v>17987018</v>
      </c>
      <c r="L182" s="315"/>
      <c r="M182" s="315"/>
      <c r="N182" s="292">
        <f t="shared" si="104"/>
        <v>17987018</v>
      </c>
      <c r="O182" s="315">
        <f>VLOOKUP($B182,[1]점별현황!$B$3:$E$302,3,0)</f>
        <v>9141341.4705882296</v>
      </c>
      <c r="P182" s="315"/>
      <c r="Q182" s="315"/>
      <c r="R182" s="292">
        <f t="shared" si="105"/>
        <v>9141341.4705882296</v>
      </c>
      <c r="S182" s="315">
        <v>1606060</v>
      </c>
      <c r="T182" s="315"/>
      <c r="U182" s="291"/>
      <c r="V182" s="292">
        <f t="shared" si="115"/>
        <v>1606060</v>
      </c>
      <c r="W182" s="291">
        <f t="shared" si="106"/>
        <v>51232686.298174433</v>
      </c>
      <c r="X182" s="291">
        <f t="shared" si="106"/>
        <v>0</v>
      </c>
      <c r="Y182" s="291">
        <f t="shared" si="116"/>
        <v>0</v>
      </c>
      <c r="Z182" s="292">
        <f t="shared" si="117"/>
        <v>51232686.298174433</v>
      </c>
      <c r="AA182" s="291">
        <f t="shared" si="108"/>
        <v>19593078</v>
      </c>
      <c r="AB182" s="291">
        <f t="shared" si="108"/>
        <v>0</v>
      </c>
      <c r="AC182" s="291">
        <f t="shared" si="125"/>
        <v>0</v>
      </c>
      <c r="AD182" s="316">
        <f t="shared" si="107"/>
        <v>19593078</v>
      </c>
      <c r="AE182" s="317">
        <f t="shared" si="118"/>
        <v>0.38243315772997361</v>
      </c>
      <c r="AF182" s="318">
        <f t="shared" ca="1" si="119"/>
        <v>1.8914858608547252E-3</v>
      </c>
      <c r="AG182" s="319">
        <f t="shared" si="113"/>
        <v>42</v>
      </c>
      <c r="AH182" s="318">
        <f t="shared" ca="1" si="120"/>
        <v>2.1481178396072012E-3</v>
      </c>
      <c r="AI182" s="318">
        <f t="shared" ca="1" si="121"/>
        <v>-2.5663197875247599E-4</v>
      </c>
      <c r="AJ182" s="320">
        <f t="shared" ca="1" si="122"/>
        <v>0.38217652575122113</v>
      </c>
      <c r="AK182"/>
      <c r="AL182" s="208">
        <f t="shared" si="123"/>
        <v>42</v>
      </c>
      <c r="AM182" t="b">
        <f t="shared" si="124"/>
        <v>1</v>
      </c>
      <c r="AN182"/>
      <c r="AO182" s="200">
        <v>42</v>
      </c>
      <c r="AP182" s="200"/>
      <c r="AQ182" s="200"/>
    </row>
    <row r="183" spans="2:43" s="207" customFormat="1">
      <c r="B183" s="410" t="s">
        <v>315</v>
      </c>
      <c r="C183" s="410" t="s">
        <v>560</v>
      </c>
      <c r="D183" s="410" t="s">
        <v>29</v>
      </c>
      <c r="E183" s="410" t="s">
        <v>316</v>
      </c>
      <c r="F183" s="315">
        <v>61597089.991589569</v>
      </c>
      <c r="G183" s="315"/>
      <c r="H183" s="315"/>
      <c r="I183" s="292">
        <f t="shared" si="114"/>
        <v>61597089.991589569</v>
      </c>
      <c r="J183" s="291"/>
      <c r="K183" s="315">
        <v>53307420</v>
      </c>
      <c r="L183" s="315"/>
      <c r="M183" s="315"/>
      <c r="N183" s="292">
        <f t="shared" si="104"/>
        <v>53307420</v>
      </c>
      <c r="O183" s="315">
        <f>VLOOKUP($B183,[1]점별현황!$B$3:$E$302,3,0)</f>
        <v>13038439.676470581</v>
      </c>
      <c r="P183" s="315"/>
      <c r="Q183" s="315"/>
      <c r="R183" s="292">
        <f t="shared" si="105"/>
        <v>13038439.676470581</v>
      </c>
      <c r="S183" s="315">
        <v>11634513</v>
      </c>
      <c r="T183" s="315"/>
      <c r="U183" s="291"/>
      <c r="V183" s="292">
        <f t="shared" si="115"/>
        <v>11634513</v>
      </c>
      <c r="W183" s="291">
        <f t="shared" si="106"/>
        <v>74635529.668060154</v>
      </c>
      <c r="X183" s="291">
        <f t="shared" si="106"/>
        <v>0</v>
      </c>
      <c r="Y183" s="291">
        <f t="shared" si="116"/>
        <v>0</v>
      </c>
      <c r="Z183" s="292">
        <f t="shared" si="117"/>
        <v>74635529.668060154</v>
      </c>
      <c r="AA183" s="291">
        <f t="shared" si="108"/>
        <v>64941933</v>
      </c>
      <c r="AB183" s="291">
        <f t="shared" si="108"/>
        <v>0</v>
      </c>
      <c r="AC183" s="291">
        <f t="shared" si="125"/>
        <v>0</v>
      </c>
      <c r="AD183" s="316">
        <f t="shared" si="107"/>
        <v>64941933</v>
      </c>
      <c r="AE183" s="317">
        <f t="shared" si="118"/>
        <v>0.87012088329550008</v>
      </c>
      <c r="AF183" s="318">
        <f t="shared" ca="1" si="119"/>
        <v>6.2693951428190557E-3</v>
      </c>
      <c r="AG183" s="319">
        <f t="shared" si="113"/>
        <v>120</v>
      </c>
      <c r="AH183" s="318">
        <f t="shared" ca="1" si="120"/>
        <v>6.1374795417348605E-3</v>
      </c>
      <c r="AI183" s="318">
        <f t="shared" ca="1" si="121"/>
        <v>1.3191560108419525E-4</v>
      </c>
      <c r="AJ183" s="320">
        <f t="shared" ca="1" si="122"/>
        <v>0.87025279889658425</v>
      </c>
      <c r="AK183"/>
      <c r="AL183" s="208">
        <f t="shared" si="123"/>
        <v>120</v>
      </c>
      <c r="AM183" t="b">
        <f t="shared" si="124"/>
        <v>1</v>
      </c>
      <c r="AN183"/>
      <c r="AO183" s="200">
        <v>120</v>
      </c>
      <c r="AP183" s="200"/>
      <c r="AQ183" s="200"/>
    </row>
    <row r="184" spans="2:43" s="207" customFormat="1">
      <c r="B184" s="410" t="s">
        <v>317</v>
      </c>
      <c r="C184" s="410" t="s">
        <v>560</v>
      </c>
      <c r="D184" s="410" t="s">
        <v>29</v>
      </c>
      <c r="E184" s="410" t="s">
        <v>318</v>
      </c>
      <c r="F184" s="315">
        <v>39011490.328006729</v>
      </c>
      <c r="G184" s="315"/>
      <c r="H184" s="315"/>
      <c r="I184" s="292">
        <f t="shared" si="114"/>
        <v>39011490.328006729</v>
      </c>
      <c r="J184" s="291"/>
      <c r="K184" s="315">
        <v>37485300</v>
      </c>
      <c r="L184" s="315"/>
      <c r="M184" s="315"/>
      <c r="N184" s="292">
        <f t="shared" si="104"/>
        <v>37485300</v>
      </c>
      <c r="O184" s="315">
        <f>VLOOKUP($B184,[1]점별현황!$B$3:$E$302,3,0)</f>
        <v>8323431.9705882305</v>
      </c>
      <c r="P184" s="315"/>
      <c r="Q184" s="315"/>
      <c r="R184" s="292">
        <f t="shared" si="105"/>
        <v>8323431.9705882305</v>
      </c>
      <c r="S184" s="315">
        <v>10002817</v>
      </c>
      <c r="T184" s="315"/>
      <c r="U184" s="291"/>
      <c r="V184" s="292">
        <f t="shared" si="115"/>
        <v>10002817</v>
      </c>
      <c r="W184" s="291">
        <f t="shared" si="106"/>
        <v>47334922.298594959</v>
      </c>
      <c r="X184" s="291">
        <f t="shared" si="106"/>
        <v>0</v>
      </c>
      <c r="Y184" s="291">
        <f t="shared" si="116"/>
        <v>0</v>
      </c>
      <c r="Z184" s="292">
        <f t="shared" si="117"/>
        <v>47334922.298594959</v>
      </c>
      <c r="AA184" s="291">
        <f t="shared" si="108"/>
        <v>47488117</v>
      </c>
      <c r="AB184" s="291">
        <f t="shared" si="108"/>
        <v>0</v>
      </c>
      <c r="AC184" s="291">
        <f t="shared" si="125"/>
        <v>0</v>
      </c>
      <c r="AD184" s="316">
        <f t="shared" si="107"/>
        <v>47488117</v>
      </c>
      <c r="AE184" s="317">
        <f t="shared" si="118"/>
        <v>1.0032363991312516</v>
      </c>
      <c r="AF184" s="318">
        <f t="shared" ca="1" si="119"/>
        <v>4.5844303719974428E-3</v>
      </c>
      <c r="AG184" s="319">
        <f t="shared" si="113"/>
        <v>89</v>
      </c>
      <c r="AH184" s="318">
        <f t="shared" ca="1" si="120"/>
        <v>4.5519639934533552E-3</v>
      </c>
      <c r="AI184" s="318">
        <f t="shared" ca="1" si="121"/>
        <v>3.2466378544087661E-5</v>
      </c>
      <c r="AJ184" s="320">
        <f t="shared" ca="1" si="122"/>
        <v>1.0032688655097957</v>
      </c>
      <c r="AK184"/>
      <c r="AL184" s="208">
        <f t="shared" si="123"/>
        <v>89</v>
      </c>
      <c r="AM184" t="b">
        <f t="shared" si="124"/>
        <v>1</v>
      </c>
      <c r="AN184"/>
      <c r="AO184" s="200">
        <v>89</v>
      </c>
      <c r="AP184" s="200"/>
      <c r="AQ184" s="200"/>
    </row>
    <row r="185" spans="2:43" s="207" customFormat="1">
      <c r="B185" s="410" t="s">
        <v>319</v>
      </c>
      <c r="C185" s="410" t="s">
        <v>560</v>
      </c>
      <c r="D185" s="410" t="s">
        <v>29</v>
      </c>
      <c r="E185" s="410" t="s">
        <v>320</v>
      </c>
      <c r="F185" s="315">
        <v>33365090.412111014</v>
      </c>
      <c r="G185" s="315"/>
      <c r="H185" s="315"/>
      <c r="I185" s="292">
        <f t="shared" si="114"/>
        <v>33365090.412111014</v>
      </c>
      <c r="J185" s="291"/>
      <c r="K185" s="315">
        <v>27287442</v>
      </c>
      <c r="L185" s="315"/>
      <c r="M185" s="315"/>
      <c r="N185" s="292">
        <f t="shared" si="104"/>
        <v>27287442</v>
      </c>
      <c r="O185" s="315">
        <f>VLOOKUP($B185,[1]점별현황!$B$3:$E$302,3,0)</f>
        <v>7168736.2058823481</v>
      </c>
      <c r="P185" s="315"/>
      <c r="Q185" s="315"/>
      <c r="R185" s="292">
        <f t="shared" si="105"/>
        <v>7168736.2058823481</v>
      </c>
      <c r="S185" s="315">
        <v>2542301</v>
      </c>
      <c r="T185" s="315"/>
      <c r="U185" s="291"/>
      <c r="V185" s="292">
        <f t="shared" si="115"/>
        <v>2542301</v>
      </c>
      <c r="W185" s="291">
        <f t="shared" si="106"/>
        <v>40533826.617993362</v>
      </c>
      <c r="X185" s="291">
        <f t="shared" si="106"/>
        <v>0</v>
      </c>
      <c r="Y185" s="291">
        <f t="shared" si="116"/>
        <v>0</v>
      </c>
      <c r="Z185" s="292">
        <f t="shared" si="117"/>
        <v>40533826.617993362</v>
      </c>
      <c r="AA185" s="291">
        <f t="shared" si="108"/>
        <v>29829743</v>
      </c>
      <c r="AB185" s="291">
        <f t="shared" si="108"/>
        <v>0</v>
      </c>
      <c r="AC185" s="291">
        <f t="shared" si="125"/>
        <v>0</v>
      </c>
      <c r="AD185" s="316">
        <f t="shared" si="107"/>
        <v>29829743</v>
      </c>
      <c r="AE185" s="317">
        <f t="shared" si="118"/>
        <v>0.73592220347531379</v>
      </c>
      <c r="AF185" s="318">
        <f t="shared" ca="1" si="119"/>
        <v>2.8797178839093181E-3</v>
      </c>
      <c r="AG185" s="319">
        <f t="shared" si="113"/>
        <v>53</v>
      </c>
      <c r="AH185" s="318">
        <f t="shared" ca="1" si="120"/>
        <v>2.7107201309328967E-3</v>
      </c>
      <c r="AI185" s="318">
        <f t="shared" ca="1" si="121"/>
        <v>1.6899775297642139E-4</v>
      </c>
      <c r="AJ185" s="320">
        <f t="shared" ca="1" si="122"/>
        <v>0.73609120122829019</v>
      </c>
      <c r="AK185"/>
      <c r="AL185" s="208">
        <f t="shared" si="123"/>
        <v>53</v>
      </c>
      <c r="AM185" t="b">
        <f t="shared" si="124"/>
        <v>1</v>
      </c>
      <c r="AN185"/>
      <c r="AO185" s="200">
        <v>53</v>
      </c>
      <c r="AP185" s="200"/>
      <c r="AQ185" s="200"/>
    </row>
    <row r="186" spans="2:43" s="207" customFormat="1">
      <c r="B186" s="410" t="s">
        <v>288</v>
      </c>
      <c r="C186" s="410" t="s">
        <v>560</v>
      </c>
      <c r="D186" s="410" t="s">
        <v>29</v>
      </c>
      <c r="E186" s="410" t="s">
        <v>289</v>
      </c>
      <c r="F186" s="315">
        <v>47737744.743481919</v>
      </c>
      <c r="G186" s="315"/>
      <c r="H186" s="315"/>
      <c r="I186" s="292">
        <f t="shared" si="114"/>
        <v>47737744.743481919</v>
      </c>
      <c r="J186" s="291"/>
      <c r="K186" s="315">
        <v>48717899</v>
      </c>
      <c r="L186" s="315"/>
      <c r="M186" s="315"/>
      <c r="N186" s="292">
        <f t="shared" si="104"/>
        <v>48717899</v>
      </c>
      <c r="O186" s="315">
        <f>VLOOKUP($B186,[1]점별현황!$B$3:$E$302,3,0)</f>
        <v>10103587.941176463</v>
      </c>
      <c r="P186" s="315"/>
      <c r="Q186" s="315"/>
      <c r="R186" s="292">
        <f t="shared" si="105"/>
        <v>10103587.941176463</v>
      </c>
      <c r="S186" s="315">
        <v>11102030</v>
      </c>
      <c r="T186" s="315"/>
      <c r="U186" s="291"/>
      <c r="V186" s="292">
        <f t="shared" si="115"/>
        <v>11102030</v>
      </c>
      <c r="W186" s="291">
        <f t="shared" si="106"/>
        <v>57841332.684658378</v>
      </c>
      <c r="X186" s="291">
        <f t="shared" si="106"/>
        <v>0</v>
      </c>
      <c r="Y186" s="291">
        <f t="shared" si="116"/>
        <v>0</v>
      </c>
      <c r="Z186" s="292">
        <f t="shared" si="117"/>
        <v>57841332.684658378</v>
      </c>
      <c r="AA186" s="291">
        <f t="shared" si="108"/>
        <v>59819929</v>
      </c>
      <c r="AB186" s="291">
        <f t="shared" si="108"/>
        <v>0</v>
      </c>
      <c r="AC186" s="291">
        <f t="shared" si="125"/>
        <v>0</v>
      </c>
      <c r="AD186" s="316">
        <f t="shared" si="107"/>
        <v>59819929</v>
      </c>
      <c r="AE186" s="317">
        <f t="shared" si="118"/>
        <v>1.0342073085716854</v>
      </c>
      <c r="AF186" s="318">
        <f t="shared" ca="1" si="119"/>
        <v>5.7749246902826365E-3</v>
      </c>
      <c r="AG186" s="319">
        <f t="shared" si="113"/>
        <v>106</v>
      </c>
      <c r="AH186" s="318">
        <f t="shared" ca="1" si="120"/>
        <v>5.4214402618657934E-3</v>
      </c>
      <c r="AI186" s="318">
        <f t="shared" ca="1" si="121"/>
        <v>3.5348442841684306E-4</v>
      </c>
      <c r="AJ186" s="320">
        <f t="shared" ca="1" si="122"/>
        <v>1.0345607930001022</v>
      </c>
      <c r="AK186"/>
      <c r="AL186" s="208">
        <f t="shared" si="123"/>
        <v>106</v>
      </c>
      <c r="AM186" t="b">
        <f t="shared" si="124"/>
        <v>1</v>
      </c>
      <c r="AN186"/>
      <c r="AO186" s="200">
        <v>106</v>
      </c>
      <c r="AP186" s="200"/>
      <c r="AQ186" s="200"/>
    </row>
    <row r="187" spans="2:43" s="207" customFormat="1">
      <c r="B187" s="410" t="s">
        <v>308</v>
      </c>
      <c r="C187" s="410" t="s">
        <v>560</v>
      </c>
      <c r="D187" s="410" t="s">
        <v>29</v>
      </c>
      <c r="E187" s="410" t="s">
        <v>309</v>
      </c>
      <c r="F187" s="315">
        <v>29258617.746005047</v>
      </c>
      <c r="G187" s="315"/>
      <c r="H187" s="315"/>
      <c r="I187" s="292">
        <f t="shared" si="114"/>
        <v>29258617.746005047</v>
      </c>
      <c r="J187" s="291"/>
      <c r="K187" s="315">
        <v>29418880</v>
      </c>
      <c r="L187" s="315"/>
      <c r="M187" s="315"/>
      <c r="N187" s="292">
        <f t="shared" si="104"/>
        <v>29418880</v>
      </c>
      <c r="O187" s="315">
        <f>VLOOKUP($B187,[1]점별현황!$B$3:$E$302,3,0)</f>
        <v>6350826.7058823491</v>
      </c>
      <c r="P187" s="315"/>
      <c r="Q187" s="315"/>
      <c r="R187" s="292">
        <f t="shared" si="105"/>
        <v>6350826.7058823491</v>
      </c>
      <c r="S187" s="315">
        <v>9191444</v>
      </c>
      <c r="T187" s="315"/>
      <c r="U187" s="291"/>
      <c r="V187" s="292">
        <f t="shared" si="115"/>
        <v>9191444</v>
      </c>
      <c r="W187" s="291">
        <f t="shared" si="106"/>
        <v>35609444.451887399</v>
      </c>
      <c r="X187" s="291">
        <f t="shared" si="106"/>
        <v>0</v>
      </c>
      <c r="Y187" s="291">
        <f t="shared" si="116"/>
        <v>0</v>
      </c>
      <c r="Z187" s="292">
        <f t="shared" si="117"/>
        <v>35609444.451887399</v>
      </c>
      <c r="AA187" s="291">
        <f t="shared" si="108"/>
        <v>38610324</v>
      </c>
      <c r="AB187" s="291">
        <f t="shared" si="108"/>
        <v>0</v>
      </c>
      <c r="AC187" s="291">
        <f t="shared" si="125"/>
        <v>0</v>
      </c>
      <c r="AD187" s="316">
        <f t="shared" si="107"/>
        <v>38610324</v>
      </c>
      <c r="AE187" s="317">
        <f t="shared" si="118"/>
        <v>1.0842720125040746</v>
      </c>
      <c r="AF187" s="318">
        <f t="shared" ca="1" si="119"/>
        <v>3.7273817788618948E-3</v>
      </c>
      <c r="AG187" s="319">
        <f t="shared" si="113"/>
        <v>67</v>
      </c>
      <c r="AH187" s="318">
        <f t="shared" ca="1" si="120"/>
        <v>3.4267594108019642E-3</v>
      </c>
      <c r="AI187" s="318">
        <f t="shared" ca="1" si="121"/>
        <v>3.0062236805993058E-4</v>
      </c>
      <c r="AJ187" s="320">
        <f t="shared" ca="1" si="122"/>
        <v>1.0845726348721345</v>
      </c>
      <c r="AK187"/>
      <c r="AL187" s="208">
        <f t="shared" si="123"/>
        <v>67</v>
      </c>
      <c r="AM187" t="b">
        <f t="shared" si="124"/>
        <v>1</v>
      </c>
      <c r="AN187"/>
      <c r="AO187" s="200">
        <v>67</v>
      </c>
      <c r="AP187" s="200"/>
      <c r="AQ187" s="200"/>
    </row>
    <row r="188" spans="2:43" s="207" customFormat="1">
      <c r="B188" s="410" t="s">
        <v>310</v>
      </c>
      <c r="C188" s="410" t="s">
        <v>560</v>
      </c>
      <c r="D188" s="410" t="s">
        <v>29</v>
      </c>
      <c r="E188" s="410" t="s">
        <v>493</v>
      </c>
      <c r="F188" s="315">
        <v>35418326.745164007</v>
      </c>
      <c r="G188" s="315"/>
      <c r="H188" s="315"/>
      <c r="I188" s="292">
        <f t="shared" si="114"/>
        <v>35418326.745164007</v>
      </c>
      <c r="J188" s="291"/>
      <c r="K188" s="315">
        <v>33863178</v>
      </c>
      <c r="L188" s="315"/>
      <c r="M188" s="315"/>
      <c r="N188" s="292">
        <f t="shared" si="104"/>
        <v>33863178</v>
      </c>
      <c r="O188" s="315">
        <f>VLOOKUP($B188,[1]점별현황!$B$3:$E$302,3,0)</f>
        <v>7505522.4705882315</v>
      </c>
      <c r="P188" s="315"/>
      <c r="Q188" s="315"/>
      <c r="R188" s="292">
        <f t="shared" si="105"/>
        <v>7505522.4705882315</v>
      </c>
      <c r="S188" s="315">
        <v>6261093</v>
      </c>
      <c r="T188" s="315"/>
      <c r="U188" s="291"/>
      <c r="V188" s="292">
        <f t="shared" si="115"/>
        <v>6261093</v>
      </c>
      <c r="W188" s="291">
        <f t="shared" si="106"/>
        <v>42923849.215752237</v>
      </c>
      <c r="X188" s="291">
        <f t="shared" si="106"/>
        <v>0</v>
      </c>
      <c r="Y188" s="291">
        <f t="shared" si="116"/>
        <v>0</v>
      </c>
      <c r="Z188" s="292">
        <f t="shared" si="117"/>
        <v>42923849.215752237</v>
      </c>
      <c r="AA188" s="291">
        <f t="shared" si="108"/>
        <v>40124271</v>
      </c>
      <c r="AB188" s="291">
        <f t="shared" si="108"/>
        <v>0</v>
      </c>
      <c r="AC188" s="291">
        <f t="shared" si="125"/>
        <v>0</v>
      </c>
      <c r="AD188" s="316">
        <f t="shared" si="107"/>
        <v>40124271</v>
      </c>
      <c r="AE188" s="317">
        <f t="shared" si="118"/>
        <v>0.93477802510952712</v>
      </c>
      <c r="AF188" s="318">
        <f t="shared" ca="1" si="119"/>
        <v>3.8735359127138312E-3</v>
      </c>
      <c r="AG188" s="319">
        <f t="shared" si="113"/>
        <v>80</v>
      </c>
      <c r="AH188" s="318">
        <f t="shared" ca="1" si="120"/>
        <v>4.0916530278232409E-3</v>
      </c>
      <c r="AI188" s="318">
        <f t="shared" ca="1" si="121"/>
        <v>-2.1811711510940973E-4</v>
      </c>
      <c r="AJ188" s="320">
        <f t="shared" ca="1" si="122"/>
        <v>0.93455990799441768</v>
      </c>
      <c r="AK188"/>
      <c r="AL188" s="208">
        <f t="shared" si="123"/>
        <v>80</v>
      </c>
      <c r="AM188" t="b">
        <f t="shared" si="124"/>
        <v>1</v>
      </c>
      <c r="AN188"/>
      <c r="AO188" s="200">
        <v>80</v>
      </c>
      <c r="AP188" s="200"/>
      <c r="AQ188" s="200"/>
    </row>
    <row r="189" spans="2:43" s="207" customFormat="1">
      <c r="B189" s="410" t="s">
        <v>534</v>
      </c>
      <c r="C189" s="410" t="s">
        <v>560</v>
      </c>
      <c r="D189" s="410" t="s">
        <v>29</v>
      </c>
      <c r="E189" s="410" t="s">
        <v>535</v>
      </c>
      <c r="F189" s="315">
        <v>32851781.32884777</v>
      </c>
      <c r="G189" s="315"/>
      <c r="H189" s="315"/>
      <c r="I189" s="292">
        <f t="shared" si="114"/>
        <v>32851781.32884777</v>
      </c>
      <c r="J189" s="291"/>
      <c r="K189" s="315">
        <v>31449310</v>
      </c>
      <c r="L189" s="315"/>
      <c r="M189" s="315"/>
      <c r="N189" s="292">
        <f t="shared" si="104"/>
        <v>31449310</v>
      </c>
      <c r="O189" s="315">
        <f>VLOOKUP($B189,[1]점별현황!$B$3:$E$302,3,0)</f>
        <v>7168736.2058823481</v>
      </c>
      <c r="P189" s="315"/>
      <c r="Q189" s="315"/>
      <c r="R189" s="292">
        <f t="shared" si="105"/>
        <v>7168736.2058823481</v>
      </c>
      <c r="S189" s="315">
        <v>10130955</v>
      </c>
      <c r="T189" s="315"/>
      <c r="U189" s="291"/>
      <c r="V189" s="292">
        <f t="shared" si="115"/>
        <v>10130955</v>
      </c>
      <c r="W189" s="291">
        <f t="shared" si="106"/>
        <v>40020517.534730121</v>
      </c>
      <c r="X189" s="291">
        <f t="shared" si="106"/>
        <v>0</v>
      </c>
      <c r="Y189" s="291">
        <f t="shared" si="116"/>
        <v>0</v>
      </c>
      <c r="Z189" s="292">
        <f t="shared" si="117"/>
        <v>40020517.534730121</v>
      </c>
      <c r="AA189" s="291">
        <f t="shared" si="108"/>
        <v>41580265</v>
      </c>
      <c r="AB189" s="291">
        <f t="shared" si="108"/>
        <v>0</v>
      </c>
      <c r="AC189" s="291">
        <f t="shared" si="125"/>
        <v>0</v>
      </c>
      <c r="AD189" s="316">
        <f t="shared" si="107"/>
        <v>41580265</v>
      </c>
      <c r="AE189" s="317">
        <f t="shared" si="118"/>
        <v>1.038973695527958</v>
      </c>
      <c r="AF189" s="318">
        <f t="shared" ca="1" si="119"/>
        <v>4.0140953523531428E-3</v>
      </c>
      <c r="AG189" s="319">
        <f t="shared" si="113"/>
        <v>67</v>
      </c>
      <c r="AH189" s="318">
        <f t="shared" ca="1" si="120"/>
        <v>3.4267594108019642E-3</v>
      </c>
      <c r="AI189" s="318">
        <f t="shared" ca="1" si="121"/>
        <v>5.8733594155117863E-4</v>
      </c>
      <c r="AJ189" s="320">
        <f t="shared" ca="1" si="122"/>
        <v>1.0395610314695092</v>
      </c>
      <c r="AK189"/>
      <c r="AL189" s="208">
        <f t="shared" si="123"/>
        <v>67</v>
      </c>
      <c r="AM189" t="b">
        <f t="shared" si="124"/>
        <v>1</v>
      </c>
      <c r="AN189"/>
      <c r="AO189" s="200">
        <v>67</v>
      </c>
      <c r="AP189" s="200"/>
      <c r="AQ189" s="200"/>
    </row>
    <row r="190" spans="2:43" s="207" customFormat="1">
      <c r="B190" s="410" t="s">
        <v>561</v>
      </c>
      <c r="C190" s="410" t="s">
        <v>560</v>
      </c>
      <c r="D190" s="410" t="s">
        <v>29</v>
      </c>
      <c r="E190" s="410" t="s">
        <v>562</v>
      </c>
      <c r="F190" s="315">
        <v>24125526.913372584</v>
      </c>
      <c r="G190" s="315"/>
      <c r="H190" s="315"/>
      <c r="I190" s="292">
        <f t="shared" si="114"/>
        <v>24125526.913372584</v>
      </c>
      <c r="J190" s="291"/>
      <c r="K190" s="315">
        <v>26264760</v>
      </c>
      <c r="L190" s="315"/>
      <c r="M190" s="315"/>
      <c r="N190" s="292">
        <f t="shared" si="104"/>
        <v>26264760</v>
      </c>
      <c r="O190" s="315">
        <f>VLOOKUP($B190,[1]점별현황!$B$3:$E$302,3,0)</f>
        <v>5051793.9705882315</v>
      </c>
      <c r="P190" s="315"/>
      <c r="Q190" s="315"/>
      <c r="R190" s="292">
        <f t="shared" si="105"/>
        <v>5051793.9705882315</v>
      </c>
      <c r="S190" s="315">
        <v>2586426</v>
      </c>
      <c r="T190" s="315"/>
      <c r="U190" s="291"/>
      <c r="V190" s="292">
        <f t="shared" si="115"/>
        <v>2586426</v>
      </c>
      <c r="W190" s="291">
        <f t="shared" si="106"/>
        <v>29177320.883960813</v>
      </c>
      <c r="X190" s="291">
        <f t="shared" si="106"/>
        <v>0</v>
      </c>
      <c r="Y190" s="291">
        <f t="shared" si="116"/>
        <v>0</v>
      </c>
      <c r="Z190" s="292">
        <f t="shared" si="117"/>
        <v>29177320.883960813</v>
      </c>
      <c r="AA190" s="291">
        <f t="shared" si="108"/>
        <v>28851186</v>
      </c>
      <c r="AB190" s="291">
        <f t="shared" si="108"/>
        <v>0</v>
      </c>
      <c r="AC190" s="291">
        <f t="shared" si="125"/>
        <v>0</v>
      </c>
      <c r="AD190" s="316">
        <f t="shared" si="107"/>
        <v>28851186</v>
      </c>
      <c r="AE190" s="317">
        <f t="shared" si="118"/>
        <v>0.98882231561774081</v>
      </c>
      <c r="AF190" s="318">
        <f t="shared" ca="1" si="119"/>
        <v>2.7852494839192593E-3</v>
      </c>
      <c r="AG190" s="319">
        <f t="shared" si="113"/>
        <v>42</v>
      </c>
      <c r="AH190" s="318">
        <f t="shared" ca="1" si="120"/>
        <v>2.1481178396072012E-3</v>
      </c>
      <c r="AI190" s="318">
        <f t="shared" ca="1" si="121"/>
        <v>6.3713164431205812E-4</v>
      </c>
      <c r="AJ190" s="320">
        <f t="shared" ca="1" si="122"/>
        <v>0.98945944726205282</v>
      </c>
      <c r="AK190"/>
      <c r="AL190" s="208">
        <f t="shared" si="123"/>
        <v>42</v>
      </c>
      <c r="AM190" t="b">
        <f t="shared" si="124"/>
        <v>1</v>
      </c>
      <c r="AN190"/>
      <c r="AO190" s="200">
        <v>42</v>
      </c>
      <c r="AP190" s="200"/>
      <c r="AQ190" s="200"/>
    </row>
    <row r="191" spans="2:43" s="207" customFormat="1">
      <c r="B191" s="410" t="s">
        <v>604</v>
      </c>
      <c r="C191" s="410" t="s">
        <v>560</v>
      </c>
      <c r="D191" s="410" t="s">
        <v>29</v>
      </c>
      <c r="E191" s="410" t="s">
        <v>609</v>
      </c>
      <c r="F191" s="315">
        <v>26178763.246425569</v>
      </c>
      <c r="G191" s="315"/>
      <c r="H191" s="315"/>
      <c r="I191" s="292">
        <f t="shared" si="114"/>
        <v>26178763.246425569</v>
      </c>
      <c r="J191" s="291"/>
      <c r="K191" s="315">
        <v>22226415</v>
      </c>
      <c r="L191" s="315"/>
      <c r="M191" s="315"/>
      <c r="N191" s="292">
        <f t="shared" si="104"/>
        <v>22226415</v>
      </c>
      <c r="O191" s="315">
        <f>VLOOKUP($B191,[1]점별현황!$B$3:$E$302,3,0)</f>
        <v>5532917.20588235</v>
      </c>
      <c r="P191" s="315"/>
      <c r="Q191" s="315"/>
      <c r="R191" s="292">
        <f t="shared" si="105"/>
        <v>5532917.20588235</v>
      </c>
      <c r="S191" s="315">
        <v>6729851</v>
      </c>
      <c r="T191" s="315"/>
      <c r="U191" s="291"/>
      <c r="V191" s="292">
        <f t="shared" si="115"/>
        <v>6729851</v>
      </c>
      <c r="W191" s="291">
        <f t="shared" si="106"/>
        <v>31711680.452307917</v>
      </c>
      <c r="X191" s="291">
        <f t="shared" si="106"/>
        <v>0</v>
      </c>
      <c r="Y191" s="291">
        <f t="shared" si="116"/>
        <v>0</v>
      </c>
      <c r="Z191" s="292">
        <f t="shared" si="117"/>
        <v>31711680.452307917</v>
      </c>
      <c r="AA191" s="291">
        <f t="shared" si="108"/>
        <v>28956266</v>
      </c>
      <c r="AB191" s="291">
        <f t="shared" si="108"/>
        <v>0</v>
      </c>
      <c r="AC191" s="291">
        <f t="shared" si="125"/>
        <v>0</v>
      </c>
      <c r="AD191" s="316">
        <f t="shared" si="107"/>
        <v>28956266</v>
      </c>
      <c r="AE191" s="317">
        <f t="shared" si="118"/>
        <v>0.91311042451844004</v>
      </c>
      <c r="AF191" s="318">
        <f t="shared" ca="1" si="119"/>
        <v>2.7953937468195864E-3</v>
      </c>
      <c r="AG191" s="319">
        <f t="shared" si="113"/>
        <v>46</v>
      </c>
      <c r="AH191" s="318">
        <f t="shared" ca="1" si="120"/>
        <v>2.3527004909983632E-3</v>
      </c>
      <c r="AI191" s="318">
        <f t="shared" ca="1" si="121"/>
        <v>4.4269325582122323E-4</v>
      </c>
      <c r="AJ191" s="320">
        <f t="shared" ca="1" si="122"/>
        <v>0.91355311777426129</v>
      </c>
      <c r="AK191"/>
      <c r="AL191" s="208">
        <f t="shared" si="123"/>
        <v>46</v>
      </c>
      <c r="AM191" t="b">
        <f t="shared" si="124"/>
        <v>1</v>
      </c>
      <c r="AN191"/>
      <c r="AO191" s="200">
        <v>46</v>
      </c>
      <c r="AP191" s="200"/>
      <c r="AQ191" s="200"/>
    </row>
    <row r="192" spans="2:43" s="207" customFormat="1">
      <c r="B192" s="410" t="s">
        <v>619</v>
      </c>
      <c r="C192" s="410" t="s">
        <v>560</v>
      </c>
      <c r="D192" s="410" t="s">
        <v>29</v>
      </c>
      <c r="E192" s="410" t="s">
        <v>625</v>
      </c>
      <c r="F192" s="315">
        <v>33365090.412111014</v>
      </c>
      <c r="G192" s="315"/>
      <c r="H192" s="315"/>
      <c r="I192" s="292">
        <f t="shared" si="114"/>
        <v>33365090.412111014</v>
      </c>
      <c r="J192" s="291"/>
      <c r="K192" s="315">
        <v>24472742</v>
      </c>
      <c r="L192" s="315"/>
      <c r="M192" s="315"/>
      <c r="N192" s="292">
        <f t="shared" si="104"/>
        <v>24472742</v>
      </c>
      <c r="O192" s="315">
        <f>VLOOKUP($B192,[1]점별현황!$B$3:$E$302,3,0)</f>
        <v>7168736.2058823481</v>
      </c>
      <c r="P192" s="315"/>
      <c r="Q192" s="315"/>
      <c r="R192" s="292">
        <f t="shared" si="105"/>
        <v>7168736.2058823481</v>
      </c>
      <c r="S192" s="315">
        <v>2288741</v>
      </c>
      <c r="T192" s="315"/>
      <c r="U192" s="291"/>
      <c r="V192" s="292">
        <f t="shared" si="115"/>
        <v>2288741</v>
      </c>
      <c r="W192" s="291">
        <f t="shared" si="106"/>
        <v>40533826.617993362</v>
      </c>
      <c r="X192" s="291">
        <f t="shared" si="106"/>
        <v>0</v>
      </c>
      <c r="Y192" s="291">
        <f t="shared" si="116"/>
        <v>0</v>
      </c>
      <c r="Z192" s="292">
        <f t="shared" si="117"/>
        <v>40533826.617993362</v>
      </c>
      <c r="AA192" s="291">
        <f t="shared" si="108"/>
        <v>26761483</v>
      </c>
      <c r="AB192" s="291">
        <f t="shared" si="108"/>
        <v>0</v>
      </c>
      <c r="AC192" s="291">
        <f t="shared" si="125"/>
        <v>0</v>
      </c>
      <c r="AD192" s="316">
        <f t="shared" si="107"/>
        <v>26761483</v>
      </c>
      <c r="AE192" s="317">
        <f t="shared" si="118"/>
        <v>0.6602259207404888</v>
      </c>
      <c r="AF192" s="318">
        <f t="shared" ca="1" si="119"/>
        <v>2.5835127441438295E-3</v>
      </c>
      <c r="AG192" s="319">
        <f t="shared" si="113"/>
        <v>50</v>
      </c>
      <c r="AH192" s="318">
        <f t="shared" ca="1" si="120"/>
        <v>2.5572831423895256E-3</v>
      </c>
      <c r="AI192" s="318">
        <f t="shared" ca="1" si="121"/>
        <v>2.6229601754303947E-5</v>
      </c>
      <c r="AJ192" s="320">
        <f t="shared" ca="1" si="122"/>
        <v>0.66025215034224316</v>
      </c>
      <c r="AK192"/>
      <c r="AL192" s="208">
        <f t="shared" si="123"/>
        <v>50</v>
      </c>
      <c r="AM192" t="b">
        <f t="shared" si="124"/>
        <v>1</v>
      </c>
      <c r="AN192"/>
      <c r="AO192" s="200">
        <v>50</v>
      </c>
      <c r="AP192" s="200"/>
      <c r="AQ192" s="200"/>
    </row>
    <row r="193" spans="2:43" s="207" customFormat="1">
      <c r="B193" s="410" t="s">
        <v>641</v>
      </c>
      <c r="C193" s="410" t="s">
        <v>560</v>
      </c>
      <c r="D193" s="410" t="s">
        <v>29</v>
      </c>
      <c r="E193" s="410" t="s">
        <v>642</v>
      </c>
      <c r="F193" s="315">
        <v>32338472.245584525</v>
      </c>
      <c r="G193" s="315"/>
      <c r="H193" s="315"/>
      <c r="I193" s="292">
        <f t="shared" si="114"/>
        <v>32338472.245584525</v>
      </c>
      <c r="J193" s="291"/>
      <c r="K193" s="315">
        <v>28672730</v>
      </c>
      <c r="L193" s="315"/>
      <c r="M193" s="315"/>
      <c r="N193" s="292">
        <f t="shared" si="104"/>
        <v>28672730</v>
      </c>
      <c r="O193" s="315">
        <f>VLOOKUP($B193,[1]점별현황!$B$3:$E$302,3,0)</f>
        <v>7168736.2058823481</v>
      </c>
      <c r="P193" s="315"/>
      <c r="Q193" s="315"/>
      <c r="R193" s="292">
        <f t="shared" si="105"/>
        <v>7168736.2058823481</v>
      </c>
      <c r="S193" s="315">
        <v>4888762</v>
      </c>
      <c r="T193" s="315"/>
      <c r="U193" s="291"/>
      <c r="V193" s="292">
        <f t="shared" si="115"/>
        <v>4888762</v>
      </c>
      <c r="W193" s="291">
        <f t="shared" si="106"/>
        <v>39507208.451466873</v>
      </c>
      <c r="X193" s="291">
        <f t="shared" si="106"/>
        <v>0</v>
      </c>
      <c r="Y193" s="291">
        <f t="shared" si="116"/>
        <v>0</v>
      </c>
      <c r="Z193" s="292">
        <f t="shared" si="117"/>
        <v>39507208.451466873</v>
      </c>
      <c r="AA193" s="291">
        <f t="shared" si="108"/>
        <v>33561492</v>
      </c>
      <c r="AB193" s="291">
        <f t="shared" si="108"/>
        <v>0</v>
      </c>
      <c r="AC193" s="291">
        <f t="shared" si="125"/>
        <v>0</v>
      </c>
      <c r="AD193" s="316">
        <f t="shared" si="107"/>
        <v>33561492</v>
      </c>
      <c r="AE193" s="317">
        <f t="shared" si="118"/>
        <v>0.84950299743979729</v>
      </c>
      <c r="AF193" s="318">
        <f t="shared" ca="1" si="119"/>
        <v>3.2399752395814978E-3</v>
      </c>
      <c r="AG193" s="319">
        <f t="shared" si="113"/>
        <v>58</v>
      </c>
      <c r="AH193" s="318">
        <f t="shared" ca="1" si="120"/>
        <v>2.9664484451718495E-3</v>
      </c>
      <c r="AI193" s="318">
        <f t="shared" ca="1" si="121"/>
        <v>2.7352679440964837E-4</v>
      </c>
      <c r="AJ193" s="320">
        <f t="shared" ca="1" si="122"/>
        <v>0.84977652423420691</v>
      </c>
      <c r="AK193"/>
      <c r="AL193" s="208">
        <f t="shared" si="123"/>
        <v>58</v>
      </c>
      <c r="AM193" t="b">
        <f t="shared" si="124"/>
        <v>1</v>
      </c>
      <c r="AN193"/>
      <c r="AO193" s="200">
        <v>58</v>
      </c>
      <c r="AP193" s="200"/>
      <c r="AQ193" s="200"/>
    </row>
    <row r="194" spans="2:43" s="207" customFormat="1">
      <c r="B194" s="410" t="s">
        <v>321</v>
      </c>
      <c r="C194" s="410" t="s">
        <v>560</v>
      </c>
      <c r="D194" s="410" t="s">
        <v>30</v>
      </c>
      <c r="E194" s="410" t="s">
        <v>322</v>
      </c>
      <c r="F194" s="315">
        <v>30012816.901408453</v>
      </c>
      <c r="G194" s="315"/>
      <c r="H194" s="315"/>
      <c r="I194" s="292">
        <f t="shared" si="114"/>
        <v>30012816.901408453</v>
      </c>
      <c r="J194" s="291"/>
      <c r="K194" s="315">
        <v>5063004.777777778</v>
      </c>
      <c r="L194" s="315"/>
      <c r="M194" s="315"/>
      <c r="N194" s="292">
        <f t="shared" si="104"/>
        <v>5063004.777777778</v>
      </c>
      <c r="O194" s="315">
        <f>VLOOKUP($B194,[1]점별현황!$B$3:$E$302,3,0)</f>
        <v>3752761.2352941157</v>
      </c>
      <c r="P194" s="315"/>
      <c r="Q194" s="315"/>
      <c r="R194" s="292">
        <f t="shared" si="105"/>
        <v>3752761.2352941157</v>
      </c>
      <c r="S194" s="315">
        <v>965580</v>
      </c>
      <c r="T194" s="315"/>
      <c r="U194" s="291"/>
      <c r="V194" s="292">
        <f t="shared" si="115"/>
        <v>965580</v>
      </c>
      <c r="W194" s="291">
        <f t="shared" si="106"/>
        <v>33765578.136702567</v>
      </c>
      <c r="X194" s="291">
        <f t="shared" si="106"/>
        <v>0</v>
      </c>
      <c r="Y194" s="291">
        <f t="shared" si="116"/>
        <v>0</v>
      </c>
      <c r="Z194" s="292">
        <f t="shared" si="117"/>
        <v>33765578.136702567</v>
      </c>
      <c r="AA194" s="291">
        <f t="shared" si="108"/>
        <v>6028584.777777778</v>
      </c>
      <c r="AB194" s="291">
        <f t="shared" si="108"/>
        <v>0</v>
      </c>
      <c r="AC194" s="291">
        <f t="shared" si="125"/>
        <v>0</v>
      </c>
      <c r="AD194" s="316">
        <f t="shared" si="107"/>
        <v>6028584.777777778</v>
      </c>
      <c r="AE194" s="317">
        <f t="shared" si="118"/>
        <v>0.17854232358677774</v>
      </c>
      <c r="AF194" s="318">
        <f t="shared" ca="1" si="119"/>
        <v>5.8199037783296186E-4</v>
      </c>
      <c r="AG194" s="319">
        <f t="shared" si="113"/>
        <v>20</v>
      </c>
      <c r="AH194" s="318">
        <f t="shared" ca="1" si="120"/>
        <v>1.0229132569558102E-3</v>
      </c>
      <c r="AI194" s="318">
        <f t="shared" ca="1" si="121"/>
        <v>-4.4092287912284836E-4</v>
      </c>
      <c r="AJ194" s="320">
        <f t="shared" ca="1" si="122"/>
        <v>0.1781014007076549</v>
      </c>
      <c r="AK194"/>
      <c r="AL194" s="208">
        <f t="shared" si="123"/>
        <v>20</v>
      </c>
      <c r="AM194" t="b">
        <f t="shared" si="124"/>
        <v>1</v>
      </c>
      <c r="AN194"/>
      <c r="AO194" s="200">
        <v>20</v>
      </c>
      <c r="AP194" s="200"/>
      <c r="AQ194" s="200"/>
    </row>
    <row r="195" spans="2:43" s="207" customFormat="1">
      <c r="B195" s="410" t="s">
        <v>323</v>
      </c>
      <c r="C195" s="410" t="s">
        <v>560</v>
      </c>
      <c r="D195" s="410" t="s">
        <v>30</v>
      </c>
      <c r="E195" s="410" t="s">
        <v>324</v>
      </c>
      <c r="F195" s="315">
        <v>34369516.129032254</v>
      </c>
      <c r="G195" s="315"/>
      <c r="H195" s="315"/>
      <c r="I195" s="292">
        <f t="shared" si="114"/>
        <v>34369516.129032254</v>
      </c>
      <c r="J195" s="291"/>
      <c r="K195" s="315">
        <v>17461321.555555556</v>
      </c>
      <c r="L195" s="315"/>
      <c r="M195" s="315"/>
      <c r="N195" s="292">
        <f t="shared" si="104"/>
        <v>17461321.555555556</v>
      </c>
      <c r="O195" s="315">
        <f>VLOOKUP($B195,[1]점별현황!$B$3:$E$302,3,0)</f>
        <v>4715007.70588235</v>
      </c>
      <c r="P195" s="315"/>
      <c r="Q195" s="315"/>
      <c r="R195" s="292">
        <f t="shared" si="105"/>
        <v>4715007.70588235</v>
      </c>
      <c r="S195" s="315">
        <v>2686968</v>
      </c>
      <c r="T195" s="315"/>
      <c r="U195" s="291"/>
      <c r="V195" s="292">
        <f t="shared" si="115"/>
        <v>2686968</v>
      </c>
      <c r="W195" s="291">
        <f t="shared" si="106"/>
        <v>39084523.834914602</v>
      </c>
      <c r="X195" s="291">
        <f t="shared" si="106"/>
        <v>0</v>
      </c>
      <c r="Y195" s="291">
        <f t="shared" si="116"/>
        <v>0</v>
      </c>
      <c r="Z195" s="292">
        <f t="shared" si="117"/>
        <v>39084523.834914602</v>
      </c>
      <c r="AA195" s="291">
        <f t="shared" si="108"/>
        <v>20148289.555555556</v>
      </c>
      <c r="AB195" s="291">
        <f t="shared" si="108"/>
        <v>0</v>
      </c>
      <c r="AC195" s="291">
        <f t="shared" si="125"/>
        <v>0</v>
      </c>
      <c r="AD195" s="316">
        <f t="shared" si="107"/>
        <v>20148289.555555556</v>
      </c>
      <c r="AE195" s="317">
        <f t="shared" si="118"/>
        <v>0.51550556533982594</v>
      </c>
      <c r="AF195" s="318">
        <f t="shared" ca="1" si="119"/>
        <v>1.9450851374521283E-3</v>
      </c>
      <c r="AG195" s="319">
        <f t="shared" si="113"/>
        <v>57</v>
      </c>
      <c r="AH195" s="318">
        <f t="shared" ca="1" si="120"/>
        <v>2.9153027823240591E-3</v>
      </c>
      <c r="AI195" s="318">
        <f t="shared" ca="1" si="121"/>
        <v>-9.7021764487193081E-4</v>
      </c>
      <c r="AJ195" s="320">
        <f t="shared" ca="1" si="122"/>
        <v>0.51453534769495402</v>
      </c>
      <c r="AK195"/>
      <c r="AL195" s="208">
        <f t="shared" si="123"/>
        <v>57</v>
      </c>
      <c r="AM195" t="b">
        <f t="shared" si="124"/>
        <v>1</v>
      </c>
      <c r="AN195"/>
      <c r="AO195" s="200">
        <v>57</v>
      </c>
      <c r="AP195" s="200"/>
      <c r="AQ195" s="200"/>
    </row>
    <row r="196" spans="2:43" s="207" customFormat="1">
      <c r="B196" s="410" t="s">
        <v>327</v>
      </c>
      <c r="C196" s="410" t="s">
        <v>560</v>
      </c>
      <c r="D196" s="410" t="s">
        <v>30</v>
      </c>
      <c r="E196" s="410" t="s">
        <v>328</v>
      </c>
      <c r="F196" s="315">
        <v>29528739.209450252</v>
      </c>
      <c r="G196" s="315"/>
      <c r="H196" s="315"/>
      <c r="I196" s="292">
        <f t="shared" si="114"/>
        <v>29528739.209450252</v>
      </c>
      <c r="J196" s="291"/>
      <c r="K196" s="315">
        <v>24665065.777777776</v>
      </c>
      <c r="L196" s="315"/>
      <c r="M196" s="315"/>
      <c r="N196" s="292">
        <f t="shared" si="104"/>
        <v>24665065.777777776</v>
      </c>
      <c r="O196" s="315">
        <f>VLOOKUP($B196,[1]점별현황!$B$3:$E$302,3,0)</f>
        <v>4715007.70588235</v>
      </c>
      <c r="P196" s="315"/>
      <c r="Q196" s="315"/>
      <c r="R196" s="292">
        <f t="shared" si="105"/>
        <v>4715007.70588235</v>
      </c>
      <c r="S196" s="315">
        <v>4004100</v>
      </c>
      <c r="T196" s="315"/>
      <c r="U196" s="291"/>
      <c r="V196" s="292">
        <f t="shared" si="115"/>
        <v>4004100</v>
      </c>
      <c r="W196" s="291">
        <f t="shared" si="106"/>
        <v>34243746.9153326</v>
      </c>
      <c r="X196" s="291">
        <f t="shared" si="106"/>
        <v>0</v>
      </c>
      <c r="Y196" s="291">
        <f t="shared" si="116"/>
        <v>0</v>
      </c>
      <c r="Z196" s="292">
        <f t="shared" si="117"/>
        <v>34243746.9153326</v>
      </c>
      <c r="AA196" s="291">
        <f t="shared" si="108"/>
        <v>28669165.777777776</v>
      </c>
      <c r="AB196" s="291">
        <f t="shared" si="108"/>
        <v>0</v>
      </c>
      <c r="AC196" s="291">
        <f t="shared" si="125"/>
        <v>0</v>
      </c>
      <c r="AD196" s="316">
        <f t="shared" si="107"/>
        <v>28669165.777777776</v>
      </c>
      <c r="AE196" s="317">
        <f t="shared" si="118"/>
        <v>0.83720878584525427</v>
      </c>
      <c r="AF196" s="318">
        <f t="shared" ca="1" si="119"/>
        <v>2.7676775293380054E-3</v>
      </c>
      <c r="AG196" s="319">
        <f t="shared" si="113"/>
        <v>72</v>
      </c>
      <c r="AH196" s="318">
        <f t="shared" ca="1" si="120"/>
        <v>3.6824877250409165E-3</v>
      </c>
      <c r="AI196" s="318">
        <f t="shared" ca="1" si="121"/>
        <v>-9.1481019570291118E-4</v>
      </c>
      <c r="AJ196" s="320">
        <f t="shared" ca="1" si="122"/>
        <v>0.83629397564955132</v>
      </c>
      <c r="AK196"/>
      <c r="AL196" s="208">
        <f t="shared" si="123"/>
        <v>72</v>
      </c>
      <c r="AM196" t="b">
        <f t="shared" si="124"/>
        <v>1</v>
      </c>
      <c r="AN196"/>
      <c r="AO196" s="200">
        <v>72</v>
      </c>
      <c r="AP196" s="200"/>
      <c r="AQ196" s="200"/>
    </row>
    <row r="197" spans="2:43" s="207" customFormat="1">
      <c r="B197" s="410" t="s">
        <v>329</v>
      </c>
      <c r="C197" s="410" t="s">
        <v>560</v>
      </c>
      <c r="D197" s="410" t="s">
        <v>30</v>
      </c>
      <c r="E197" s="410" t="s">
        <v>330</v>
      </c>
      <c r="F197" s="315">
        <v>57605245.3430259</v>
      </c>
      <c r="G197" s="315"/>
      <c r="H197" s="315"/>
      <c r="I197" s="292">
        <f t="shared" si="114"/>
        <v>57605245.3430259</v>
      </c>
      <c r="J197" s="291"/>
      <c r="K197" s="315">
        <v>42499184.777777776</v>
      </c>
      <c r="L197" s="315"/>
      <c r="M197" s="315"/>
      <c r="N197" s="292">
        <f t="shared" si="104"/>
        <v>42499184.777777776</v>
      </c>
      <c r="O197" s="315">
        <f>VLOOKUP($B197,[1]점별현황!$B$3:$E$302,3,0)</f>
        <v>9045116.8235294055</v>
      </c>
      <c r="P197" s="315"/>
      <c r="Q197" s="315"/>
      <c r="R197" s="292">
        <f t="shared" si="105"/>
        <v>9045116.8235294055</v>
      </c>
      <c r="S197" s="315">
        <v>9559911</v>
      </c>
      <c r="T197" s="315"/>
      <c r="U197" s="291"/>
      <c r="V197" s="292">
        <f t="shared" si="115"/>
        <v>9559911</v>
      </c>
      <c r="W197" s="291">
        <f t="shared" si="106"/>
        <v>66650362.166555308</v>
      </c>
      <c r="X197" s="291">
        <f t="shared" si="106"/>
        <v>0</v>
      </c>
      <c r="Y197" s="291">
        <f t="shared" si="116"/>
        <v>0</v>
      </c>
      <c r="Z197" s="292">
        <f t="shared" si="117"/>
        <v>66650362.166555308</v>
      </c>
      <c r="AA197" s="291">
        <f t="shared" si="108"/>
        <v>52059095.777777776</v>
      </c>
      <c r="AB197" s="291">
        <f t="shared" si="108"/>
        <v>0</v>
      </c>
      <c r="AC197" s="291">
        <f t="shared" si="125"/>
        <v>0</v>
      </c>
      <c r="AD197" s="316">
        <f t="shared" si="107"/>
        <v>52059095.777777776</v>
      </c>
      <c r="AE197" s="317">
        <f t="shared" si="118"/>
        <v>0.78107746283036206</v>
      </c>
      <c r="AF197" s="318">
        <f t="shared" ca="1" si="119"/>
        <v>5.0257056901702015E-3</v>
      </c>
      <c r="AG197" s="319">
        <f t="shared" si="113"/>
        <v>115</v>
      </c>
      <c r="AH197" s="318">
        <f t="shared" ca="1" si="120"/>
        <v>5.8817512274959086E-3</v>
      </c>
      <c r="AI197" s="318">
        <f t="shared" ca="1" si="121"/>
        <v>-8.5604553732570709E-4</v>
      </c>
      <c r="AJ197" s="320">
        <f t="shared" ca="1" si="122"/>
        <v>0.7802214172930364</v>
      </c>
      <c r="AK197"/>
      <c r="AL197" s="208">
        <f t="shared" si="123"/>
        <v>115</v>
      </c>
      <c r="AM197" t="b">
        <f t="shared" si="124"/>
        <v>1</v>
      </c>
      <c r="AN197"/>
      <c r="AO197" s="200">
        <v>115</v>
      </c>
      <c r="AP197" s="200"/>
      <c r="AQ197" s="200"/>
    </row>
    <row r="198" spans="2:43" s="207" customFormat="1">
      <c r="B198" s="410" t="s">
        <v>331</v>
      </c>
      <c r="C198" s="410" t="s">
        <v>560</v>
      </c>
      <c r="D198" s="410" t="s">
        <v>30</v>
      </c>
      <c r="E198" s="410" t="s">
        <v>332</v>
      </c>
      <c r="F198" s="315">
        <v>56153012.267151296</v>
      </c>
      <c r="G198" s="315"/>
      <c r="H198" s="315"/>
      <c r="I198" s="292">
        <f t="shared" si="114"/>
        <v>56153012.267151296</v>
      </c>
      <c r="J198" s="291"/>
      <c r="K198" s="315">
        <v>72607464.555555552</v>
      </c>
      <c r="L198" s="315"/>
      <c r="M198" s="315"/>
      <c r="N198" s="292">
        <f t="shared" si="104"/>
        <v>72607464.555555552</v>
      </c>
      <c r="O198" s="315">
        <f>VLOOKUP($B198,[1]점별현황!$B$3:$E$302,3,0)</f>
        <v>9766801.6764705814</v>
      </c>
      <c r="P198" s="315"/>
      <c r="Q198" s="315"/>
      <c r="R198" s="292">
        <f t="shared" si="105"/>
        <v>9766801.6764705814</v>
      </c>
      <c r="S198" s="315">
        <v>14592200</v>
      </c>
      <c r="T198" s="315"/>
      <c r="U198" s="291"/>
      <c r="V198" s="292">
        <f t="shared" si="115"/>
        <v>14592200</v>
      </c>
      <c r="W198" s="291">
        <f t="shared" si="106"/>
        <v>65919813.943621874</v>
      </c>
      <c r="X198" s="291">
        <f t="shared" si="106"/>
        <v>0</v>
      </c>
      <c r="Y198" s="291">
        <f t="shared" si="116"/>
        <v>0</v>
      </c>
      <c r="Z198" s="292">
        <f t="shared" si="117"/>
        <v>65919813.943621874</v>
      </c>
      <c r="AA198" s="291">
        <f t="shared" si="108"/>
        <v>87199664.555555552</v>
      </c>
      <c r="AB198" s="291">
        <f t="shared" si="108"/>
        <v>0</v>
      </c>
      <c r="AC198" s="291">
        <f t="shared" si="125"/>
        <v>0</v>
      </c>
      <c r="AD198" s="316">
        <f t="shared" si="107"/>
        <v>87199664.555555552</v>
      </c>
      <c r="AE198" s="317">
        <f t="shared" si="118"/>
        <v>1.3228141789073211</v>
      </c>
      <c r="AF198" s="318">
        <f t="shared" ca="1" si="119"/>
        <v>8.4181225929947437E-3</v>
      </c>
      <c r="AG198" s="319">
        <f t="shared" si="113"/>
        <v>167</v>
      </c>
      <c r="AH198" s="318">
        <f t="shared" ca="1" si="120"/>
        <v>8.5413256955810153E-3</v>
      </c>
      <c r="AI198" s="318">
        <f t="shared" ca="1" si="121"/>
        <v>-1.2320310258627162E-4</v>
      </c>
      <c r="AJ198" s="320">
        <f t="shared" ca="1" si="122"/>
        <v>1.3226909758047349</v>
      </c>
      <c r="AK198"/>
      <c r="AL198" s="208">
        <f t="shared" si="123"/>
        <v>167</v>
      </c>
      <c r="AM198" t="b">
        <f t="shared" si="124"/>
        <v>1</v>
      </c>
      <c r="AN198"/>
      <c r="AO198" s="200">
        <v>167</v>
      </c>
      <c r="AP198" s="200"/>
      <c r="AQ198" s="200"/>
    </row>
    <row r="199" spans="2:43" s="207" customFormat="1">
      <c r="B199" s="410" t="s">
        <v>333</v>
      </c>
      <c r="C199" s="410" t="s">
        <v>560</v>
      </c>
      <c r="D199" s="410" t="s">
        <v>30</v>
      </c>
      <c r="E199" s="410" t="s">
        <v>334</v>
      </c>
      <c r="F199" s="315">
        <v>39694370.740572467</v>
      </c>
      <c r="G199" s="315"/>
      <c r="H199" s="315"/>
      <c r="I199" s="292">
        <f t="shared" si="114"/>
        <v>39694370.740572467</v>
      </c>
      <c r="J199" s="291"/>
      <c r="K199" s="315">
        <v>44548382.555555552</v>
      </c>
      <c r="L199" s="315"/>
      <c r="M199" s="315"/>
      <c r="N199" s="292">
        <f t="shared" si="104"/>
        <v>44548382.555555552</v>
      </c>
      <c r="O199" s="315">
        <f>VLOOKUP($B199,[1]점별현황!$B$3:$E$302,3,0)</f>
        <v>7072511.5588235259</v>
      </c>
      <c r="P199" s="315"/>
      <c r="Q199" s="315"/>
      <c r="R199" s="292">
        <f t="shared" si="105"/>
        <v>7072511.5588235259</v>
      </c>
      <c r="S199" s="315">
        <v>6430670</v>
      </c>
      <c r="T199" s="315"/>
      <c r="U199" s="291"/>
      <c r="V199" s="292">
        <f t="shared" si="115"/>
        <v>6430670</v>
      </c>
      <c r="W199" s="291">
        <f t="shared" si="106"/>
        <v>46766882.299395993</v>
      </c>
      <c r="X199" s="291">
        <f t="shared" si="106"/>
        <v>0</v>
      </c>
      <c r="Y199" s="291">
        <f t="shared" si="116"/>
        <v>0</v>
      </c>
      <c r="Z199" s="292">
        <f t="shared" si="117"/>
        <v>46766882.299395993</v>
      </c>
      <c r="AA199" s="291">
        <f t="shared" si="108"/>
        <v>50979052.555555552</v>
      </c>
      <c r="AB199" s="291">
        <f t="shared" si="108"/>
        <v>0</v>
      </c>
      <c r="AC199" s="291">
        <f t="shared" si="125"/>
        <v>0</v>
      </c>
      <c r="AD199" s="316">
        <f t="shared" si="107"/>
        <v>50979052.555555552</v>
      </c>
      <c r="AE199" s="317">
        <f t="shared" si="118"/>
        <v>1.0900673735143118</v>
      </c>
      <c r="AF199" s="318">
        <f t="shared" ca="1" si="119"/>
        <v>4.9214399651041699E-3</v>
      </c>
      <c r="AG199" s="319">
        <f t="shared" si="113"/>
        <v>95</v>
      </c>
      <c r="AH199" s="318">
        <f t="shared" ca="1" si="120"/>
        <v>4.8588379705400983E-3</v>
      </c>
      <c r="AI199" s="318">
        <f t="shared" ca="1" si="121"/>
        <v>6.2601994564071527E-5</v>
      </c>
      <c r="AJ199" s="320">
        <f t="shared" ca="1" si="122"/>
        <v>1.0901299755088758</v>
      </c>
      <c r="AK199"/>
      <c r="AL199" s="208">
        <f t="shared" si="123"/>
        <v>95</v>
      </c>
      <c r="AM199" t="b">
        <f t="shared" si="124"/>
        <v>1</v>
      </c>
      <c r="AN199"/>
      <c r="AO199" s="200">
        <v>95</v>
      </c>
      <c r="AP199" s="200"/>
      <c r="AQ199" s="200"/>
    </row>
    <row r="200" spans="2:43" s="207" customFormat="1">
      <c r="B200" s="410" t="s">
        <v>335</v>
      </c>
      <c r="C200" s="410" t="s">
        <v>560</v>
      </c>
      <c r="D200" s="410" t="s">
        <v>30</v>
      </c>
      <c r="E200" s="410" t="s">
        <v>336</v>
      </c>
      <c r="F200" s="315">
        <v>30012816.901408453</v>
      </c>
      <c r="G200" s="315"/>
      <c r="H200" s="315"/>
      <c r="I200" s="292">
        <f t="shared" si="114"/>
        <v>30012816.901408453</v>
      </c>
      <c r="J200" s="291"/>
      <c r="K200" s="315">
        <v>14440515</v>
      </c>
      <c r="L200" s="315"/>
      <c r="M200" s="315"/>
      <c r="N200" s="292">
        <f t="shared" si="104"/>
        <v>14440515</v>
      </c>
      <c r="O200" s="315">
        <f>VLOOKUP($B200,[1]점별현황!$B$3:$E$302,3,0)</f>
        <v>4859344.6764705852</v>
      </c>
      <c r="P200" s="315"/>
      <c r="Q200" s="315"/>
      <c r="R200" s="292">
        <f t="shared" si="105"/>
        <v>4859344.6764705852</v>
      </c>
      <c r="S200" s="315">
        <v>4316922</v>
      </c>
      <c r="T200" s="315"/>
      <c r="U200" s="291"/>
      <c r="V200" s="292">
        <f t="shared" si="115"/>
        <v>4316922</v>
      </c>
      <c r="W200" s="291">
        <f t="shared" si="106"/>
        <v>34872161.577879041</v>
      </c>
      <c r="X200" s="291">
        <f t="shared" si="106"/>
        <v>0</v>
      </c>
      <c r="Y200" s="291">
        <f t="shared" si="116"/>
        <v>0</v>
      </c>
      <c r="Z200" s="292">
        <f t="shared" si="117"/>
        <v>34872161.577879041</v>
      </c>
      <c r="AA200" s="291">
        <f t="shared" si="108"/>
        <v>18757437</v>
      </c>
      <c r="AB200" s="291">
        <f t="shared" si="108"/>
        <v>0</v>
      </c>
      <c r="AC200" s="291">
        <f t="shared" si="125"/>
        <v>0</v>
      </c>
      <c r="AD200" s="316">
        <f t="shared" si="107"/>
        <v>18757437</v>
      </c>
      <c r="AE200" s="317">
        <f t="shared" si="118"/>
        <v>0.53789143406294249</v>
      </c>
      <c r="AF200" s="318">
        <f t="shared" ca="1" si="119"/>
        <v>1.810814353486128E-3</v>
      </c>
      <c r="AG200" s="319">
        <f t="shared" si="113"/>
        <v>37</v>
      </c>
      <c r="AH200" s="318">
        <f t="shared" ca="1" si="120"/>
        <v>1.8923895253682489E-3</v>
      </c>
      <c r="AI200" s="318">
        <f t="shared" ca="1" si="121"/>
        <v>-8.1575171882120913E-5</v>
      </c>
      <c r="AJ200" s="320">
        <f t="shared" ca="1" si="122"/>
        <v>0.53780985889106037</v>
      </c>
      <c r="AK200"/>
      <c r="AL200" s="208">
        <f t="shared" si="123"/>
        <v>37</v>
      </c>
      <c r="AM200" t="b">
        <f t="shared" si="124"/>
        <v>1</v>
      </c>
      <c r="AN200"/>
      <c r="AO200" s="200">
        <v>37</v>
      </c>
      <c r="AP200" s="200"/>
      <c r="AQ200" s="200"/>
    </row>
    <row r="201" spans="2:43" s="207" customFormat="1">
      <c r="B201" s="410" t="s">
        <v>337</v>
      </c>
      <c r="C201" s="410" t="s">
        <v>560</v>
      </c>
      <c r="D201" s="410" t="s">
        <v>30</v>
      </c>
      <c r="E201" s="410" t="s">
        <v>338</v>
      </c>
      <c r="F201" s="315">
        <v>54700779.191276692</v>
      </c>
      <c r="G201" s="315"/>
      <c r="H201" s="315"/>
      <c r="I201" s="292">
        <f t="shared" si="114"/>
        <v>54700779.191276692</v>
      </c>
      <c r="J201" s="291"/>
      <c r="K201" s="315">
        <v>65291955.555555552</v>
      </c>
      <c r="L201" s="315"/>
      <c r="M201" s="315"/>
      <c r="N201" s="292">
        <f t="shared" ref="N201:N264" si="126">SUM(J201:M201)</f>
        <v>65291955.555555552</v>
      </c>
      <c r="O201" s="315">
        <f>VLOOKUP($B201,[1]점별현황!$B$3:$E$302,3,0)</f>
        <v>9670577.0294117574</v>
      </c>
      <c r="P201" s="315"/>
      <c r="Q201" s="315"/>
      <c r="R201" s="292">
        <f t="shared" ref="R201:R264" si="127">SUM(O201:Q201)</f>
        <v>9670577.0294117574</v>
      </c>
      <c r="S201" s="315">
        <v>14527436</v>
      </c>
      <c r="T201" s="315"/>
      <c r="U201" s="291"/>
      <c r="V201" s="292">
        <f t="shared" si="115"/>
        <v>14527436</v>
      </c>
      <c r="W201" s="291">
        <f t="shared" ref="W201:X264" si="128">SUM(F201,O201)</f>
        <v>64371356.220688447</v>
      </c>
      <c r="X201" s="291">
        <f t="shared" si="128"/>
        <v>0</v>
      </c>
      <c r="Y201" s="291">
        <f t="shared" si="116"/>
        <v>0</v>
      </c>
      <c r="Z201" s="292">
        <f t="shared" si="117"/>
        <v>64371356.220688447</v>
      </c>
      <c r="AA201" s="291">
        <f t="shared" si="108"/>
        <v>79819391.555555552</v>
      </c>
      <c r="AB201" s="291">
        <f t="shared" si="108"/>
        <v>0</v>
      </c>
      <c r="AC201" s="291">
        <f t="shared" si="125"/>
        <v>0</v>
      </c>
      <c r="AD201" s="316">
        <f t="shared" ref="AD201:AD264" si="129">SUM(AA201:AC201)</f>
        <v>79819391.555555552</v>
      </c>
      <c r="AE201" s="317">
        <f t="shared" si="118"/>
        <v>1.2399830645466847</v>
      </c>
      <c r="AF201" s="318">
        <f t="shared" ca="1" si="119"/>
        <v>7.7056422961905412E-3</v>
      </c>
      <c r="AG201" s="319">
        <f t="shared" si="113"/>
        <v>137</v>
      </c>
      <c r="AH201" s="318">
        <f t="shared" ca="1" si="120"/>
        <v>7.0069558101472995E-3</v>
      </c>
      <c r="AI201" s="318">
        <f t="shared" ca="1" si="121"/>
        <v>6.9868648604324169E-4</v>
      </c>
      <c r="AJ201" s="320">
        <f t="shared" ca="1" si="122"/>
        <v>1.2406817510327279</v>
      </c>
      <c r="AK201"/>
      <c r="AL201" s="208">
        <f t="shared" si="123"/>
        <v>137</v>
      </c>
      <c r="AM201" t="b">
        <f t="shared" si="124"/>
        <v>1</v>
      </c>
      <c r="AN201"/>
      <c r="AO201" s="200">
        <v>137</v>
      </c>
      <c r="AP201" s="200"/>
      <c r="AQ201" s="200"/>
    </row>
    <row r="202" spans="2:43" s="207" customFormat="1">
      <c r="B202" s="410" t="s">
        <v>339</v>
      </c>
      <c r="C202" s="410" t="s">
        <v>560</v>
      </c>
      <c r="D202" s="410" t="s">
        <v>30</v>
      </c>
      <c r="E202" s="410" t="s">
        <v>340</v>
      </c>
      <c r="F202" s="315">
        <v>51796313.039527491</v>
      </c>
      <c r="G202" s="315"/>
      <c r="H202" s="315"/>
      <c r="I202" s="292">
        <f t="shared" si="114"/>
        <v>51796313.039527491</v>
      </c>
      <c r="J202" s="291"/>
      <c r="K202" s="315">
        <v>78730062.555555552</v>
      </c>
      <c r="L202" s="315"/>
      <c r="M202" s="315"/>
      <c r="N202" s="292">
        <f t="shared" si="126"/>
        <v>78730062.555555552</v>
      </c>
      <c r="O202" s="315">
        <f>VLOOKUP($B202,[1]점별현황!$B$3:$E$302,3,0)</f>
        <v>9381903.088235287</v>
      </c>
      <c r="P202" s="315"/>
      <c r="Q202" s="315"/>
      <c r="R202" s="292">
        <f t="shared" si="127"/>
        <v>9381903.088235287</v>
      </c>
      <c r="S202" s="315">
        <v>17833541</v>
      </c>
      <c r="T202" s="315"/>
      <c r="U202" s="291"/>
      <c r="V202" s="292">
        <f t="shared" si="115"/>
        <v>17833541</v>
      </c>
      <c r="W202" s="291">
        <f t="shared" si="128"/>
        <v>61178216.12776278</v>
      </c>
      <c r="X202" s="291">
        <f t="shared" si="128"/>
        <v>0</v>
      </c>
      <c r="Y202" s="291">
        <f t="shared" si="116"/>
        <v>0</v>
      </c>
      <c r="Z202" s="292">
        <f t="shared" si="117"/>
        <v>61178216.12776278</v>
      </c>
      <c r="AA202" s="291">
        <f t="shared" ref="AA202:AB265" si="130">SUM(K202,S202)</f>
        <v>96563603.555555552</v>
      </c>
      <c r="AB202" s="291">
        <f t="shared" si="130"/>
        <v>0</v>
      </c>
      <c r="AC202" s="291">
        <f t="shared" si="125"/>
        <v>0</v>
      </c>
      <c r="AD202" s="316">
        <f t="shared" si="129"/>
        <v>96563603.555555552</v>
      </c>
      <c r="AE202" s="317">
        <f t="shared" si="118"/>
        <v>1.5783984834388596</v>
      </c>
      <c r="AF202" s="318">
        <f t="shared" ca="1" si="119"/>
        <v>9.3221029793539543E-3</v>
      </c>
      <c r="AG202" s="319">
        <f t="shared" si="113"/>
        <v>170</v>
      </c>
      <c r="AH202" s="318">
        <f t="shared" ca="1" si="120"/>
        <v>8.6947626841243856E-3</v>
      </c>
      <c r="AI202" s="318">
        <f t="shared" ca="1" si="121"/>
        <v>6.2734029522956876E-4</v>
      </c>
      <c r="AJ202" s="320">
        <f t="shared" ca="1" si="122"/>
        <v>1.5790258237340891</v>
      </c>
      <c r="AK202"/>
      <c r="AL202" s="208">
        <f t="shared" si="123"/>
        <v>170</v>
      </c>
      <c r="AM202" t="b">
        <f t="shared" si="124"/>
        <v>1</v>
      </c>
      <c r="AN202"/>
      <c r="AO202" s="200">
        <v>170</v>
      </c>
      <c r="AP202" s="200"/>
      <c r="AQ202" s="200"/>
    </row>
    <row r="203" spans="2:43" s="207" customFormat="1" ht="16.5" customHeight="1">
      <c r="B203" s="410" t="s">
        <v>341</v>
      </c>
      <c r="C203" s="410" t="s">
        <v>560</v>
      </c>
      <c r="D203" s="410" t="s">
        <v>30</v>
      </c>
      <c r="E203" s="410" t="s">
        <v>342</v>
      </c>
      <c r="F203" s="315">
        <v>36305826.896865062</v>
      </c>
      <c r="G203" s="315"/>
      <c r="H203" s="315"/>
      <c r="I203" s="292">
        <f t="shared" si="114"/>
        <v>36305826.896865062</v>
      </c>
      <c r="J203" s="291"/>
      <c r="K203" s="315">
        <v>26544564</v>
      </c>
      <c r="L203" s="315"/>
      <c r="M203" s="315"/>
      <c r="N203" s="292">
        <f t="shared" si="126"/>
        <v>26544564</v>
      </c>
      <c r="O203" s="315">
        <f>VLOOKUP($B203,[1]점별현황!$B$3:$E$302,3,0)</f>
        <v>7601747.1176470555</v>
      </c>
      <c r="P203" s="315"/>
      <c r="Q203" s="315"/>
      <c r="R203" s="292">
        <f t="shared" si="127"/>
        <v>7601747.1176470555</v>
      </c>
      <c r="S203" s="315">
        <v>6450637</v>
      </c>
      <c r="T203" s="315"/>
      <c r="U203" s="291"/>
      <c r="V203" s="292">
        <f t="shared" si="115"/>
        <v>6450637</v>
      </c>
      <c r="W203" s="291">
        <f t="shared" si="128"/>
        <v>43907574.014512122</v>
      </c>
      <c r="X203" s="291">
        <f t="shared" si="128"/>
        <v>0</v>
      </c>
      <c r="Y203" s="291">
        <f t="shared" si="116"/>
        <v>0</v>
      </c>
      <c r="Z203" s="292">
        <f t="shared" si="117"/>
        <v>43907574.014512122</v>
      </c>
      <c r="AA203" s="291">
        <f t="shared" si="130"/>
        <v>32995201</v>
      </c>
      <c r="AB203" s="291">
        <f t="shared" si="130"/>
        <v>0</v>
      </c>
      <c r="AC203" s="291">
        <f t="shared" si="125"/>
        <v>0</v>
      </c>
      <c r="AD203" s="316">
        <f t="shared" si="129"/>
        <v>32995201</v>
      </c>
      <c r="AE203" s="317">
        <f t="shared" si="118"/>
        <v>0.75146946148959592</v>
      </c>
      <c r="AF203" s="318">
        <f t="shared" ca="1" si="119"/>
        <v>3.1853063703191349E-3</v>
      </c>
      <c r="AG203" s="319">
        <f t="shared" si="113"/>
        <v>72</v>
      </c>
      <c r="AH203" s="318">
        <f t="shared" ca="1" si="120"/>
        <v>3.6824877250409165E-3</v>
      </c>
      <c r="AI203" s="318">
        <f t="shared" ca="1" si="121"/>
        <v>-4.9718135472178165E-4</v>
      </c>
      <c r="AJ203" s="320">
        <f t="shared" ca="1" si="122"/>
        <v>0.75097228013487416</v>
      </c>
      <c r="AK203"/>
      <c r="AL203" s="208">
        <f t="shared" si="123"/>
        <v>72</v>
      </c>
      <c r="AM203" t="b">
        <f t="shared" si="124"/>
        <v>1</v>
      </c>
      <c r="AN203"/>
      <c r="AO203" s="200">
        <v>72</v>
      </c>
      <c r="AP203" s="200"/>
      <c r="AQ203" s="200"/>
    </row>
    <row r="204" spans="2:43" s="207" customFormat="1" ht="16.5" customHeight="1">
      <c r="B204" s="410" t="s">
        <v>343</v>
      </c>
      <c r="C204" s="410" t="s">
        <v>560</v>
      </c>
      <c r="D204" s="410" t="s">
        <v>30</v>
      </c>
      <c r="E204" s="410" t="s">
        <v>344</v>
      </c>
      <c r="F204" s="315">
        <v>28560583.825533848</v>
      </c>
      <c r="G204" s="315"/>
      <c r="H204" s="315"/>
      <c r="I204" s="292">
        <f t="shared" si="114"/>
        <v>28560583.825533848</v>
      </c>
      <c r="J204" s="291"/>
      <c r="K204" s="315">
        <v>18468481.555555556</v>
      </c>
      <c r="L204" s="315"/>
      <c r="M204" s="315"/>
      <c r="N204" s="292">
        <f t="shared" si="126"/>
        <v>18468481.555555556</v>
      </c>
      <c r="O204" s="315">
        <f>VLOOKUP($B204,[1]점별현황!$B$3:$E$302,3,0)</f>
        <v>3945210.5294117625</v>
      </c>
      <c r="P204" s="315"/>
      <c r="Q204" s="315"/>
      <c r="R204" s="292">
        <f t="shared" si="127"/>
        <v>3945210.5294117625</v>
      </c>
      <c r="S204" s="315">
        <v>2299877</v>
      </c>
      <c r="T204" s="315"/>
      <c r="U204" s="291"/>
      <c r="V204" s="292">
        <f t="shared" si="115"/>
        <v>2299877</v>
      </c>
      <c r="W204" s="291">
        <f t="shared" si="128"/>
        <v>32505794.354945611</v>
      </c>
      <c r="X204" s="291">
        <f t="shared" si="128"/>
        <v>0</v>
      </c>
      <c r="Y204" s="291">
        <f t="shared" si="116"/>
        <v>0</v>
      </c>
      <c r="Z204" s="292">
        <f t="shared" si="117"/>
        <v>32505794.354945611</v>
      </c>
      <c r="AA204" s="291">
        <f t="shared" si="130"/>
        <v>20768358.555555556</v>
      </c>
      <c r="AB204" s="291">
        <f t="shared" si="130"/>
        <v>0</v>
      </c>
      <c r="AC204" s="291">
        <f t="shared" ref="AC204" si="131">SUM(M204,U204)</f>
        <v>0</v>
      </c>
      <c r="AD204" s="316">
        <f t="shared" si="129"/>
        <v>20768358.555555556</v>
      </c>
      <c r="AE204" s="317">
        <f t="shared" si="118"/>
        <v>0.63891250676037525</v>
      </c>
      <c r="AF204" s="318">
        <f t="shared" ca="1" si="119"/>
        <v>2.0049456527960843E-3</v>
      </c>
      <c r="AG204" s="319">
        <f t="shared" si="113"/>
        <v>49</v>
      </c>
      <c r="AH204" s="318">
        <f t="shared" ca="1" si="120"/>
        <v>2.5061374795417347E-3</v>
      </c>
      <c r="AI204" s="318">
        <f t="shared" ca="1" si="121"/>
        <v>-5.0119182674565046E-4</v>
      </c>
      <c r="AJ204" s="320">
        <f t="shared" ca="1" si="122"/>
        <v>0.63841131493362957</v>
      </c>
      <c r="AK204"/>
      <c r="AL204" s="208">
        <f t="shared" si="123"/>
        <v>49</v>
      </c>
      <c r="AM204" t="b">
        <f t="shared" si="124"/>
        <v>1</v>
      </c>
      <c r="AN204"/>
      <c r="AO204" s="200">
        <v>49</v>
      </c>
      <c r="AP204" s="200"/>
      <c r="AQ204" s="200"/>
    </row>
    <row r="205" spans="2:43" s="207" customFormat="1">
      <c r="B205" s="410" t="s">
        <v>345</v>
      </c>
      <c r="C205" s="410" t="s">
        <v>560</v>
      </c>
      <c r="D205" s="410" t="s">
        <v>30</v>
      </c>
      <c r="E205" s="410" t="s">
        <v>346</v>
      </c>
      <c r="F205" s="315">
        <v>29528739.209450252</v>
      </c>
      <c r="G205" s="315"/>
      <c r="H205" s="315"/>
      <c r="I205" s="292">
        <f t="shared" si="114"/>
        <v>29528739.209450252</v>
      </c>
      <c r="J205" s="291"/>
      <c r="K205" s="315">
        <v>18882577.555555556</v>
      </c>
      <c r="L205" s="315"/>
      <c r="M205" s="315"/>
      <c r="N205" s="292">
        <f t="shared" si="126"/>
        <v>18882577.555555556</v>
      </c>
      <c r="O205" s="315">
        <f>VLOOKUP($B205,[1]점별현황!$B$3:$E$302,3,0)</f>
        <v>5244243.2647058787</v>
      </c>
      <c r="P205" s="315"/>
      <c r="Q205" s="315"/>
      <c r="R205" s="292">
        <f t="shared" si="127"/>
        <v>5244243.2647058787</v>
      </c>
      <c r="S205" s="315">
        <v>3251110</v>
      </c>
      <c r="T205" s="315"/>
      <c r="U205" s="291"/>
      <c r="V205" s="292">
        <f t="shared" si="115"/>
        <v>3251110</v>
      </c>
      <c r="W205" s="291">
        <f t="shared" si="128"/>
        <v>34772982.474156134</v>
      </c>
      <c r="X205" s="291">
        <f t="shared" si="128"/>
        <v>0</v>
      </c>
      <c r="Y205" s="291">
        <f t="shared" si="116"/>
        <v>0</v>
      </c>
      <c r="Z205" s="292">
        <f t="shared" si="117"/>
        <v>34772982.474156134</v>
      </c>
      <c r="AA205" s="291">
        <f t="shared" si="130"/>
        <v>22133687.555555556</v>
      </c>
      <c r="AB205" s="291">
        <f t="shared" si="130"/>
        <v>0</v>
      </c>
      <c r="AC205" s="291">
        <f t="shared" si="125"/>
        <v>0</v>
      </c>
      <c r="AD205" s="316">
        <f t="shared" si="129"/>
        <v>22133687.555555556</v>
      </c>
      <c r="AE205" s="317">
        <f t="shared" si="118"/>
        <v>0.63651967650476016</v>
      </c>
      <c r="AF205" s="318">
        <f t="shared" ca="1" si="119"/>
        <v>2.1367524316449676E-3</v>
      </c>
      <c r="AG205" s="319">
        <f t="shared" si="113"/>
        <v>59</v>
      </c>
      <c r="AH205" s="318">
        <f t="shared" ca="1" si="120"/>
        <v>3.0175941080196399E-3</v>
      </c>
      <c r="AI205" s="318">
        <f t="shared" ca="1" si="121"/>
        <v>-8.8084167637467225E-4</v>
      </c>
      <c r="AJ205" s="320">
        <f t="shared" ca="1" si="122"/>
        <v>0.63563883482838546</v>
      </c>
      <c r="AK205"/>
      <c r="AL205" s="208">
        <f t="shared" si="123"/>
        <v>59</v>
      </c>
      <c r="AM205" t="b">
        <f t="shared" si="124"/>
        <v>1</v>
      </c>
      <c r="AN205"/>
      <c r="AO205" s="200">
        <v>59</v>
      </c>
      <c r="AP205" s="200"/>
      <c r="AQ205" s="200"/>
    </row>
    <row r="206" spans="2:43" s="207" customFormat="1">
      <c r="B206" s="410" t="s">
        <v>347</v>
      </c>
      <c r="C206" s="410" t="s">
        <v>560</v>
      </c>
      <c r="D206" s="410" t="s">
        <v>30</v>
      </c>
      <c r="E206" s="410" t="s">
        <v>348</v>
      </c>
      <c r="F206" s="315">
        <v>35821749.204906859</v>
      </c>
      <c r="G206" s="315"/>
      <c r="H206" s="315"/>
      <c r="I206" s="292">
        <f t="shared" si="114"/>
        <v>35821749.204906859</v>
      </c>
      <c r="J206" s="291"/>
      <c r="K206" s="315">
        <v>25004162</v>
      </c>
      <c r="L206" s="315"/>
      <c r="M206" s="315"/>
      <c r="N206" s="292">
        <f t="shared" si="126"/>
        <v>25004162</v>
      </c>
      <c r="O206" s="315">
        <f>VLOOKUP($B206,[1]점별현황!$B$3:$E$302,3,0)</f>
        <v>6158377.4117647018</v>
      </c>
      <c r="P206" s="315"/>
      <c r="Q206" s="315"/>
      <c r="R206" s="292">
        <f t="shared" si="127"/>
        <v>6158377.4117647018</v>
      </c>
      <c r="S206" s="315">
        <v>3325468</v>
      </c>
      <c r="T206" s="315"/>
      <c r="U206" s="291"/>
      <c r="V206" s="292">
        <f t="shared" si="115"/>
        <v>3325468</v>
      </c>
      <c r="W206" s="291">
        <f t="shared" si="128"/>
        <v>41980126.616671562</v>
      </c>
      <c r="X206" s="291">
        <f t="shared" si="128"/>
        <v>0</v>
      </c>
      <c r="Y206" s="291">
        <f t="shared" si="116"/>
        <v>0</v>
      </c>
      <c r="Z206" s="292">
        <f t="shared" si="117"/>
        <v>41980126.616671562</v>
      </c>
      <c r="AA206" s="291">
        <f t="shared" si="130"/>
        <v>28329630</v>
      </c>
      <c r="AB206" s="291">
        <f t="shared" si="130"/>
        <v>0</v>
      </c>
      <c r="AC206" s="291">
        <f t="shared" si="125"/>
        <v>0</v>
      </c>
      <c r="AD206" s="316">
        <f t="shared" si="129"/>
        <v>28329630</v>
      </c>
      <c r="AE206" s="317">
        <f t="shared" si="118"/>
        <v>0.67483431526262849</v>
      </c>
      <c r="AF206" s="318">
        <f t="shared" ca="1" si="119"/>
        <v>2.7348992633135973E-3</v>
      </c>
      <c r="AG206" s="319">
        <f t="shared" si="113"/>
        <v>80</v>
      </c>
      <c r="AH206" s="318">
        <f t="shared" ca="1" si="120"/>
        <v>4.0916530278232409E-3</v>
      </c>
      <c r="AI206" s="318">
        <f t="shared" ca="1" si="121"/>
        <v>-1.3567537645096436E-3</v>
      </c>
      <c r="AJ206" s="320">
        <f t="shared" ca="1" si="122"/>
        <v>0.67347756149811888</v>
      </c>
      <c r="AK206"/>
      <c r="AL206" s="208">
        <f t="shared" si="123"/>
        <v>80</v>
      </c>
      <c r="AM206" t="b">
        <f t="shared" si="124"/>
        <v>1</v>
      </c>
      <c r="AN206"/>
      <c r="AO206" s="200">
        <v>80</v>
      </c>
      <c r="AP206" s="200"/>
      <c r="AQ206" s="200"/>
    </row>
    <row r="207" spans="2:43" s="207" customFormat="1">
      <c r="B207" s="410" t="s">
        <v>349</v>
      </c>
      <c r="C207" s="410" t="s">
        <v>560</v>
      </c>
      <c r="D207" s="410" t="s">
        <v>30</v>
      </c>
      <c r="E207" s="410" t="s">
        <v>350</v>
      </c>
      <c r="F207" s="315">
        <v>33885438.43707405</v>
      </c>
      <c r="G207" s="315"/>
      <c r="H207" s="315"/>
      <c r="I207" s="292">
        <f t="shared" si="114"/>
        <v>33885438.43707405</v>
      </c>
      <c r="J207" s="291"/>
      <c r="K207" s="315">
        <v>25717988.555555556</v>
      </c>
      <c r="L207" s="315"/>
      <c r="M207" s="315"/>
      <c r="N207" s="292">
        <f t="shared" si="126"/>
        <v>25717988.555555556</v>
      </c>
      <c r="O207" s="315">
        <f>VLOOKUP($B207,[1]점별현황!$B$3:$E$302,3,0)</f>
        <v>6591388.3235294083</v>
      </c>
      <c r="P207" s="315"/>
      <c r="Q207" s="315"/>
      <c r="R207" s="292">
        <f t="shared" si="127"/>
        <v>6591388.3235294083</v>
      </c>
      <c r="S207" s="315">
        <v>7840728</v>
      </c>
      <c r="T207" s="315"/>
      <c r="U207" s="291"/>
      <c r="V207" s="292">
        <f t="shared" si="115"/>
        <v>7840728</v>
      </c>
      <c r="W207" s="291">
        <f t="shared" si="128"/>
        <v>40476826.760603458</v>
      </c>
      <c r="X207" s="291">
        <f t="shared" si="128"/>
        <v>0</v>
      </c>
      <c r="Y207" s="291">
        <f t="shared" si="116"/>
        <v>0</v>
      </c>
      <c r="Z207" s="292">
        <f t="shared" si="117"/>
        <v>40476826.760603458</v>
      </c>
      <c r="AA207" s="291">
        <f t="shared" si="130"/>
        <v>33558716.555555552</v>
      </c>
      <c r="AB207" s="291">
        <f t="shared" si="130"/>
        <v>0</v>
      </c>
      <c r="AC207" s="291">
        <f t="shared" si="125"/>
        <v>0</v>
      </c>
      <c r="AD207" s="316">
        <f t="shared" si="129"/>
        <v>33558716.555555552</v>
      </c>
      <c r="AE207" s="317">
        <f t="shared" si="118"/>
        <v>0.82908466995289809</v>
      </c>
      <c r="AF207" s="318">
        <f t="shared" ca="1" si="119"/>
        <v>3.2397073024087748E-3</v>
      </c>
      <c r="AG207" s="319">
        <f t="shared" si="113"/>
        <v>76</v>
      </c>
      <c r="AH207" s="318">
        <f t="shared" ca="1" si="120"/>
        <v>3.8870703764320785E-3</v>
      </c>
      <c r="AI207" s="318">
        <f t="shared" ca="1" si="121"/>
        <v>-6.4736307402330374E-4</v>
      </c>
      <c r="AJ207" s="320">
        <f t="shared" ca="1" si="122"/>
        <v>0.82843730687887474</v>
      </c>
      <c r="AK207"/>
      <c r="AL207" s="208">
        <f t="shared" si="123"/>
        <v>76</v>
      </c>
      <c r="AM207" t="b">
        <f t="shared" si="124"/>
        <v>1</v>
      </c>
      <c r="AN207"/>
      <c r="AO207" s="200">
        <v>76</v>
      </c>
      <c r="AP207" s="200"/>
      <c r="AQ207" s="200"/>
    </row>
    <row r="208" spans="2:43" s="207" customFormat="1">
      <c r="B208" s="410" t="s">
        <v>351</v>
      </c>
      <c r="C208" s="410" t="s">
        <v>560</v>
      </c>
      <c r="D208" s="410" t="s">
        <v>30</v>
      </c>
      <c r="E208" s="410" t="s">
        <v>352</v>
      </c>
      <c r="F208" s="315">
        <v>29528739.209450252</v>
      </c>
      <c r="G208" s="315"/>
      <c r="H208" s="315"/>
      <c r="I208" s="292">
        <f t="shared" si="114"/>
        <v>29528739.209450252</v>
      </c>
      <c r="J208" s="291"/>
      <c r="K208" s="315">
        <v>22974394.555555556</v>
      </c>
      <c r="L208" s="315"/>
      <c r="M208" s="315"/>
      <c r="N208" s="292">
        <f t="shared" si="126"/>
        <v>22974394.555555556</v>
      </c>
      <c r="O208" s="315">
        <f>VLOOKUP($B208,[1]점별현황!$B$3:$E$302,3,0)</f>
        <v>5436692.5588235259</v>
      </c>
      <c r="P208" s="315"/>
      <c r="Q208" s="315"/>
      <c r="R208" s="292">
        <f t="shared" si="127"/>
        <v>5436692.5588235259</v>
      </c>
      <c r="S208" s="315">
        <v>4857160</v>
      </c>
      <c r="T208" s="315"/>
      <c r="U208" s="291"/>
      <c r="V208" s="292">
        <f t="shared" si="115"/>
        <v>4857160</v>
      </c>
      <c r="W208" s="291">
        <f t="shared" si="128"/>
        <v>34965431.768273778</v>
      </c>
      <c r="X208" s="291">
        <f t="shared" si="128"/>
        <v>0</v>
      </c>
      <c r="Y208" s="291">
        <f t="shared" si="116"/>
        <v>0</v>
      </c>
      <c r="Z208" s="292">
        <f t="shared" si="117"/>
        <v>34965431.768273778</v>
      </c>
      <c r="AA208" s="291">
        <f t="shared" si="130"/>
        <v>27831554.555555556</v>
      </c>
      <c r="AB208" s="291">
        <f t="shared" si="130"/>
        <v>0</v>
      </c>
      <c r="AC208" s="291">
        <f t="shared" si="125"/>
        <v>0</v>
      </c>
      <c r="AD208" s="316">
        <f t="shared" si="129"/>
        <v>27831554.555555556</v>
      </c>
      <c r="AE208" s="317">
        <f t="shared" si="118"/>
        <v>0.79597342712663954</v>
      </c>
      <c r="AF208" s="318">
        <f t="shared" ca="1" si="119"/>
        <v>2.6868158197216512E-3</v>
      </c>
      <c r="AG208" s="319">
        <f t="shared" si="113"/>
        <v>58</v>
      </c>
      <c r="AH208" s="318">
        <f t="shared" ca="1" si="120"/>
        <v>2.9664484451718495E-3</v>
      </c>
      <c r="AI208" s="318">
        <f t="shared" ca="1" si="121"/>
        <v>-2.7963262545019829E-4</v>
      </c>
      <c r="AJ208" s="320">
        <f t="shared" ca="1" si="122"/>
        <v>0.79569379450118938</v>
      </c>
      <c r="AK208"/>
      <c r="AL208" s="208">
        <f t="shared" si="123"/>
        <v>58</v>
      </c>
      <c r="AM208" t="b">
        <f t="shared" si="124"/>
        <v>1</v>
      </c>
      <c r="AN208"/>
      <c r="AO208" s="200">
        <v>58</v>
      </c>
      <c r="AP208" s="200"/>
      <c r="AQ208" s="200"/>
    </row>
    <row r="209" spans="2:43" s="207" customFormat="1" ht="18" customHeight="1">
      <c r="B209" s="410" t="s">
        <v>353</v>
      </c>
      <c r="C209" s="410" t="s">
        <v>560</v>
      </c>
      <c r="D209" s="410" t="s">
        <v>30</v>
      </c>
      <c r="E209" s="410" t="s">
        <v>354</v>
      </c>
      <c r="F209" s="315">
        <v>31465049.977283053</v>
      </c>
      <c r="G209" s="315"/>
      <c r="H209" s="315"/>
      <c r="I209" s="292">
        <f t="shared" si="114"/>
        <v>31465049.977283053</v>
      </c>
      <c r="J209" s="291"/>
      <c r="K209" s="315">
        <v>24816664.555555556</v>
      </c>
      <c r="L209" s="315"/>
      <c r="M209" s="315"/>
      <c r="N209" s="292">
        <f t="shared" si="126"/>
        <v>24816664.555555556</v>
      </c>
      <c r="O209" s="315">
        <f>VLOOKUP($B209,[1]점별현황!$B$3:$E$302,3,0)</f>
        <v>5917815.7941176444</v>
      </c>
      <c r="P209" s="315"/>
      <c r="Q209" s="315"/>
      <c r="R209" s="292">
        <f t="shared" si="127"/>
        <v>5917815.7941176444</v>
      </c>
      <c r="S209" s="315">
        <v>6813339</v>
      </c>
      <c r="T209" s="315"/>
      <c r="U209" s="291"/>
      <c r="V209" s="292">
        <f t="shared" si="115"/>
        <v>6813339</v>
      </c>
      <c r="W209" s="291">
        <f t="shared" si="128"/>
        <v>37382865.771400698</v>
      </c>
      <c r="X209" s="291">
        <f t="shared" si="128"/>
        <v>0</v>
      </c>
      <c r="Y209" s="291">
        <f t="shared" si="116"/>
        <v>0</v>
      </c>
      <c r="Z209" s="292">
        <f t="shared" si="117"/>
        <v>37382865.771400698</v>
      </c>
      <c r="AA209" s="291">
        <f t="shared" si="130"/>
        <v>31630003.555555556</v>
      </c>
      <c r="AB209" s="291">
        <f t="shared" si="130"/>
        <v>0</v>
      </c>
      <c r="AC209" s="291">
        <f t="shared" si="125"/>
        <v>0</v>
      </c>
      <c r="AD209" s="316">
        <f t="shared" si="129"/>
        <v>31630003.555555556</v>
      </c>
      <c r="AE209" s="317">
        <f t="shared" si="118"/>
        <v>0.84610965218599432</v>
      </c>
      <c r="AF209" s="318">
        <f t="shared" ca="1" si="119"/>
        <v>3.0535122916428964E-3</v>
      </c>
      <c r="AG209" s="319">
        <f t="shared" si="113"/>
        <v>68</v>
      </c>
      <c r="AH209" s="318">
        <f t="shared" ca="1" si="120"/>
        <v>3.4779050736497546E-3</v>
      </c>
      <c r="AI209" s="318">
        <f t="shared" ca="1" si="121"/>
        <v>-4.2439278200685814E-4</v>
      </c>
      <c r="AJ209" s="320">
        <f t="shared" ca="1" si="122"/>
        <v>0.84568525940398742</v>
      </c>
      <c r="AK209"/>
      <c r="AL209" s="208">
        <f t="shared" si="123"/>
        <v>68</v>
      </c>
      <c r="AM209" t="b">
        <f t="shared" si="124"/>
        <v>1</v>
      </c>
      <c r="AN209"/>
      <c r="AO209" s="200">
        <v>68</v>
      </c>
      <c r="AP209" s="200"/>
      <c r="AQ209" s="200"/>
    </row>
    <row r="210" spans="2:43" s="207" customFormat="1">
      <c r="B210" s="410" t="s">
        <v>355</v>
      </c>
      <c r="C210" s="410" t="s">
        <v>560</v>
      </c>
      <c r="D210" s="410" t="s">
        <v>30</v>
      </c>
      <c r="E210" s="410" t="s">
        <v>356</v>
      </c>
      <c r="F210" s="315">
        <v>47439613.811903678</v>
      </c>
      <c r="G210" s="315"/>
      <c r="H210" s="315"/>
      <c r="I210" s="292">
        <f t="shared" si="114"/>
        <v>47439613.811903678</v>
      </c>
      <c r="J210" s="291"/>
      <c r="K210" s="315">
        <v>47094863</v>
      </c>
      <c r="L210" s="315"/>
      <c r="M210" s="315"/>
      <c r="N210" s="292">
        <f t="shared" si="126"/>
        <v>47094863</v>
      </c>
      <c r="O210" s="315">
        <f>VLOOKUP($B210,[1]점별현황!$B$3:$E$302,3,0)</f>
        <v>7553634.7941176426</v>
      </c>
      <c r="P210" s="315"/>
      <c r="Q210" s="315"/>
      <c r="R210" s="292">
        <f t="shared" si="127"/>
        <v>7553634.7941176426</v>
      </c>
      <c r="S210" s="315">
        <v>9518758</v>
      </c>
      <c r="T210" s="315"/>
      <c r="U210" s="291"/>
      <c r="V210" s="292">
        <f t="shared" si="115"/>
        <v>9518758</v>
      </c>
      <c r="W210" s="291">
        <f t="shared" si="128"/>
        <v>54993248.606021322</v>
      </c>
      <c r="X210" s="291">
        <f t="shared" si="128"/>
        <v>0</v>
      </c>
      <c r="Y210" s="291">
        <f t="shared" si="116"/>
        <v>0</v>
      </c>
      <c r="Z210" s="292">
        <f t="shared" si="117"/>
        <v>54993248.606021322</v>
      </c>
      <c r="AA210" s="291">
        <f t="shared" si="130"/>
        <v>56613621</v>
      </c>
      <c r="AB210" s="291">
        <f t="shared" si="130"/>
        <v>0</v>
      </c>
      <c r="AC210" s="291">
        <f t="shared" si="125"/>
        <v>0</v>
      </c>
      <c r="AD210" s="316">
        <f t="shared" si="129"/>
        <v>56613621</v>
      </c>
      <c r="AE210" s="317">
        <f t="shared" si="118"/>
        <v>1.0294649331518353</v>
      </c>
      <c r="AF210" s="318">
        <f t="shared" ca="1" si="119"/>
        <v>5.4653926071895472E-3</v>
      </c>
      <c r="AG210" s="319">
        <f t="shared" si="113"/>
        <v>120</v>
      </c>
      <c r="AH210" s="318">
        <f t="shared" ca="1" si="120"/>
        <v>6.1374795417348605E-3</v>
      </c>
      <c r="AI210" s="318">
        <f t="shared" ca="1" si="121"/>
        <v>-6.7208693454531322E-4</v>
      </c>
      <c r="AJ210" s="320">
        <f t="shared" ca="1" si="122"/>
        <v>1.0287928462172899</v>
      </c>
      <c r="AK210"/>
      <c r="AL210" s="208">
        <f t="shared" si="123"/>
        <v>120</v>
      </c>
      <c r="AM210" t="b">
        <f t="shared" si="124"/>
        <v>1</v>
      </c>
      <c r="AN210"/>
      <c r="AO210" s="200">
        <v>120</v>
      </c>
      <c r="AP210" s="200"/>
      <c r="AQ210" s="200"/>
    </row>
    <row r="211" spans="2:43" s="207" customFormat="1">
      <c r="B211" s="410" t="s">
        <v>359</v>
      </c>
      <c r="C211" s="410" t="s">
        <v>560</v>
      </c>
      <c r="D211" s="410" t="s">
        <v>30</v>
      </c>
      <c r="E211" s="410" t="s">
        <v>360</v>
      </c>
      <c r="F211" s="315">
        <v>39694370.740572467</v>
      </c>
      <c r="G211" s="315"/>
      <c r="H211" s="315"/>
      <c r="I211" s="292">
        <f t="shared" si="114"/>
        <v>39694370.740572467</v>
      </c>
      <c r="J211" s="291"/>
      <c r="K211" s="315">
        <v>46976454.555555552</v>
      </c>
      <c r="L211" s="315"/>
      <c r="M211" s="315"/>
      <c r="N211" s="292">
        <f t="shared" si="126"/>
        <v>46976454.555555552</v>
      </c>
      <c r="O211" s="315">
        <f>VLOOKUP($B211,[1]점별현황!$B$3:$E$302,3,0)</f>
        <v>6350826.7058823491</v>
      </c>
      <c r="P211" s="315"/>
      <c r="Q211" s="315"/>
      <c r="R211" s="292">
        <f t="shared" si="127"/>
        <v>6350826.7058823491</v>
      </c>
      <c r="S211" s="315">
        <v>9200827</v>
      </c>
      <c r="T211" s="315"/>
      <c r="U211" s="291"/>
      <c r="V211" s="292">
        <f t="shared" si="115"/>
        <v>9200827</v>
      </c>
      <c r="W211" s="291">
        <f t="shared" si="128"/>
        <v>46045197.446454816</v>
      </c>
      <c r="X211" s="291">
        <f t="shared" si="128"/>
        <v>0</v>
      </c>
      <c r="Y211" s="291">
        <f t="shared" si="116"/>
        <v>0</v>
      </c>
      <c r="Z211" s="292">
        <f t="shared" si="117"/>
        <v>46045197.446454816</v>
      </c>
      <c r="AA211" s="291">
        <f t="shared" si="130"/>
        <v>56177281.555555552</v>
      </c>
      <c r="AB211" s="291">
        <f t="shared" si="130"/>
        <v>0</v>
      </c>
      <c r="AC211" s="291">
        <f t="shared" si="125"/>
        <v>0</v>
      </c>
      <c r="AD211" s="316">
        <f t="shared" si="129"/>
        <v>56177281.555555552</v>
      </c>
      <c r="AE211" s="317">
        <f t="shared" si="118"/>
        <v>1.2200464906439628</v>
      </c>
      <c r="AF211" s="318">
        <f t="shared" ca="1" si="119"/>
        <v>5.4232690628592539E-3</v>
      </c>
      <c r="AG211" s="319">
        <f t="shared" si="113"/>
        <v>102</v>
      </c>
      <c r="AH211" s="318">
        <f t="shared" ca="1" si="120"/>
        <v>5.2168576104746319E-3</v>
      </c>
      <c r="AI211" s="318">
        <f t="shared" ca="1" si="121"/>
        <v>2.0641145238462204E-4</v>
      </c>
      <c r="AJ211" s="320">
        <f t="shared" ca="1" si="122"/>
        <v>1.2202529020963473</v>
      </c>
      <c r="AK211"/>
      <c r="AL211" s="208">
        <f t="shared" si="123"/>
        <v>102</v>
      </c>
      <c r="AM211" t="b">
        <f t="shared" si="124"/>
        <v>1</v>
      </c>
      <c r="AN211"/>
      <c r="AO211" s="200">
        <v>102</v>
      </c>
      <c r="AP211" s="200"/>
      <c r="AQ211" s="200"/>
    </row>
    <row r="212" spans="2:43" s="207" customFormat="1">
      <c r="B212" s="410" t="s">
        <v>361</v>
      </c>
      <c r="C212" s="410" t="s">
        <v>560</v>
      </c>
      <c r="D212" s="410" t="s">
        <v>30</v>
      </c>
      <c r="E212" s="410" t="s">
        <v>362</v>
      </c>
      <c r="F212" s="315">
        <v>37273982.280781463</v>
      </c>
      <c r="G212" s="315"/>
      <c r="H212" s="315"/>
      <c r="I212" s="292">
        <f t="shared" si="114"/>
        <v>37273982.280781463</v>
      </c>
      <c r="J212" s="291"/>
      <c r="K212" s="315">
        <v>28303306</v>
      </c>
      <c r="L212" s="315"/>
      <c r="M212" s="315"/>
      <c r="N212" s="292">
        <f t="shared" si="126"/>
        <v>28303306</v>
      </c>
      <c r="O212" s="315">
        <f>VLOOKUP($B212,[1]점별현황!$B$3:$E$302,3,0)</f>
        <v>5388580.2352941148</v>
      </c>
      <c r="P212" s="315"/>
      <c r="Q212" s="315"/>
      <c r="R212" s="292">
        <f t="shared" si="127"/>
        <v>5388580.2352941148</v>
      </c>
      <c r="S212" s="315">
        <v>2982960</v>
      </c>
      <c r="T212" s="315"/>
      <c r="U212" s="291"/>
      <c r="V212" s="292">
        <f t="shared" si="115"/>
        <v>2982960</v>
      </c>
      <c r="W212" s="291">
        <f t="shared" si="128"/>
        <v>42662562.516075581</v>
      </c>
      <c r="X212" s="291">
        <f t="shared" si="128"/>
        <v>0</v>
      </c>
      <c r="Y212" s="291">
        <f t="shared" si="116"/>
        <v>0</v>
      </c>
      <c r="Z212" s="292">
        <f t="shared" si="117"/>
        <v>42662562.516075581</v>
      </c>
      <c r="AA212" s="291">
        <f t="shared" si="130"/>
        <v>31286266</v>
      </c>
      <c r="AB212" s="291">
        <f t="shared" si="130"/>
        <v>0</v>
      </c>
      <c r="AC212" s="291">
        <f t="shared" si="125"/>
        <v>0</v>
      </c>
      <c r="AD212" s="316">
        <f t="shared" si="129"/>
        <v>31286266</v>
      </c>
      <c r="AE212" s="317">
        <f t="shared" si="118"/>
        <v>0.73334240033544851</v>
      </c>
      <c r="AF212" s="318">
        <f t="shared" ca="1" si="119"/>
        <v>3.020328392401639E-3</v>
      </c>
      <c r="AG212" s="319">
        <f t="shared" si="113"/>
        <v>92</v>
      </c>
      <c r="AH212" s="318">
        <f t="shared" ca="1" si="120"/>
        <v>4.7054009819967263E-3</v>
      </c>
      <c r="AI212" s="318">
        <f t="shared" ca="1" si="121"/>
        <v>-1.6850725895950873E-3</v>
      </c>
      <c r="AJ212" s="320">
        <f t="shared" ca="1" si="122"/>
        <v>0.73165732774585346</v>
      </c>
      <c r="AK212"/>
      <c r="AL212" s="208">
        <f t="shared" si="123"/>
        <v>92</v>
      </c>
      <c r="AM212" t="b">
        <f t="shared" si="124"/>
        <v>1</v>
      </c>
      <c r="AN212"/>
      <c r="AO212" s="200">
        <v>92</v>
      </c>
      <c r="AP212" s="200"/>
      <c r="AQ212" s="200"/>
    </row>
    <row r="213" spans="2:43" s="207" customFormat="1">
      <c r="B213" s="410" t="s">
        <v>363</v>
      </c>
      <c r="C213" s="410" t="s">
        <v>560</v>
      </c>
      <c r="D213" s="410" t="s">
        <v>30</v>
      </c>
      <c r="E213" s="410" t="s">
        <v>364</v>
      </c>
      <c r="F213" s="315">
        <v>42598836.892321676</v>
      </c>
      <c r="G213" s="315"/>
      <c r="H213" s="315"/>
      <c r="I213" s="292">
        <f t="shared" si="114"/>
        <v>42598836.892321676</v>
      </c>
      <c r="J213" s="291"/>
      <c r="K213" s="315">
        <v>27417920.555555556</v>
      </c>
      <c r="L213" s="315"/>
      <c r="M213" s="315"/>
      <c r="N213" s="292">
        <f t="shared" si="126"/>
        <v>27417920.555555556</v>
      </c>
      <c r="O213" s="315">
        <f>VLOOKUP($B213,[1]점별현황!$B$3:$E$302,3,0)</f>
        <v>6014040.4411764666</v>
      </c>
      <c r="P213" s="315"/>
      <c r="Q213" s="315"/>
      <c r="R213" s="292">
        <f t="shared" si="127"/>
        <v>6014040.4411764666</v>
      </c>
      <c r="S213" s="315">
        <v>3660704</v>
      </c>
      <c r="T213" s="315"/>
      <c r="U213" s="291"/>
      <c r="V213" s="292">
        <f t="shared" si="115"/>
        <v>3660704</v>
      </c>
      <c r="W213" s="291">
        <f t="shared" si="128"/>
        <v>48612877.333498143</v>
      </c>
      <c r="X213" s="291">
        <f t="shared" si="128"/>
        <v>0</v>
      </c>
      <c r="Y213" s="291">
        <f t="shared" si="116"/>
        <v>0</v>
      </c>
      <c r="Z213" s="292">
        <f t="shared" si="117"/>
        <v>48612877.333498143</v>
      </c>
      <c r="AA213" s="291">
        <f t="shared" si="130"/>
        <v>31078624.555555556</v>
      </c>
      <c r="AB213" s="291">
        <f t="shared" si="130"/>
        <v>0</v>
      </c>
      <c r="AC213" s="291">
        <f t="shared" si="125"/>
        <v>0</v>
      </c>
      <c r="AD213" s="316">
        <f t="shared" si="129"/>
        <v>31078624.555555556</v>
      </c>
      <c r="AE213" s="317">
        <f t="shared" si="118"/>
        <v>0.63930847668915725</v>
      </c>
      <c r="AF213" s="318">
        <f t="shared" ca="1" si="119"/>
        <v>3.0002830041122586E-3</v>
      </c>
      <c r="AG213" s="319">
        <f t="shared" si="113"/>
        <v>76</v>
      </c>
      <c r="AH213" s="318">
        <f t="shared" ca="1" si="120"/>
        <v>3.8870703764320785E-3</v>
      </c>
      <c r="AI213" s="318">
        <f t="shared" ca="1" si="121"/>
        <v>-8.8678737231981993E-4</v>
      </c>
      <c r="AJ213" s="320">
        <f t="shared" ca="1" si="122"/>
        <v>0.6384216893168374</v>
      </c>
      <c r="AK213"/>
      <c r="AL213" s="208">
        <f t="shared" si="123"/>
        <v>76</v>
      </c>
      <c r="AM213" t="b">
        <f t="shared" si="124"/>
        <v>1</v>
      </c>
      <c r="AN213"/>
      <c r="AO213" s="200">
        <v>76</v>
      </c>
      <c r="AP213" s="200"/>
      <c r="AQ213" s="200"/>
    </row>
    <row r="214" spans="2:43" s="207" customFormat="1">
      <c r="B214" s="410" t="s">
        <v>365</v>
      </c>
      <c r="C214" s="410" t="s">
        <v>560</v>
      </c>
      <c r="D214" s="410" t="s">
        <v>30</v>
      </c>
      <c r="E214" s="410" t="s">
        <v>366</v>
      </c>
      <c r="F214" s="315">
        <v>28560583.825533848</v>
      </c>
      <c r="G214" s="315"/>
      <c r="H214" s="315"/>
      <c r="I214" s="292">
        <f t="shared" si="114"/>
        <v>28560583.825533848</v>
      </c>
      <c r="J214" s="291"/>
      <c r="K214" s="315">
        <v>23019681.555555556</v>
      </c>
      <c r="L214" s="315"/>
      <c r="M214" s="315"/>
      <c r="N214" s="292">
        <f t="shared" si="126"/>
        <v>23019681.555555556</v>
      </c>
      <c r="O214" s="315">
        <f>VLOOKUP($B214,[1]점별현황!$B$3:$E$302,3,0)</f>
        <v>4715007.70588235</v>
      </c>
      <c r="P214" s="315"/>
      <c r="Q214" s="315"/>
      <c r="R214" s="292">
        <f t="shared" si="127"/>
        <v>4715007.70588235</v>
      </c>
      <c r="S214" s="315">
        <v>3848640</v>
      </c>
      <c r="T214" s="315"/>
      <c r="U214" s="291"/>
      <c r="V214" s="292">
        <f t="shared" si="115"/>
        <v>3848640</v>
      </c>
      <c r="W214" s="291">
        <f t="shared" si="128"/>
        <v>33275591.5314162</v>
      </c>
      <c r="X214" s="291">
        <f t="shared" si="128"/>
        <v>0</v>
      </c>
      <c r="Y214" s="291">
        <f t="shared" si="116"/>
        <v>0</v>
      </c>
      <c r="Z214" s="292">
        <f t="shared" si="117"/>
        <v>33275591.5314162</v>
      </c>
      <c r="AA214" s="291">
        <f t="shared" si="130"/>
        <v>26868321.555555556</v>
      </c>
      <c r="AB214" s="291">
        <f t="shared" si="130"/>
        <v>0</v>
      </c>
      <c r="AC214" s="291">
        <f t="shared" si="125"/>
        <v>0</v>
      </c>
      <c r="AD214" s="316">
        <f t="shared" si="129"/>
        <v>26868321.555555556</v>
      </c>
      <c r="AE214" s="317">
        <f t="shared" si="118"/>
        <v>0.80744835235126011</v>
      </c>
      <c r="AF214" s="318">
        <f t="shared" ca="1" si="119"/>
        <v>2.5938267753148111E-3</v>
      </c>
      <c r="AG214" s="319">
        <f t="shared" si="113"/>
        <v>48</v>
      </c>
      <c r="AH214" s="318">
        <f t="shared" ca="1" si="120"/>
        <v>2.4549918166939444E-3</v>
      </c>
      <c r="AI214" s="318">
        <f t="shared" ca="1" si="121"/>
        <v>1.3883495862086672E-4</v>
      </c>
      <c r="AJ214" s="320">
        <f t="shared" ca="1" si="122"/>
        <v>0.80758718730988099</v>
      </c>
      <c r="AK214"/>
      <c r="AL214" s="208">
        <f t="shared" si="123"/>
        <v>48</v>
      </c>
      <c r="AM214" t="b">
        <f t="shared" si="124"/>
        <v>1</v>
      </c>
      <c r="AN214"/>
      <c r="AO214" s="200">
        <v>48</v>
      </c>
      <c r="AP214" s="200"/>
      <c r="AQ214" s="200"/>
    </row>
    <row r="215" spans="2:43" s="207" customFormat="1">
      <c r="B215" s="410" t="s">
        <v>367</v>
      </c>
      <c r="C215" s="410" t="s">
        <v>560</v>
      </c>
      <c r="D215" s="410" t="s">
        <v>30</v>
      </c>
      <c r="E215" s="410" t="s">
        <v>368</v>
      </c>
      <c r="F215" s="315">
        <v>25172039.981826443</v>
      </c>
      <c r="G215" s="315"/>
      <c r="H215" s="315"/>
      <c r="I215" s="292">
        <f t="shared" si="114"/>
        <v>25172039.981826443</v>
      </c>
      <c r="J215" s="291"/>
      <c r="K215" s="315">
        <v>21357874.555555556</v>
      </c>
      <c r="L215" s="315"/>
      <c r="M215" s="315"/>
      <c r="N215" s="292">
        <f t="shared" si="126"/>
        <v>21357874.555555556</v>
      </c>
      <c r="O215" s="315">
        <f>VLOOKUP($B215,[1]점별현황!$B$3:$E$302,3,0)</f>
        <v>4233884.4705882333</v>
      </c>
      <c r="P215" s="315"/>
      <c r="Q215" s="315"/>
      <c r="R215" s="292">
        <f t="shared" si="127"/>
        <v>4233884.4705882333</v>
      </c>
      <c r="S215" s="315">
        <v>4125450</v>
      </c>
      <c r="T215" s="315"/>
      <c r="U215" s="291"/>
      <c r="V215" s="292">
        <f t="shared" si="115"/>
        <v>4125450</v>
      </c>
      <c r="W215" s="291">
        <f t="shared" si="128"/>
        <v>29405924.452414677</v>
      </c>
      <c r="X215" s="291">
        <f t="shared" si="128"/>
        <v>0</v>
      </c>
      <c r="Y215" s="291">
        <f t="shared" si="116"/>
        <v>0</v>
      </c>
      <c r="Z215" s="292">
        <f t="shared" si="117"/>
        <v>29405924.452414677</v>
      </c>
      <c r="AA215" s="291">
        <f t="shared" si="130"/>
        <v>25483324.555555556</v>
      </c>
      <c r="AB215" s="291">
        <f t="shared" si="130"/>
        <v>0</v>
      </c>
      <c r="AC215" s="291">
        <f t="shared" si="125"/>
        <v>0</v>
      </c>
      <c r="AD215" s="316">
        <f t="shared" si="129"/>
        <v>25483324.555555556</v>
      </c>
      <c r="AE215" s="317">
        <f t="shared" si="118"/>
        <v>0.86660511546893348</v>
      </c>
      <c r="AF215" s="318">
        <f t="shared" ca="1" si="119"/>
        <v>2.4601212777494866E-3</v>
      </c>
      <c r="AG215" s="319">
        <f t="shared" si="113"/>
        <v>61</v>
      </c>
      <c r="AH215" s="318">
        <f t="shared" ca="1" si="120"/>
        <v>3.119885433715221E-3</v>
      </c>
      <c r="AI215" s="318">
        <f t="shared" ca="1" si="121"/>
        <v>-6.5976415596573443E-4</v>
      </c>
      <c r="AJ215" s="320">
        <f t="shared" ca="1" si="122"/>
        <v>0.86594535131296779</v>
      </c>
      <c r="AK215"/>
      <c r="AL215" s="208">
        <f t="shared" si="123"/>
        <v>61</v>
      </c>
      <c r="AM215" t="b">
        <f t="shared" si="124"/>
        <v>1</v>
      </c>
      <c r="AN215"/>
      <c r="AO215" s="200">
        <v>61</v>
      </c>
      <c r="AP215" s="200"/>
      <c r="AQ215" s="200"/>
    </row>
    <row r="216" spans="2:43" s="207" customFormat="1">
      <c r="B216" s="410" t="s">
        <v>369</v>
      </c>
      <c r="C216" s="410" t="s">
        <v>560</v>
      </c>
      <c r="D216" s="410" t="s">
        <v>30</v>
      </c>
      <c r="E216" s="410" t="s">
        <v>370</v>
      </c>
      <c r="F216" s="315">
        <v>32917283.053157654</v>
      </c>
      <c r="G216" s="315"/>
      <c r="H216" s="315"/>
      <c r="I216" s="292">
        <f t="shared" si="114"/>
        <v>32917283.053157654</v>
      </c>
      <c r="J216" s="291"/>
      <c r="K216" s="315">
        <v>21204420.555555556</v>
      </c>
      <c r="L216" s="315"/>
      <c r="M216" s="315"/>
      <c r="N216" s="292">
        <f t="shared" si="126"/>
        <v>21204420.555555556</v>
      </c>
      <c r="O216" s="315">
        <f>VLOOKUP($B216,[1]점별현황!$B$3:$E$302,3,0)</f>
        <v>5725366.4999999963</v>
      </c>
      <c r="P216" s="315"/>
      <c r="Q216" s="315"/>
      <c r="R216" s="292">
        <f t="shared" si="127"/>
        <v>5725366.4999999963</v>
      </c>
      <c r="S216" s="315">
        <v>5503250</v>
      </c>
      <c r="T216" s="315"/>
      <c r="U216" s="291"/>
      <c r="V216" s="292">
        <f t="shared" si="115"/>
        <v>5503250</v>
      </c>
      <c r="W216" s="291">
        <f t="shared" si="128"/>
        <v>38642649.55315765</v>
      </c>
      <c r="X216" s="291">
        <f t="shared" si="128"/>
        <v>0</v>
      </c>
      <c r="Y216" s="291">
        <f t="shared" si="116"/>
        <v>0</v>
      </c>
      <c r="Z216" s="292">
        <f t="shared" si="117"/>
        <v>38642649.55315765</v>
      </c>
      <c r="AA216" s="291">
        <f t="shared" si="130"/>
        <v>26707670.555555556</v>
      </c>
      <c r="AB216" s="291">
        <f t="shared" si="130"/>
        <v>0</v>
      </c>
      <c r="AC216" s="291">
        <f t="shared" si="125"/>
        <v>0</v>
      </c>
      <c r="AD216" s="316">
        <f t="shared" si="129"/>
        <v>26707670.555555556</v>
      </c>
      <c r="AE216" s="317">
        <f t="shared" si="118"/>
        <v>0.69114491020642665</v>
      </c>
      <c r="AF216" s="318">
        <f t="shared" ca="1" si="119"/>
        <v>2.578317772848115E-3</v>
      </c>
      <c r="AG216" s="319">
        <f t="shared" si="113"/>
        <v>54</v>
      </c>
      <c r="AH216" s="318">
        <f t="shared" ca="1" si="120"/>
        <v>2.7618657937806875E-3</v>
      </c>
      <c r="AI216" s="318">
        <f t="shared" ca="1" si="121"/>
        <v>-1.8354802093257247E-4</v>
      </c>
      <c r="AJ216" s="320">
        <f t="shared" ca="1" si="122"/>
        <v>0.69096136218549409</v>
      </c>
      <c r="AK216"/>
      <c r="AL216" s="208">
        <f t="shared" si="123"/>
        <v>54</v>
      </c>
      <c r="AM216" t="b">
        <f t="shared" si="124"/>
        <v>1</v>
      </c>
      <c r="AN216"/>
      <c r="AO216" s="200">
        <v>54</v>
      </c>
      <c r="AP216" s="200"/>
      <c r="AQ216" s="200"/>
    </row>
    <row r="217" spans="2:43" s="207" customFormat="1">
      <c r="B217" s="410" t="s">
        <v>371</v>
      </c>
      <c r="C217" s="410" t="s">
        <v>560</v>
      </c>
      <c r="D217" s="410" t="s">
        <v>30</v>
      </c>
      <c r="E217" s="410" t="s">
        <v>372</v>
      </c>
      <c r="F217" s="315">
        <v>42114759.200363472</v>
      </c>
      <c r="G217" s="315"/>
      <c r="H217" s="315"/>
      <c r="I217" s="292">
        <f t="shared" si="114"/>
        <v>42114759.200363472</v>
      </c>
      <c r="J217" s="291"/>
      <c r="K217" s="315">
        <v>53990719.555555552</v>
      </c>
      <c r="L217" s="315"/>
      <c r="M217" s="315"/>
      <c r="N217" s="292">
        <f t="shared" si="126"/>
        <v>53990719.555555552</v>
      </c>
      <c r="O217" s="315">
        <f>VLOOKUP($B217,[1]점별현황!$B$3:$E$302,3,0)</f>
        <v>7024399.2352941129</v>
      </c>
      <c r="P217" s="315"/>
      <c r="Q217" s="315"/>
      <c r="R217" s="292">
        <f t="shared" si="127"/>
        <v>7024399.2352941129</v>
      </c>
      <c r="S217" s="315">
        <v>7592294</v>
      </c>
      <c r="T217" s="315"/>
      <c r="U217" s="291"/>
      <c r="V217" s="292">
        <f t="shared" si="115"/>
        <v>7592294</v>
      </c>
      <c r="W217" s="291">
        <f t="shared" si="128"/>
        <v>49139158.435657583</v>
      </c>
      <c r="X217" s="291">
        <f t="shared" si="128"/>
        <v>0</v>
      </c>
      <c r="Y217" s="291">
        <f t="shared" si="116"/>
        <v>0</v>
      </c>
      <c r="Z217" s="292">
        <f t="shared" si="117"/>
        <v>49139158.435657583</v>
      </c>
      <c r="AA217" s="291">
        <f t="shared" si="130"/>
        <v>61583013.555555552</v>
      </c>
      <c r="AB217" s="291">
        <f t="shared" si="130"/>
        <v>0</v>
      </c>
      <c r="AC217" s="291">
        <f t="shared" si="125"/>
        <v>0</v>
      </c>
      <c r="AD217" s="316">
        <f t="shared" si="129"/>
        <v>61583013.555555552</v>
      </c>
      <c r="AE217" s="317">
        <f t="shared" si="118"/>
        <v>1.2532370418225995</v>
      </c>
      <c r="AF217" s="318">
        <f t="shared" ca="1" si="119"/>
        <v>5.9451301836882502E-3</v>
      </c>
      <c r="AG217" s="319">
        <f t="shared" ref="AG217:AG276" si="132">AO217+AP217+AQ217</f>
        <v>130</v>
      </c>
      <c r="AH217" s="318">
        <f t="shared" ca="1" si="120"/>
        <v>6.648936170212766E-3</v>
      </c>
      <c r="AI217" s="318">
        <f t="shared" ca="1" si="121"/>
        <v>-7.0380598652451578E-4</v>
      </c>
      <c r="AJ217" s="320">
        <f t="shared" ca="1" si="122"/>
        <v>1.252533235836075</v>
      </c>
      <c r="AK217"/>
      <c r="AL217" s="208">
        <f t="shared" si="123"/>
        <v>130</v>
      </c>
      <c r="AM217" t="b">
        <f t="shared" si="124"/>
        <v>1</v>
      </c>
      <c r="AN217"/>
      <c r="AO217" s="200">
        <v>130</v>
      </c>
      <c r="AP217" s="200"/>
      <c r="AQ217" s="200"/>
    </row>
    <row r="218" spans="2:43" s="207" customFormat="1">
      <c r="B218" s="410" t="s">
        <v>373</v>
      </c>
      <c r="C218" s="410" t="s">
        <v>560</v>
      </c>
      <c r="D218" s="410" t="s">
        <v>30</v>
      </c>
      <c r="E218" s="410" t="s">
        <v>374</v>
      </c>
      <c r="F218" s="315">
        <v>32433205.361199453</v>
      </c>
      <c r="G218" s="315"/>
      <c r="H218" s="315"/>
      <c r="I218" s="292">
        <f t="shared" ref="I218:I276" si="133">SUM(F218:H218)</f>
        <v>32433205.361199453</v>
      </c>
      <c r="J218" s="291"/>
      <c r="K218" s="315">
        <v>28270627.555555556</v>
      </c>
      <c r="L218" s="315"/>
      <c r="M218" s="315"/>
      <c r="N218" s="292">
        <f t="shared" si="126"/>
        <v>28270627.555555556</v>
      </c>
      <c r="O218" s="315">
        <f>VLOOKUP($B218,[1]점별현황!$B$3:$E$302,3,0)</f>
        <v>4715007.70588235</v>
      </c>
      <c r="P218" s="315"/>
      <c r="Q218" s="315"/>
      <c r="R218" s="292">
        <f t="shared" si="127"/>
        <v>4715007.70588235</v>
      </c>
      <c r="S218" s="315">
        <v>2123650</v>
      </c>
      <c r="T218" s="315"/>
      <c r="U218" s="291"/>
      <c r="V218" s="292">
        <f t="shared" ref="V218:V276" si="134">SUM(S218:U218)</f>
        <v>2123650</v>
      </c>
      <c r="W218" s="291">
        <f t="shared" si="128"/>
        <v>37148213.067081802</v>
      </c>
      <c r="X218" s="291">
        <f t="shared" si="128"/>
        <v>0</v>
      </c>
      <c r="Y218" s="291">
        <f t="shared" ref="Y218:Y276" si="135">SUM(H218,Q218)</f>
        <v>0</v>
      </c>
      <c r="Z218" s="292">
        <f t="shared" ref="Z218:Z276" si="136">SUM(W218:Y218)</f>
        <v>37148213.067081802</v>
      </c>
      <c r="AA218" s="291">
        <f t="shared" si="130"/>
        <v>30394277.555555556</v>
      </c>
      <c r="AB218" s="291">
        <f t="shared" si="130"/>
        <v>0</v>
      </c>
      <c r="AC218" s="291">
        <f t="shared" si="125"/>
        <v>0</v>
      </c>
      <c r="AD218" s="316">
        <f t="shared" si="129"/>
        <v>30394277.555555556</v>
      </c>
      <c r="AE218" s="317">
        <f t="shared" ref="AE218:AE276" si="137">AD218/Z218</f>
        <v>0.81818949139410635</v>
      </c>
      <c r="AF218" s="318">
        <f t="shared" ref="AF218:AF276" ca="1" si="138">AD218/$AD$9</f>
        <v>2.9342171887044729E-3</v>
      </c>
      <c r="AG218" s="319">
        <f t="shared" si="132"/>
        <v>63</v>
      </c>
      <c r="AH218" s="318">
        <f t="shared" ref="AH218:AH276" ca="1" si="139">AG218/$AG$9</f>
        <v>3.2221767594108018E-3</v>
      </c>
      <c r="AI218" s="318">
        <f t="shared" ref="AI218:AI276" ca="1" si="140">AF218-AH218</f>
        <v>-2.8795957070632894E-4</v>
      </c>
      <c r="AJ218" s="320">
        <f t="shared" ref="AJ218:AJ276" ca="1" si="141">AE218+AI218</f>
        <v>0.81790153182339997</v>
      </c>
      <c r="AK218"/>
      <c r="AL218" s="208">
        <f t="shared" ref="AL218:AL276" si="142">AG218</f>
        <v>63</v>
      </c>
      <c r="AM218" t="b">
        <f t="shared" ref="AM218:AM276" si="143">AL218=AO218+AP218+AQ218</f>
        <v>1</v>
      </c>
      <c r="AN218"/>
      <c r="AO218" s="200">
        <v>63</v>
      </c>
      <c r="AP218" s="200"/>
      <c r="AQ218" s="200"/>
    </row>
    <row r="219" spans="2:43" s="207" customFormat="1">
      <c r="B219" s="410" t="s">
        <v>375</v>
      </c>
      <c r="C219" s="410" t="s">
        <v>560</v>
      </c>
      <c r="D219" s="410" t="s">
        <v>30</v>
      </c>
      <c r="E219" s="410" t="s">
        <v>376</v>
      </c>
      <c r="F219" s="315">
        <v>33885438.43707405</v>
      </c>
      <c r="G219" s="315"/>
      <c r="H219" s="315"/>
      <c r="I219" s="292">
        <f t="shared" si="133"/>
        <v>33885438.43707405</v>
      </c>
      <c r="J219" s="291"/>
      <c r="K219" s="315">
        <v>40061942.555555552</v>
      </c>
      <c r="L219" s="315"/>
      <c r="M219" s="315"/>
      <c r="N219" s="292">
        <f t="shared" si="126"/>
        <v>40061942.555555552</v>
      </c>
      <c r="O219" s="315">
        <f>VLOOKUP($B219,[1]점별현황!$B$3:$E$302,3,0)</f>
        <v>5725366.4999999963</v>
      </c>
      <c r="P219" s="315"/>
      <c r="Q219" s="315"/>
      <c r="R219" s="292">
        <f t="shared" si="127"/>
        <v>5725366.4999999963</v>
      </c>
      <c r="S219" s="315">
        <v>5327290</v>
      </c>
      <c r="T219" s="315"/>
      <c r="U219" s="291"/>
      <c r="V219" s="292">
        <f t="shared" si="134"/>
        <v>5327290</v>
      </c>
      <c r="W219" s="291">
        <f t="shared" si="128"/>
        <v>39610804.93707405</v>
      </c>
      <c r="X219" s="291">
        <f t="shared" si="128"/>
        <v>0</v>
      </c>
      <c r="Y219" s="291">
        <f t="shared" si="135"/>
        <v>0</v>
      </c>
      <c r="Z219" s="292">
        <f t="shared" si="136"/>
        <v>39610804.93707405</v>
      </c>
      <c r="AA219" s="291">
        <f t="shared" si="130"/>
        <v>45389232.555555552</v>
      </c>
      <c r="AB219" s="291">
        <f t="shared" si="130"/>
        <v>0</v>
      </c>
      <c r="AC219" s="291">
        <f t="shared" si="125"/>
        <v>0</v>
      </c>
      <c r="AD219" s="316">
        <f t="shared" si="129"/>
        <v>45389232.555555552</v>
      </c>
      <c r="AE219" s="317">
        <f t="shared" si="137"/>
        <v>1.1458800856902844</v>
      </c>
      <c r="AF219" s="318">
        <f t="shared" ca="1" si="138"/>
        <v>4.381807269581651E-3</v>
      </c>
      <c r="AG219" s="319">
        <f t="shared" si="132"/>
        <v>108</v>
      </c>
      <c r="AH219" s="318">
        <f t="shared" ca="1" si="139"/>
        <v>5.523731587561375E-3</v>
      </c>
      <c r="AI219" s="318">
        <f t="shared" ca="1" si="140"/>
        <v>-1.141924317979724E-3</v>
      </c>
      <c r="AJ219" s="320">
        <f t="shared" ca="1" si="141"/>
        <v>1.1447381613723047</v>
      </c>
      <c r="AK219"/>
      <c r="AL219" s="208">
        <f t="shared" si="142"/>
        <v>108</v>
      </c>
      <c r="AM219" t="b">
        <f t="shared" si="143"/>
        <v>1</v>
      </c>
      <c r="AN219"/>
      <c r="AO219" s="200">
        <v>108</v>
      </c>
      <c r="AP219" s="200"/>
      <c r="AQ219" s="200"/>
    </row>
    <row r="220" spans="2:43" s="207" customFormat="1">
      <c r="B220" s="410" t="s">
        <v>377</v>
      </c>
      <c r="C220" s="410" t="s">
        <v>560</v>
      </c>
      <c r="D220" s="410" t="s">
        <v>30</v>
      </c>
      <c r="E220" s="410" t="s">
        <v>378</v>
      </c>
      <c r="F220" s="315">
        <v>25172039.981826443</v>
      </c>
      <c r="G220" s="315"/>
      <c r="H220" s="315"/>
      <c r="I220" s="292">
        <f t="shared" si="133"/>
        <v>25172039.981826443</v>
      </c>
      <c r="J220" s="291"/>
      <c r="K220" s="315">
        <v>20842449.555555556</v>
      </c>
      <c r="L220" s="315"/>
      <c r="M220" s="315"/>
      <c r="N220" s="292">
        <f t="shared" si="126"/>
        <v>20842449.555555556</v>
      </c>
      <c r="O220" s="315">
        <f>VLOOKUP($B220,[1]점별현황!$B$3:$E$302,3,0)</f>
        <v>3752761.2352941157</v>
      </c>
      <c r="P220" s="315"/>
      <c r="Q220" s="315"/>
      <c r="R220" s="292">
        <f t="shared" si="127"/>
        <v>3752761.2352941157</v>
      </c>
      <c r="S220" s="315">
        <v>1460490</v>
      </c>
      <c r="T220" s="315"/>
      <c r="U220" s="291"/>
      <c r="V220" s="292">
        <f t="shared" si="134"/>
        <v>1460490</v>
      </c>
      <c r="W220" s="291">
        <f t="shared" si="128"/>
        <v>28924801.217120558</v>
      </c>
      <c r="X220" s="291">
        <f t="shared" si="128"/>
        <v>0</v>
      </c>
      <c r="Y220" s="291">
        <f t="shared" si="135"/>
        <v>0</v>
      </c>
      <c r="Z220" s="292">
        <f t="shared" si="136"/>
        <v>28924801.217120558</v>
      </c>
      <c r="AA220" s="291">
        <f t="shared" si="130"/>
        <v>22302939.555555556</v>
      </c>
      <c r="AB220" s="291">
        <f t="shared" si="130"/>
        <v>0</v>
      </c>
      <c r="AC220" s="291">
        <f t="shared" si="125"/>
        <v>0</v>
      </c>
      <c r="AD220" s="316">
        <f t="shared" si="129"/>
        <v>22302939.555555556</v>
      </c>
      <c r="AE220" s="317">
        <f t="shared" si="137"/>
        <v>0.77106630355525041</v>
      </c>
      <c r="AF220" s="318">
        <f t="shared" ca="1" si="138"/>
        <v>2.1530917615308278E-3</v>
      </c>
      <c r="AG220" s="319">
        <f t="shared" si="132"/>
        <v>57</v>
      </c>
      <c r="AH220" s="318">
        <f t="shared" ca="1" si="139"/>
        <v>2.9153027823240591E-3</v>
      </c>
      <c r="AI220" s="318">
        <f t="shared" ca="1" si="140"/>
        <v>-7.6221102079323134E-4</v>
      </c>
      <c r="AJ220" s="320">
        <f t="shared" ca="1" si="141"/>
        <v>0.7703040925344572</v>
      </c>
      <c r="AK220"/>
      <c r="AL220" s="208">
        <f t="shared" si="142"/>
        <v>57</v>
      </c>
      <c r="AM220" t="b">
        <f t="shared" si="143"/>
        <v>1</v>
      </c>
      <c r="AN220"/>
      <c r="AO220" s="200">
        <v>57</v>
      </c>
      <c r="AP220" s="200"/>
      <c r="AQ220" s="200"/>
    </row>
    <row r="221" spans="2:43" s="207" customFormat="1">
      <c r="B221" s="410" t="s">
        <v>325</v>
      </c>
      <c r="C221" s="410" t="s">
        <v>560</v>
      </c>
      <c r="D221" s="410" t="s">
        <v>30</v>
      </c>
      <c r="E221" s="410" t="s">
        <v>326</v>
      </c>
      <c r="F221" s="315">
        <v>38726215.356656067</v>
      </c>
      <c r="G221" s="315"/>
      <c r="H221" s="315"/>
      <c r="I221" s="292">
        <f t="shared" si="133"/>
        <v>38726215.356656067</v>
      </c>
      <c r="J221" s="291"/>
      <c r="K221" s="315">
        <v>45439257.555555552</v>
      </c>
      <c r="L221" s="315"/>
      <c r="M221" s="315"/>
      <c r="N221" s="292">
        <f t="shared" si="126"/>
        <v>45439257.555555552</v>
      </c>
      <c r="O221" s="315">
        <f>VLOOKUP($B221,[1]점별현황!$B$3:$E$302,3,0)</f>
        <v>7409297.8235294074</v>
      </c>
      <c r="P221" s="315"/>
      <c r="Q221" s="315"/>
      <c r="R221" s="292">
        <f t="shared" si="127"/>
        <v>7409297.8235294074</v>
      </c>
      <c r="S221" s="315">
        <v>11070567</v>
      </c>
      <c r="T221" s="315"/>
      <c r="U221" s="291"/>
      <c r="V221" s="292">
        <f t="shared" si="134"/>
        <v>11070567</v>
      </c>
      <c r="W221" s="291">
        <f t="shared" si="128"/>
        <v>46135513.180185474</v>
      </c>
      <c r="X221" s="291">
        <f t="shared" si="128"/>
        <v>0</v>
      </c>
      <c r="Y221" s="291">
        <f t="shared" si="135"/>
        <v>0</v>
      </c>
      <c r="Z221" s="292">
        <f t="shared" si="136"/>
        <v>46135513.180185474</v>
      </c>
      <c r="AA221" s="291">
        <f t="shared" si="130"/>
        <v>56509824.555555552</v>
      </c>
      <c r="AB221" s="291">
        <f t="shared" si="130"/>
        <v>0</v>
      </c>
      <c r="AC221" s="291">
        <f t="shared" si="125"/>
        <v>0</v>
      </c>
      <c r="AD221" s="316">
        <f t="shared" si="129"/>
        <v>56509824.555555552</v>
      </c>
      <c r="AE221" s="317">
        <f t="shared" si="137"/>
        <v>1.2248660665126339</v>
      </c>
      <c r="AF221" s="318">
        <f t="shared" ca="1" si="138"/>
        <v>5.4553722567844869E-3</v>
      </c>
      <c r="AG221" s="319">
        <f t="shared" si="132"/>
        <v>95</v>
      </c>
      <c r="AH221" s="318">
        <f t="shared" ca="1" si="139"/>
        <v>4.8588379705400983E-3</v>
      </c>
      <c r="AI221" s="318">
        <f t="shared" ca="1" si="140"/>
        <v>5.9653428624438856E-4</v>
      </c>
      <c r="AJ221" s="320">
        <f t="shared" ca="1" si="141"/>
        <v>1.2254626007988783</v>
      </c>
      <c r="AK221"/>
      <c r="AL221" s="208">
        <f t="shared" si="142"/>
        <v>95</v>
      </c>
      <c r="AM221" t="b">
        <f t="shared" si="143"/>
        <v>1</v>
      </c>
      <c r="AN221"/>
      <c r="AO221" s="200">
        <v>95</v>
      </c>
      <c r="AP221" s="200"/>
      <c r="AQ221" s="200"/>
    </row>
    <row r="222" spans="2:43" s="207" customFormat="1">
      <c r="B222" s="410" t="s">
        <v>357</v>
      </c>
      <c r="C222" s="410" t="s">
        <v>560</v>
      </c>
      <c r="D222" s="410" t="s">
        <v>30</v>
      </c>
      <c r="E222" s="410" t="s">
        <v>358</v>
      </c>
      <c r="F222" s="315">
        <v>30496894.593366653</v>
      </c>
      <c r="G222" s="315"/>
      <c r="H222" s="315"/>
      <c r="I222" s="292">
        <f t="shared" si="133"/>
        <v>30496894.593366653</v>
      </c>
      <c r="J222" s="291"/>
      <c r="K222" s="315">
        <v>20038014.555555556</v>
      </c>
      <c r="L222" s="315"/>
      <c r="M222" s="315"/>
      <c r="N222" s="292">
        <f t="shared" si="126"/>
        <v>20038014.555555556</v>
      </c>
      <c r="O222" s="315">
        <f>VLOOKUP($B222,[1]점별현황!$B$3:$E$302,3,0)</f>
        <v>5436692.5588235259</v>
      </c>
      <c r="P222" s="315"/>
      <c r="Q222" s="315"/>
      <c r="R222" s="292">
        <f t="shared" si="127"/>
        <v>5436692.5588235259</v>
      </c>
      <c r="S222" s="315">
        <v>5995287</v>
      </c>
      <c r="T222" s="315"/>
      <c r="U222" s="291"/>
      <c r="V222" s="292">
        <f t="shared" si="134"/>
        <v>5995287</v>
      </c>
      <c r="W222" s="291">
        <f t="shared" si="128"/>
        <v>35933587.152190179</v>
      </c>
      <c r="X222" s="291">
        <f t="shared" si="128"/>
        <v>0</v>
      </c>
      <c r="Y222" s="291">
        <f t="shared" si="135"/>
        <v>0</v>
      </c>
      <c r="Z222" s="292">
        <f t="shared" si="136"/>
        <v>35933587.152190179</v>
      </c>
      <c r="AA222" s="291">
        <f t="shared" si="130"/>
        <v>26033301.555555556</v>
      </c>
      <c r="AB222" s="291">
        <f t="shared" si="130"/>
        <v>0</v>
      </c>
      <c r="AC222" s="291">
        <f t="shared" si="125"/>
        <v>0</v>
      </c>
      <c r="AD222" s="316">
        <f t="shared" si="129"/>
        <v>26033301.555555556</v>
      </c>
      <c r="AE222" s="317">
        <f t="shared" si="137"/>
        <v>0.72448379409760122</v>
      </c>
      <c r="AF222" s="318">
        <f t="shared" ca="1" si="138"/>
        <v>2.5132152183388774E-3</v>
      </c>
      <c r="AG222" s="319">
        <f t="shared" si="132"/>
        <v>46</v>
      </c>
      <c r="AH222" s="318">
        <f t="shared" ca="1" si="139"/>
        <v>2.3527004909983632E-3</v>
      </c>
      <c r="AI222" s="318">
        <f t="shared" ca="1" si="140"/>
        <v>1.6051472734051426E-4</v>
      </c>
      <c r="AJ222" s="320">
        <f t="shared" ca="1" si="141"/>
        <v>0.72464430882494169</v>
      </c>
      <c r="AK222"/>
      <c r="AL222" s="208">
        <f t="shared" si="142"/>
        <v>46</v>
      </c>
      <c r="AM222" t="b">
        <f t="shared" si="143"/>
        <v>1</v>
      </c>
      <c r="AN222"/>
      <c r="AO222" s="200">
        <v>46</v>
      </c>
      <c r="AP222" s="200"/>
      <c r="AQ222" s="200"/>
    </row>
    <row r="223" spans="2:43" s="207" customFormat="1">
      <c r="B223" s="410" t="s">
        <v>380</v>
      </c>
      <c r="C223" s="410" t="s">
        <v>379</v>
      </c>
      <c r="D223" s="410" t="s">
        <v>31</v>
      </c>
      <c r="E223" s="410" t="s">
        <v>381</v>
      </c>
      <c r="F223" s="315">
        <v>40334673.469387755</v>
      </c>
      <c r="G223" s="315"/>
      <c r="H223" s="315"/>
      <c r="I223" s="292">
        <f t="shared" si="133"/>
        <v>40334673.469387755</v>
      </c>
      <c r="J223" s="291"/>
      <c r="K223" s="315">
        <v>39041599</v>
      </c>
      <c r="L223" s="315"/>
      <c r="M223" s="315"/>
      <c r="N223" s="292">
        <f t="shared" si="126"/>
        <v>39041599</v>
      </c>
      <c r="O223" s="315">
        <f>VLOOKUP($B223,[1]점별현황!$B$3:$E$302,3,0)</f>
        <v>6687612.9705882305</v>
      </c>
      <c r="P223" s="315"/>
      <c r="Q223" s="315"/>
      <c r="R223" s="292">
        <f t="shared" si="127"/>
        <v>6687612.9705882305</v>
      </c>
      <c r="S223" s="315">
        <v>4280203</v>
      </c>
      <c r="T223" s="315"/>
      <c r="U223" s="291"/>
      <c r="V223" s="292">
        <f t="shared" si="134"/>
        <v>4280203</v>
      </c>
      <c r="W223" s="291">
        <f t="shared" si="128"/>
        <v>47022286.439975984</v>
      </c>
      <c r="X223" s="291">
        <f t="shared" si="128"/>
        <v>0</v>
      </c>
      <c r="Y223" s="291">
        <f t="shared" si="135"/>
        <v>0</v>
      </c>
      <c r="Z223" s="292">
        <f t="shared" si="136"/>
        <v>47022286.439975984</v>
      </c>
      <c r="AA223" s="291">
        <f t="shared" si="130"/>
        <v>43321802</v>
      </c>
      <c r="AB223" s="291">
        <f t="shared" si="130"/>
        <v>0</v>
      </c>
      <c r="AC223" s="291">
        <f t="shared" si="125"/>
        <v>0</v>
      </c>
      <c r="AD223" s="316">
        <f t="shared" si="129"/>
        <v>43321802</v>
      </c>
      <c r="AE223" s="317">
        <f t="shared" si="137"/>
        <v>0.92130360473432826</v>
      </c>
      <c r="AF223" s="318">
        <f t="shared" ca="1" si="138"/>
        <v>4.1822206776162456E-3</v>
      </c>
      <c r="AG223" s="319">
        <f t="shared" si="132"/>
        <v>73</v>
      </c>
      <c r="AH223" s="318">
        <f t="shared" ca="1" si="139"/>
        <v>3.7336333878887069E-3</v>
      </c>
      <c r="AI223" s="318">
        <f t="shared" ca="1" si="140"/>
        <v>4.4858728972753869E-4</v>
      </c>
      <c r="AJ223" s="320">
        <f t="shared" ca="1" si="141"/>
        <v>0.92175219202405578</v>
      </c>
      <c r="AK223"/>
      <c r="AL223" s="208">
        <f t="shared" si="142"/>
        <v>73</v>
      </c>
      <c r="AM223" t="b">
        <f t="shared" si="143"/>
        <v>1</v>
      </c>
      <c r="AN223"/>
      <c r="AO223" s="200">
        <v>73</v>
      </c>
      <c r="AP223" s="200"/>
      <c r="AQ223" s="200"/>
    </row>
    <row r="224" spans="2:43" s="207" customFormat="1">
      <c r="B224" s="410" t="s">
        <v>382</v>
      </c>
      <c r="C224" s="410" t="s">
        <v>379</v>
      </c>
      <c r="D224" s="410" t="s">
        <v>31</v>
      </c>
      <c r="E224" s="410" t="s">
        <v>383</v>
      </c>
      <c r="F224" s="315">
        <v>32904602.040816329</v>
      </c>
      <c r="G224" s="315"/>
      <c r="H224" s="315"/>
      <c r="I224" s="292">
        <f t="shared" si="133"/>
        <v>32904602.040816329</v>
      </c>
      <c r="J224" s="291"/>
      <c r="K224" s="315">
        <v>26893270</v>
      </c>
      <c r="L224" s="315"/>
      <c r="M224" s="315"/>
      <c r="N224" s="292">
        <f t="shared" si="126"/>
        <v>26893270</v>
      </c>
      <c r="O224" s="315">
        <f>VLOOKUP($B224,[1]점별현황!$B$3:$E$302,3,0)</f>
        <v>5388580.2352941148</v>
      </c>
      <c r="P224" s="315"/>
      <c r="Q224" s="315"/>
      <c r="R224" s="292">
        <f t="shared" si="127"/>
        <v>5388580.2352941148</v>
      </c>
      <c r="S224" s="315">
        <v>2333295</v>
      </c>
      <c r="T224" s="315"/>
      <c r="U224" s="291"/>
      <c r="V224" s="292">
        <f t="shared" si="134"/>
        <v>2333295</v>
      </c>
      <c r="W224" s="291">
        <f t="shared" si="128"/>
        <v>38293182.27611044</v>
      </c>
      <c r="X224" s="291">
        <f t="shared" si="128"/>
        <v>0</v>
      </c>
      <c r="Y224" s="291">
        <f t="shared" si="135"/>
        <v>0</v>
      </c>
      <c r="Z224" s="292">
        <f t="shared" si="136"/>
        <v>38293182.27611044</v>
      </c>
      <c r="AA224" s="291">
        <f t="shared" si="130"/>
        <v>29226565</v>
      </c>
      <c r="AB224" s="291">
        <f t="shared" si="130"/>
        <v>0</v>
      </c>
      <c r="AC224" s="291">
        <f t="shared" si="125"/>
        <v>0</v>
      </c>
      <c r="AD224" s="316">
        <f t="shared" si="129"/>
        <v>29226565</v>
      </c>
      <c r="AE224" s="317">
        <f t="shared" si="137"/>
        <v>0.7632315535769213</v>
      </c>
      <c r="AF224" s="318">
        <f t="shared" ca="1" si="138"/>
        <v>2.8214879999381203E-3</v>
      </c>
      <c r="AG224" s="319">
        <f t="shared" si="132"/>
        <v>65</v>
      </c>
      <c r="AH224" s="318">
        <f t="shared" ca="1" si="139"/>
        <v>3.324468085106383E-3</v>
      </c>
      <c r="AI224" s="318">
        <f t="shared" ca="1" si="140"/>
        <v>-5.0298008516826273E-4</v>
      </c>
      <c r="AJ224" s="320">
        <f t="shared" ca="1" si="141"/>
        <v>0.76272857349175305</v>
      </c>
      <c r="AK224"/>
      <c r="AL224" s="208">
        <f t="shared" si="142"/>
        <v>65</v>
      </c>
      <c r="AM224" t="b">
        <f t="shared" si="143"/>
        <v>1</v>
      </c>
      <c r="AN224"/>
      <c r="AO224" s="200">
        <v>65</v>
      </c>
      <c r="AP224" s="200"/>
      <c r="AQ224" s="200"/>
    </row>
    <row r="225" spans="2:44" s="207" customFormat="1">
      <c r="B225" s="410" t="s">
        <v>384</v>
      </c>
      <c r="C225" s="410" t="s">
        <v>379</v>
      </c>
      <c r="D225" s="410" t="s">
        <v>31</v>
      </c>
      <c r="E225" s="410" t="s">
        <v>385</v>
      </c>
      <c r="F225" s="315">
        <v>54133377.551020406</v>
      </c>
      <c r="G225" s="315"/>
      <c r="H225" s="315"/>
      <c r="I225" s="292">
        <f t="shared" si="133"/>
        <v>54133377.551020406</v>
      </c>
      <c r="J225" s="291"/>
      <c r="K225" s="315">
        <v>50553108</v>
      </c>
      <c r="L225" s="315"/>
      <c r="M225" s="315"/>
      <c r="N225" s="292">
        <f t="shared" si="126"/>
        <v>50553108</v>
      </c>
      <c r="O225" s="315">
        <f>VLOOKUP($B225,[1]점별현황!$B$3:$E$302,3,0)</f>
        <v>8467768.9411764666</v>
      </c>
      <c r="P225" s="315"/>
      <c r="Q225" s="315"/>
      <c r="R225" s="292">
        <f t="shared" si="127"/>
        <v>8467768.9411764666</v>
      </c>
      <c r="S225" s="315">
        <v>8210253</v>
      </c>
      <c r="T225" s="315"/>
      <c r="U225" s="291"/>
      <c r="V225" s="292">
        <f t="shared" si="134"/>
        <v>8210253</v>
      </c>
      <c r="W225" s="291">
        <f t="shared" si="128"/>
        <v>62601146.492196873</v>
      </c>
      <c r="X225" s="291">
        <f t="shared" si="128"/>
        <v>0</v>
      </c>
      <c r="Y225" s="291">
        <f t="shared" si="135"/>
        <v>0</v>
      </c>
      <c r="Z225" s="292">
        <f t="shared" si="136"/>
        <v>62601146.492196873</v>
      </c>
      <c r="AA225" s="291">
        <f t="shared" si="130"/>
        <v>58763361</v>
      </c>
      <c r="AB225" s="291">
        <f t="shared" si="130"/>
        <v>0</v>
      </c>
      <c r="AC225" s="291">
        <f t="shared" si="125"/>
        <v>0</v>
      </c>
      <c r="AD225" s="316">
        <f t="shared" si="129"/>
        <v>58763361</v>
      </c>
      <c r="AE225" s="317">
        <f t="shared" si="137"/>
        <v>0.93869464527019086</v>
      </c>
      <c r="AF225" s="318">
        <f t="shared" ca="1" si="138"/>
        <v>5.6729252273584573E-3</v>
      </c>
      <c r="AG225" s="319">
        <f t="shared" si="132"/>
        <v>117</v>
      </c>
      <c r="AH225" s="318">
        <f t="shared" ca="1" si="139"/>
        <v>5.9840425531914893E-3</v>
      </c>
      <c r="AI225" s="318">
        <f t="shared" ca="1" si="140"/>
        <v>-3.1111732583303207E-4</v>
      </c>
      <c r="AJ225" s="320">
        <f t="shared" ca="1" si="141"/>
        <v>0.93838352794435786</v>
      </c>
      <c r="AK225"/>
      <c r="AL225" s="208">
        <f t="shared" si="142"/>
        <v>117</v>
      </c>
      <c r="AM225" t="b">
        <f t="shared" si="143"/>
        <v>1</v>
      </c>
      <c r="AN225"/>
      <c r="AO225" s="200">
        <v>117</v>
      </c>
      <c r="AP225" s="200"/>
      <c r="AQ225" s="200"/>
    </row>
    <row r="226" spans="2:44" s="207" customFormat="1">
      <c r="B226" s="410" t="s">
        <v>386</v>
      </c>
      <c r="C226" s="410" t="s">
        <v>379</v>
      </c>
      <c r="D226" s="410" t="s">
        <v>31</v>
      </c>
      <c r="E226" s="410" t="s">
        <v>387</v>
      </c>
      <c r="F226" s="315">
        <v>27597408.163265307</v>
      </c>
      <c r="G226" s="315"/>
      <c r="H226" s="315"/>
      <c r="I226" s="292">
        <f t="shared" si="133"/>
        <v>27597408.163265307</v>
      </c>
      <c r="J226" s="291"/>
      <c r="K226" s="315">
        <v>23331693</v>
      </c>
      <c r="L226" s="315"/>
      <c r="M226" s="315"/>
      <c r="N226" s="292">
        <f t="shared" si="126"/>
        <v>23331693</v>
      </c>
      <c r="O226" s="315">
        <f>VLOOKUP($B226,[1]점별현황!$B$3:$E$302,3,0)</f>
        <v>4570670.7352941148</v>
      </c>
      <c r="P226" s="315"/>
      <c r="Q226" s="315"/>
      <c r="R226" s="292">
        <f t="shared" si="127"/>
        <v>4570670.7352941148</v>
      </c>
      <c r="S226" s="315">
        <v>3229542</v>
      </c>
      <c r="T226" s="315"/>
      <c r="U226" s="291"/>
      <c r="V226" s="292">
        <f t="shared" si="134"/>
        <v>3229542</v>
      </c>
      <c r="W226" s="291">
        <f t="shared" si="128"/>
        <v>32168078.898559421</v>
      </c>
      <c r="X226" s="291">
        <f t="shared" si="128"/>
        <v>0</v>
      </c>
      <c r="Y226" s="291">
        <f t="shared" si="135"/>
        <v>0</v>
      </c>
      <c r="Z226" s="292">
        <f t="shared" si="136"/>
        <v>32168078.898559421</v>
      </c>
      <c r="AA226" s="291">
        <f t="shared" si="130"/>
        <v>26561235</v>
      </c>
      <c r="AB226" s="291">
        <f t="shared" si="130"/>
        <v>0</v>
      </c>
      <c r="AC226" s="291">
        <f t="shared" si="125"/>
        <v>0</v>
      </c>
      <c r="AD226" s="316">
        <f t="shared" si="129"/>
        <v>26561235</v>
      </c>
      <c r="AE226" s="317">
        <f t="shared" si="137"/>
        <v>0.82570162438856387</v>
      </c>
      <c r="AF226" s="318">
        <f t="shared" ca="1" si="138"/>
        <v>2.5641811077024069E-3</v>
      </c>
      <c r="AG226" s="319">
        <f t="shared" si="132"/>
        <v>62</v>
      </c>
      <c r="AH226" s="318">
        <f t="shared" ca="1" si="139"/>
        <v>3.1710310965630114E-3</v>
      </c>
      <c r="AI226" s="318">
        <f t="shared" ca="1" si="140"/>
        <v>-6.0684998886060453E-4</v>
      </c>
      <c r="AJ226" s="320">
        <f t="shared" ca="1" si="141"/>
        <v>0.82509477439970325</v>
      </c>
      <c r="AK226"/>
      <c r="AL226" s="208">
        <f t="shared" si="142"/>
        <v>62</v>
      </c>
      <c r="AM226" t="b">
        <f t="shared" si="143"/>
        <v>1</v>
      </c>
      <c r="AN226"/>
      <c r="AO226" s="200">
        <v>62</v>
      </c>
      <c r="AP226" s="200"/>
      <c r="AQ226" s="200"/>
    </row>
    <row r="227" spans="2:44" s="207" customFormat="1">
      <c r="B227" s="410" t="s">
        <v>388</v>
      </c>
      <c r="C227" s="410" t="s">
        <v>379</v>
      </c>
      <c r="D227" s="410" t="s">
        <v>31</v>
      </c>
      <c r="E227" s="410" t="s">
        <v>389</v>
      </c>
      <c r="F227" s="315">
        <v>35027479.591836736</v>
      </c>
      <c r="G227" s="315"/>
      <c r="H227" s="315"/>
      <c r="I227" s="292">
        <f t="shared" si="133"/>
        <v>35027479.591836736</v>
      </c>
      <c r="J227" s="291"/>
      <c r="K227" s="315">
        <v>36848163</v>
      </c>
      <c r="L227" s="315"/>
      <c r="M227" s="315"/>
      <c r="N227" s="292">
        <f t="shared" si="126"/>
        <v>36848163</v>
      </c>
      <c r="O227" s="315">
        <f>VLOOKUP($B227,[1]점별현황!$B$3:$E$302,3,0)</f>
        <v>5388580.2352941148</v>
      </c>
      <c r="P227" s="315"/>
      <c r="Q227" s="315"/>
      <c r="R227" s="292">
        <f t="shared" si="127"/>
        <v>5388580.2352941148</v>
      </c>
      <c r="S227" s="315">
        <v>4767868</v>
      </c>
      <c r="T227" s="315"/>
      <c r="U227" s="291"/>
      <c r="V227" s="292">
        <f t="shared" si="134"/>
        <v>4767868</v>
      </c>
      <c r="W227" s="291">
        <f t="shared" si="128"/>
        <v>40416059.827130854</v>
      </c>
      <c r="X227" s="291">
        <f t="shared" si="128"/>
        <v>0</v>
      </c>
      <c r="Y227" s="291">
        <f t="shared" si="135"/>
        <v>0</v>
      </c>
      <c r="Z227" s="292">
        <f t="shared" si="136"/>
        <v>40416059.827130854</v>
      </c>
      <c r="AA227" s="291">
        <f t="shared" si="130"/>
        <v>41616031</v>
      </c>
      <c r="AB227" s="291">
        <f t="shared" si="130"/>
        <v>0</v>
      </c>
      <c r="AC227" s="291">
        <f t="shared" ref="AC227:AC276" si="144">SUM(M227,U227)</f>
        <v>0</v>
      </c>
      <c r="AD227" s="316">
        <f t="shared" si="129"/>
        <v>41616031</v>
      </c>
      <c r="AE227" s="317">
        <f t="shared" si="137"/>
        <v>1.0296904541907774</v>
      </c>
      <c r="AF227" s="318">
        <f t="shared" ca="1" si="138"/>
        <v>4.0175481474320641E-3</v>
      </c>
      <c r="AG227" s="319">
        <f t="shared" si="132"/>
        <v>69</v>
      </c>
      <c r="AH227" s="318">
        <f t="shared" ca="1" si="139"/>
        <v>3.529050736497545E-3</v>
      </c>
      <c r="AI227" s="318">
        <f t="shared" ca="1" si="140"/>
        <v>4.8849741093451911E-4</v>
      </c>
      <c r="AJ227" s="320">
        <f t="shared" ca="1" si="141"/>
        <v>1.0301789516017119</v>
      </c>
      <c r="AK227"/>
      <c r="AL227" s="208">
        <f t="shared" si="142"/>
        <v>69</v>
      </c>
      <c r="AM227" t="b">
        <f t="shared" si="143"/>
        <v>1</v>
      </c>
      <c r="AN227"/>
      <c r="AO227" s="200">
        <v>69</v>
      </c>
      <c r="AP227" s="200"/>
      <c r="AQ227" s="200"/>
    </row>
    <row r="228" spans="2:44" s="207" customFormat="1">
      <c r="B228" s="410" t="s">
        <v>390</v>
      </c>
      <c r="C228" s="410" t="s">
        <v>379</v>
      </c>
      <c r="D228" s="410" t="s">
        <v>31</v>
      </c>
      <c r="E228" s="410" t="s">
        <v>391</v>
      </c>
      <c r="F228" s="315">
        <v>39273234.693877555</v>
      </c>
      <c r="G228" s="315"/>
      <c r="H228" s="315"/>
      <c r="I228" s="292">
        <f t="shared" si="133"/>
        <v>39273234.693877555</v>
      </c>
      <c r="J228" s="291"/>
      <c r="K228" s="315">
        <v>35768414</v>
      </c>
      <c r="L228" s="315"/>
      <c r="M228" s="315"/>
      <c r="N228" s="292">
        <f t="shared" si="126"/>
        <v>35768414</v>
      </c>
      <c r="O228" s="315">
        <f>VLOOKUP($B228,[1]점별현황!$B$3:$E$302,3,0)</f>
        <v>6206489.7352941148</v>
      </c>
      <c r="P228" s="315"/>
      <c r="Q228" s="315"/>
      <c r="R228" s="292">
        <f t="shared" si="127"/>
        <v>6206489.7352941148</v>
      </c>
      <c r="S228" s="315">
        <v>3777175</v>
      </c>
      <c r="T228" s="315"/>
      <c r="U228" s="291"/>
      <c r="V228" s="292">
        <f t="shared" si="134"/>
        <v>3777175</v>
      </c>
      <c r="W228" s="291">
        <f t="shared" si="128"/>
        <v>45479724.429171667</v>
      </c>
      <c r="X228" s="291">
        <f t="shared" si="128"/>
        <v>0</v>
      </c>
      <c r="Y228" s="291">
        <f t="shared" si="135"/>
        <v>0</v>
      </c>
      <c r="Z228" s="292">
        <f t="shared" si="136"/>
        <v>45479724.429171667</v>
      </c>
      <c r="AA228" s="291">
        <f t="shared" si="130"/>
        <v>39545589</v>
      </c>
      <c r="AB228" s="291">
        <f t="shared" si="130"/>
        <v>0</v>
      </c>
      <c r="AC228" s="291">
        <f t="shared" si="144"/>
        <v>0</v>
      </c>
      <c r="AD228" s="316">
        <f t="shared" si="129"/>
        <v>39545589</v>
      </c>
      <c r="AE228" s="317">
        <f t="shared" si="137"/>
        <v>0.86952129759683894</v>
      </c>
      <c r="AF228" s="318">
        <f t="shared" ca="1" si="138"/>
        <v>3.8176708352139544E-3</v>
      </c>
      <c r="AG228" s="319">
        <f t="shared" si="132"/>
        <v>93</v>
      </c>
      <c r="AH228" s="318">
        <f t="shared" ca="1" si="139"/>
        <v>4.7565466448445176E-3</v>
      </c>
      <c r="AI228" s="318">
        <f t="shared" ca="1" si="140"/>
        <v>-9.3887580963056315E-4</v>
      </c>
      <c r="AJ228" s="320">
        <f t="shared" ca="1" si="141"/>
        <v>0.86858242178720835</v>
      </c>
      <c r="AK228"/>
      <c r="AL228" s="208">
        <f t="shared" si="142"/>
        <v>93</v>
      </c>
      <c r="AM228" t="b">
        <f t="shared" si="143"/>
        <v>1</v>
      </c>
      <c r="AN228"/>
      <c r="AO228" s="200">
        <v>93</v>
      </c>
      <c r="AP228" s="200"/>
      <c r="AQ228" s="200"/>
    </row>
    <row r="229" spans="2:44" s="207" customFormat="1">
      <c r="B229" s="410" t="s">
        <v>408</v>
      </c>
      <c r="C229" s="410" t="s">
        <v>379</v>
      </c>
      <c r="D229" s="410" t="s">
        <v>31</v>
      </c>
      <c r="E229" s="410" t="s">
        <v>409</v>
      </c>
      <c r="F229" s="315">
        <v>49356903.06122449</v>
      </c>
      <c r="G229" s="315"/>
      <c r="H229" s="315"/>
      <c r="I229" s="292">
        <f t="shared" si="133"/>
        <v>49356903.06122449</v>
      </c>
      <c r="J229" s="291"/>
      <c r="K229" s="315">
        <v>48015859</v>
      </c>
      <c r="L229" s="315"/>
      <c r="M229" s="315"/>
      <c r="N229" s="292">
        <f t="shared" si="126"/>
        <v>48015859</v>
      </c>
      <c r="O229" s="315">
        <f>VLOOKUP($B229,[1]점별현황!$B$3:$E$302,3,0)</f>
        <v>7505522.4705882315</v>
      </c>
      <c r="P229" s="315"/>
      <c r="Q229" s="315"/>
      <c r="R229" s="292">
        <f t="shared" si="127"/>
        <v>7505522.4705882315</v>
      </c>
      <c r="S229" s="315">
        <v>4293017</v>
      </c>
      <c r="T229" s="315"/>
      <c r="U229" s="291"/>
      <c r="V229" s="292">
        <f t="shared" si="134"/>
        <v>4293017</v>
      </c>
      <c r="W229" s="291">
        <f t="shared" si="128"/>
        <v>56862425.53181272</v>
      </c>
      <c r="X229" s="291">
        <f t="shared" si="128"/>
        <v>0</v>
      </c>
      <c r="Y229" s="291">
        <f t="shared" si="135"/>
        <v>0</v>
      </c>
      <c r="Z229" s="292">
        <f t="shared" si="136"/>
        <v>56862425.53181272</v>
      </c>
      <c r="AA229" s="291">
        <f t="shared" si="130"/>
        <v>52308876</v>
      </c>
      <c r="AB229" s="291">
        <f t="shared" si="130"/>
        <v>0</v>
      </c>
      <c r="AC229" s="291">
        <f t="shared" si="144"/>
        <v>0</v>
      </c>
      <c r="AD229" s="316">
        <f t="shared" si="129"/>
        <v>52308876</v>
      </c>
      <c r="AE229" s="317">
        <f t="shared" si="137"/>
        <v>0.91991988577298456</v>
      </c>
      <c r="AF229" s="318">
        <f t="shared" ca="1" si="138"/>
        <v>5.0498190917834902E-3</v>
      </c>
      <c r="AG229" s="319">
        <f t="shared" si="132"/>
        <v>105</v>
      </c>
      <c r="AH229" s="318">
        <f t="shared" ca="1" si="139"/>
        <v>5.370294599018003E-3</v>
      </c>
      <c r="AI229" s="318">
        <f t="shared" ca="1" si="140"/>
        <v>-3.2047550723451283E-4</v>
      </c>
      <c r="AJ229" s="320">
        <f t="shared" ca="1" si="141"/>
        <v>0.91959941026575009</v>
      </c>
      <c r="AK229"/>
      <c r="AL229" s="208">
        <f t="shared" si="142"/>
        <v>105</v>
      </c>
      <c r="AM229" t="b">
        <f t="shared" si="143"/>
        <v>1</v>
      </c>
      <c r="AN229"/>
      <c r="AO229" s="200">
        <v>105</v>
      </c>
      <c r="AP229" s="200"/>
      <c r="AQ229" s="200"/>
    </row>
    <row r="230" spans="2:44" s="207" customFormat="1">
      <c r="B230" s="410" t="s">
        <v>410</v>
      </c>
      <c r="C230" s="410" t="s">
        <v>379</v>
      </c>
      <c r="D230" s="410" t="s">
        <v>31</v>
      </c>
      <c r="E230" s="410" t="s">
        <v>411</v>
      </c>
      <c r="F230" s="315">
        <v>31843163.265306126</v>
      </c>
      <c r="G230" s="315"/>
      <c r="H230" s="315"/>
      <c r="I230" s="292">
        <f t="shared" si="133"/>
        <v>31843163.265306126</v>
      </c>
      <c r="J230" s="291"/>
      <c r="K230" s="315">
        <v>28220510</v>
      </c>
      <c r="L230" s="315"/>
      <c r="M230" s="315"/>
      <c r="N230" s="292">
        <f t="shared" si="126"/>
        <v>28220510</v>
      </c>
      <c r="O230" s="315">
        <f>VLOOKUP($B230,[1]점별현황!$B$3:$E$302,3,0)</f>
        <v>5388580.2352941148</v>
      </c>
      <c r="P230" s="315"/>
      <c r="Q230" s="315"/>
      <c r="R230" s="292">
        <f t="shared" si="127"/>
        <v>5388580.2352941148</v>
      </c>
      <c r="S230" s="315">
        <v>3798569</v>
      </c>
      <c r="T230" s="315"/>
      <c r="U230" s="291"/>
      <c r="V230" s="292">
        <f t="shared" si="134"/>
        <v>3798569</v>
      </c>
      <c r="W230" s="291">
        <f t="shared" si="128"/>
        <v>37231743.500600241</v>
      </c>
      <c r="X230" s="291">
        <f t="shared" si="128"/>
        <v>0</v>
      </c>
      <c r="Y230" s="291">
        <f t="shared" si="135"/>
        <v>0</v>
      </c>
      <c r="Z230" s="292">
        <f t="shared" si="136"/>
        <v>37231743.500600241</v>
      </c>
      <c r="AA230" s="291">
        <f t="shared" si="130"/>
        <v>32019079</v>
      </c>
      <c r="AB230" s="291">
        <f t="shared" si="130"/>
        <v>0</v>
      </c>
      <c r="AC230" s="291">
        <f t="shared" si="144"/>
        <v>0</v>
      </c>
      <c r="AD230" s="316">
        <f t="shared" si="129"/>
        <v>32019079</v>
      </c>
      <c r="AE230" s="317">
        <f t="shared" si="137"/>
        <v>0.85999408003774513</v>
      </c>
      <c r="AF230" s="318">
        <f t="shared" ca="1" si="138"/>
        <v>3.0910730415144804E-3</v>
      </c>
      <c r="AG230" s="319">
        <f t="shared" si="132"/>
        <v>79</v>
      </c>
      <c r="AH230" s="318">
        <f t="shared" ca="1" si="139"/>
        <v>4.0405073649754505E-3</v>
      </c>
      <c r="AI230" s="318">
        <f t="shared" ca="1" si="140"/>
        <v>-9.4943432346097012E-4</v>
      </c>
      <c r="AJ230" s="320">
        <f t="shared" ca="1" si="141"/>
        <v>0.85904464571428418</v>
      </c>
      <c r="AK230"/>
      <c r="AL230" s="208">
        <f t="shared" si="142"/>
        <v>79</v>
      </c>
      <c r="AM230" t="b">
        <f t="shared" si="143"/>
        <v>1</v>
      </c>
      <c r="AN230"/>
      <c r="AO230" s="200">
        <v>79</v>
      </c>
      <c r="AP230" s="200"/>
      <c r="AQ230" s="200"/>
      <c r="AR230" s="207">
        <v>0</v>
      </c>
    </row>
    <row r="231" spans="2:44">
      <c r="B231" s="410" t="s">
        <v>392</v>
      </c>
      <c r="C231" s="410" t="s">
        <v>379</v>
      </c>
      <c r="D231" s="410" t="s">
        <v>31</v>
      </c>
      <c r="E231" s="410" t="s">
        <v>393</v>
      </c>
      <c r="F231" s="315">
        <v>31843163.265306126</v>
      </c>
      <c r="G231" s="315"/>
      <c r="H231" s="315"/>
      <c r="I231" s="292">
        <f t="shared" si="133"/>
        <v>31843163.265306126</v>
      </c>
      <c r="J231" s="291"/>
      <c r="K231" s="315">
        <v>26398897</v>
      </c>
      <c r="L231" s="315"/>
      <c r="M231" s="315"/>
      <c r="N231" s="292">
        <f t="shared" si="126"/>
        <v>26398897</v>
      </c>
      <c r="O231" s="315">
        <f>VLOOKUP($B231,[1]점별현황!$B$3:$E$302,3,0)</f>
        <v>5388580.2352941148</v>
      </c>
      <c r="P231" s="315"/>
      <c r="Q231" s="315"/>
      <c r="R231" s="292">
        <f t="shared" si="127"/>
        <v>5388580.2352941148</v>
      </c>
      <c r="S231" s="315">
        <v>3890488</v>
      </c>
      <c r="T231" s="315"/>
      <c r="U231" s="291"/>
      <c r="V231" s="292">
        <f t="shared" si="134"/>
        <v>3890488</v>
      </c>
      <c r="W231" s="291">
        <f t="shared" si="128"/>
        <v>37231743.500600241</v>
      </c>
      <c r="X231" s="291">
        <f t="shared" si="128"/>
        <v>0</v>
      </c>
      <c r="Y231" s="291">
        <f t="shared" si="135"/>
        <v>0</v>
      </c>
      <c r="Z231" s="292">
        <f t="shared" si="136"/>
        <v>37231743.500600241</v>
      </c>
      <c r="AA231" s="291">
        <f t="shared" si="130"/>
        <v>30289385</v>
      </c>
      <c r="AB231" s="291">
        <f t="shared" si="130"/>
        <v>0</v>
      </c>
      <c r="AC231" s="291">
        <f t="shared" si="144"/>
        <v>0</v>
      </c>
      <c r="AD231" s="316">
        <f t="shared" si="129"/>
        <v>30289385</v>
      </c>
      <c r="AE231" s="317">
        <f t="shared" si="137"/>
        <v>0.81353657261609791</v>
      </c>
      <c r="AF231" s="318">
        <f t="shared" ca="1" si="138"/>
        <v>2.9240910214048655E-3</v>
      </c>
      <c r="AG231" s="319">
        <f t="shared" si="132"/>
        <v>60</v>
      </c>
      <c r="AH231" s="318">
        <f t="shared" ca="1" si="139"/>
        <v>3.0687397708674302E-3</v>
      </c>
      <c r="AI231" s="318">
        <f t="shared" ca="1" si="140"/>
        <v>-1.4464874946256475E-4</v>
      </c>
      <c r="AJ231" s="320">
        <f t="shared" ca="1" si="141"/>
        <v>0.81339192386663539</v>
      </c>
      <c r="AL231" s="208">
        <f t="shared" si="142"/>
        <v>60</v>
      </c>
      <c r="AM231" t="b">
        <f t="shared" si="143"/>
        <v>1</v>
      </c>
      <c r="AO231" s="200">
        <v>60</v>
      </c>
    </row>
    <row r="232" spans="2:44">
      <c r="B232" s="410" t="s">
        <v>394</v>
      </c>
      <c r="C232" s="410" t="s">
        <v>379</v>
      </c>
      <c r="D232" s="410" t="s">
        <v>31</v>
      </c>
      <c r="E232" s="410" t="s">
        <v>395</v>
      </c>
      <c r="F232" s="315">
        <v>41396112.244897962</v>
      </c>
      <c r="G232" s="315"/>
      <c r="H232" s="315"/>
      <c r="I232" s="292">
        <f t="shared" si="133"/>
        <v>41396112.244897962</v>
      </c>
      <c r="J232" s="291"/>
      <c r="K232" s="315">
        <v>39585495</v>
      </c>
      <c r="L232" s="315"/>
      <c r="M232" s="315"/>
      <c r="N232" s="292">
        <f t="shared" si="126"/>
        <v>39585495</v>
      </c>
      <c r="O232" s="315">
        <f>VLOOKUP($B232,[1]점별현황!$B$3:$E$302,3,0)</f>
        <v>6687612.9705882305</v>
      </c>
      <c r="P232" s="315"/>
      <c r="Q232" s="315"/>
      <c r="R232" s="292">
        <f t="shared" si="127"/>
        <v>6687612.9705882305</v>
      </c>
      <c r="S232" s="315">
        <v>4873574</v>
      </c>
      <c r="T232" s="315"/>
      <c r="U232" s="291"/>
      <c r="V232" s="292">
        <f t="shared" si="134"/>
        <v>4873574</v>
      </c>
      <c r="W232" s="291">
        <f t="shared" si="128"/>
        <v>48083725.215486191</v>
      </c>
      <c r="X232" s="291">
        <f t="shared" si="128"/>
        <v>0</v>
      </c>
      <c r="Y232" s="291">
        <f t="shared" si="135"/>
        <v>0</v>
      </c>
      <c r="Z232" s="292">
        <f t="shared" si="136"/>
        <v>48083725.215486191</v>
      </c>
      <c r="AA232" s="291">
        <f t="shared" si="130"/>
        <v>44459069</v>
      </c>
      <c r="AB232" s="291">
        <f t="shared" si="130"/>
        <v>0</v>
      </c>
      <c r="AC232" s="291">
        <f t="shared" si="144"/>
        <v>0</v>
      </c>
      <c r="AD232" s="316">
        <f t="shared" si="129"/>
        <v>44459069</v>
      </c>
      <c r="AE232" s="317">
        <f t="shared" si="137"/>
        <v>0.92461781612713301</v>
      </c>
      <c r="AF232" s="318">
        <f t="shared" ca="1" si="138"/>
        <v>4.2920106988939988E-3</v>
      </c>
      <c r="AG232" s="319">
        <f t="shared" si="132"/>
        <v>84</v>
      </c>
      <c r="AH232" s="318">
        <f t="shared" ca="1" si="139"/>
        <v>4.2962356792144024E-3</v>
      </c>
      <c r="AI232" s="318">
        <f t="shared" ca="1" si="140"/>
        <v>-4.224980320403568E-6</v>
      </c>
      <c r="AJ232" s="320">
        <f t="shared" ca="1" si="141"/>
        <v>0.92461359114681263</v>
      </c>
      <c r="AL232" s="208">
        <f t="shared" si="142"/>
        <v>84</v>
      </c>
      <c r="AM232" t="b">
        <f t="shared" si="143"/>
        <v>1</v>
      </c>
      <c r="AO232" s="200">
        <v>84</v>
      </c>
    </row>
    <row r="233" spans="2:44">
      <c r="B233" s="410" t="s">
        <v>396</v>
      </c>
      <c r="C233" s="410" t="s">
        <v>379</v>
      </c>
      <c r="D233" s="410" t="s">
        <v>31</v>
      </c>
      <c r="E233" s="410" t="s">
        <v>397</v>
      </c>
      <c r="F233" s="315">
        <v>50949061.224489793</v>
      </c>
      <c r="G233" s="315"/>
      <c r="H233" s="315"/>
      <c r="I233" s="292">
        <f t="shared" si="133"/>
        <v>50949061.224489793</v>
      </c>
      <c r="J233" s="291"/>
      <c r="K233" s="315">
        <v>48217353</v>
      </c>
      <c r="L233" s="315"/>
      <c r="M233" s="315"/>
      <c r="N233" s="292">
        <f t="shared" si="126"/>
        <v>48217353</v>
      </c>
      <c r="O233" s="315">
        <f>VLOOKUP($B233,[1]점별현황!$B$3:$E$302,3,0)</f>
        <v>8323431.9705882305</v>
      </c>
      <c r="P233" s="315"/>
      <c r="Q233" s="315"/>
      <c r="R233" s="292">
        <f t="shared" si="127"/>
        <v>8323431.9705882305</v>
      </c>
      <c r="S233" s="315">
        <v>7624400</v>
      </c>
      <c r="T233" s="315"/>
      <c r="U233" s="291"/>
      <c r="V233" s="292">
        <f t="shared" si="134"/>
        <v>7624400</v>
      </c>
      <c r="W233" s="291">
        <f t="shared" si="128"/>
        <v>59272493.195078023</v>
      </c>
      <c r="X233" s="291">
        <f t="shared" si="128"/>
        <v>0</v>
      </c>
      <c r="Y233" s="291">
        <f t="shared" si="135"/>
        <v>0</v>
      </c>
      <c r="Z233" s="292">
        <f t="shared" si="136"/>
        <v>59272493.195078023</v>
      </c>
      <c r="AA233" s="291">
        <f t="shared" si="130"/>
        <v>55841753</v>
      </c>
      <c r="AB233" s="291">
        <f t="shared" si="130"/>
        <v>0</v>
      </c>
      <c r="AC233" s="291">
        <f t="shared" si="144"/>
        <v>0</v>
      </c>
      <c r="AD233" s="316">
        <f t="shared" si="129"/>
        <v>55841753</v>
      </c>
      <c r="AE233" s="317">
        <f t="shared" si="137"/>
        <v>0.94211918530596062</v>
      </c>
      <c r="AF233" s="318">
        <f t="shared" ca="1" si="138"/>
        <v>5.3908776479551571E-3</v>
      </c>
      <c r="AG233" s="319">
        <f t="shared" si="132"/>
        <v>116</v>
      </c>
      <c r="AH233" s="318">
        <f t="shared" ca="1" si="139"/>
        <v>5.9328968903436989E-3</v>
      </c>
      <c r="AI233" s="318">
        <f t="shared" ca="1" si="140"/>
        <v>-5.4201924238854188E-4</v>
      </c>
      <c r="AJ233" s="320">
        <f t="shared" ca="1" si="141"/>
        <v>0.94157716606357211</v>
      </c>
      <c r="AL233" s="208">
        <f t="shared" si="142"/>
        <v>116</v>
      </c>
      <c r="AM233" t="b">
        <f t="shared" si="143"/>
        <v>1</v>
      </c>
      <c r="AO233" s="200">
        <v>116</v>
      </c>
    </row>
    <row r="234" spans="2:44">
      <c r="B234" s="410" t="s">
        <v>398</v>
      </c>
      <c r="C234" s="410" t="s">
        <v>379</v>
      </c>
      <c r="D234" s="410" t="s">
        <v>31</v>
      </c>
      <c r="E234" s="410" t="s">
        <v>399</v>
      </c>
      <c r="F234" s="315">
        <v>38211795.918367341</v>
      </c>
      <c r="G234" s="315"/>
      <c r="H234" s="315"/>
      <c r="I234" s="292">
        <f t="shared" si="133"/>
        <v>38211795.918367341</v>
      </c>
      <c r="J234" s="291"/>
      <c r="K234" s="315">
        <v>39516051.5</v>
      </c>
      <c r="L234" s="315"/>
      <c r="M234" s="315"/>
      <c r="N234" s="292">
        <f t="shared" si="126"/>
        <v>39516051.5</v>
      </c>
      <c r="O234" s="315">
        <f>VLOOKUP($B234,[1]점별현황!$B$3:$E$302,3,0)</f>
        <v>6206489.7352941148</v>
      </c>
      <c r="P234" s="315"/>
      <c r="Q234" s="315"/>
      <c r="R234" s="292">
        <f t="shared" si="127"/>
        <v>6206489.7352941148</v>
      </c>
      <c r="S234" s="315">
        <v>7084885</v>
      </c>
      <c r="T234" s="315"/>
      <c r="U234" s="291"/>
      <c r="V234" s="292">
        <f t="shared" si="134"/>
        <v>7084885</v>
      </c>
      <c r="W234" s="291">
        <f t="shared" si="128"/>
        <v>44418285.65366146</v>
      </c>
      <c r="X234" s="291">
        <f t="shared" si="128"/>
        <v>0</v>
      </c>
      <c r="Y234" s="291">
        <f t="shared" si="135"/>
        <v>0</v>
      </c>
      <c r="Z234" s="292">
        <f t="shared" si="136"/>
        <v>44418285.65366146</v>
      </c>
      <c r="AA234" s="291">
        <f t="shared" si="130"/>
        <v>46600936.5</v>
      </c>
      <c r="AB234" s="291">
        <f t="shared" si="130"/>
        <v>0</v>
      </c>
      <c r="AC234" s="291">
        <f t="shared" si="144"/>
        <v>0</v>
      </c>
      <c r="AD234" s="316">
        <f t="shared" si="129"/>
        <v>46600936.5</v>
      </c>
      <c r="AE234" s="317">
        <f t="shared" si="137"/>
        <v>1.0491385656654362</v>
      </c>
      <c r="AF234" s="318">
        <f t="shared" ca="1" si="138"/>
        <v>4.4987833199224177E-3</v>
      </c>
      <c r="AG234" s="319">
        <f t="shared" si="132"/>
        <v>81</v>
      </c>
      <c r="AH234" s="318">
        <f t="shared" ca="1" si="139"/>
        <v>4.1427986906710313E-3</v>
      </c>
      <c r="AI234" s="318">
        <f t="shared" ca="1" si="140"/>
        <v>3.559846292513864E-4</v>
      </c>
      <c r="AJ234" s="320">
        <f t="shared" ca="1" si="141"/>
        <v>1.0494945502946875</v>
      </c>
      <c r="AL234" s="208">
        <f t="shared" si="142"/>
        <v>81</v>
      </c>
      <c r="AM234" t="b">
        <f t="shared" si="143"/>
        <v>1</v>
      </c>
      <c r="AO234" s="200">
        <v>81</v>
      </c>
    </row>
    <row r="235" spans="2:44">
      <c r="B235" s="410" t="s">
        <v>400</v>
      </c>
      <c r="C235" s="410" t="s">
        <v>379</v>
      </c>
      <c r="D235" s="410" t="s">
        <v>31</v>
      </c>
      <c r="E235" s="410" t="s">
        <v>401</v>
      </c>
      <c r="F235" s="315">
        <v>38211795.918367341</v>
      </c>
      <c r="G235" s="315"/>
      <c r="H235" s="315"/>
      <c r="I235" s="292">
        <f t="shared" si="133"/>
        <v>38211795.918367341</v>
      </c>
      <c r="J235" s="291"/>
      <c r="K235" s="315">
        <v>31657982</v>
      </c>
      <c r="L235" s="315"/>
      <c r="M235" s="315"/>
      <c r="N235" s="292">
        <f t="shared" si="126"/>
        <v>31657982</v>
      </c>
      <c r="O235" s="315">
        <f>VLOOKUP($B235,[1]점별현황!$B$3:$E$302,3,0)</f>
        <v>6206489.7352941148</v>
      </c>
      <c r="P235" s="315"/>
      <c r="Q235" s="315"/>
      <c r="R235" s="292">
        <f t="shared" si="127"/>
        <v>6206489.7352941148</v>
      </c>
      <c r="S235" s="315">
        <v>6342007</v>
      </c>
      <c r="T235" s="315"/>
      <c r="U235" s="291"/>
      <c r="V235" s="292">
        <f t="shared" si="134"/>
        <v>6342007</v>
      </c>
      <c r="W235" s="291">
        <f t="shared" si="128"/>
        <v>44418285.65366146</v>
      </c>
      <c r="X235" s="291">
        <f t="shared" si="128"/>
        <v>0</v>
      </c>
      <c r="Y235" s="291">
        <f t="shared" si="135"/>
        <v>0</v>
      </c>
      <c r="Z235" s="292">
        <f t="shared" si="136"/>
        <v>44418285.65366146</v>
      </c>
      <c r="AA235" s="291">
        <f t="shared" si="130"/>
        <v>37999989</v>
      </c>
      <c r="AB235" s="291">
        <f t="shared" si="130"/>
        <v>0</v>
      </c>
      <c r="AC235" s="291">
        <f t="shared" si="144"/>
        <v>0</v>
      </c>
      <c r="AD235" s="316">
        <f t="shared" si="129"/>
        <v>37999989</v>
      </c>
      <c r="AE235" s="317">
        <f t="shared" si="137"/>
        <v>0.85550327845369267</v>
      </c>
      <c r="AF235" s="318">
        <f t="shared" ca="1" si="138"/>
        <v>3.6684609690287094E-3</v>
      </c>
      <c r="AG235" s="319">
        <f t="shared" si="132"/>
        <v>80</v>
      </c>
      <c r="AH235" s="318">
        <f t="shared" ca="1" si="139"/>
        <v>4.0916530278232409E-3</v>
      </c>
      <c r="AI235" s="318">
        <f t="shared" ca="1" si="140"/>
        <v>-4.231920587945315E-4</v>
      </c>
      <c r="AJ235" s="320">
        <f t="shared" ca="1" si="141"/>
        <v>0.85508008639489819</v>
      </c>
      <c r="AL235" s="208">
        <f t="shared" si="142"/>
        <v>80</v>
      </c>
      <c r="AM235" t="b">
        <f t="shared" si="143"/>
        <v>1</v>
      </c>
      <c r="AO235" s="200">
        <v>80</v>
      </c>
    </row>
    <row r="236" spans="2:44">
      <c r="B236" s="410" t="s">
        <v>402</v>
      </c>
      <c r="C236" s="410" t="s">
        <v>379</v>
      </c>
      <c r="D236" s="410" t="s">
        <v>31</v>
      </c>
      <c r="E236" s="410" t="s">
        <v>403</v>
      </c>
      <c r="F236" s="315">
        <v>38211795.918367341</v>
      </c>
      <c r="G236" s="315"/>
      <c r="H236" s="315"/>
      <c r="I236" s="292">
        <f t="shared" si="133"/>
        <v>38211795.918367341</v>
      </c>
      <c r="J236" s="291"/>
      <c r="K236" s="315">
        <v>41065732</v>
      </c>
      <c r="L236" s="315"/>
      <c r="M236" s="315"/>
      <c r="N236" s="292">
        <f t="shared" si="126"/>
        <v>41065732</v>
      </c>
      <c r="O236" s="315">
        <f>VLOOKUP($B236,[1]점별현황!$B$3:$E$302,3,0)</f>
        <v>6206489.7352941148</v>
      </c>
      <c r="P236" s="315"/>
      <c r="Q236" s="315"/>
      <c r="R236" s="292">
        <f t="shared" si="127"/>
        <v>6206489.7352941148</v>
      </c>
      <c r="S236" s="315">
        <v>6166727</v>
      </c>
      <c r="T236" s="315"/>
      <c r="U236" s="291"/>
      <c r="V236" s="292">
        <f t="shared" si="134"/>
        <v>6166727</v>
      </c>
      <c r="W236" s="291">
        <f t="shared" si="128"/>
        <v>44418285.65366146</v>
      </c>
      <c r="X236" s="291">
        <f t="shared" si="128"/>
        <v>0</v>
      </c>
      <c r="Y236" s="291">
        <f t="shared" si="135"/>
        <v>0</v>
      </c>
      <c r="Z236" s="292">
        <f t="shared" si="136"/>
        <v>44418285.65366146</v>
      </c>
      <c r="AA236" s="291">
        <f t="shared" si="130"/>
        <v>47232459</v>
      </c>
      <c r="AB236" s="291">
        <f t="shared" si="130"/>
        <v>0</v>
      </c>
      <c r="AC236" s="291">
        <f t="shared" si="144"/>
        <v>0</v>
      </c>
      <c r="AD236" s="316">
        <f t="shared" si="129"/>
        <v>47232459</v>
      </c>
      <c r="AE236" s="317">
        <f t="shared" si="137"/>
        <v>1.0633561900223081</v>
      </c>
      <c r="AF236" s="318">
        <f t="shared" ca="1" si="138"/>
        <v>4.5597495386840454E-3</v>
      </c>
      <c r="AG236" s="319">
        <f t="shared" si="132"/>
        <v>97</v>
      </c>
      <c r="AH236" s="318">
        <f t="shared" ca="1" si="139"/>
        <v>4.9611292962356791E-3</v>
      </c>
      <c r="AI236" s="318">
        <f t="shared" ca="1" si="140"/>
        <v>-4.0137975755163372E-4</v>
      </c>
      <c r="AJ236" s="320">
        <f t="shared" ca="1" si="141"/>
        <v>1.0629548102647564</v>
      </c>
      <c r="AL236" s="208">
        <f t="shared" si="142"/>
        <v>97</v>
      </c>
      <c r="AM236" t="b">
        <f t="shared" si="143"/>
        <v>1</v>
      </c>
      <c r="AO236" s="200">
        <v>97</v>
      </c>
    </row>
    <row r="237" spans="2:44">
      <c r="B237" s="410" t="s">
        <v>412</v>
      </c>
      <c r="C237" s="410" t="s">
        <v>379</v>
      </c>
      <c r="D237" s="410" t="s">
        <v>31</v>
      </c>
      <c r="E237" s="410" t="s">
        <v>413</v>
      </c>
      <c r="F237" s="315">
        <v>32904602.040816329</v>
      </c>
      <c r="G237" s="315"/>
      <c r="H237" s="315"/>
      <c r="I237" s="292">
        <f t="shared" si="133"/>
        <v>32904602.040816329</v>
      </c>
      <c r="J237" s="291"/>
      <c r="K237" s="315">
        <v>26510419</v>
      </c>
      <c r="L237" s="315"/>
      <c r="M237" s="315"/>
      <c r="N237" s="292">
        <f t="shared" si="126"/>
        <v>26510419</v>
      </c>
      <c r="O237" s="315">
        <f>VLOOKUP($B237,[1]점별현황!$B$3:$E$302,3,0)</f>
        <v>5388580.2352941148</v>
      </c>
      <c r="P237" s="315"/>
      <c r="Q237" s="315"/>
      <c r="R237" s="292">
        <f t="shared" si="127"/>
        <v>5388580.2352941148</v>
      </c>
      <c r="S237" s="315">
        <v>1032477</v>
      </c>
      <c r="T237" s="315"/>
      <c r="U237" s="291"/>
      <c r="V237" s="292">
        <f t="shared" si="134"/>
        <v>1032477</v>
      </c>
      <c r="W237" s="291">
        <f t="shared" si="128"/>
        <v>38293182.27611044</v>
      </c>
      <c r="X237" s="291">
        <f t="shared" si="128"/>
        <v>0</v>
      </c>
      <c r="Y237" s="291">
        <f t="shared" si="135"/>
        <v>0</v>
      </c>
      <c r="Z237" s="292">
        <f t="shared" si="136"/>
        <v>38293182.27611044</v>
      </c>
      <c r="AA237" s="291">
        <f t="shared" si="130"/>
        <v>27542896</v>
      </c>
      <c r="AB237" s="291">
        <f t="shared" si="130"/>
        <v>0</v>
      </c>
      <c r="AC237" s="291">
        <f t="shared" si="144"/>
        <v>0</v>
      </c>
      <c r="AD237" s="316">
        <f t="shared" si="129"/>
        <v>27542896</v>
      </c>
      <c r="AE237" s="317">
        <f t="shared" si="137"/>
        <v>0.71926370081764901</v>
      </c>
      <c r="AF237" s="318">
        <f t="shared" ca="1" si="138"/>
        <v>2.6589491631173095E-3</v>
      </c>
      <c r="AG237" s="319">
        <f t="shared" si="132"/>
        <v>55</v>
      </c>
      <c r="AH237" s="318">
        <f t="shared" ca="1" si="139"/>
        <v>2.8130114566284779E-3</v>
      </c>
      <c r="AI237" s="318">
        <f t="shared" ca="1" si="140"/>
        <v>-1.5406229351116844E-4</v>
      </c>
      <c r="AJ237" s="320">
        <f t="shared" ca="1" si="141"/>
        <v>0.7191096385241379</v>
      </c>
      <c r="AL237" s="208">
        <f t="shared" si="142"/>
        <v>55</v>
      </c>
      <c r="AM237" t="b">
        <f t="shared" si="143"/>
        <v>1</v>
      </c>
      <c r="AO237" s="200">
        <v>55</v>
      </c>
    </row>
    <row r="238" spans="2:44">
      <c r="B238" s="410" t="s">
        <v>414</v>
      </c>
      <c r="C238" s="410" t="s">
        <v>379</v>
      </c>
      <c r="D238" s="410" t="s">
        <v>31</v>
      </c>
      <c r="E238" s="410" t="s">
        <v>415</v>
      </c>
      <c r="F238" s="315">
        <v>35558198.979591839</v>
      </c>
      <c r="G238" s="315"/>
      <c r="H238" s="315"/>
      <c r="I238" s="292">
        <f t="shared" si="133"/>
        <v>35558198.979591839</v>
      </c>
      <c r="J238" s="291"/>
      <c r="K238" s="315">
        <v>25926343.5</v>
      </c>
      <c r="L238" s="315"/>
      <c r="M238" s="315"/>
      <c r="N238" s="292">
        <f t="shared" si="126"/>
        <v>25926343.5</v>
      </c>
      <c r="O238" s="315">
        <f>VLOOKUP($B238,[1]점별현황!$B$3:$E$302,3,0)</f>
        <v>5869703.4705882324</v>
      </c>
      <c r="P238" s="315"/>
      <c r="Q238" s="315"/>
      <c r="R238" s="292">
        <f t="shared" si="127"/>
        <v>5869703.4705882324</v>
      </c>
      <c r="S238" s="315">
        <v>5955180</v>
      </c>
      <c r="T238" s="315"/>
      <c r="U238" s="291"/>
      <c r="V238" s="292">
        <f t="shared" si="134"/>
        <v>5955180</v>
      </c>
      <c r="W238" s="291">
        <f t="shared" si="128"/>
        <v>41427902.450180069</v>
      </c>
      <c r="X238" s="291">
        <f t="shared" si="128"/>
        <v>0</v>
      </c>
      <c r="Y238" s="291">
        <f t="shared" si="135"/>
        <v>0</v>
      </c>
      <c r="Z238" s="292">
        <f t="shared" si="136"/>
        <v>41427902.450180069</v>
      </c>
      <c r="AA238" s="291">
        <f t="shared" si="130"/>
        <v>31881523.5</v>
      </c>
      <c r="AB238" s="291">
        <f t="shared" si="130"/>
        <v>0</v>
      </c>
      <c r="AC238" s="291">
        <f t="shared" si="144"/>
        <v>0</v>
      </c>
      <c r="AD238" s="316">
        <f t="shared" si="129"/>
        <v>31881523.5</v>
      </c>
      <c r="AE238" s="317">
        <f t="shared" si="137"/>
        <v>0.76956644228704907</v>
      </c>
      <c r="AF238" s="318">
        <f t="shared" ca="1" si="138"/>
        <v>3.0777936433855698E-3</v>
      </c>
      <c r="AG238" s="319">
        <f t="shared" si="132"/>
        <v>62</v>
      </c>
      <c r="AH238" s="318">
        <f t="shared" ca="1" si="139"/>
        <v>3.1710310965630114E-3</v>
      </c>
      <c r="AI238" s="318">
        <f t="shared" ca="1" si="140"/>
        <v>-9.3237453177441674E-5</v>
      </c>
      <c r="AJ238" s="320">
        <f t="shared" ca="1" si="141"/>
        <v>0.7694732048338716</v>
      </c>
      <c r="AL238" s="208">
        <f t="shared" si="142"/>
        <v>62</v>
      </c>
      <c r="AM238" t="b">
        <f t="shared" si="143"/>
        <v>1</v>
      </c>
      <c r="AO238" s="200">
        <v>62</v>
      </c>
    </row>
    <row r="239" spans="2:44">
      <c r="B239" s="410" t="s">
        <v>416</v>
      </c>
      <c r="C239" s="410" t="s">
        <v>379</v>
      </c>
      <c r="D239" s="410" t="s">
        <v>31</v>
      </c>
      <c r="E239" s="410" t="s">
        <v>417</v>
      </c>
      <c r="F239" s="315">
        <v>34496760.204081632</v>
      </c>
      <c r="G239" s="315"/>
      <c r="H239" s="315"/>
      <c r="I239" s="292">
        <f t="shared" si="133"/>
        <v>34496760.204081632</v>
      </c>
      <c r="J239" s="291"/>
      <c r="K239" s="315">
        <v>38923970</v>
      </c>
      <c r="L239" s="315"/>
      <c r="M239" s="315"/>
      <c r="N239" s="292">
        <f t="shared" si="126"/>
        <v>38923970</v>
      </c>
      <c r="O239" s="315">
        <f>VLOOKUP($B239,[1]점별현황!$B$3:$E$302,3,0)</f>
        <v>5388580.2352941148</v>
      </c>
      <c r="P239" s="315"/>
      <c r="Q239" s="315"/>
      <c r="R239" s="292">
        <f t="shared" si="127"/>
        <v>5388580.2352941148</v>
      </c>
      <c r="S239" s="315">
        <v>4770190</v>
      </c>
      <c r="T239" s="315"/>
      <c r="U239" s="291"/>
      <c r="V239" s="292">
        <f t="shared" si="134"/>
        <v>4770190</v>
      </c>
      <c r="W239" s="291">
        <f t="shared" si="128"/>
        <v>39885340.439375743</v>
      </c>
      <c r="X239" s="291">
        <f t="shared" si="128"/>
        <v>0</v>
      </c>
      <c r="Y239" s="291">
        <f t="shared" si="135"/>
        <v>0</v>
      </c>
      <c r="Z239" s="292">
        <f t="shared" si="136"/>
        <v>39885340.439375743</v>
      </c>
      <c r="AA239" s="291">
        <f t="shared" si="130"/>
        <v>43694160</v>
      </c>
      <c r="AB239" s="291">
        <f t="shared" si="130"/>
        <v>0</v>
      </c>
      <c r="AC239" s="291">
        <f t="shared" si="144"/>
        <v>0</v>
      </c>
      <c r="AD239" s="316">
        <f t="shared" si="129"/>
        <v>43694160</v>
      </c>
      <c r="AE239" s="317">
        <f t="shared" si="137"/>
        <v>1.0954942221544661</v>
      </c>
      <c r="AF239" s="318">
        <f t="shared" ca="1" si="138"/>
        <v>4.2181675509036457E-3</v>
      </c>
      <c r="AG239" s="319">
        <f t="shared" si="132"/>
        <v>73</v>
      </c>
      <c r="AH239" s="318">
        <f t="shared" ca="1" si="139"/>
        <v>3.7336333878887069E-3</v>
      </c>
      <c r="AI239" s="318">
        <f t="shared" ca="1" si="140"/>
        <v>4.8453416301493879E-4</v>
      </c>
      <c r="AJ239" s="320">
        <f t="shared" ca="1" si="141"/>
        <v>1.095978756317481</v>
      </c>
      <c r="AL239" s="208">
        <f t="shared" si="142"/>
        <v>73</v>
      </c>
      <c r="AM239" t="b">
        <f t="shared" si="143"/>
        <v>1</v>
      </c>
      <c r="AO239" s="200">
        <v>73</v>
      </c>
    </row>
    <row r="240" spans="2:44">
      <c r="B240" s="410" t="s">
        <v>418</v>
      </c>
      <c r="C240" s="410" t="s">
        <v>379</v>
      </c>
      <c r="D240" s="410" t="s">
        <v>31</v>
      </c>
      <c r="E240" s="410" t="s">
        <v>419</v>
      </c>
      <c r="F240" s="315">
        <v>33435321.428571425</v>
      </c>
      <c r="G240" s="315"/>
      <c r="H240" s="315"/>
      <c r="I240" s="292">
        <f t="shared" si="133"/>
        <v>33435321.428571425</v>
      </c>
      <c r="J240" s="291"/>
      <c r="K240" s="315">
        <v>34451830</v>
      </c>
      <c r="L240" s="315"/>
      <c r="M240" s="315"/>
      <c r="N240" s="292">
        <f t="shared" si="126"/>
        <v>34451830</v>
      </c>
      <c r="O240" s="315">
        <f>VLOOKUP($B240,[1]점별현황!$B$3:$E$302,3,0)</f>
        <v>5388580.2352941148</v>
      </c>
      <c r="P240" s="315"/>
      <c r="Q240" s="315"/>
      <c r="R240" s="292">
        <f t="shared" si="127"/>
        <v>5388580.2352941148</v>
      </c>
      <c r="S240" s="315">
        <v>4757884</v>
      </c>
      <c r="T240" s="315"/>
      <c r="U240" s="291"/>
      <c r="V240" s="292">
        <f t="shared" si="134"/>
        <v>4757884</v>
      </c>
      <c r="W240" s="291">
        <f t="shared" si="128"/>
        <v>38823901.663865536</v>
      </c>
      <c r="X240" s="291">
        <f t="shared" si="128"/>
        <v>0</v>
      </c>
      <c r="Y240" s="291">
        <f t="shared" si="135"/>
        <v>0</v>
      </c>
      <c r="Z240" s="292">
        <f t="shared" si="136"/>
        <v>38823901.663865536</v>
      </c>
      <c r="AA240" s="291">
        <f t="shared" si="130"/>
        <v>39209714</v>
      </c>
      <c r="AB240" s="291">
        <f t="shared" si="130"/>
        <v>0</v>
      </c>
      <c r="AC240" s="291">
        <f t="shared" si="144"/>
        <v>0</v>
      </c>
      <c r="AD240" s="316">
        <f t="shared" si="129"/>
        <v>39209714</v>
      </c>
      <c r="AE240" s="317">
        <f t="shared" si="137"/>
        <v>1.0099374951923894</v>
      </c>
      <c r="AF240" s="318">
        <f t="shared" ca="1" si="138"/>
        <v>3.7852459750916919E-3</v>
      </c>
      <c r="AG240" s="319">
        <f t="shared" si="132"/>
        <v>70</v>
      </c>
      <c r="AH240" s="318">
        <f t="shared" ca="1" si="139"/>
        <v>3.5801963993453353E-3</v>
      </c>
      <c r="AI240" s="318">
        <f t="shared" ca="1" si="140"/>
        <v>2.0504957574635652E-4</v>
      </c>
      <c r="AJ240" s="320">
        <f t="shared" ca="1" si="141"/>
        <v>1.0101425447681358</v>
      </c>
      <c r="AL240" s="208">
        <f t="shared" si="142"/>
        <v>70</v>
      </c>
      <c r="AM240" t="b">
        <f t="shared" si="143"/>
        <v>1</v>
      </c>
      <c r="AO240" s="200">
        <v>70</v>
      </c>
    </row>
    <row r="241" spans="2:41">
      <c r="B241" s="410" t="s">
        <v>420</v>
      </c>
      <c r="C241" s="410" t="s">
        <v>379</v>
      </c>
      <c r="D241" s="410" t="s">
        <v>31</v>
      </c>
      <c r="E241" s="410" t="s">
        <v>421</v>
      </c>
      <c r="F241" s="315">
        <v>26535969.387755103</v>
      </c>
      <c r="G241" s="315"/>
      <c r="H241" s="315"/>
      <c r="I241" s="292">
        <f t="shared" si="133"/>
        <v>26535969.387755103</v>
      </c>
      <c r="J241" s="291"/>
      <c r="K241" s="315">
        <v>23589195</v>
      </c>
      <c r="L241" s="315"/>
      <c r="M241" s="315"/>
      <c r="N241" s="292">
        <f t="shared" si="126"/>
        <v>23589195</v>
      </c>
      <c r="O241" s="315">
        <f>VLOOKUP($B241,[1]점별현황!$B$3:$E$302,3,0)</f>
        <v>4570670.7352941148</v>
      </c>
      <c r="P241" s="315"/>
      <c r="Q241" s="315"/>
      <c r="R241" s="292">
        <f t="shared" si="127"/>
        <v>4570670.7352941148</v>
      </c>
      <c r="S241" s="315">
        <v>2000730</v>
      </c>
      <c r="T241" s="315"/>
      <c r="U241" s="291"/>
      <c r="V241" s="292">
        <f t="shared" si="134"/>
        <v>2000730</v>
      </c>
      <c r="W241" s="291">
        <f t="shared" si="128"/>
        <v>31106640.123049218</v>
      </c>
      <c r="X241" s="291">
        <f t="shared" si="128"/>
        <v>0</v>
      </c>
      <c r="Y241" s="291">
        <f t="shared" si="135"/>
        <v>0</v>
      </c>
      <c r="Z241" s="292">
        <f t="shared" si="136"/>
        <v>31106640.123049218</v>
      </c>
      <c r="AA241" s="291">
        <f t="shared" si="130"/>
        <v>25589925</v>
      </c>
      <c r="AB241" s="291">
        <f t="shared" si="130"/>
        <v>0</v>
      </c>
      <c r="AC241" s="291">
        <f t="shared" si="144"/>
        <v>0</v>
      </c>
      <c r="AD241" s="316">
        <f t="shared" si="129"/>
        <v>25589925</v>
      </c>
      <c r="AE241" s="317">
        <f t="shared" si="137"/>
        <v>0.82265152709432365</v>
      </c>
      <c r="AF241" s="318">
        <f t="shared" ca="1" si="138"/>
        <v>2.4704123220370407E-3</v>
      </c>
      <c r="AG241" s="319">
        <f t="shared" si="132"/>
        <v>47</v>
      </c>
      <c r="AH241" s="318">
        <f t="shared" ca="1" si="139"/>
        <v>2.403846153846154E-3</v>
      </c>
      <c r="AI241" s="318">
        <f t="shared" ca="1" si="140"/>
        <v>6.6566168190886673E-5</v>
      </c>
      <c r="AJ241" s="320">
        <f t="shared" ca="1" si="141"/>
        <v>0.82271809326251455</v>
      </c>
      <c r="AL241" s="208">
        <f t="shared" si="142"/>
        <v>47</v>
      </c>
      <c r="AM241" t="b">
        <f t="shared" si="143"/>
        <v>1</v>
      </c>
      <c r="AO241" s="200">
        <v>47</v>
      </c>
    </row>
    <row r="242" spans="2:41">
      <c r="B242" s="410" t="s">
        <v>422</v>
      </c>
      <c r="C242" s="410" t="s">
        <v>379</v>
      </c>
      <c r="D242" s="410" t="s">
        <v>31</v>
      </c>
      <c r="E242" s="410" t="s">
        <v>423</v>
      </c>
      <c r="F242" s="315">
        <v>34496760.204081632</v>
      </c>
      <c r="G242" s="315"/>
      <c r="H242" s="315"/>
      <c r="I242" s="292">
        <f t="shared" si="133"/>
        <v>34496760.204081632</v>
      </c>
      <c r="J242" s="291"/>
      <c r="K242" s="315">
        <v>29632779</v>
      </c>
      <c r="L242" s="315"/>
      <c r="M242" s="315"/>
      <c r="N242" s="292">
        <f t="shared" si="126"/>
        <v>29632779</v>
      </c>
      <c r="O242" s="315">
        <f>VLOOKUP($B242,[1]점별현황!$B$3:$E$302,3,0)</f>
        <v>5388580.2352941148</v>
      </c>
      <c r="P242" s="315"/>
      <c r="Q242" s="315"/>
      <c r="R242" s="292">
        <f t="shared" si="127"/>
        <v>5388580.2352941148</v>
      </c>
      <c r="S242" s="315">
        <v>3981058</v>
      </c>
      <c r="T242" s="315"/>
      <c r="U242" s="291"/>
      <c r="V242" s="292">
        <f t="shared" si="134"/>
        <v>3981058</v>
      </c>
      <c r="W242" s="291">
        <f t="shared" si="128"/>
        <v>39885340.439375743</v>
      </c>
      <c r="X242" s="291">
        <f t="shared" si="128"/>
        <v>0</v>
      </c>
      <c r="Y242" s="291">
        <f t="shared" si="135"/>
        <v>0</v>
      </c>
      <c r="Z242" s="292">
        <f t="shared" si="136"/>
        <v>39885340.439375743</v>
      </c>
      <c r="AA242" s="291">
        <f t="shared" si="130"/>
        <v>33613837</v>
      </c>
      <c r="AB242" s="291">
        <f t="shared" si="130"/>
        <v>0</v>
      </c>
      <c r="AC242" s="291">
        <f t="shared" si="144"/>
        <v>0</v>
      </c>
      <c r="AD242" s="316">
        <f t="shared" si="129"/>
        <v>33613837</v>
      </c>
      <c r="AE242" s="317">
        <f t="shared" si="137"/>
        <v>0.8427616921332739</v>
      </c>
      <c r="AF242" s="318">
        <f t="shared" ca="1" si="138"/>
        <v>3.2450285460291343E-3</v>
      </c>
      <c r="AG242" s="319">
        <f t="shared" si="132"/>
        <v>62</v>
      </c>
      <c r="AH242" s="318">
        <f t="shared" ca="1" si="139"/>
        <v>3.1710310965630114E-3</v>
      </c>
      <c r="AI242" s="318">
        <f t="shared" ca="1" si="140"/>
        <v>7.3997449466122866E-5</v>
      </c>
      <c r="AJ242" s="320">
        <f t="shared" ca="1" si="141"/>
        <v>0.84283568958274002</v>
      </c>
      <c r="AL242" s="208">
        <f t="shared" si="142"/>
        <v>62</v>
      </c>
      <c r="AM242" t="b">
        <f t="shared" si="143"/>
        <v>1</v>
      </c>
      <c r="AO242" s="200">
        <v>62</v>
      </c>
    </row>
    <row r="243" spans="2:41">
      <c r="B243" s="410" t="s">
        <v>424</v>
      </c>
      <c r="C243" s="410" t="s">
        <v>379</v>
      </c>
      <c r="D243" s="410" t="s">
        <v>31</v>
      </c>
      <c r="E243" s="410" t="s">
        <v>425</v>
      </c>
      <c r="F243" s="315">
        <v>33435321.428571425</v>
      </c>
      <c r="G243" s="315"/>
      <c r="H243" s="315"/>
      <c r="I243" s="292">
        <f t="shared" si="133"/>
        <v>33435321.428571425</v>
      </c>
      <c r="J243" s="291"/>
      <c r="K243" s="315">
        <v>26496791</v>
      </c>
      <c r="L243" s="315"/>
      <c r="M243" s="315"/>
      <c r="N243" s="292">
        <f t="shared" si="126"/>
        <v>26496791</v>
      </c>
      <c r="O243" s="315">
        <f>VLOOKUP($B243,[1]점별현황!$B$3:$E$302,3,0)</f>
        <v>5388580.2352941148</v>
      </c>
      <c r="P243" s="315"/>
      <c r="Q243" s="315"/>
      <c r="R243" s="292">
        <f t="shared" si="127"/>
        <v>5388580.2352941148</v>
      </c>
      <c r="S243" s="315">
        <v>2853500</v>
      </c>
      <c r="T243" s="315"/>
      <c r="U243" s="291"/>
      <c r="V243" s="292">
        <f t="shared" si="134"/>
        <v>2853500</v>
      </c>
      <c r="W243" s="291">
        <f t="shared" si="128"/>
        <v>38823901.663865536</v>
      </c>
      <c r="X243" s="291">
        <f t="shared" si="128"/>
        <v>0</v>
      </c>
      <c r="Y243" s="291">
        <f t="shared" si="135"/>
        <v>0</v>
      </c>
      <c r="Z243" s="292">
        <f t="shared" si="136"/>
        <v>38823901.663865536</v>
      </c>
      <c r="AA243" s="291">
        <f t="shared" si="130"/>
        <v>29350291</v>
      </c>
      <c r="AB243" s="291">
        <f t="shared" si="130"/>
        <v>0</v>
      </c>
      <c r="AC243" s="291">
        <f t="shared" si="144"/>
        <v>0</v>
      </c>
      <c r="AD243" s="316">
        <f t="shared" si="129"/>
        <v>29350291</v>
      </c>
      <c r="AE243" s="317">
        <f t="shared" si="137"/>
        <v>0.75598509531866853</v>
      </c>
      <c r="AF243" s="318">
        <f t="shared" ca="1" si="138"/>
        <v>2.8334323192339508E-3</v>
      </c>
      <c r="AG243" s="319">
        <f t="shared" si="132"/>
        <v>52</v>
      </c>
      <c r="AH243" s="318">
        <f t="shared" ca="1" si="139"/>
        <v>2.6595744680851063E-3</v>
      </c>
      <c r="AI243" s="318">
        <f t="shared" ca="1" si="140"/>
        <v>1.7385785114884447E-4</v>
      </c>
      <c r="AJ243" s="320">
        <f t="shared" ca="1" si="141"/>
        <v>0.7561589531698174</v>
      </c>
      <c r="AL243" s="208">
        <f t="shared" si="142"/>
        <v>52</v>
      </c>
      <c r="AM243" t="b">
        <f t="shared" si="143"/>
        <v>1</v>
      </c>
      <c r="AO243" s="200">
        <v>52</v>
      </c>
    </row>
    <row r="244" spans="2:41">
      <c r="B244" s="410" t="s">
        <v>426</v>
      </c>
      <c r="C244" s="410" t="s">
        <v>379</v>
      </c>
      <c r="D244" s="410" t="s">
        <v>31</v>
      </c>
      <c r="E244" s="410" t="s">
        <v>427</v>
      </c>
      <c r="F244" s="315">
        <v>28658846.93877551</v>
      </c>
      <c r="G244" s="315"/>
      <c r="H244" s="315"/>
      <c r="I244" s="292">
        <f t="shared" si="133"/>
        <v>28658846.93877551</v>
      </c>
      <c r="J244" s="291"/>
      <c r="K244" s="315">
        <v>27472021</v>
      </c>
      <c r="L244" s="315"/>
      <c r="M244" s="315"/>
      <c r="N244" s="292">
        <f t="shared" si="126"/>
        <v>27472021</v>
      </c>
      <c r="O244" s="315">
        <f>VLOOKUP($B244,[1]점별현황!$B$3:$E$302,3,0)</f>
        <v>4570670.7352941148</v>
      </c>
      <c r="P244" s="315"/>
      <c r="Q244" s="315"/>
      <c r="R244" s="292">
        <f t="shared" si="127"/>
        <v>4570670.7352941148</v>
      </c>
      <c r="S244" s="315">
        <v>2415656</v>
      </c>
      <c r="T244" s="315"/>
      <c r="U244" s="291"/>
      <c r="V244" s="292">
        <f t="shared" si="134"/>
        <v>2415656</v>
      </c>
      <c r="W244" s="291">
        <f t="shared" si="128"/>
        <v>33229517.674069624</v>
      </c>
      <c r="X244" s="291">
        <f t="shared" si="128"/>
        <v>0</v>
      </c>
      <c r="Y244" s="291">
        <f t="shared" si="135"/>
        <v>0</v>
      </c>
      <c r="Z244" s="292">
        <f t="shared" si="136"/>
        <v>33229517.674069624</v>
      </c>
      <c r="AA244" s="291">
        <f t="shared" si="130"/>
        <v>29887677</v>
      </c>
      <c r="AB244" s="291">
        <f t="shared" si="130"/>
        <v>0</v>
      </c>
      <c r="AC244" s="291">
        <f t="shared" si="144"/>
        <v>0</v>
      </c>
      <c r="AD244" s="316">
        <f t="shared" si="129"/>
        <v>29887677</v>
      </c>
      <c r="AE244" s="317">
        <f t="shared" si="137"/>
        <v>0.89943156241845179</v>
      </c>
      <c r="AF244" s="318">
        <f t="shared" ca="1" si="138"/>
        <v>2.8853107438909279E-3</v>
      </c>
      <c r="AG244" s="319">
        <f t="shared" si="132"/>
        <v>45</v>
      </c>
      <c r="AH244" s="318">
        <f t="shared" ca="1" si="139"/>
        <v>2.3015548281505728E-3</v>
      </c>
      <c r="AI244" s="318">
        <f t="shared" ca="1" si="140"/>
        <v>5.8375591574035511E-4</v>
      </c>
      <c r="AJ244" s="320">
        <f t="shared" ca="1" si="141"/>
        <v>0.90001531833419213</v>
      </c>
      <c r="AL244" s="208">
        <f t="shared" si="142"/>
        <v>45</v>
      </c>
      <c r="AM244" t="b">
        <f t="shared" si="143"/>
        <v>1</v>
      </c>
      <c r="AO244" s="200">
        <v>45</v>
      </c>
    </row>
    <row r="245" spans="2:41">
      <c r="B245" s="410" t="s">
        <v>428</v>
      </c>
      <c r="C245" s="410" t="s">
        <v>379</v>
      </c>
      <c r="D245" s="410" t="s">
        <v>31</v>
      </c>
      <c r="E245" s="410" t="s">
        <v>429</v>
      </c>
      <c r="F245" s="315">
        <v>25474530.612244897</v>
      </c>
      <c r="G245" s="315"/>
      <c r="H245" s="315"/>
      <c r="I245" s="292">
        <f t="shared" si="133"/>
        <v>25474530.612244897</v>
      </c>
      <c r="J245" s="291"/>
      <c r="K245" s="315">
        <v>22419851</v>
      </c>
      <c r="L245" s="315"/>
      <c r="M245" s="315"/>
      <c r="N245" s="292">
        <f t="shared" si="126"/>
        <v>22419851</v>
      </c>
      <c r="O245" s="315">
        <f>VLOOKUP($B245,[1]점별현황!$B$3:$E$302,3,0)</f>
        <v>3752761.2352941157</v>
      </c>
      <c r="P245" s="315"/>
      <c r="Q245" s="315"/>
      <c r="R245" s="292">
        <f t="shared" si="127"/>
        <v>3752761.2352941157</v>
      </c>
      <c r="S245" s="315">
        <v>4442597</v>
      </c>
      <c r="T245" s="315"/>
      <c r="U245" s="291"/>
      <c r="V245" s="292">
        <f t="shared" si="134"/>
        <v>4442597</v>
      </c>
      <c r="W245" s="291">
        <f t="shared" si="128"/>
        <v>29227291.847539011</v>
      </c>
      <c r="X245" s="291">
        <f t="shared" si="128"/>
        <v>0</v>
      </c>
      <c r="Y245" s="291">
        <f t="shared" si="135"/>
        <v>0</v>
      </c>
      <c r="Z245" s="292">
        <f t="shared" si="136"/>
        <v>29227291.847539011</v>
      </c>
      <c r="AA245" s="291">
        <f t="shared" si="130"/>
        <v>26862448</v>
      </c>
      <c r="AB245" s="291">
        <f t="shared" si="130"/>
        <v>0</v>
      </c>
      <c r="AC245" s="291">
        <f t="shared" si="144"/>
        <v>0</v>
      </c>
      <c r="AD245" s="316">
        <f t="shared" si="129"/>
        <v>26862448</v>
      </c>
      <c r="AE245" s="317">
        <f t="shared" si="137"/>
        <v>0.91908782175663206</v>
      </c>
      <c r="AF245" s="318">
        <f t="shared" ca="1" si="138"/>
        <v>2.5932597512215941E-3</v>
      </c>
      <c r="AG245" s="319">
        <f t="shared" si="132"/>
        <v>46</v>
      </c>
      <c r="AH245" s="318">
        <f t="shared" ca="1" si="139"/>
        <v>2.3527004909983632E-3</v>
      </c>
      <c r="AI245" s="318">
        <f t="shared" ca="1" si="140"/>
        <v>2.4055926022323098E-4</v>
      </c>
      <c r="AJ245" s="320">
        <f t="shared" ca="1" si="141"/>
        <v>0.91932838101685532</v>
      </c>
      <c r="AL245" s="208">
        <f t="shared" si="142"/>
        <v>46</v>
      </c>
      <c r="AM245" t="b">
        <f t="shared" si="143"/>
        <v>1</v>
      </c>
      <c r="AO245" s="200">
        <v>46</v>
      </c>
    </row>
    <row r="246" spans="2:41">
      <c r="B246" s="410" t="s">
        <v>404</v>
      </c>
      <c r="C246" s="410" t="s">
        <v>379</v>
      </c>
      <c r="D246" s="410" t="s">
        <v>31</v>
      </c>
      <c r="E246" s="410" t="s">
        <v>405</v>
      </c>
      <c r="F246" s="315">
        <v>26005250</v>
      </c>
      <c r="G246" s="315"/>
      <c r="H246" s="315"/>
      <c r="I246" s="292">
        <f t="shared" si="133"/>
        <v>26005250</v>
      </c>
      <c r="J246" s="291"/>
      <c r="K246" s="315">
        <v>20187240</v>
      </c>
      <c r="L246" s="315"/>
      <c r="M246" s="315"/>
      <c r="N246" s="292">
        <f t="shared" si="126"/>
        <v>20187240</v>
      </c>
      <c r="O246" s="315">
        <f>VLOOKUP($B246,[1]점별현황!$B$3:$E$302,3,0)</f>
        <v>4570670.7352941148</v>
      </c>
      <c r="P246" s="315"/>
      <c r="Q246" s="315"/>
      <c r="R246" s="292">
        <f t="shared" si="127"/>
        <v>4570670.7352941148</v>
      </c>
      <c r="S246" s="315">
        <v>3556295</v>
      </c>
      <c r="T246" s="315"/>
      <c r="U246" s="291"/>
      <c r="V246" s="292">
        <f t="shared" si="134"/>
        <v>3556295</v>
      </c>
      <c r="W246" s="291">
        <f t="shared" si="128"/>
        <v>30575920.735294115</v>
      </c>
      <c r="X246" s="291">
        <f t="shared" si="128"/>
        <v>0</v>
      </c>
      <c r="Y246" s="291">
        <f t="shared" si="135"/>
        <v>0</v>
      </c>
      <c r="Z246" s="292">
        <f t="shared" si="136"/>
        <v>30575920.735294115</v>
      </c>
      <c r="AA246" s="291">
        <f t="shared" si="130"/>
        <v>23743535</v>
      </c>
      <c r="AB246" s="291">
        <f t="shared" si="130"/>
        <v>0</v>
      </c>
      <c r="AC246" s="291">
        <f t="shared" si="144"/>
        <v>0</v>
      </c>
      <c r="AD246" s="316">
        <f t="shared" si="129"/>
        <v>23743535</v>
      </c>
      <c r="AE246" s="317">
        <f t="shared" si="137"/>
        <v>0.7765435816489602</v>
      </c>
      <c r="AF246" s="318">
        <f t="shared" ca="1" si="138"/>
        <v>2.2921646481073215E-3</v>
      </c>
      <c r="AG246" s="319">
        <f t="shared" si="132"/>
        <v>52</v>
      </c>
      <c r="AH246" s="318">
        <f t="shared" ca="1" si="139"/>
        <v>2.6595744680851063E-3</v>
      </c>
      <c r="AI246" s="318">
        <f t="shared" ca="1" si="140"/>
        <v>-3.6740981997778486E-4</v>
      </c>
      <c r="AJ246" s="320">
        <f t="shared" ca="1" si="141"/>
        <v>0.77617617182898246</v>
      </c>
      <c r="AL246" s="208">
        <f t="shared" si="142"/>
        <v>52</v>
      </c>
      <c r="AM246" t="b">
        <f t="shared" si="143"/>
        <v>1</v>
      </c>
      <c r="AO246" s="200">
        <v>52</v>
      </c>
    </row>
    <row r="247" spans="2:41">
      <c r="B247" s="410" t="s">
        <v>406</v>
      </c>
      <c r="C247" s="410" t="s">
        <v>379</v>
      </c>
      <c r="D247" s="410" t="s">
        <v>31</v>
      </c>
      <c r="E247" s="410" t="s">
        <v>407</v>
      </c>
      <c r="F247" s="315">
        <v>26005250</v>
      </c>
      <c r="G247" s="315"/>
      <c r="H247" s="315"/>
      <c r="I247" s="292">
        <f t="shared" si="133"/>
        <v>26005250</v>
      </c>
      <c r="J247" s="291"/>
      <c r="K247" s="315">
        <v>24839354</v>
      </c>
      <c r="L247" s="315"/>
      <c r="M247" s="315"/>
      <c r="N247" s="292">
        <f t="shared" si="126"/>
        <v>24839354</v>
      </c>
      <c r="O247" s="315">
        <f>VLOOKUP($B247,[1]점별현황!$B$3:$E$302,3,0)</f>
        <v>4570670.7352941148</v>
      </c>
      <c r="P247" s="315"/>
      <c r="Q247" s="315"/>
      <c r="R247" s="292">
        <f t="shared" si="127"/>
        <v>4570670.7352941148</v>
      </c>
      <c r="S247" s="315">
        <v>8319653</v>
      </c>
      <c r="T247" s="315"/>
      <c r="U247" s="291"/>
      <c r="V247" s="292">
        <f t="shared" si="134"/>
        <v>8319653</v>
      </c>
      <c r="W247" s="291">
        <f t="shared" si="128"/>
        <v>30575920.735294115</v>
      </c>
      <c r="X247" s="291">
        <f t="shared" si="128"/>
        <v>0</v>
      </c>
      <c r="Y247" s="291">
        <f t="shared" si="135"/>
        <v>0</v>
      </c>
      <c r="Z247" s="292">
        <f t="shared" si="136"/>
        <v>30575920.735294115</v>
      </c>
      <c r="AA247" s="291">
        <f t="shared" si="130"/>
        <v>33159007</v>
      </c>
      <c r="AB247" s="291">
        <f t="shared" si="130"/>
        <v>0</v>
      </c>
      <c r="AC247" s="291">
        <f t="shared" si="144"/>
        <v>0</v>
      </c>
      <c r="AD247" s="316">
        <f t="shared" si="129"/>
        <v>33159007</v>
      </c>
      <c r="AE247" s="317">
        <f t="shared" si="137"/>
        <v>1.0844810623061369</v>
      </c>
      <c r="AF247" s="318">
        <f t="shared" ca="1" si="138"/>
        <v>3.2011199516728747E-3</v>
      </c>
      <c r="AG247" s="319">
        <f t="shared" si="132"/>
        <v>57</v>
      </c>
      <c r="AH247" s="318">
        <f t="shared" ca="1" si="139"/>
        <v>2.9153027823240591E-3</v>
      </c>
      <c r="AI247" s="318">
        <f t="shared" ca="1" si="140"/>
        <v>2.8581716934881563E-4</v>
      </c>
      <c r="AJ247" s="320">
        <f t="shared" ca="1" si="141"/>
        <v>1.0847668794754857</v>
      </c>
      <c r="AL247" s="208">
        <f t="shared" si="142"/>
        <v>57</v>
      </c>
      <c r="AM247" t="b">
        <f t="shared" si="143"/>
        <v>1</v>
      </c>
      <c r="AO247" s="200">
        <v>57</v>
      </c>
    </row>
    <row r="248" spans="2:41">
      <c r="B248" s="410" t="s">
        <v>620</v>
      </c>
      <c r="C248" s="410" t="s">
        <v>379</v>
      </c>
      <c r="D248" s="410" t="s">
        <v>31</v>
      </c>
      <c r="E248" s="410" t="s">
        <v>626</v>
      </c>
      <c r="F248" s="315">
        <v>23882372.448979594</v>
      </c>
      <c r="G248" s="315"/>
      <c r="H248" s="315"/>
      <c r="I248" s="292">
        <f t="shared" si="133"/>
        <v>23882372.448979594</v>
      </c>
      <c r="J248" s="291"/>
      <c r="K248" s="315">
        <v>12883580</v>
      </c>
      <c r="L248" s="315"/>
      <c r="M248" s="315"/>
      <c r="N248" s="292">
        <f t="shared" si="126"/>
        <v>12883580</v>
      </c>
      <c r="O248" s="315">
        <f>VLOOKUP($B248,[1]점별현황!$B$3:$E$302,3,0)</f>
        <v>3752761.2352941157</v>
      </c>
      <c r="P248" s="315"/>
      <c r="Q248" s="315"/>
      <c r="R248" s="292">
        <f t="shared" si="127"/>
        <v>3752761.2352941157</v>
      </c>
      <c r="S248" s="315">
        <v>985250</v>
      </c>
      <c r="T248" s="315"/>
      <c r="U248" s="291"/>
      <c r="V248" s="292">
        <f t="shared" si="134"/>
        <v>985250</v>
      </c>
      <c r="W248" s="291">
        <f t="shared" si="128"/>
        <v>27635133.684273709</v>
      </c>
      <c r="X248" s="291">
        <f t="shared" si="128"/>
        <v>0</v>
      </c>
      <c r="Y248" s="291">
        <f t="shared" si="135"/>
        <v>0</v>
      </c>
      <c r="Z248" s="292">
        <f t="shared" si="136"/>
        <v>27635133.684273709</v>
      </c>
      <c r="AA248" s="291">
        <f t="shared" si="130"/>
        <v>13868830</v>
      </c>
      <c r="AB248" s="291">
        <f t="shared" si="130"/>
        <v>0</v>
      </c>
      <c r="AC248" s="291">
        <f t="shared" si="144"/>
        <v>0</v>
      </c>
      <c r="AD248" s="316">
        <f t="shared" si="129"/>
        <v>13868830</v>
      </c>
      <c r="AE248" s="317">
        <f t="shared" si="137"/>
        <v>0.50185499945282763</v>
      </c>
      <c r="AF248" s="318">
        <f t="shared" ca="1" si="138"/>
        <v>1.3388756912822905E-3</v>
      </c>
      <c r="AG248" s="319">
        <f t="shared" si="132"/>
        <v>29</v>
      </c>
      <c r="AH248" s="318">
        <f t="shared" ca="1" si="139"/>
        <v>1.4832242225859247E-3</v>
      </c>
      <c r="AI248" s="318">
        <f t="shared" ca="1" si="140"/>
        <v>-1.4434853130363421E-4</v>
      </c>
      <c r="AJ248" s="320">
        <f t="shared" ca="1" si="141"/>
        <v>0.501710650921524</v>
      </c>
      <c r="AL248" s="208">
        <f t="shared" si="142"/>
        <v>29</v>
      </c>
      <c r="AM248" t="b">
        <f t="shared" si="143"/>
        <v>1</v>
      </c>
      <c r="AO248" s="200">
        <v>29</v>
      </c>
    </row>
    <row r="249" spans="2:41">
      <c r="B249" s="410" t="s">
        <v>643</v>
      </c>
      <c r="C249" s="410" t="s">
        <v>379</v>
      </c>
      <c r="D249" s="410" t="s">
        <v>31</v>
      </c>
      <c r="E249" s="410" t="s">
        <v>644</v>
      </c>
      <c r="F249" s="315">
        <v>26005250</v>
      </c>
      <c r="G249" s="315"/>
      <c r="H249" s="315"/>
      <c r="I249" s="292">
        <f t="shared" si="133"/>
        <v>26005250</v>
      </c>
      <c r="J249" s="291"/>
      <c r="K249" s="315">
        <v>25624355</v>
      </c>
      <c r="L249" s="315"/>
      <c r="M249" s="315"/>
      <c r="N249" s="292">
        <f t="shared" si="126"/>
        <v>25624355</v>
      </c>
      <c r="O249" s="315">
        <f>VLOOKUP($B249,[1]점별현황!$B$3:$E$302,3,0)</f>
        <v>4570670.7352941148</v>
      </c>
      <c r="P249" s="315"/>
      <c r="Q249" s="315"/>
      <c r="R249" s="292">
        <f t="shared" si="127"/>
        <v>4570670.7352941148</v>
      </c>
      <c r="S249" s="315">
        <v>3399258</v>
      </c>
      <c r="T249" s="315"/>
      <c r="U249" s="291"/>
      <c r="V249" s="292">
        <f t="shared" si="134"/>
        <v>3399258</v>
      </c>
      <c r="W249" s="291">
        <f t="shared" si="128"/>
        <v>30575920.735294115</v>
      </c>
      <c r="X249" s="291">
        <f t="shared" si="128"/>
        <v>0</v>
      </c>
      <c r="Y249" s="291">
        <f t="shared" si="135"/>
        <v>0</v>
      </c>
      <c r="Z249" s="292">
        <f t="shared" si="136"/>
        <v>30575920.735294115</v>
      </c>
      <c r="AA249" s="291">
        <f t="shared" si="130"/>
        <v>29023613</v>
      </c>
      <c r="AB249" s="291">
        <f t="shared" si="130"/>
        <v>0</v>
      </c>
      <c r="AC249" s="291">
        <f t="shared" si="144"/>
        <v>0</v>
      </c>
      <c r="AD249" s="316">
        <f t="shared" si="129"/>
        <v>29023613</v>
      </c>
      <c r="AE249" s="317">
        <f t="shared" si="137"/>
        <v>0.94923103874015902</v>
      </c>
      <c r="AF249" s="318">
        <f t="shared" ca="1" si="138"/>
        <v>2.8018953234616529E-3</v>
      </c>
      <c r="AG249" s="319">
        <f t="shared" si="132"/>
        <v>53</v>
      </c>
      <c r="AH249" s="318">
        <f t="shared" ca="1" si="139"/>
        <v>2.7107201309328967E-3</v>
      </c>
      <c r="AI249" s="318">
        <f t="shared" ca="1" si="140"/>
        <v>9.1175192528756156E-5</v>
      </c>
      <c r="AJ249" s="320">
        <f t="shared" ca="1" si="141"/>
        <v>0.94932221393268779</v>
      </c>
      <c r="AL249" s="208">
        <f t="shared" si="142"/>
        <v>53</v>
      </c>
      <c r="AM249" t="b">
        <f t="shared" si="143"/>
        <v>1</v>
      </c>
      <c r="AO249" s="200">
        <v>53</v>
      </c>
    </row>
    <row r="250" spans="2:41">
      <c r="B250" s="410" t="s">
        <v>430</v>
      </c>
      <c r="C250" s="410" t="s">
        <v>379</v>
      </c>
      <c r="D250" s="410" t="s">
        <v>32</v>
      </c>
      <c r="E250" s="410" t="s">
        <v>495</v>
      </c>
      <c r="F250" s="315">
        <v>57351242.200794101</v>
      </c>
      <c r="G250" s="315"/>
      <c r="H250" s="315"/>
      <c r="I250" s="292">
        <f t="shared" si="133"/>
        <v>57351242.200794101</v>
      </c>
      <c r="J250" s="291"/>
      <c r="K250" s="315">
        <v>57864250.333333336</v>
      </c>
      <c r="L250" s="315"/>
      <c r="M250" s="315"/>
      <c r="N250" s="292">
        <f t="shared" si="126"/>
        <v>57864250.333333336</v>
      </c>
      <c r="O250" s="315">
        <f>VLOOKUP($B250,[1]점별현황!$B$3:$E$302,3,0)</f>
        <v>9093229.1470588166</v>
      </c>
      <c r="P250" s="315"/>
      <c r="Q250" s="315"/>
      <c r="R250" s="292">
        <f t="shared" si="127"/>
        <v>9093229.1470588166</v>
      </c>
      <c r="S250" s="315">
        <v>9269980</v>
      </c>
      <c r="T250" s="315"/>
      <c r="U250" s="291"/>
      <c r="V250" s="292">
        <f t="shared" si="134"/>
        <v>9269980</v>
      </c>
      <c r="W250" s="291">
        <f t="shared" si="128"/>
        <v>66444471.347852916</v>
      </c>
      <c r="X250" s="291">
        <f t="shared" si="128"/>
        <v>0</v>
      </c>
      <c r="Y250" s="291">
        <f t="shared" si="135"/>
        <v>0</v>
      </c>
      <c r="Z250" s="292">
        <f t="shared" si="136"/>
        <v>66444471.347852916</v>
      </c>
      <c r="AA250" s="291">
        <f t="shared" si="130"/>
        <v>67134230.333333343</v>
      </c>
      <c r="AB250" s="291">
        <f t="shared" si="130"/>
        <v>0</v>
      </c>
      <c r="AC250" s="291">
        <f t="shared" si="144"/>
        <v>0</v>
      </c>
      <c r="AD250" s="316">
        <f t="shared" si="129"/>
        <v>67134230.333333343</v>
      </c>
      <c r="AE250" s="317">
        <f t="shared" si="137"/>
        <v>1.0103809838725237</v>
      </c>
      <c r="AF250" s="318">
        <f t="shared" ca="1" si="138"/>
        <v>6.4810361830267013E-3</v>
      </c>
      <c r="AG250" s="319">
        <f t="shared" si="132"/>
        <v>124</v>
      </c>
      <c r="AH250" s="318">
        <f t="shared" ca="1" si="139"/>
        <v>6.3420621931260229E-3</v>
      </c>
      <c r="AI250" s="318">
        <f t="shared" ca="1" si="140"/>
        <v>1.3897398990067849E-4</v>
      </c>
      <c r="AJ250" s="320">
        <f t="shared" ca="1" si="141"/>
        <v>1.0105199578624244</v>
      </c>
      <c r="AL250" s="208">
        <f t="shared" si="142"/>
        <v>124</v>
      </c>
      <c r="AM250" t="b">
        <f t="shared" si="143"/>
        <v>1</v>
      </c>
      <c r="AO250" s="200">
        <v>124</v>
      </c>
    </row>
    <row r="251" spans="2:41">
      <c r="B251" s="410" t="s">
        <v>431</v>
      </c>
      <c r="C251" s="410" t="s">
        <v>379</v>
      </c>
      <c r="D251" s="410" t="s">
        <v>32</v>
      </c>
      <c r="E251" s="410" t="s">
        <v>432</v>
      </c>
      <c r="F251" s="315">
        <v>28675621.10039705</v>
      </c>
      <c r="G251" s="315"/>
      <c r="H251" s="315"/>
      <c r="I251" s="292">
        <f t="shared" si="133"/>
        <v>28675621.10039705</v>
      </c>
      <c r="J251" s="291"/>
      <c r="K251" s="315">
        <v>18275367.666666664</v>
      </c>
      <c r="L251" s="315"/>
      <c r="M251" s="315"/>
      <c r="N251" s="292">
        <f t="shared" si="126"/>
        <v>18275367.666666664</v>
      </c>
      <c r="O251" s="315">
        <f>VLOOKUP($B251,[1]점별현황!$B$3:$E$302,3,0)</f>
        <v>4041435.1764705861</v>
      </c>
      <c r="P251" s="315"/>
      <c r="Q251" s="315"/>
      <c r="R251" s="292">
        <f t="shared" si="127"/>
        <v>4041435.1764705861</v>
      </c>
      <c r="S251" s="315">
        <v>3291231</v>
      </c>
      <c r="T251" s="315"/>
      <c r="U251" s="291"/>
      <c r="V251" s="292">
        <f t="shared" si="134"/>
        <v>3291231</v>
      </c>
      <c r="W251" s="291">
        <f t="shared" si="128"/>
        <v>32717056.276867636</v>
      </c>
      <c r="X251" s="291">
        <f t="shared" si="128"/>
        <v>0</v>
      </c>
      <c r="Y251" s="291">
        <f t="shared" si="135"/>
        <v>0</v>
      </c>
      <c r="Z251" s="292">
        <f t="shared" si="136"/>
        <v>32717056.276867636</v>
      </c>
      <c r="AA251" s="291">
        <f t="shared" si="130"/>
        <v>21566598.666666664</v>
      </c>
      <c r="AB251" s="291">
        <f t="shared" si="130"/>
        <v>0</v>
      </c>
      <c r="AC251" s="291">
        <f t="shared" si="144"/>
        <v>0</v>
      </c>
      <c r="AD251" s="316">
        <f t="shared" si="129"/>
        <v>21566598.666666664</v>
      </c>
      <c r="AE251" s="317">
        <f t="shared" si="137"/>
        <v>0.65918518109207691</v>
      </c>
      <c r="AF251" s="318">
        <f t="shared" ca="1" si="138"/>
        <v>2.0820065354064513E-3</v>
      </c>
      <c r="AG251" s="319">
        <f t="shared" si="132"/>
        <v>52</v>
      </c>
      <c r="AH251" s="318">
        <f t="shared" ca="1" si="139"/>
        <v>2.6595744680851063E-3</v>
      </c>
      <c r="AI251" s="318">
        <f t="shared" ca="1" si="140"/>
        <v>-5.7756793267865498E-4</v>
      </c>
      <c r="AJ251" s="320">
        <f t="shared" ca="1" si="141"/>
        <v>0.65860761315939831</v>
      </c>
      <c r="AL251" s="208">
        <f t="shared" si="142"/>
        <v>52</v>
      </c>
      <c r="AM251" t="b">
        <f t="shared" si="143"/>
        <v>1</v>
      </c>
      <c r="AO251" s="200">
        <v>52</v>
      </c>
    </row>
    <row r="252" spans="2:41">
      <c r="B252" s="410" t="s">
        <v>433</v>
      </c>
      <c r="C252" s="410" t="s">
        <v>379</v>
      </c>
      <c r="D252" s="410" t="s">
        <v>32</v>
      </c>
      <c r="E252" s="410" t="s">
        <v>434</v>
      </c>
      <c r="F252" s="315">
        <v>43525496.313102663</v>
      </c>
      <c r="G252" s="315"/>
      <c r="H252" s="315"/>
      <c r="I252" s="292">
        <f t="shared" si="133"/>
        <v>43525496.313102663</v>
      </c>
      <c r="J252" s="291"/>
      <c r="K252" s="315">
        <v>37585160.666666664</v>
      </c>
      <c r="L252" s="315"/>
      <c r="M252" s="315"/>
      <c r="N252" s="292">
        <f t="shared" si="126"/>
        <v>37585160.666666664</v>
      </c>
      <c r="O252" s="315">
        <f>VLOOKUP($B252,[1]점별현황!$B$3:$E$302,3,0)</f>
        <v>11402620.676470581</v>
      </c>
      <c r="P252" s="315"/>
      <c r="Q252" s="315"/>
      <c r="R252" s="292">
        <f t="shared" si="127"/>
        <v>11402620.676470581</v>
      </c>
      <c r="S252" s="315">
        <v>6607507</v>
      </c>
      <c r="T252" s="315"/>
      <c r="U252" s="291"/>
      <c r="V252" s="292">
        <f t="shared" si="134"/>
        <v>6607507</v>
      </c>
      <c r="W252" s="291">
        <f t="shared" si="128"/>
        <v>54928116.98957324</v>
      </c>
      <c r="X252" s="291">
        <f t="shared" si="128"/>
        <v>0</v>
      </c>
      <c r="Y252" s="291">
        <f t="shared" si="135"/>
        <v>0</v>
      </c>
      <c r="Z252" s="292">
        <f t="shared" si="136"/>
        <v>54928116.98957324</v>
      </c>
      <c r="AA252" s="291">
        <f t="shared" si="130"/>
        <v>44192667.666666664</v>
      </c>
      <c r="AB252" s="291">
        <f t="shared" si="130"/>
        <v>0</v>
      </c>
      <c r="AC252" s="291">
        <f t="shared" si="144"/>
        <v>0</v>
      </c>
      <c r="AD252" s="316">
        <f t="shared" si="129"/>
        <v>44192667.666666664</v>
      </c>
      <c r="AE252" s="317">
        <f t="shared" si="137"/>
        <v>0.80455457220671811</v>
      </c>
      <c r="AF252" s="318">
        <f t="shared" ca="1" si="138"/>
        <v>4.2662927205695698E-3</v>
      </c>
      <c r="AG252" s="319">
        <f t="shared" si="132"/>
        <v>93</v>
      </c>
      <c r="AH252" s="318">
        <f t="shared" ca="1" si="139"/>
        <v>4.7565466448445176E-3</v>
      </c>
      <c r="AI252" s="318">
        <f t="shared" ca="1" si="140"/>
        <v>-4.9025392427494777E-4</v>
      </c>
      <c r="AJ252" s="320">
        <f t="shared" ca="1" si="141"/>
        <v>0.80406431828244318</v>
      </c>
      <c r="AL252" s="208">
        <f t="shared" si="142"/>
        <v>93</v>
      </c>
      <c r="AM252" t="b">
        <f t="shared" si="143"/>
        <v>1</v>
      </c>
      <c r="AO252" s="200">
        <v>93</v>
      </c>
    </row>
    <row r="253" spans="2:41">
      <c r="B253" s="410" t="s">
        <v>435</v>
      </c>
      <c r="C253" s="410" t="s">
        <v>379</v>
      </c>
      <c r="D253" s="410" t="s">
        <v>32</v>
      </c>
      <c r="E253" s="410" t="s">
        <v>436</v>
      </c>
      <c r="F253" s="315">
        <v>39941043.675553031</v>
      </c>
      <c r="G253" s="315"/>
      <c r="H253" s="315"/>
      <c r="I253" s="292">
        <f t="shared" si="133"/>
        <v>39941043.675553031</v>
      </c>
      <c r="J253" s="291"/>
      <c r="K253" s="315">
        <v>34035900.666666664</v>
      </c>
      <c r="L253" s="315"/>
      <c r="M253" s="315"/>
      <c r="N253" s="292">
        <f t="shared" si="126"/>
        <v>34035900.666666664</v>
      </c>
      <c r="O253" s="315">
        <f>VLOOKUP($B253,[1]점별현황!$B$3:$E$302,3,0)</f>
        <v>4041435.1764705861</v>
      </c>
      <c r="P253" s="315"/>
      <c r="Q253" s="315"/>
      <c r="R253" s="292">
        <f t="shared" si="127"/>
        <v>4041435.1764705861</v>
      </c>
      <c r="S253" s="315">
        <v>4389000</v>
      </c>
      <c r="T253" s="315"/>
      <c r="U253" s="291"/>
      <c r="V253" s="292">
        <f t="shared" si="134"/>
        <v>4389000</v>
      </c>
      <c r="W253" s="291">
        <f t="shared" si="128"/>
        <v>43982478.852023616</v>
      </c>
      <c r="X253" s="291">
        <f t="shared" si="128"/>
        <v>0</v>
      </c>
      <c r="Y253" s="291">
        <f t="shared" si="135"/>
        <v>0</v>
      </c>
      <c r="Z253" s="292">
        <f t="shared" si="136"/>
        <v>43982478.852023616</v>
      </c>
      <c r="AA253" s="291">
        <f t="shared" si="130"/>
        <v>38424900.666666664</v>
      </c>
      <c r="AB253" s="291">
        <f t="shared" si="130"/>
        <v>0</v>
      </c>
      <c r="AC253" s="291">
        <f t="shared" si="144"/>
        <v>0</v>
      </c>
      <c r="AD253" s="316">
        <f t="shared" si="129"/>
        <v>38424900.666666664</v>
      </c>
      <c r="AE253" s="317">
        <f t="shared" si="137"/>
        <v>0.87364108776008087</v>
      </c>
      <c r="AF253" s="318">
        <f t="shared" ca="1" si="138"/>
        <v>3.7094812931254243E-3</v>
      </c>
      <c r="AG253" s="319">
        <f t="shared" si="132"/>
        <v>80</v>
      </c>
      <c r="AH253" s="318">
        <f t="shared" ca="1" si="139"/>
        <v>4.0916530278232409E-3</v>
      </c>
      <c r="AI253" s="318">
        <f t="shared" ca="1" si="140"/>
        <v>-3.8217173469781663E-4</v>
      </c>
      <c r="AJ253" s="320">
        <f t="shared" ca="1" si="141"/>
        <v>0.87325891602538308</v>
      </c>
      <c r="AL253" s="208">
        <f t="shared" si="142"/>
        <v>80</v>
      </c>
      <c r="AM253" t="b">
        <f t="shared" si="143"/>
        <v>1</v>
      </c>
      <c r="AO253" s="200">
        <v>80</v>
      </c>
    </row>
    <row r="254" spans="2:41">
      <c r="B254" s="410" t="s">
        <v>437</v>
      </c>
      <c r="C254" s="410" t="s">
        <v>379</v>
      </c>
      <c r="D254" s="410" t="s">
        <v>32</v>
      </c>
      <c r="E254" s="410" t="s">
        <v>438</v>
      </c>
      <c r="F254" s="315">
        <v>34820397.050482132</v>
      </c>
      <c r="G254" s="315"/>
      <c r="H254" s="315"/>
      <c r="I254" s="292">
        <f t="shared" si="133"/>
        <v>34820397.050482132</v>
      </c>
      <c r="J254" s="291"/>
      <c r="K254" s="315">
        <v>31071653.666666664</v>
      </c>
      <c r="L254" s="315"/>
      <c r="M254" s="315"/>
      <c r="N254" s="292">
        <f t="shared" si="126"/>
        <v>31071653.666666664</v>
      </c>
      <c r="O254" s="315">
        <f>VLOOKUP($B254,[1]점별현황!$B$3:$E$302,3,0)</f>
        <v>4907456.9999999972</v>
      </c>
      <c r="P254" s="315"/>
      <c r="Q254" s="315"/>
      <c r="R254" s="292">
        <f t="shared" si="127"/>
        <v>4907456.9999999972</v>
      </c>
      <c r="S254" s="315">
        <v>7581490</v>
      </c>
      <c r="T254" s="315"/>
      <c r="U254" s="291"/>
      <c r="V254" s="292">
        <f t="shared" si="134"/>
        <v>7581490</v>
      </c>
      <c r="W254" s="291">
        <f t="shared" si="128"/>
        <v>39727854.050482132</v>
      </c>
      <c r="X254" s="291">
        <f t="shared" si="128"/>
        <v>0</v>
      </c>
      <c r="Y254" s="291">
        <f t="shared" si="135"/>
        <v>0</v>
      </c>
      <c r="Z254" s="292">
        <f t="shared" si="136"/>
        <v>39727854.050482132</v>
      </c>
      <c r="AA254" s="291">
        <f t="shared" si="130"/>
        <v>38653143.666666664</v>
      </c>
      <c r="AB254" s="291">
        <f t="shared" si="130"/>
        <v>0</v>
      </c>
      <c r="AC254" s="291">
        <f t="shared" si="144"/>
        <v>0</v>
      </c>
      <c r="AD254" s="316">
        <f t="shared" si="129"/>
        <v>38653143.666666664</v>
      </c>
      <c r="AE254" s="317">
        <f t="shared" si="137"/>
        <v>0.97294818938748029</v>
      </c>
      <c r="AF254" s="318">
        <f t="shared" ca="1" si="138"/>
        <v>3.7315155241604389E-3</v>
      </c>
      <c r="AG254" s="319">
        <f t="shared" si="132"/>
        <v>62</v>
      </c>
      <c r="AH254" s="318">
        <f t="shared" ca="1" si="139"/>
        <v>3.1710310965630114E-3</v>
      </c>
      <c r="AI254" s="318">
        <f t="shared" ca="1" si="140"/>
        <v>5.604844275974275E-4</v>
      </c>
      <c r="AJ254" s="320">
        <f t="shared" ca="1" si="141"/>
        <v>0.97350867381507766</v>
      </c>
      <c r="AL254" s="208">
        <f t="shared" si="142"/>
        <v>62</v>
      </c>
      <c r="AM254" t="b">
        <f t="shared" si="143"/>
        <v>1</v>
      </c>
      <c r="AO254" s="200">
        <v>62</v>
      </c>
    </row>
    <row r="255" spans="2:41">
      <c r="B255" s="410" t="s">
        <v>439</v>
      </c>
      <c r="C255" s="410" t="s">
        <v>379</v>
      </c>
      <c r="D255" s="410" t="s">
        <v>32</v>
      </c>
      <c r="E255" s="410" t="s">
        <v>440</v>
      </c>
      <c r="F255" s="315">
        <v>34820397.050482132</v>
      </c>
      <c r="G255" s="315"/>
      <c r="H255" s="315"/>
      <c r="I255" s="292">
        <f t="shared" si="133"/>
        <v>34820397.050482132</v>
      </c>
      <c r="J255" s="291"/>
      <c r="K255" s="315">
        <v>35024848.666666664</v>
      </c>
      <c r="L255" s="315"/>
      <c r="M255" s="315"/>
      <c r="N255" s="292">
        <f t="shared" si="126"/>
        <v>35024848.666666664</v>
      </c>
      <c r="O255" s="315">
        <f>VLOOKUP($B255,[1]점별현황!$B$3:$E$302,3,0)</f>
        <v>5340467.9117647018</v>
      </c>
      <c r="P255" s="315"/>
      <c r="Q255" s="315"/>
      <c r="R255" s="292">
        <f t="shared" si="127"/>
        <v>5340467.9117647018</v>
      </c>
      <c r="S255" s="315">
        <v>5781490</v>
      </c>
      <c r="T255" s="315"/>
      <c r="U255" s="291"/>
      <c r="V255" s="292">
        <f t="shared" si="134"/>
        <v>5781490</v>
      </c>
      <c r="W255" s="291">
        <f t="shared" si="128"/>
        <v>40160864.962246835</v>
      </c>
      <c r="X255" s="291">
        <f t="shared" si="128"/>
        <v>0</v>
      </c>
      <c r="Y255" s="291">
        <f t="shared" si="135"/>
        <v>0</v>
      </c>
      <c r="Z255" s="292">
        <f t="shared" si="136"/>
        <v>40160864.962246835</v>
      </c>
      <c r="AA255" s="291">
        <f t="shared" si="130"/>
        <v>40806338.666666664</v>
      </c>
      <c r="AB255" s="291">
        <f t="shared" si="130"/>
        <v>0</v>
      </c>
      <c r="AC255" s="291">
        <f t="shared" si="144"/>
        <v>0</v>
      </c>
      <c r="AD255" s="316">
        <f t="shared" si="129"/>
        <v>40806338.666666664</v>
      </c>
      <c r="AE255" s="317">
        <f t="shared" si="137"/>
        <v>1.0160722062392482</v>
      </c>
      <c r="AF255" s="318">
        <f t="shared" ca="1" si="138"/>
        <v>3.9393816847587424E-3</v>
      </c>
      <c r="AG255" s="319">
        <f t="shared" si="132"/>
        <v>73</v>
      </c>
      <c r="AH255" s="318">
        <f t="shared" ca="1" si="139"/>
        <v>3.7336333878887069E-3</v>
      </c>
      <c r="AI255" s="318">
        <f t="shared" ca="1" si="140"/>
        <v>2.0574829687003545E-4</v>
      </c>
      <c r="AJ255" s="320">
        <f t="shared" ca="1" si="141"/>
        <v>1.0162779545361182</v>
      </c>
      <c r="AL255" s="208">
        <f t="shared" si="142"/>
        <v>73</v>
      </c>
      <c r="AM255" t="b">
        <f t="shared" si="143"/>
        <v>1</v>
      </c>
      <c r="AO255" s="200">
        <v>73</v>
      </c>
    </row>
    <row r="256" spans="2:41">
      <c r="B256" s="410" t="s">
        <v>441</v>
      </c>
      <c r="C256" s="410" t="s">
        <v>379</v>
      </c>
      <c r="D256" s="410" t="s">
        <v>32</v>
      </c>
      <c r="E256" s="410" t="s">
        <v>442</v>
      </c>
      <c r="F256" s="315">
        <v>39941043.675553031</v>
      </c>
      <c r="G256" s="315"/>
      <c r="H256" s="315"/>
      <c r="I256" s="292">
        <f t="shared" si="133"/>
        <v>39941043.675553031</v>
      </c>
      <c r="J256" s="291"/>
      <c r="K256" s="315">
        <v>40356141.666666664</v>
      </c>
      <c r="L256" s="315"/>
      <c r="M256" s="315"/>
      <c r="N256" s="292">
        <f t="shared" si="126"/>
        <v>40356141.666666664</v>
      </c>
      <c r="O256" s="315">
        <f>VLOOKUP($B256,[1]점별현황!$B$3:$E$302,3,0)</f>
        <v>6206489.7352941148</v>
      </c>
      <c r="P256" s="315"/>
      <c r="Q256" s="315"/>
      <c r="R256" s="292">
        <f t="shared" si="127"/>
        <v>6206489.7352941148</v>
      </c>
      <c r="S256" s="315">
        <v>5553978</v>
      </c>
      <c r="T256" s="315"/>
      <c r="U256" s="291"/>
      <c r="V256" s="292">
        <f t="shared" si="134"/>
        <v>5553978</v>
      </c>
      <c r="W256" s="291">
        <f t="shared" si="128"/>
        <v>46147533.410847142</v>
      </c>
      <c r="X256" s="291">
        <f t="shared" si="128"/>
        <v>0</v>
      </c>
      <c r="Y256" s="291">
        <f t="shared" si="135"/>
        <v>0</v>
      </c>
      <c r="Z256" s="292">
        <f t="shared" si="136"/>
        <v>46147533.410847142</v>
      </c>
      <c r="AA256" s="291">
        <f t="shared" si="130"/>
        <v>45910119.666666664</v>
      </c>
      <c r="AB256" s="291">
        <f t="shared" si="130"/>
        <v>0</v>
      </c>
      <c r="AC256" s="291">
        <f t="shared" si="144"/>
        <v>0</v>
      </c>
      <c r="AD256" s="316">
        <f t="shared" si="129"/>
        <v>45910119.666666664</v>
      </c>
      <c r="AE256" s="317">
        <f t="shared" si="137"/>
        <v>0.99485533187512309</v>
      </c>
      <c r="AF256" s="318">
        <f t="shared" ca="1" si="138"/>
        <v>4.4320929166743704E-3</v>
      </c>
      <c r="AG256" s="319">
        <f t="shared" si="132"/>
        <v>98</v>
      </c>
      <c r="AH256" s="318">
        <f t="shared" ca="1" si="139"/>
        <v>5.0122749590834695E-3</v>
      </c>
      <c r="AI256" s="318">
        <f t="shared" ca="1" si="140"/>
        <v>-5.8018204240909907E-4</v>
      </c>
      <c r="AJ256" s="320">
        <f t="shared" ca="1" si="141"/>
        <v>0.99427514983271403</v>
      </c>
      <c r="AL256" s="208">
        <f t="shared" si="142"/>
        <v>98</v>
      </c>
      <c r="AM256" t="b">
        <f t="shared" si="143"/>
        <v>1</v>
      </c>
      <c r="AO256" s="200">
        <v>98</v>
      </c>
    </row>
    <row r="257" spans="2:41">
      <c r="B257" s="410" t="s">
        <v>443</v>
      </c>
      <c r="C257" s="410" t="s">
        <v>379</v>
      </c>
      <c r="D257" s="410" t="s">
        <v>32</v>
      </c>
      <c r="E257" s="410" t="s">
        <v>444</v>
      </c>
      <c r="F257" s="315">
        <v>36356591.038003407</v>
      </c>
      <c r="G257" s="315"/>
      <c r="H257" s="315"/>
      <c r="I257" s="292">
        <f t="shared" si="133"/>
        <v>36356591.038003407</v>
      </c>
      <c r="J257" s="291"/>
      <c r="K257" s="315">
        <v>43221028.666666664</v>
      </c>
      <c r="L257" s="315"/>
      <c r="M257" s="315"/>
      <c r="N257" s="292">
        <f t="shared" si="126"/>
        <v>43221028.666666664</v>
      </c>
      <c r="O257" s="315">
        <f>VLOOKUP($B257,[1]점별현황!$B$3:$E$302,3,0)</f>
        <v>5725366.4999999963</v>
      </c>
      <c r="P257" s="315"/>
      <c r="Q257" s="315"/>
      <c r="R257" s="292">
        <f t="shared" si="127"/>
        <v>5725366.4999999963</v>
      </c>
      <c r="S257" s="315">
        <v>7076214</v>
      </c>
      <c r="T257" s="315"/>
      <c r="U257" s="291"/>
      <c r="V257" s="292">
        <f t="shared" si="134"/>
        <v>7076214</v>
      </c>
      <c r="W257" s="291">
        <f t="shared" si="128"/>
        <v>42081957.5380034</v>
      </c>
      <c r="X257" s="291">
        <f t="shared" si="128"/>
        <v>0</v>
      </c>
      <c r="Y257" s="291">
        <f t="shared" si="135"/>
        <v>0</v>
      </c>
      <c r="Z257" s="292">
        <f t="shared" si="136"/>
        <v>42081957.5380034</v>
      </c>
      <c r="AA257" s="291">
        <f t="shared" si="130"/>
        <v>50297242.666666664</v>
      </c>
      <c r="AB257" s="291">
        <f t="shared" si="130"/>
        <v>0</v>
      </c>
      <c r="AC257" s="291">
        <f t="shared" si="144"/>
        <v>0</v>
      </c>
      <c r="AD257" s="316">
        <f t="shared" si="129"/>
        <v>50297242.666666664</v>
      </c>
      <c r="AE257" s="317">
        <f t="shared" si="137"/>
        <v>1.1952210783266011</v>
      </c>
      <c r="AF257" s="318">
        <f t="shared" ca="1" si="138"/>
        <v>4.8556190785326841E-3</v>
      </c>
      <c r="AG257" s="319">
        <f t="shared" si="132"/>
        <v>97</v>
      </c>
      <c r="AH257" s="318">
        <f t="shared" ca="1" si="139"/>
        <v>4.9611292962356791E-3</v>
      </c>
      <c r="AI257" s="318">
        <f t="shared" ca="1" si="140"/>
        <v>-1.0551021770299502E-4</v>
      </c>
      <c r="AJ257" s="320">
        <f t="shared" ca="1" si="141"/>
        <v>1.1951155681088981</v>
      </c>
      <c r="AL257" s="208">
        <f t="shared" si="142"/>
        <v>97</v>
      </c>
      <c r="AM257" t="b">
        <f t="shared" si="143"/>
        <v>1</v>
      </c>
      <c r="AO257" s="200">
        <v>97</v>
      </c>
    </row>
    <row r="258" spans="2:41">
      <c r="B258" s="410" t="s">
        <v>445</v>
      </c>
      <c r="C258" s="410" t="s">
        <v>379</v>
      </c>
      <c r="D258" s="410" t="s">
        <v>32</v>
      </c>
      <c r="E258" s="410" t="s">
        <v>446</v>
      </c>
      <c r="F258" s="315">
        <v>28675621.10039705</v>
      </c>
      <c r="G258" s="315"/>
      <c r="H258" s="315"/>
      <c r="I258" s="292">
        <f t="shared" si="133"/>
        <v>28675621.10039705</v>
      </c>
      <c r="J258" s="291"/>
      <c r="K258" s="315">
        <v>24745523.666666664</v>
      </c>
      <c r="L258" s="315"/>
      <c r="M258" s="315"/>
      <c r="N258" s="292">
        <f t="shared" si="126"/>
        <v>24745523.666666664</v>
      </c>
      <c r="O258" s="315">
        <f>VLOOKUP($B258,[1]점별현황!$B$3:$E$302,3,0)</f>
        <v>5436692.5588235259</v>
      </c>
      <c r="P258" s="315"/>
      <c r="Q258" s="315"/>
      <c r="R258" s="292">
        <f t="shared" si="127"/>
        <v>5436692.5588235259</v>
      </c>
      <c r="S258" s="315">
        <v>4548170</v>
      </c>
      <c r="T258" s="315"/>
      <c r="U258" s="291"/>
      <c r="V258" s="292">
        <f t="shared" si="134"/>
        <v>4548170</v>
      </c>
      <c r="W258" s="291">
        <f t="shared" si="128"/>
        <v>34112313.659220576</v>
      </c>
      <c r="X258" s="291">
        <f t="shared" si="128"/>
        <v>0</v>
      </c>
      <c r="Y258" s="291">
        <f t="shared" si="135"/>
        <v>0</v>
      </c>
      <c r="Z258" s="292">
        <f t="shared" si="136"/>
        <v>34112313.659220576</v>
      </c>
      <c r="AA258" s="291">
        <f t="shared" si="130"/>
        <v>29293693.666666664</v>
      </c>
      <c r="AB258" s="291">
        <f t="shared" si="130"/>
        <v>0</v>
      </c>
      <c r="AC258" s="291">
        <f t="shared" si="144"/>
        <v>0</v>
      </c>
      <c r="AD258" s="316">
        <f t="shared" si="129"/>
        <v>29293693.666666664</v>
      </c>
      <c r="AE258" s="317">
        <f t="shared" si="137"/>
        <v>0.85874250451929002</v>
      </c>
      <c r="AF258" s="318">
        <f t="shared" ca="1" si="138"/>
        <v>2.827968499013254E-3</v>
      </c>
      <c r="AG258" s="319">
        <f t="shared" si="132"/>
        <v>69</v>
      </c>
      <c r="AH258" s="318">
        <f t="shared" ca="1" si="139"/>
        <v>3.529050736497545E-3</v>
      </c>
      <c r="AI258" s="318">
        <f t="shared" ca="1" si="140"/>
        <v>-7.0108223748429092E-4</v>
      </c>
      <c r="AJ258" s="320">
        <f t="shared" ca="1" si="141"/>
        <v>0.85804142228180569</v>
      </c>
      <c r="AL258" s="208">
        <f t="shared" si="142"/>
        <v>69</v>
      </c>
      <c r="AM258" t="b">
        <f t="shared" si="143"/>
        <v>1</v>
      </c>
      <c r="AO258" s="200">
        <v>69</v>
      </c>
    </row>
    <row r="259" spans="2:41">
      <c r="B259" s="410" t="s">
        <v>447</v>
      </c>
      <c r="C259" s="410" t="s">
        <v>379</v>
      </c>
      <c r="D259" s="410" t="s">
        <v>32</v>
      </c>
      <c r="E259" s="410" t="s">
        <v>448</v>
      </c>
      <c r="F259" s="315">
        <v>35332461.712989226</v>
      </c>
      <c r="G259" s="315"/>
      <c r="H259" s="315"/>
      <c r="I259" s="292">
        <f t="shared" si="133"/>
        <v>35332461.712989226</v>
      </c>
      <c r="J259" s="291"/>
      <c r="K259" s="315">
        <v>36318235.666666664</v>
      </c>
      <c r="L259" s="315"/>
      <c r="M259" s="315"/>
      <c r="N259" s="292">
        <f t="shared" si="126"/>
        <v>36318235.666666664</v>
      </c>
      <c r="O259" s="315">
        <f>VLOOKUP($B259,[1]점별현황!$B$3:$E$302,3,0)</f>
        <v>5629141.8529411731</v>
      </c>
      <c r="P259" s="315"/>
      <c r="Q259" s="315"/>
      <c r="R259" s="292">
        <f t="shared" si="127"/>
        <v>5629141.8529411731</v>
      </c>
      <c r="S259" s="315">
        <v>4023147</v>
      </c>
      <c r="T259" s="315"/>
      <c r="U259" s="291"/>
      <c r="V259" s="292">
        <f t="shared" si="134"/>
        <v>4023147</v>
      </c>
      <c r="W259" s="291">
        <f t="shared" si="128"/>
        <v>40961603.565930396</v>
      </c>
      <c r="X259" s="291">
        <f t="shared" si="128"/>
        <v>0</v>
      </c>
      <c r="Y259" s="291">
        <f t="shared" si="135"/>
        <v>0</v>
      </c>
      <c r="Z259" s="292">
        <f t="shared" si="136"/>
        <v>40961603.565930396</v>
      </c>
      <c r="AA259" s="291">
        <f t="shared" si="130"/>
        <v>40341382.666666664</v>
      </c>
      <c r="AB259" s="291">
        <f t="shared" si="130"/>
        <v>0</v>
      </c>
      <c r="AC259" s="291">
        <f t="shared" si="144"/>
        <v>0</v>
      </c>
      <c r="AD259" s="316">
        <f t="shared" si="129"/>
        <v>40341382.666666664</v>
      </c>
      <c r="AE259" s="317">
        <f t="shared" si="137"/>
        <v>0.98485848098535878</v>
      </c>
      <c r="AF259" s="318">
        <f t="shared" ca="1" si="138"/>
        <v>3.8944955418097091E-3</v>
      </c>
      <c r="AG259" s="319">
        <f t="shared" si="132"/>
        <v>80</v>
      </c>
      <c r="AH259" s="318">
        <f t="shared" ca="1" si="139"/>
        <v>4.0916530278232409E-3</v>
      </c>
      <c r="AI259" s="318">
        <f t="shared" ca="1" si="140"/>
        <v>-1.9715748601353182E-4</v>
      </c>
      <c r="AJ259" s="320">
        <f t="shared" ca="1" si="141"/>
        <v>0.98466132349934521</v>
      </c>
      <c r="AL259" s="208">
        <f t="shared" si="142"/>
        <v>80</v>
      </c>
      <c r="AM259" t="b">
        <f t="shared" si="143"/>
        <v>1</v>
      </c>
      <c r="AO259" s="200">
        <v>80</v>
      </c>
    </row>
    <row r="260" spans="2:41">
      <c r="B260" s="410" t="s">
        <v>451</v>
      </c>
      <c r="C260" s="410" t="s">
        <v>379</v>
      </c>
      <c r="D260" s="410" t="s">
        <v>32</v>
      </c>
      <c r="E260" s="410" t="s">
        <v>452</v>
      </c>
      <c r="F260" s="315">
        <v>29187685.762904141</v>
      </c>
      <c r="G260" s="315"/>
      <c r="H260" s="315"/>
      <c r="I260" s="292">
        <f t="shared" si="133"/>
        <v>29187685.762904141</v>
      </c>
      <c r="J260" s="291"/>
      <c r="K260" s="315">
        <v>38631175.666666664</v>
      </c>
      <c r="L260" s="315"/>
      <c r="M260" s="315"/>
      <c r="N260" s="292">
        <f t="shared" si="126"/>
        <v>38631175.666666664</v>
      </c>
      <c r="O260" s="315">
        <f>VLOOKUP($B260,[1]점별현황!$B$3:$E$302,3,0)</f>
        <v>3897098.2058823504</v>
      </c>
      <c r="P260" s="315"/>
      <c r="Q260" s="315"/>
      <c r="R260" s="292">
        <f t="shared" si="127"/>
        <v>3897098.2058823504</v>
      </c>
      <c r="S260" s="315">
        <v>7317146</v>
      </c>
      <c r="T260" s="315"/>
      <c r="U260" s="291"/>
      <c r="V260" s="292">
        <f t="shared" si="134"/>
        <v>7317146</v>
      </c>
      <c r="W260" s="291">
        <f t="shared" si="128"/>
        <v>33084783.968786493</v>
      </c>
      <c r="X260" s="291">
        <f t="shared" si="128"/>
        <v>0</v>
      </c>
      <c r="Y260" s="291">
        <f t="shared" si="135"/>
        <v>0</v>
      </c>
      <c r="Z260" s="292">
        <f t="shared" si="136"/>
        <v>33084783.968786493</v>
      </c>
      <c r="AA260" s="291">
        <f t="shared" si="130"/>
        <v>45948321.666666664</v>
      </c>
      <c r="AB260" s="291">
        <f t="shared" si="130"/>
        <v>0</v>
      </c>
      <c r="AC260" s="291">
        <f t="shared" si="144"/>
        <v>0</v>
      </c>
      <c r="AD260" s="316">
        <f t="shared" si="129"/>
        <v>45948321.666666664</v>
      </c>
      <c r="AE260" s="317">
        <f t="shared" si="137"/>
        <v>1.3888052498700354</v>
      </c>
      <c r="AF260" s="318">
        <f t="shared" ca="1" si="138"/>
        <v>4.4357808794771711E-3</v>
      </c>
      <c r="AG260" s="319">
        <f t="shared" si="132"/>
        <v>80</v>
      </c>
      <c r="AH260" s="318">
        <f t="shared" ca="1" si="139"/>
        <v>4.0916530278232409E-3</v>
      </c>
      <c r="AI260" s="318">
        <f t="shared" ca="1" si="140"/>
        <v>3.4412785165393017E-4</v>
      </c>
      <c r="AJ260" s="320">
        <f t="shared" ca="1" si="141"/>
        <v>1.3891493777216892</v>
      </c>
      <c r="AL260" s="208">
        <f t="shared" si="142"/>
        <v>80</v>
      </c>
      <c r="AM260" t="b">
        <f t="shared" si="143"/>
        <v>1</v>
      </c>
      <c r="AO260" s="200">
        <v>80</v>
      </c>
    </row>
    <row r="261" spans="2:41">
      <c r="B261" s="410" t="s">
        <v>453</v>
      </c>
      <c r="C261" s="410" t="s">
        <v>379</v>
      </c>
      <c r="D261" s="410" t="s">
        <v>32</v>
      </c>
      <c r="E261" s="410" t="s">
        <v>454</v>
      </c>
      <c r="F261" s="315">
        <v>28163556.43788996</v>
      </c>
      <c r="G261" s="315"/>
      <c r="H261" s="315"/>
      <c r="I261" s="292">
        <f t="shared" si="133"/>
        <v>28163556.43788996</v>
      </c>
      <c r="J261" s="291"/>
      <c r="K261" s="315">
        <v>26222381.666666664</v>
      </c>
      <c r="L261" s="315"/>
      <c r="M261" s="315"/>
      <c r="N261" s="292">
        <f t="shared" si="126"/>
        <v>26222381.666666664</v>
      </c>
      <c r="O261" s="315">
        <f>VLOOKUP($B261,[1]점별현황!$B$3:$E$302,3,0)</f>
        <v>3897098.2058823504</v>
      </c>
      <c r="P261" s="315"/>
      <c r="Q261" s="315"/>
      <c r="R261" s="292">
        <f t="shared" si="127"/>
        <v>3897098.2058823504</v>
      </c>
      <c r="S261" s="315">
        <v>1930004</v>
      </c>
      <c r="T261" s="315"/>
      <c r="U261" s="291"/>
      <c r="V261" s="292">
        <f t="shared" si="134"/>
        <v>1930004</v>
      </c>
      <c r="W261" s="291">
        <f t="shared" si="128"/>
        <v>32060654.643772312</v>
      </c>
      <c r="X261" s="291">
        <f t="shared" si="128"/>
        <v>0</v>
      </c>
      <c r="Y261" s="291">
        <f t="shared" si="135"/>
        <v>0</v>
      </c>
      <c r="Z261" s="292">
        <f t="shared" si="136"/>
        <v>32060654.643772312</v>
      </c>
      <c r="AA261" s="291">
        <f t="shared" si="130"/>
        <v>28152385.666666664</v>
      </c>
      <c r="AB261" s="291">
        <f t="shared" si="130"/>
        <v>0</v>
      </c>
      <c r="AC261" s="291">
        <f t="shared" si="144"/>
        <v>0</v>
      </c>
      <c r="AD261" s="316">
        <f t="shared" si="129"/>
        <v>28152385.666666664</v>
      </c>
      <c r="AE261" s="317">
        <f t="shared" si="137"/>
        <v>0.87809765519354988</v>
      </c>
      <c r="AF261" s="318">
        <f t="shared" ca="1" si="138"/>
        <v>2.7177883657600516E-3</v>
      </c>
      <c r="AG261" s="319">
        <f t="shared" si="132"/>
        <v>55</v>
      </c>
      <c r="AH261" s="318">
        <f t="shared" ca="1" si="139"/>
        <v>2.8130114566284779E-3</v>
      </c>
      <c r="AI261" s="318">
        <f t="shared" ca="1" si="140"/>
        <v>-9.5223090868426247E-5</v>
      </c>
      <c r="AJ261" s="320">
        <f t="shared" ca="1" si="141"/>
        <v>0.87800243210268147</v>
      </c>
      <c r="AL261" s="208">
        <f t="shared" si="142"/>
        <v>55</v>
      </c>
      <c r="AM261" t="b">
        <f t="shared" si="143"/>
        <v>1</v>
      </c>
      <c r="AO261" s="200">
        <v>55</v>
      </c>
    </row>
    <row r="262" spans="2:41">
      <c r="B262" s="410" t="s">
        <v>455</v>
      </c>
      <c r="C262" s="410" t="s">
        <v>379</v>
      </c>
      <c r="D262" s="410" t="s">
        <v>32</v>
      </c>
      <c r="E262" s="410" t="s">
        <v>456</v>
      </c>
      <c r="F262" s="315">
        <v>10241293.250141803</v>
      </c>
      <c r="G262" s="315"/>
      <c r="H262" s="315"/>
      <c r="I262" s="292">
        <f t="shared" si="133"/>
        <v>10241293.250141803</v>
      </c>
      <c r="J262" s="291"/>
      <c r="K262" s="315">
        <v>30232121.666666664</v>
      </c>
      <c r="L262" s="315"/>
      <c r="M262" s="315"/>
      <c r="N262" s="292">
        <f t="shared" si="126"/>
        <v>30232121.666666664</v>
      </c>
      <c r="O262" s="315">
        <f>VLOOKUP($B262,[1]점별현황!$B$3:$E$302,3,0)</f>
        <v>1635818.9999999991</v>
      </c>
      <c r="P262" s="315"/>
      <c r="Q262" s="315"/>
      <c r="R262" s="292">
        <f t="shared" si="127"/>
        <v>1635818.9999999991</v>
      </c>
      <c r="S262" s="315">
        <v>4615590</v>
      </c>
      <c r="T262" s="315"/>
      <c r="U262" s="291"/>
      <c r="V262" s="292">
        <f t="shared" si="134"/>
        <v>4615590</v>
      </c>
      <c r="W262" s="291">
        <f t="shared" si="128"/>
        <v>11877112.250141803</v>
      </c>
      <c r="X262" s="291">
        <f t="shared" si="128"/>
        <v>0</v>
      </c>
      <c r="Y262" s="291">
        <f t="shared" si="135"/>
        <v>0</v>
      </c>
      <c r="Z262" s="292">
        <f t="shared" si="136"/>
        <v>11877112.250141803</v>
      </c>
      <c r="AA262" s="291">
        <f t="shared" si="130"/>
        <v>34847711.666666664</v>
      </c>
      <c r="AB262" s="291">
        <f t="shared" si="130"/>
        <v>0</v>
      </c>
      <c r="AC262" s="291">
        <f t="shared" si="144"/>
        <v>0</v>
      </c>
      <c r="AD262" s="316">
        <f t="shared" si="129"/>
        <v>34847711.666666664</v>
      </c>
      <c r="AE262" s="317">
        <f t="shared" si="137"/>
        <v>2.9340222549677941</v>
      </c>
      <c r="AF262" s="318">
        <f t="shared" ca="1" si="138"/>
        <v>3.3641449240717691E-3</v>
      </c>
      <c r="AG262" s="319">
        <f t="shared" si="132"/>
        <v>42</v>
      </c>
      <c r="AH262" s="318">
        <f t="shared" ca="1" si="139"/>
        <v>2.1481178396072012E-3</v>
      </c>
      <c r="AI262" s="318">
        <f t="shared" ca="1" si="140"/>
        <v>1.2160270844645679E-3</v>
      </c>
      <c r="AJ262" s="320">
        <f t="shared" ca="1" si="141"/>
        <v>2.9352382820522589</v>
      </c>
      <c r="AL262" s="208">
        <f t="shared" si="142"/>
        <v>42</v>
      </c>
      <c r="AM262" t="b">
        <f t="shared" si="143"/>
        <v>1</v>
      </c>
      <c r="AO262" s="200">
        <v>42</v>
      </c>
    </row>
    <row r="263" spans="2:41">
      <c r="B263" s="410" t="s">
        <v>459</v>
      </c>
      <c r="C263" s="410" t="s">
        <v>379</v>
      </c>
      <c r="D263" s="410" t="s">
        <v>32</v>
      </c>
      <c r="E263" s="410" t="s">
        <v>460</v>
      </c>
      <c r="F263" s="315">
        <v>24579103.800340328</v>
      </c>
      <c r="G263" s="315"/>
      <c r="H263" s="315"/>
      <c r="I263" s="292">
        <f t="shared" si="133"/>
        <v>24579103.800340328</v>
      </c>
      <c r="J263" s="291"/>
      <c r="K263" s="315">
        <v>25361632.666666664</v>
      </c>
      <c r="L263" s="315"/>
      <c r="M263" s="315"/>
      <c r="N263" s="292">
        <f t="shared" si="126"/>
        <v>25361632.666666664</v>
      </c>
      <c r="O263" s="315">
        <f>VLOOKUP($B263,[1]점별현황!$B$3:$E$302,3,0)</f>
        <v>3079188.7058823509</v>
      </c>
      <c r="P263" s="315"/>
      <c r="Q263" s="315"/>
      <c r="R263" s="292">
        <f t="shared" si="127"/>
        <v>3079188.7058823509</v>
      </c>
      <c r="S263" s="315">
        <v>5940237</v>
      </c>
      <c r="T263" s="315"/>
      <c r="U263" s="291"/>
      <c r="V263" s="292">
        <f t="shared" si="134"/>
        <v>5940237</v>
      </c>
      <c r="W263" s="291">
        <f t="shared" si="128"/>
        <v>27658292.50622268</v>
      </c>
      <c r="X263" s="291">
        <f t="shared" si="128"/>
        <v>0</v>
      </c>
      <c r="Y263" s="291">
        <f t="shared" si="135"/>
        <v>0</v>
      </c>
      <c r="Z263" s="292">
        <f t="shared" si="136"/>
        <v>27658292.50622268</v>
      </c>
      <c r="AA263" s="291">
        <f t="shared" si="130"/>
        <v>31301869.666666664</v>
      </c>
      <c r="AB263" s="291">
        <f t="shared" si="130"/>
        <v>0</v>
      </c>
      <c r="AC263" s="291">
        <f t="shared" si="144"/>
        <v>0</v>
      </c>
      <c r="AD263" s="316">
        <f t="shared" si="129"/>
        <v>31301869.666666664</v>
      </c>
      <c r="AE263" s="317">
        <f t="shared" si="137"/>
        <v>1.1317354337627399</v>
      </c>
      <c r="AF263" s="318">
        <f t="shared" ca="1" si="138"/>
        <v>3.0218347465782256E-3</v>
      </c>
      <c r="AG263" s="319">
        <f t="shared" si="132"/>
        <v>56</v>
      </c>
      <c r="AH263" s="318">
        <f t="shared" ca="1" si="139"/>
        <v>2.8641571194762683E-3</v>
      </c>
      <c r="AI263" s="318">
        <f t="shared" ca="1" si="140"/>
        <v>1.5767762710195733E-4</v>
      </c>
      <c r="AJ263" s="320">
        <f t="shared" ca="1" si="141"/>
        <v>1.1318931113898418</v>
      </c>
      <c r="AL263" s="208">
        <f t="shared" si="142"/>
        <v>56</v>
      </c>
      <c r="AM263" t="b">
        <f t="shared" si="143"/>
        <v>1</v>
      </c>
      <c r="AO263" s="200">
        <v>56</v>
      </c>
    </row>
    <row r="264" spans="2:41">
      <c r="B264" s="410" t="s">
        <v>461</v>
      </c>
      <c r="C264" s="410" t="s">
        <v>379</v>
      </c>
      <c r="D264" s="410" t="s">
        <v>32</v>
      </c>
      <c r="E264" s="410" t="s">
        <v>462</v>
      </c>
      <c r="F264" s="315">
        <v>39941043.675553031</v>
      </c>
      <c r="G264" s="315"/>
      <c r="H264" s="315"/>
      <c r="I264" s="292">
        <f t="shared" si="133"/>
        <v>39941043.675553031</v>
      </c>
      <c r="J264" s="291"/>
      <c r="K264" s="315">
        <v>36242172.666666664</v>
      </c>
      <c r="L264" s="315"/>
      <c r="M264" s="315"/>
      <c r="N264" s="292">
        <f t="shared" si="126"/>
        <v>36242172.666666664</v>
      </c>
      <c r="O264" s="315">
        <f>VLOOKUP($B264,[1]점별현황!$B$3:$E$302,3,0)</f>
        <v>5677254.1764705852</v>
      </c>
      <c r="P264" s="315"/>
      <c r="Q264" s="315"/>
      <c r="R264" s="292">
        <f t="shared" si="127"/>
        <v>5677254.1764705852</v>
      </c>
      <c r="S264" s="315">
        <v>4626850</v>
      </c>
      <c r="T264" s="315"/>
      <c r="U264" s="291"/>
      <c r="V264" s="292">
        <f t="shared" si="134"/>
        <v>4626850</v>
      </c>
      <c r="W264" s="291">
        <f t="shared" si="128"/>
        <v>45618297.852023616</v>
      </c>
      <c r="X264" s="291">
        <f t="shared" si="128"/>
        <v>0</v>
      </c>
      <c r="Y264" s="291">
        <f t="shared" si="135"/>
        <v>0</v>
      </c>
      <c r="Z264" s="292">
        <f t="shared" si="136"/>
        <v>45618297.852023616</v>
      </c>
      <c r="AA264" s="291">
        <f t="shared" si="130"/>
        <v>40869022.666666664</v>
      </c>
      <c r="AB264" s="291">
        <f t="shared" si="130"/>
        <v>0</v>
      </c>
      <c r="AC264" s="291">
        <f t="shared" si="144"/>
        <v>0</v>
      </c>
      <c r="AD264" s="316">
        <f t="shared" si="129"/>
        <v>40869022.666666664</v>
      </c>
      <c r="AE264" s="317">
        <f t="shared" si="137"/>
        <v>0.89589100407115962</v>
      </c>
      <c r="AF264" s="318">
        <f t="shared" ca="1" si="138"/>
        <v>3.9454331024942214E-3</v>
      </c>
      <c r="AG264" s="319">
        <f t="shared" si="132"/>
        <v>86</v>
      </c>
      <c r="AH264" s="318">
        <f t="shared" ca="1" si="139"/>
        <v>4.398527004909984E-3</v>
      </c>
      <c r="AI264" s="318">
        <f t="shared" ca="1" si="140"/>
        <v>-4.5309390241576267E-4</v>
      </c>
      <c r="AJ264" s="320">
        <f t="shared" ca="1" si="141"/>
        <v>0.89543791016874386</v>
      </c>
      <c r="AL264" s="208">
        <f t="shared" si="142"/>
        <v>86</v>
      </c>
      <c r="AM264" t="b">
        <f t="shared" si="143"/>
        <v>1</v>
      </c>
      <c r="AO264" s="200">
        <v>86</v>
      </c>
    </row>
    <row r="265" spans="2:41">
      <c r="B265" s="410" t="s">
        <v>463</v>
      </c>
      <c r="C265" s="410" t="s">
        <v>379</v>
      </c>
      <c r="D265" s="410" t="s">
        <v>32</v>
      </c>
      <c r="E265" s="410" t="s">
        <v>464</v>
      </c>
      <c r="F265" s="315">
        <v>29187685.762904141</v>
      </c>
      <c r="G265" s="315"/>
      <c r="H265" s="315"/>
      <c r="I265" s="292">
        <f t="shared" si="133"/>
        <v>29187685.762904141</v>
      </c>
      <c r="J265" s="291"/>
      <c r="K265" s="315">
        <v>28916006.666666664</v>
      </c>
      <c r="L265" s="315"/>
      <c r="M265" s="315"/>
      <c r="N265" s="292">
        <f t="shared" ref="N265:N276" si="145">SUM(J265:M265)</f>
        <v>28916006.666666664</v>
      </c>
      <c r="O265" s="315">
        <f>VLOOKUP($B265,[1]점별현황!$B$3:$E$302,3,0)</f>
        <v>3897098.2058823504</v>
      </c>
      <c r="P265" s="315"/>
      <c r="Q265" s="315"/>
      <c r="R265" s="292">
        <f t="shared" ref="R265:R276" si="146">SUM(O265:Q265)</f>
        <v>3897098.2058823504</v>
      </c>
      <c r="S265" s="315">
        <v>3730247</v>
      </c>
      <c r="T265" s="315"/>
      <c r="U265" s="291"/>
      <c r="V265" s="292">
        <f t="shared" si="134"/>
        <v>3730247</v>
      </c>
      <c r="W265" s="291">
        <f t="shared" ref="W265:X276" si="147">SUM(F265,O265)</f>
        <v>33084783.968786493</v>
      </c>
      <c r="X265" s="291">
        <f t="shared" si="147"/>
        <v>0</v>
      </c>
      <c r="Y265" s="291">
        <f t="shared" si="135"/>
        <v>0</v>
      </c>
      <c r="Z265" s="292">
        <f t="shared" si="136"/>
        <v>33084783.968786493</v>
      </c>
      <c r="AA265" s="291">
        <f t="shared" si="130"/>
        <v>32646253.666666664</v>
      </c>
      <c r="AB265" s="291">
        <f t="shared" si="130"/>
        <v>0</v>
      </c>
      <c r="AC265" s="291">
        <f t="shared" si="144"/>
        <v>0</v>
      </c>
      <c r="AD265" s="316">
        <f t="shared" ref="AD265:AD276" si="148">SUM(AA265:AC265)</f>
        <v>32646253.666666664</v>
      </c>
      <c r="AE265" s="317">
        <f t="shared" si="137"/>
        <v>0.98674525719939543</v>
      </c>
      <c r="AF265" s="318">
        <f t="shared" ca="1" si="138"/>
        <v>3.1516195270787331E-3</v>
      </c>
      <c r="AG265" s="319">
        <f t="shared" si="132"/>
        <v>62</v>
      </c>
      <c r="AH265" s="318">
        <f t="shared" ca="1" si="139"/>
        <v>3.1710310965630114E-3</v>
      </c>
      <c r="AI265" s="318">
        <f t="shared" ca="1" si="140"/>
        <v>-1.9411569484278305E-5</v>
      </c>
      <c r="AJ265" s="320">
        <f t="shared" ca="1" si="141"/>
        <v>0.98672584562991117</v>
      </c>
      <c r="AL265" s="208">
        <f t="shared" si="142"/>
        <v>62</v>
      </c>
      <c r="AM265" t="b">
        <f t="shared" si="143"/>
        <v>1</v>
      </c>
      <c r="AO265" s="200">
        <v>62</v>
      </c>
    </row>
    <row r="266" spans="2:41">
      <c r="B266" s="410" t="s">
        <v>465</v>
      </c>
      <c r="C266" s="410" t="s">
        <v>379</v>
      </c>
      <c r="D266" s="410" t="s">
        <v>32</v>
      </c>
      <c r="E266" s="410" t="s">
        <v>466</v>
      </c>
      <c r="F266" s="315">
        <v>32772138.400453776</v>
      </c>
      <c r="G266" s="315"/>
      <c r="H266" s="315"/>
      <c r="I266" s="292">
        <f t="shared" si="133"/>
        <v>32772138.400453776</v>
      </c>
      <c r="J266" s="291"/>
      <c r="K266" s="315">
        <v>32845710.333333332</v>
      </c>
      <c r="L266" s="315"/>
      <c r="M266" s="315"/>
      <c r="N266" s="292">
        <f t="shared" si="145"/>
        <v>32845710.333333332</v>
      </c>
      <c r="O266" s="315">
        <f>VLOOKUP($B266,[1]점별현황!$B$3:$E$302,3,0)</f>
        <v>4041435.1764705861</v>
      </c>
      <c r="P266" s="315"/>
      <c r="Q266" s="315"/>
      <c r="R266" s="292">
        <f t="shared" si="146"/>
        <v>4041435.1764705861</v>
      </c>
      <c r="S266" s="315">
        <v>3012928</v>
      </c>
      <c r="T266" s="315"/>
      <c r="U266" s="291"/>
      <c r="V266" s="292">
        <f t="shared" si="134"/>
        <v>3012928</v>
      </c>
      <c r="W266" s="291">
        <f t="shared" si="147"/>
        <v>36813573.576924361</v>
      </c>
      <c r="X266" s="291">
        <f t="shared" si="147"/>
        <v>0</v>
      </c>
      <c r="Y266" s="291">
        <f t="shared" si="135"/>
        <v>0</v>
      </c>
      <c r="Z266" s="292">
        <f t="shared" si="136"/>
        <v>36813573.576924361</v>
      </c>
      <c r="AA266" s="291">
        <f t="shared" ref="AA266:AB276" si="149">SUM(K266,S266)</f>
        <v>35858638.333333328</v>
      </c>
      <c r="AB266" s="291">
        <f t="shared" si="149"/>
        <v>0</v>
      </c>
      <c r="AC266" s="291">
        <f t="shared" si="144"/>
        <v>0</v>
      </c>
      <c r="AD266" s="316">
        <f t="shared" si="148"/>
        <v>35858638.333333328</v>
      </c>
      <c r="AE266" s="317">
        <f t="shared" si="137"/>
        <v>0.97406024053612639</v>
      </c>
      <c r="AF266" s="318">
        <f t="shared" ca="1" si="138"/>
        <v>3.4617382423018598E-3</v>
      </c>
      <c r="AG266" s="319">
        <f t="shared" si="132"/>
        <v>83</v>
      </c>
      <c r="AH266" s="318">
        <f t="shared" ca="1" si="139"/>
        <v>4.245090016366612E-3</v>
      </c>
      <c r="AI266" s="318">
        <f t="shared" ca="1" si="140"/>
        <v>-7.8335177406475224E-4</v>
      </c>
      <c r="AJ266" s="320">
        <f t="shared" ca="1" si="141"/>
        <v>0.97327688876206164</v>
      </c>
      <c r="AL266" s="208">
        <f t="shared" si="142"/>
        <v>83</v>
      </c>
      <c r="AM266" t="b">
        <f t="shared" si="143"/>
        <v>1</v>
      </c>
      <c r="AO266" s="200">
        <v>83</v>
      </c>
    </row>
    <row r="267" spans="2:41">
      <c r="B267" s="410" t="s">
        <v>467</v>
      </c>
      <c r="C267" s="410" t="s">
        <v>379</v>
      </c>
      <c r="D267" s="410" t="s">
        <v>32</v>
      </c>
      <c r="E267" s="410" t="s">
        <v>468</v>
      </c>
      <c r="F267" s="315">
        <v>46085819.625638112</v>
      </c>
      <c r="G267" s="315"/>
      <c r="H267" s="315"/>
      <c r="I267" s="292">
        <f t="shared" ref="I267" si="150">SUM(F267:H267)</f>
        <v>46085819.625638112</v>
      </c>
      <c r="J267" s="291"/>
      <c r="K267" s="315">
        <v>46204423.666666664</v>
      </c>
      <c r="L267" s="315"/>
      <c r="M267" s="315"/>
      <c r="N267" s="292">
        <f t="shared" ref="N267" si="151">SUM(J267:M267)</f>
        <v>46204423.666666664</v>
      </c>
      <c r="O267" s="315">
        <f>VLOOKUP($B267,[1]점별현황!$B$3:$E$302,3,0)</f>
        <v>6014040.4411764666</v>
      </c>
      <c r="P267" s="315"/>
      <c r="Q267" s="315"/>
      <c r="R267" s="292">
        <f t="shared" ref="R267" si="152">SUM(O267:Q267)</f>
        <v>6014040.4411764666</v>
      </c>
      <c r="S267" s="315">
        <v>6109610</v>
      </c>
      <c r="T267" s="315"/>
      <c r="U267" s="291"/>
      <c r="V267" s="292">
        <f t="shared" si="134"/>
        <v>6109610</v>
      </c>
      <c r="W267" s="291">
        <f t="shared" si="147"/>
        <v>52099860.066814579</v>
      </c>
      <c r="X267" s="291">
        <f t="shared" si="147"/>
        <v>0</v>
      </c>
      <c r="Y267" s="291">
        <f t="shared" si="135"/>
        <v>0</v>
      </c>
      <c r="Z267" s="292">
        <f t="shared" si="136"/>
        <v>52099860.066814579</v>
      </c>
      <c r="AA267" s="291">
        <f t="shared" si="149"/>
        <v>52314033.666666664</v>
      </c>
      <c r="AB267" s="291">
        <f t="shared" si="149"/>
        <v>0</v>
      </c>
      <c r="AC267" s="291">
        <f t="shared" si="144"/>
        <v>0</v>
      </c>
      <c r="AD267" s="316">
        <f t="shared" si="148"/>
        <v>52314033.666666664</v>
      </c>
      <c r="AE267" s="317">
        <f t="shared" si="137"/>
        <v>1.0041108286966112</v>
      </c>
      <c r="AF267" s="318">
        <f t="shared" ca="1" si="138"/>
        <v>5.0503170050554625E-3</v>
      </c>
      <c r="AG267" s="319">
        <f t="shared" si="132"/>
        <v>112</v>
      </c>
      <c r="AH267" s="318">
        <f t="shared" ca="1" si="139"/>
        <v>5.7283142389525366E-3</v>
      </c>
      <c r="AI267" s="318">
        <f t="shared" ca="1" si="140"/>
        <v>-6.7799723389707408E-4</v>
      </c>
      <c r="AJ267" s="320">
        <f t="shared" ca="1" si="141"/>
        <v>1.0034328314627141</v>
      </c>
      <c r="AL267" s="208">
        <f t="shared" si="142"/>
        <v>112</v>
      </c>
      <c r="AM267" t="b">
        <f t="shared" si="143"/>
        <v>1</v>
      </c>
      <c r="AO267" s="200">
        <v>112</v>
      </c>
    </row>
    <row r="268" spans="2:41">
      <c r="B268" s="410" t="s">
        <v>469</v>
      </c>
      <c r="C268" s="410" t="s">
        <v>379</v>
      </c>
      <c r="D268" s="410" t="s">
        <v>32</v>
      </c>
      <c r="E268" s="410" t="s">
        <v>470</v>
      </c>
      <c r="F268" s="315">
        <v>0</v>
      </c>
      <c r="G268" s="315"/>
      <c r="H268" s="315"/>
      <c r="I268" s="292">
        <f t="shared" si="133"/>
        <v>0</v>
      </c>
      <c r="J268" s="291"/>
      <c r="K268" s="315">
        <v>7284283.666666666</v>
      </c>
      <c r="L268" s="315"/>
      <c r="M268" s="315"/>
      <c r="N268" s="292">
        <f t="shared" si="145"/>
        <v>7284283.666666666</v>
      </c>
      <c r="O268" s="315">
        <f>VLOOKUP($B268,[1]점별현황!$B$3:$E$302,3,0)</f>
        <v>0</v>
      </c>
      <c r="P268" s="315"/>
      <c r="Q268" s="315"/>
      <c r="R268" s="292">
        <f t="shared" si="146"/>
        <v>0</v>
      </c>
      <c r="S268" s="315">
        <v>0</v>
      </c>
      <c r="T268" s="315"/>
      <c r="U268" s="291"/>
      <c r="V268" s="292">
        <f t="shared" si="134"/>
        <v>0</v>
      </c>
      <c r="W268" s="291">
        <f t="shared" si="147"/>
        <v>0</v>
      </c>
      <c r="X268" s="291">
        <f t="shared" si="147"/>
        <v>0</v>
      </c>
      <c r="Y268" s="291">
        <f t="shared" si="135"/>
        <v>0</v>
      </c>
      <c r="Z268" s="292">
        <f t="shared" si="136"/>
        <v>0</v>
      </c>
      <c r="AA268" s="291">
        <f t="shared" si="149"/>
        <v>7284283.666666666</v>
      </c>
      <c r="AB268" s="291">
        <f t="shared" si="149"/>
        <v>0</v>
      </c>
      <c r="AC268" s="291">
        <f t="shared" si="144"/>
        <v>0</v>
      </c>
      <c r="AD268" s="316">
        <f t="shared" si="148"/>
        <v>7284283.666666666</v>
      </c>
      <c r="AE268" s="317" t="e">
        <f t="shared" si="137"/>
        <v>#DIV/0!</v>
      </c>
      <c r="AF268" s="318">
        <f t="shared" ca="1" si="138"/>
        <v>7.0321363299605168E-4</v>
      </c>
      <c r="AG268" s="319">
        <f t="shared" si="132"/>
        <v>0</v>
      </c>
      <c r="AH268" s="318">
        <f t="shared" ca="1" si="139"/>
        <v>0</v>
      </c>
      <c r="AI268" s="318">
        <f t="shared" ca="1" si="140"/>
        <v>7.0321363299605168E-4</v>
      </c>
      <c r="AJ268" s="320" t="e">
        <f t="shared" ca="1" si="141"/>
        <v>#DIV/0!</v>
      </c>
      <c r="AL268" s="208">
        <f t="shared" si="142"/>
        <v>0</v>
      </c>
      <c r="AM268" t="b">
        <f t="shared" si="143"/>
        <v>1</v>
      </c>
      <c r="AO268" s="200">
        <v>0</v>
      </c>
    </row>
    <row r="269" spans="2:41">
      <c r="B269" s="410" t="s">
        <v>471</v>
      </c>
      <c r="C269" s="410" t="s">
        <v>379</v>
      </c>
      <c r="D269" s="410" t="s">
        <v>32</v>
      </c>
      <c r="E269" s="410" t="s">
        <v>472</v>
      </c>
      <c r="F269" s="315">
        <v>38916914.350538857</v>
      </c>
      <c r="G269" s="315"/>
      <c r="H269" s="315"/>
      <c r="I269" s="292">
        <f t="shared" si="133"/>
        <v>38916914.350538857</v>
      </c>
      <c r="J269" s="291"/>
      <c r="K269" s="315">
        <v>26791672.666666664</v>
      </c>
      <c r="L269" s="315"/>
      <c r="M269" s="315"/>
      <c r="N269" s="292">
        <f t="shared" si="145"/>
        <v>26791672.666666664</v>
      </c>
      <c r="O269" s="315">
        <f>VLOOKUP($B269,[1]점별현황!$B$3:$E$302,3,0)</f>
        <v>5965928.1176470555</v>
      </c>
      <c r="P269" s="315"/>
      <c r="Q269" s="315"/>
      <c r="R269" s="292">
        <f t="shared" si="146"/>
        <v>5965928.1176470555</v>
      </c>
      <c r="S269" s="315">
        <v>3138780</v>
      </c>
      <c r="T269" s="315"/>
      <c r="U269" s="291"/>
      <c r="V269" s="292">
        <f t="shared" si="134"/>
        <v>3138780</v>
      </c>
      <c r="W269" s="291">
        <f t="shared" si="147"/>
        <v>44882842.468185917</v>
      </c>
      <c r="X269" s="291">
        <f t="shared" si="147"/>
        <v>0</v>
      </c>
      <c r="Y269" s="291">
        <f t="shared" si="135"/>
        <v>0</v>
      </c>
      <c r="Z269" s="292">
        <f t="shared" si="136"/>
        <v>44882842.468185917</v>
      </c>
      <c r="AA269" s="291">
        <f t="shared" si="149"/>
        <v>29930452.666666664</v>
      </c>
      <c r="AB269" s="291">
        <f t="shared" si="149"/>
        <v>0</v>
      </c>
      <c r="AC269" s="291">
        <f t="shared" si="144"/>
        <v>0</v>
      </c>
      <c r="AD269" s="316">
        <f t="shared" si="148"/>
        <v>29930452.666666664</v>
      </c>
      <c r="AE269" s="317">
        <f t="shared" si="137"/>
        <v>0.66685733391066127</v>
      </c>
      <c r="AF269" s="318">
        <f t="shared" ca="1" si="138"/>
        <v>2.8894402414965941E-3</v>
      </c>
      <c r="AG269" s="319">
        <f t="shared" si="132"/>
        <v>69</v>
      </c>
      <c r="AH269" s="318">
        <f t="shared" ca="1" si="139"/>
        <v>3.529050736497545E-3</v>
      </c>
      <c r="AI269" s="318">
        <f t="shared" ca="1" si="140"/>
        <v>-6.3961049500095091E-4</v>
      </c>
      <c r="AJ269" s="320">
        <f t="shared" ca="1" si="141"/>
        <v>0.66621772341566032</v>
      </c>
      <c r="AL269" s="208">
        <f t="shared" si="142"/>
        <v>69</v>
      </c>
      <c r="AM269" t="b">
        <f t="shared" si="143"/>
        <v>1</v>
      </c>
      <c r="AO269" s="200">
        <v>69</v>
      </c>
    </row>
    <row r="270" spans="2:41">
      <c r="B270" s="410" t="s">
        <v>473</v>
      </c>
      <c r="C270" s="410" t="s">
        <v>379</v>
      </c>
      <c r="D270" s="410" t="s">
        <v>32</v>
      </c>
      <c r="E270" s="410" t="s">
        <v>474</v>
      </c>
      <c r="F270" s="315">
        <v>46085819.625638112</v>
      </c>
      <c r="G270" s="315"/>
      <c r="H270" s="315"/>
      <c r="I270" s="292">
        <f t="shared" si="133"/>
        <v>46085819.625638112</v>
      </c>
      <c r="J270" s="291"/>
      <c r="K270" s="315">
        <v>41296274.666666664</v>
      </c>
      <c r="L270" s="315"/>
      <c r="M270" s="315"/>
      <c r="N270" s="292">
        <f t="shared" si="145"/>
        <v>41296274.666666664</v>
      </c>
      <c r="O270" s="315">
        <f>VLOOKUP($B270,[1]점별현황!$B$3:$E$302,3,0)</f>
        <v>6254602.0588235259</v>
      </c>
      <c r="P270" s="315"/>
      <c r="Q270" s="315"/>
      <c r="R270" s="292">
        <f t="shared" si="146"/>
        <v>6254602.0588235259</v>
      </c>
      <c r="S270" s="315">
        <v>4757961</v>
      </c>
      <c r="T270" s="315"/>
      <c r="U270" s="291"/>
      <c r="V270" s="292">
        <f t="shared" si="134"/>
        <v>4757961</v>
      </c>
      <c r="W270" s="291">
        <f t="shared" si="147"/>
        <v>52340421.684461638</v>
      </c>
      <c r="X270" s="291">
        <f t="shared" si="147"/>
        <v>0</v>
      </c>
      <c r="Y270" s="291">
        <f t="shared" si="135"/>
        <v>0</v>
      </c>
      <c r="Z270" s="292">
        <f t="shared" si="136"/>
        <v>52340421.684461638</v>
      </c>
      <c r="AA270" s="291">
        <f t="shared" si="149"/>
        <v>46054235.666666664</v>
      </c>
      <c r="AB270" s="291">
        <f t="shared" si="149"/>
        <v>0</v>
      </c>
      <c r="AC270" s="291">
        <f t="shared" si="144"/>
        <v>0</v>
      </c>
      <c r="AD270" s="316">
        <f t="shared" si="148"/>
        <v>46054235.666666664</v>
      </c>
      <c r="AE270" s="317">
        <f t="shared" si="137"/>
        <v>0.87989806318925468</v>
      </c>
      <c r="AF270" s="318">
        <f t="shared" ca="1" si="138"/>
        <v>4.4460056554652301E-3</v>
      </c>
      <c r="AG270" s="319">
        <f t="shared" si="132"/>
        <v>93</v>
      </c>
      <c r="AH270" s="318">
        <f t="shared" ca="1" si="139"/>
        <v>4.7565466448445176E-3</v>
      </c>
      <c r="AI270" s="318">
        <f t="shared" ca="1" si="140"/>
        <v>-3.1054098937928747E-4</v>
      </c>
      <c r="AJ270" s="320">
        <f t="shared" ca="1" si="141"/>
        <v>0.87958752219987535</v>
      </c>
      <c r="AL270" s="208">
        <f t="shared" si="142"/>
        <v>93</v>
      </c>
      <c r="AM270" t="b">
        <f t="shared" si="143"/>
        <v>1</v>
      </c>
      <c r="AO270" s="200">
        <v>93</v>
      </c>
    </row>
    <row r="271" spans="2:41">
      <c r="B271" s="410" t="s">
        <v>475</v>
      </c>
      <c r="C271" s="410" t="s">
        <v>379</v>
      </c>
      <c r="D271" s="410" t="s">
        <v>32</v>
      </c>
      <c r="E271" s="410" t="s">
        <v>476</v>
      </c>
      <c r="F271" s="315">
        <v>54790918.888258643</v>
      </c>
      <c r="G271" s="315"/>
      <c r="H271" s="315"/>
      <c r="I271" s="292">
        <f t="shared" si="133"/>
        <v>54790918.888258643</v>
      </c>
      <c r="J271" s="291"/>
      <c r="K271" s="315">
        <v>51839124</v>
      </c>
      <c r="L271" s="315"/>
      <c r="M271" s="315"/>
      <c r="N271" s="292">
        <f t="shared" si="145"/>
        <v>51839124</v>
      </c>
      <c r="O271" s="315">
        <f>VLOOKUP($B271,[1]점별현황!$B$3:$E$302,3,0)</f>
        <v>8708330.558823524</v>
      </c>
      <c r="P271" s="315"/>
      <c r="Q271" s="315"/>
      <c r="R271" s="292">
        <f t="shared" si="146"/>
        <v>8708330.558823524</v>
      </c>
      <c r="S271" s="315">
        <v>6001987</v>
      </c>
      <c r="T271" s="315"/>
      <c r="U271" s="291"/>
      <c r="V271" s="292">
        <f t="shared" si="134"/>
        <v>6001987</v>
      </c>
      <c r="W271" s="291">
        <f t="shared" si="147"/>
        <v>63499249.447082169</v>
      </c>
      <c r="X271" s="291">
        <f t="shared" si="147"/>
        <v>0</v>
      </c>
      <c r="Y271" s="291">
        <f t="shared" si="135"/>
        <v>0</v>
      </c>
      <c r="Z271" s="292">
        <f t="shared" si="136"/>
        <v>63499249.447082169</v>
      </c>
      <c r="AA271" s="291">
        <f t="shared" si="149"/>
        <v>57841111</v>
      </c>
      <c r="AB271" s="291">
        <f t="shared" si="149"/>
        <v>0</v>
      </c>
      <c r="AC271" s="291">
        <f t="shared" si="144"/>
        <v>0</v>
      </c>
      <c r="AD271" s="316">
        <f t="shared" si="148"/>
        <v>57841111</v>
      </c>
      <c r="AE271" s="317">
        <f t="shared" si="137"/>
        <v>0.91089440432209445</v>
      </c>
      <c r="AF271" s="318">
        <f t="shared" ca="1" si="138"/>
        <v>5.5838926192519987E-3</v>
      </c>
      <c r="AG271" s="319">
        <f t="shared" si="132"/>
        <v>111</v>
      </c>
      <c r="AH271" s="318">
        <f t="shared" ca="1" si="139"/>
        <v>5.6771685761047462E-3</v>
      </c>
      <c r="AI271" s="318">
        <f t="shared" ca="1" si="140"/>
        <v>-9.3275956852747512E-5</v>
      </c>
      <c r="AJ271" s="320">
        <f t="shared" ca="1" si="141"/>
        <v>0.91080112836524174</v>
      </c>
      <c r="AL271" s="208">
        <f t="shared" si="142"/>
        <v>111</v>
      </c>
      <c r="AM271" t="b">
        <f t="shared" si="143"/>
        <v>1</v>
      </c>
      <c r="AO271" s="200">
        <v>111</v>
      </c>
    </row>
    <row r="272" spans="2:41">
      <c r="B272" s="410" t="s">
        <v>449</v>
      </c>
      <c r="C272" s="410" t="s">
        <v>379</v>
      </c>
      <c r="D272" s="410" t="s">
        <v>32</v>
      </c>
      <c r="E272" s="410" t="s">
        <v>450</v>
      </c>
      <c r="F272" s="315">
        <v>55815048.213272825</v>
      </c>
      <c r="G272" s="315"/>
      <c r="H272" s="315"/>
      <c r="I272" s="292">
        <f t="shared" si="133"/>
        <v>55815048.213272825</v>
      </c>
      <c r="J272" s="291"/>
      <c r="K272" s="315">
        <v>49709216.666666664</v>
      </c>
      <c r="L272" s="315"/>
      <c r="M272" s="315"/>
      <c r="N272" s="292">
        <f t="shared" si="145"/>
        <v>49709216.666666664</v>
      </c>
      <c r="O272" s="315">
        <f>VLOOKUP($B272,[1]점별현황!$B$3:$E$302,3,0)</f>
        <v>7457410.1470588185</v>
      </c>
      <c r="P272" s="315"/>
      <c r="Q272" s="315"/>
      <c r="R272" s="292">
        <f t="shared" si="146"/>
        <v>7457410.1470588185</v>
      </c>
      <c r="S272" s="315">
        <v>8607666</v>
      </c>
      <c r="T272" s="315"/>
      <c r="U272" s="291"/>
      <c r="V272" s="292">
        <f t="shared" si="134"/>
        <v>8607666</v>
      </c>
      <c r="W272" s="291">
        <f t="shared" si="147"/>
        <v>63272458.36033164</v>
      </c>
      <c r="X272" s="291">
        <f t="shared" si="147"/>
        <v>0</v>
      </c>
      <c r="Y272" s="291">
        <f t="shared" si="135"/>
        <v>0</v>
      </c>
      <c r="Z272" s="292">
        <f t="shared" si="136"/>
        <v>63272458.36033164</v>
      </c>
      <c r="AA272" s="291">
        <f t="shared" si="149"/>
        <v>58316882.666666664</v>
      </c>
      <c r="AB272" s="291">
        <f t="shared" si="149"/>
        <v>0</v>
      </c>
      <c r="AC272" s="291">
        <f t="shared" si="144"/>
        <v>0</v>
      </c>
      <c r="AD272" s="316">
        <f t="shared" si="148"/>
        <v>58316882.666666664</v>
      </c>
      <c r="AE272" s="317">
        <f t="shared" si="137"/>
        <v>0.92167878691478422</v>
      </c>
      <c r="AF272" s="318">
        <f t="shared" ca="1" si="138"/>
        <v>5.6298228901617191E-3</v>
      </c>
      <c r="AG272" s="319">
        <f t="shared" si="132"/>
        <v>129</v>
      </c>
      <c r="AH272" s="318">
        <f t="shared" ca="1" si="139"/>
        <v>6.5977905073649756E-3</v>
      </c>
      <c r="AI272" s="318">
        <f t="shared" ca="1" si="140"/>
        <v>-9.6796761720325652E-4</v>
      </c>
      <c r="AJ272" s="320">
        <f t="shared" ca="1" si="141"/>
        <v>0.92071081929758092</v>
      </c>
      <c r="AL272" s="208">
        <f t="shared" si="142"/>
        <v>129</v>
      </c>
      <c r="AM272" t="b">
        <f t="shared" si="143"/>
        <v>1</v>
      </c>
      <c r="AO272" s="200">
        <v>129</v>
      </c>
    </row>
    <row r="273" spans="1:41">
      <c r="B273" s="410" t="s">
        <v>457</v>
      </c>
      <c r="C273" s="410" t="s">
        <v>379</v>
      </c>
      <c r="D273" s="410" t="s">
        <v>32</v>
      </c>
      <c r="E273" s="410" t="s">
        <v>458</v>
      </c>
      <c r="F273" s="315">
        <v>24579103.800340328</v>
      </c>
      <c r="G273" s="315"/>
      <c r="H273" s="315"/>
      <c r="I273" s="292">
        <f t="shared" si="133"/>
        <v>24579103.800340328</v>
      </c>
      <c r="J273" s="291"/>
      <c r="K273" s="315">
        <v>30040928.666666664</v>
      </c>
      <c r="L273" s="315"/>
      <c r="M273" s="315"/>
      <c r="N273" s="292">
        <f t="shared" si="145"/>
        <v>30040928.666666664</v>
      </c>
      <c r="O273" s="315">
        <f>VLOOKUP($B273,[1]점별현황!$B$3:$E$302,3,0)</f>
        <v>3752761.2352941157</v>
      </c>
      <c r="P273" s="315"/>
      <c r="Q273" s="315"/>
      <c r="R273" s="292">
        <f t="shared" si="146"/>
        <v>3752761.2352941157</v>
      </c>
      <c r="S273" s="315">
        <v>2314610</v>
      </c>
      <c r="T273" s="315"/>
      <c r="U273" s="291"/>
      <c r="V273" s="292">
        <f t="shared" si="134"/>
        <v>2314610</v>
      </c>
      <c r="W273" s="291">
        <f t="shared" si="147"/>
        <v>28331865.035634443</v>
      </c>
      <c r="X273" s="291">
        <f t="shared" si="147"/>
        <v>0</v>
      </c>
      <c r="Y273" s="291">
        <f t="shared" si="135"/>
        <v>0</v>
      </c>
      <c r="Z273" s="292">
        <f t="shared" si="136"/>
        <v>28331865.035634443</v>
      </c>
      <c r="AA273" s="291">
        <f t="shared" si="149"/>
        <v>32355538.666666664</v>
      </c>
      <c r="AB273" s="291">
        <f t="shared" si="149"/>
        <v>0</v>
      </c>
      <c r="AC273" s="291">
        <f t="shared" si="144"/>
        <v>0</v>
      </c>
      <c r="AD273" s="316">
        <f t="shared" si="148"/>
        <v>32355538.666666664</v>
      </c>
      <c r="AE273" s="317">
        <f t="shared" si="137"/>
        <v>1.1420193702734163</v>
      </c>
      <c r="AF273" s="318">
        <f t="shared" ca="1" si="138"/>
        <v>3.1235543444648331E-3</v>
      </c>
      <c r="AG273" s="319">
        <f t="shared" si="132"/>
        <v>85</v>
      </c>
      <c r="AH273" s="318">
        <f t="shared" ca="1" si="139"/>
        <v>4.3473813420621928E-3</v>
      </c>
      <c r="AI273" s="318">
        <f t="shared" ca="1" si="140"/>
        <v>-1.2238269975973597E-3</v>
      </c>
      <c r="AJ273" s="320">
        <f t="shared" ca="1" si="141"/>
        <v>1.140795543275819</v>
      </c>
      <c r="AL273" s="208">
        <f t="shared" si="142"/>
        <v>85</v>
      </c>
      <c r="AM273" t="b">
        <f t="shared" si="143"/>
        <v>1</v>
      </c>
      <c r="AO273" s="200">
        <v>85</v>
      </c>
    </row>
    <row r="274" spans="1:41">
      <c r="B274" s="410" t="s">
        <v>563</v>
      </c>
      <c r="C274" s="410" t="s">
        <v>379</v>
      </c>
      <c r="D274" s="410" t="s">
        <v>32</v>
      </c>
      <c r="E274" s="410" t="s">
        <v>564</v>
      </c>
      <c r="F274" s="315">
        <v>25091168.462847419</v>
      </c>
      <c r="G274" s="315"/>
      <c r="H274" s="315"/>
      <c r="I274" s="292">
        <f t="shared" si="133"/>
        <v>25091168.462847419</v>
      </c>
      <c r="J274" s="291"/>
      <c r="K274" s="315">
        <v>30892252.666666664</v>
      </c>
      <c r="L274" s="315"/>
      <c r="M274" s="315"/>
      <c r="N274" s="292">
        <f t="shared" si="145"/>
        <v>30892252.666666664</v>
      </c>
      <c r="O274" s="315">
        <f>VLOOKUP($B274,[1]점별현황!$B$3:$E$302,3,0)</f>
        <v>3608424.2647058801</v>
      </c>
      <c r="P274" s="315"/>
      <c r="Q274" s="315"/>
      <c r="R274" s="292">
        <f t="shared" si="146"/>
        <v>3608424.2647058801</v>
      </c>
      <c r="S274" s="315">
        <v>8572660</v>
      </c>
      <c r="T274" s="315"/>
      <c r="U274" s="291"/>
      <c r="V274" s="292">
        <f t="shared" si="134"/>
        <v>8572660</v>
      </c>
      <c r="W274" s="291">
        <f t="shared" si="147"/>
        <v>28699592.727553301</v>
      </c>
      <c r="X274" s="291">
        <f t="shared" si="147"/>
        <v>0</v>
      </c>
      <c r="Y274" s="291">
        <f t="shared" si="135"/>
        <v>0</v>
      </c>
      <c r="Z274" s="292">
        <f t="shared" si="136"/>
        <v>28699592.727553301</v>
      </c>
      <c r="AA274" s="291">
        <f t="shared" si="149"/>
        <v>39464912.666666664</v>
      </c>
      <c r="AB274" s="291">
        <f t="shared" si="149"/>
        <v>0</v>
      </c>
      <c r="AC274" s="291">
        <f t="shared" si="144"/>
        <v>0</v>
      </c>
      <c r="AD274" s="316">
        <f t="shared" si="148"/>
        <v>39464912.666666664</v>
      </c>
      <c r="AE274" s="317">
        <f t="shared" si="137"/>
        <v>1.3751035786921819</v>
      </c>
      <c r="AF274" s="318">
        <f t="shared" ca="1" si="138"/>
        <v>3.8098824650658028E-3</v>
      </c>
      <c r="AG274" s="319">
        <f t="shared" si="132"/>
        <v>74</v>
      </c>
      <c r="AH274" s="318">
        <f t="shared" ca="1" si="139"/>
        <v>3.7847790507364977E-3</v>
      </c>
      <c r="AI274" s="318">
        <f t="shared" ca="1" si="140"/>
        <v>2.5103414329305084E-5</v>
      </c>
      <c r="AJ274" s="320">
        <f t="shared" ca="1" si="141"/>
        <v>1.3751286821065112</v>
      </c>
      <c r="AL274" s="208">
        <f t="shared" si="142"/>
        <v>74</v>
      </c>
      <c r="AM274" t="b">
        <f t="shared" si="143"/>
        <v>1</v>
      </c>
      <c r="AO274" s="200">
        <v>74</v>
      </c>
    </row>
    <row r="275" spans="1:41">
      <c r="B275" s="410" t="s">
        <v>607</v>
      </c>
      <c r="C275" s="410" t="s">
        <v>379</v>
      </c>
      <c r="D275" s="410" t="s">
        <v>32</v>
      </c>
      <c r="E275" s="410" t="s">
        <v>613</v>
      </c>
      <c r="F275" s="315">
        <v>24579103.800340328</v>
      </c>
      <c r="G275" s="315"/>
      <c r="H275" s="315"/>
      <c r="I275" s="292">
        <f t="shared" si="133"/>
        <v>24579103.800340328</v>
      </c>
      <c r="J275" s="291"/>
      <c r="K275" s="315">
        <v>23737755.666666664</v>
      </c>
      <c r="L275" s="315"/>
      <c r="M275" s="315"/>
      <c r="N275" s="292">
        <f t="shared" si="145"/>
        <v>23737755.666666664</v>
      </c>
      <c r="O275" s="315">
        <f>VLOOKUP($B275,[1]점별현황!$B$3:$E$302,3,0)</f>
        <v>3464087.2941176444</v>
      </c>
      <c r="P275" s="315"/>
      <c r="Q275" s="315"/>
      <c r="R275" s="292">
        <f t="shared" si="146"/>
        <v>3464087.2941176444</v>
      </c>
      <c r="S275" s="315">
        <v>2473054</v>
      </c>
      <c r="T275" s="315"/>
      <c r="U275" s="291"/>
      <c r="V275" s="292">
        <f t="shared" si="134"/>
        <v>2473054</v>
      </c>
      <c r="W275" s="291">
        <f t="shared" si="147"/>
        <v>28043191.094457973</v>
      </c>
      <c r="X275" s="291">
        <f t="shared" si="147"/>
        <v>0</v>
      </c>
      <c r="Y275" s="291">
        <f t="shared" si="135"/>
        <v>0</v>
      </c>
      <c r="Z275" s="292">
        <f t="shared" si="136"/>
        <v>28043191.094457973</v>
      </c>
      <c r="AA275" s="291">
        <f t="shared" si="149"/>
        <v>26210809.666666664</v>
      </c>
      <c r="AB275" s="291">
        <f t="shared" si="149"/>
        <v>0</v>
      </c>
      <c r="AC275" s="291">
        <f t="shared" si="144"/>
        <v>0</v>
      </c>
      <c r="AD275" s="316">
        <f t="shared" si="148"/>
        <v>26210809.666666664</v>
      </c>
      <c r="AE275" s="317">
        <f t="shared" si="137"/>
        <v>0.93465859781722804</v>
      </c>
      <c r="AF275" s="318">
        <f t="shared" ca="1" si="138"/>
        <v>2.5303515805966958E-3</v>
      </c>
      <c r="AG275" s="319">
        <f t="shared" si="132"/>
        <v>55</v>
      </c>
      <c r="AH275" s="318">
        <f t="shared" ca="1" si="139"/>
        <v>2.8130114566284779E-3</v>
      </c>
      <c r="AI275" s="318">
        <f t="shared" ca="1" si="140"/>
        <v>-2.8265987603178205E-4</v>
      </c>
      <c r="AJ275" s="320">
        <f t="shared" ca="1" si="141"/>
        <v>0.93437593794119622</v>
      </c>
      <c r="AL275" s="208">
        <f t="shared" si="142"/>
        <v>55</v>
      </c>
      <c r="AM275" t="b">
        <f t="shared" si="143"/>
        <v>1</v>
      </c>
      <c r="AO275" s="200">
        <v>55</v>
      </c>
    </row>
    <row r="276" spans="1:41" ht="17.5" thickBot="1">
      <c r="A276" t="s">
        <v>1215</v>
      </c>
      <c r="B276" s="410" t="s">
        <v>1075</v>
      </c>
      <c r="C276" s="410" t="s">
        <v>379</v>
      </c>
      <c r="D276" s="410" t="s">
        <v>32</v>
      </c>
      <c r="E276" s="410" t="s">
        <v>1076</v>
      </c>
      <c r="F276" s="315"/>
      <c r="G276" s="315"/>
      <c r="H276" s="315"/>
      <c r="I276" s="292">
        <f t="shared" si="133"/>
        <v>0</v>
      </c>
      <c r="J276" s="291"/>
      <c r="K276" s="315"/>
      <c r="L276" s="315"/>
      <c r="M276" s="315"/>
      <c r="N276" s="292">
        <f t="shared" si="145"/>
        <v>0</v>
      </c>
      <c r="O276" s="315"/>
      <c r="P276" s="315"/>
      <c r="Q276" s="315"/>
      <c r="R276" s="292">
        <f t="shared" si="146"/>
        <v>0</v>
      </c>
      <c r="S276" s="315"/>
      <c r="T276" s="315"/>
      <c r="U276" s="291"/>
      <c r="V276" s="292">
        <f t="shared" si="134"/>
        <v>0</v>
      </c>
      <c r="W276" s="291">
        <f t="shared" si="147"/>
        <v>0</v>
      </c>
      <c r="X276" s="291">
        <f t="shared" si="147"/>
        <v>0</v>
      </c>
      <c r="Y276" s="291">
        <f t="shared" si="135"/>
        <v>0</v>
      </c>
      <c r="Z276" s="292">
        <f t="shared" si="136"/>
        <v>0</v>
      </c>
      <c r="AA276" s="291">
        <f t="shared" si="149"/>
        <v>0</v>
      </c>
      <c r="AB276" s="291">
        <f t="shared" si="149"/>
        <v>0</v>
      </c>
      <c r="AC276" s="291">
        <f t="shared" si="144"/>
        <v>0</v>
      </c>
      <c r="AD276" s="316">
        <f t="shared" si="148"/>
        <v>0</v>
      </c>
      <c r="AE276" s="817" t="e">
        <f t="shared" si="137"/>
        <v>#DIV/0!</v>
      </c>
      <c r="AF276" s="818">
        <f t="shared" ca="1" si="138"/>
        <v>0</v>
      </c>
      <c r="AG276" s="819">
        <f t="shared" si="132"/>
        <v>0</v>
      </c>
      <c r="AH276" s="818">
        <f t="shared" ca="1" si="139"/>
        <v>0</v>
      </c>
      <c r="AI276" s="818">
        <f t="shared" ca="1" si="140"/>
        <v>0</v>
      </c>
      <c r="AJ276" s="820" t="e">
        <f t="shared" ca="1" si="141"/>
        <v>#DIV/0!</v>
      </c>
      <c r="AL276" s="208">
        <f t="shared" si="142"/>
        <v>0</v>
      </c>
      <c r="AM276" t="b">
        <f t="shared" si="143"/>
        <v>1</v>
      </c>
    </row>
    <row r="277" spans="1:41" ht="17.5" thickTop="1"/>
  </sheetData>
  <mergeCells count="23">
    <mergeCell ref="AJ6:AJ8"/>
    <mergeCell ref="F7:I7"/>
    <mergeCell ref="J7:N7"/>
    <mergeCell ref="O7:R7"/>
    <mergeCell ref="S7:V7"/>
    <mergeCell ref="W7:Z7"/>
    <mergeCell ref="AA7:AD7"/>
    <mergeCell ref="W6:AD6"/>
    <mergeCell ref="AE6:AE8"/>
    <mergeCell ref="AF6:AF8"/>
    <mergeCell ref="AG6:AG8"/>
    <mergeCell ref="AH6:AH8"/>
    <mergeCell ref="AI6:AI8"/>
    <mergeCell ref="B1:E2"/>
    <mergeCell ref="F1:K3"/>
    <mergeCell ref="L1:O3"/>
    <mergeCell ref="B6:B8"/>
    <mergeCell ref="C6:C8"/>
    <mergeCell ref="D6:D8"/>
    <mergeCell ref="E6:E8"/>
    <mergeCell ref="F6:N6"/>
    <mergeCell ref="O6:V6"/>
    <mergeCell ref="B4:E5"/>
  </mergeCells>
  <phoneticPr fontId="1" type="noConversion"/>
  <conditionalFormatting sqref="B6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V1048576"/>
  <sheetViews>
    <sheetView showGridLines="0" topLeftCell="C3" zoomScale="70" zoomScaleNormal="70" workbookViewId="0">
      <selection activeCell="F32" sqref="F32:S43"/>
    </sheetView>
  </sheetViews>
  <sheetFormatPr defaultRowHeight="17" zeroHeight="1"/>
  <cols>
    <col min="1" max="1" width="8.1640625" bestFit="1" customWidth="1"/>
    <col min="2" max="2" width="11.08203125" bestFit="1" customWidth="1"/>
    <col min="3" max="3" width="11.08203125" customWidth="1"/>
    <col min="4" max="5" width="25.58203125" bestFit="1" customWidth="1"/>
    <col min="6" max="6" width="16.58203125" customWidth="1"/>
    <col min="7" max="7" width="20.5" customWidth="1"/>
    <col min="8" max="8" width="16.08203125" customWidth="1"/>
    <col min="9" max="9" width="15.6640625" bestFit="1" customWidth="1"/>
    <col min="10" max="10" width="16.9140625" bestFit="1" customWidth="1"/>
    <col min="11" max="11" width="27.83203125" bestFit="1" customWidth="1"/>
    <col min="12" max="12" width="15.6640625" bestFit="1" customWidth="1"/>
    <col min="13" max="13" width="26.1640625" bestFit="1" customWidth="1"/>
    <col min="14" max="14" width="15.6640625" bestFit="1" customWidth="1"/>
    <col min="15" max="15" width="26.1640625" bestFit="1" customWidth="1"/>
    <col min="16" max="16" width="16.08203125" customWidth="1"/>
    <col min="17" max="17" width="18.6640625" customWidth="1"/>
    <col min="18" max="18" width="9.1640625" customWidth="1"/>
    <col min="19" max="19" width="16.9140625" style="207" customWidth="1"/>
    <col min="20" max="20" width="14.33203125" style="207" customWidth="1"/>
  </cols>
  <sheetData>
    <row r="1" spans="1:20" hidden="1">
      <c r="A1" s="1001" t="s">
        <v>636</v>
      </c>
      <c r="B1" s="1001"/>
      <c r="C1" s="1001"/>
      <c r="D1" s="1001"/>
      <c r="E1" s="1002"/>
      <c r="F1" s="1002"/>
      <c r="G1" s="1002"/>
      <c r="H1" s="1002"/>
      <c r="I1" s="1002"/>
      <c r="J1" s="204"/>
      <c r="K1" s="204"/>
      <c r="L1" s="204"/>
      <c r="M1" s="204"/>
      <c r="N1" s="1002"/>
      <c r="O1" s="1002"/>
      <c r="P1" s="1002"/>
      <c r="Q1" s="1002"/>
      <c r="S1"/>
    </row>
    <row r="2" spans="1:20" hidden="1">
      <c r="A2" s="1001"/>
      <c r="B2" s="1001"/>
      <c r="C2" s="1001"/>
      <c r="D2" s="1001"/>
      <c r="E2" s="1002"/>
      <c r="F2" s="1002"/>
      <c r="G2" s="1002"/>
      <c r="H2" s="1002"/>
      <c r="I2" s="1002"/>
      <c r="J2" s="209"/>
      <c r="K2" s="204"/>
      <c r="L2" s="204"/>
      <c r="M2" s="204"/>
      <c r="N2" s="1002"/>
      <c r="O2" s="1002"/>
      <c r="P2" s="1002"/>
      <c r="Q2" s="1002"/>
      <c r="S2"/>
    </row>
    <row r="3" spans="1:20" ht="14.4" customHeight="1">
      <c r="A3" s="201"/>
      <c r="B3" s="202"/>
      <c r="C3" s="203"/>
      <c r="D3" s="202"/>
      <c r="E3" s="1002"/>
      <c r="F3" s="1002"/>
      <c r="G3" s="1002"/>
      <c r="H3" s="1002"/>
      <c r="I3" s="1002"/>
      <c r="J3" s="204"/>
      <c r="K3" s="204"/>
      <c r="L3" s="204"/>
      <c r="M3" s="204"/>
      <c r="N3" s="1002"/>
      <c r="O3" s="1002"/>
      <c r="P3" s="1002"/>
      <c r="Q3" s="1002"/>
      <c r="S3"/>
    </row>
    <row r="4" spans="1:20" ht="18.5">
      <c r="A4" s="201"/>
      <c r="B4" s="202"/>
      <c r="C4" s="203"/>
      <c r="D4" s="202">
        <v>1</v>
      </c>
      <c r="E4" s="202">
        <v>2</v>
      </c>
      <c r="F4" s="202">
        <v>3</v>
      </c>
      <c r="G4" s="574"/>
      <c r="H4" s="574"/>
      <c r="I4" s="202">
        <v>6</v>
      </c>
      <c r="J4" s="202">
        <v>7</v>
      </c>
      <c r="K4" s="202">
        <v>8</v>
      </c>
      <c r="L4" s="202">
        <v>9</v>
      </c>
      <c r="M4" s="202">
        <v>10</v>
      </c>
      <c r="N4" s="202">
        <v>11</v>
      </c>
      <c r="O4" s="202">
        <v>12</v>
      </c>
      <c r="P4" s="202">
        <v>13</v>
      </c>
      <c r="Q4" s="204"/>
      <c r="S4"/>
    </row>
    <row r="5" spans="1:20" ht="17.399999999999999" customHeight="1">
      <c r="A5" s="1003" t="s">
        <v>44</v>
      </c>
      <c r="B5" s="1005" t="s">
        <v>42</v>
      </c>
      <c r="C5" s="1005" t="s">
        <v>43</v>
      </c>
      <c r="D5" s="1005" t="s">
        <v>5</v>
      </c>
      <c r="E5" s="1022" t="s">
        <v>1121</v>
      </c>
      <c r="F5" s="1022"/>
      <c r="G5" s="1022"/>
      <c r="H5" s="1022"/>
      <c r="I5" s="1022"/>
      <c r="J5" s="1022"/>
      <c r="K5" s="1022"/>
      <c r="L5" s="1022"/>
      <c r="M5" s="1022"/>
      <c r="N5" s="1022"/>
      <c r="O5" s="1022"/>
      <c r="P5" s="1022"/>
      <c r="Q5" s="1023" t="s">
        <v>48</v>
      </c>
      <c r="R5" s="1018" t="s">
        <v>516</v>
      </c>
      <c r="S5" s="1020" t="s">
        <v>517</v>
      </c>
    </row>
    <row r="6" spans="1:20">
      <c r="A6" s="1004"/>
      <c r="B6" s="1006"/>
      <c r="C6" s="1006"/>
      <c r="D6" s="1006"/>
      <c r="E6" s="1010" t="s">
        <v>46</v>
      </c>
      <c r="F6" s="1010"/>
      <c r="G6" s="1010"/>
      <c r="H6" s="1010"/>
      <c r="I6" s="1010" t="s">
        <v>47</v>
      </c>
      <c r="J6" s="1010"/>
      <c r="K6" s="1010"/>
      <c r="L6" s="1010"/>
      <c r="M6" s="1010"/>
      <c r="N6" s="1010"/>
      <c r="O6" s="1010"/>
      <c r="P6" s="1010"/>
      <c r="Q6" s="1024"/>
      <c r="R6" s="1019"/>
      <c r="S6" s="1020"/>
    </row>
    <row r="7" spans="1:20" ht="18" customHeight="1">
      <c r="A7" s="1004"/>
      <c r="B7" s="1006"/>
      <c r="C7" s="1006"/>
      <c r="D7" s="1006"/>
      <c r="E7" s="239" t="s">
        <v>1103</v>
      </c>
      <c r="F7" s="239" t="s">
        <v>1104</v>
      </c>
      <c r="G7" s="239" t="s">
        <v>1105</v>
      </c>
      <c r="H7" s="240" t="s">
        <v>513</v>
      </c>
      <c r="I7" s="239" t="s">
        <v>1114</v>
      </c>
      <c r="J7" s="239" t="s">
        <v>547</v>
      </c>
      <c r="K7" s="259" t="s">
        <v>1115</v>
      </c>
      <c r="L7" s="239" t="s">
        <v>1116</v>
      </c>
      <c r="M7" s="259" t="s">
        <v>1119</v>
      </c>
      <c r="N7" s="239" t="s">
        <v>1118</v>
      </c>
      <c r="O7" s="259" t="s">
        <v>1117</v>
      </c>
      <c r="P7" s="241" t="s">
        <v>513</v>
      </c>
      <c r="Q7" s="1024"/>
      <c r="R7" s="1019"/>
      <c r="S7" s="1020"/>
    </row>
    <row r="8" spans="1:20">
      <c r="A8" s="270"/>
      <c r="B8" s="271" t="s">
        <v>485</v>
      </c>
      <c r="C8" s="271"/>
      <c r="D8" s="271" t="s">
        <v>485</v>
      </c>
      <c r="E8" s="272">
        <f ca="1">SUM(E9:E13)</f>
        <v>839766301.21582603</v>
      </c>
      <c r="F8" s="272">
        <f ca="1">SUM(F9:F13)</f>
        <v>0</v>
      </c>
      <c r="G8" s="272">
        <f ca="1">SUM(G9:G13)</f>
        <v>0</v>
      </c>
      <c r="H8" s="272">
        <f ca="1">SUM(H9:H13)</f>
        <v>3251033296.306735</v>
      </c>
      <c r="I8" s="272">
        <f t="shared" ref="I8:O8" ca="1" si="0">SUM(I9:I13)</f>
        <v>2706027383.636364</v>
      </c>
      <c r="J8" s="272">
        <f t="shared" ca="1" si="0"/>
        <v>2411266995.090909</v>
      </c>
      <c r="K8" s="272">
        <f ca="1">SUM(K9:K13)</f>
        <v>5117294378.727273</v>
      </c>
      <c r="L8" s="272">
        <f t="shared" ca="1" si="0"/>
        <v>0</v>
      </c>
      <c r="M8" s="272">
        <f ca="1">SUM(M9:M13)</f>
        <v>0</v>
      </c>
      <c r="N8" s="272">
        <f t="shared" ca="1" si="0"/>
        <v>0</v>
      </c>
      <c r="O8" s="272">
        <f t="shared" ca="1" si="0"/>
        <v>0</v>
      </c>
      <c r="P8" s="272">
        <f ca="1">SUM(K8,O8,M8)</f>
        <v>5117294378.727273</v>
      </c>
      <c r="Q8" s="273">
        <f ca="1">P8/H8</f>
        <v>1.5740516667548938</v>
      </c>
      <c r="R8" s="274">
        <f ca="1">MAX(0,MIN(5*1.2,5*Q8))</f>
        <v>6</v>
      </c>
      <c r="S8" s="1021"/>
      <c r="T8" s="325"/>
    </row>
    <row r="9" spans="1:20">
      <c r="A9" s="281"/>
      <c r="B9" s="282" t="s">
        <v>486</v>
      </c>
      <c r="C9" s="282"/>
      <c r="D9" s="282" t="s">
        <v>12</v>
      </c>
      <c r="E9" s="283">
        <f ca="1">SUMIF($B$14:E$23,$D9,E$14:E$23)</f>
        <v>111199904.58421385</v>
      </c>
      <c r="F9" s="283">
        <f ca="1">SUMIF($B$14:F$23,$D9,F$14:F$23)</f>
        <v>0</v>
      </c>
      <c r="G9" s="283">
        <f ca="1">SUMIF($B$14:G$23,$D9,G$14:G$23)</f>
        <v>0</v>
      </c>
      <c r="H9" s="284">
        <f ca="1">SUMIF($B$14:H$23,$D9,H$14:H$23)</f>
        <v>521660338.03875923</v>
      </c>
      <c r="I9" s="283">
        <f ca="1">SUMIF($B$14:I$23,$D9,I$14:I$23)</f>
        <v>364091739.66666675</v>
      </c>
      <c r="J9" s="283">
        <f ca="1">SUMIF($B$14:J$23,$D9,J$14:J$23)</f>
        <v>410460433.4545455</v>
      </c>
      <c r="K9" s="283">
        <f ca="1">SUMIF($B$14:K$23,$D9,K$14:K$23)</f>
        <v>774552173.12121224</v>
      </c>
      <c r="L9" s="283">
        <f ca="1">SUMIF($B$14:L$23,$D9,L$14:L$23)</f>
        <v>0</v>
      </c>
      <c r="M9" s="283">
        <f ca="1">SUMIF($B$14:M$23,$D9,M$14:M$23)</f>
        <v>0</v>
      </c>
      <c r="N9" s="283">
        <f ca="1">SUMIF($B$14:N$23,$D9,N$14:N$23)</f>
        <v>0</v>
      </c>
      <c r="O9" s="283">
        <f ca="1">SUMIF($B$14:O$23,$D9,O$14:O$23)</f>
        <v>0</v>
      </c>
      <c r="P9" s="284">
        <f ca="1">SUM(K9,O9,M9)</f>
        <v>774552173.12121224</v>
      </c>
      <c r="Q9" s="285">
        <f ca="1">P9/H9</f>
        <v>1.4847825618355965</v>
      </c>
      <c r="R9" s="286">
        <f t="shared" ref="R9:R72" ca="1" si="1">MAX(0,MIN(5*1.2,5*Q9))</f>
        <v>6</v>
      </c>
      <c r="S9" s="287">
        <f ca="1">RANK(R9,$R$9:$R$13)</f>
        <v>1</v>
      </c>
      <c r="T9" s="614"/>
    </row>
    <row r="10" spans="1:20">
      <c r="A10" s="243"/>
      <c r="B10" s="244" t="s">
        <v>490</v>
      </c>
      <c r="C10" s="244"/>
      <c r="D10" s="244" t="s">
        <v>13</v>
      </c>
      <c r="E10" s="245">
        <f ca="1">SUMIF($B$14:E$23,$D10,E$14:E$23)</f>
        <v>141570157.51276714</v>
      </c>
      <c r="F10" s="245">
        <f ca="1">SUMIF($B$14:F$23,$D10,F$14:F$23)</f>
        <v>0</v>
      </c>
      <c r="G10" s="245">
        <f ca="1">SUMIF($B$14:G$23,$D10,G$14:G$23)</f>
        <v>0</v>
      </c>
      <c r="H10" s="246">
        <f ca="1">SUMIF($B$14:H$23,$D10,H$14:H$23)</f>
        <v>589989885.78549445</v>
      </c>
      <c r="I10" s="245">
        <f ca="1">SUMIF($B$14:I$23,$D10,I$14:I$23)</f>
        <v>406073645.4242425</v>
      </c>
      <c r="J10" s="245">
        <f ca="1">SUMIF($B$14:J$23,$D10,J$14:J$23)</f>
        <v>448419728.27272731</v>
      </c>
      <c r="K10" s="245">
        <f ca="1">SUMIF($B$14:K$23,$D10,K$14:K$23)</f>
        <v>854493373.69696975</v>
      </c>
      <c r="L10" s="245">
        <f ca="1">SUMIF($B$14:L$23,$D10,L$14:L$23)</f>
        <v>0</v>
      </c>
      <c r="M10" s="245">
        <f ca="1">SUMIF($B$14:M$23,$D10,M$14:M$23)</f>
        <v>0</v>
      </c>
      <c r="N10" s="245">
        <f ca="1">SUMIF($B$14:N$23,$D10,N$14:N$23)</f>
        <v>0</v>
      </c>
      <c r="O10" s="245">
        <f ca="1">SUMIF($B$14:O$23,$D10,O$14:O$23)</f>
        <v>0</v>
      </c>
      <c r="P10" s="246">
        <f t="shared" ref="P10" ca="1" si="2">SUM(K10,O10,M10)</f>
        <v>854493373.69696975</v>
      </c>
      <c r="Q10" s="260">
        <f t="shared" ref="Q10" ca="1" si="3">P10/H10</f>
        <v>1.4483186818691365</v>
      </c>
      <c r="R10" s="268">
        <f t="shared" ca="1" si="1"/>
        <v>6</v>
      </c>
      <c r="S10" s="262">
        <f t="shared" ref="S10" ca="1" si="4">RANK(R10,$R$9:$R$13)</f>
        <v>1</v>
      </c>
      <c r="T10" s="614"/>
    </row>
    <row r="11" spans="1:20">
      <c r="A11" s="243"/>
      <c r="B11" s="244" t="s">
        <v>540</v>
      </c>
      <c r="C11" s="244"/>
      <c r="D11" s="244" t="s">
        <v>536</v>
      </c>
      <c r="E11" s="245">
        <f ca="1">SUMIF($B$14:E$23,$D11,E$14:E$23)</f>
        <v>196616995.91097847</v>
      </c>
      <c r="F11" s="245">
        <f ca="1">SUMIF($B$14:F$23,$D11,F$14:F$23)</f>
        <v>0</v>
      </c>
      <c r="G11" s="245">
        <f ca="1">SUMIF($B$14:G$23,$D11,G$14:G$23)</f>
        <v>0</v>
      </c>
      <c r="H11" s="246">
        <f ca="1">SUMIF($B$14:H$23,$D11,H$14:H$23)</f>
        <v>720745561.82006931</v>
      </c>
      <c r="I11" s="245">
        <f ca="1">SUMIF($B$14:I$23,$D11,I$14:I$23)</f>
        <v>728617490.36363649</v>
      </c>
      <c r="J11" s="245">
        <f ca="1">SUMIF($B$14:J$23,$D11,J$14:J$23)</f>
        <v>524128565.90909082</v>
      </c>
      <c r="K11" s="245">
        <f ca="1">SUMIF($B$14:K$23,$D11,K$14:K$23)</f>
        <v>1252746056.2727275</v>
      </c>
      <c r="L11" s="245">
        <f ca="1">SUMIF($B$14:L$23,$D11,L$14:L$23)</f>
        <v>0</v>
      </c>
      <c r="M11" s="245">
        <f ca="1">SUMIF($B$14:M$23,$D11,M$14:M$23)</f>
        <v>0</v>
      </c>
      <c r="N11" s="245">
        <f ca="1">SUMIF($B$14:N$23,$D11,N$14:N$23)</f>
        <v>0</v>
      </c>
      <c r="O11" s="245">
        <f ca="1">SUMIF($B$14:O$23,$D11,O$14:O$23)</f>
        <v>0</v>
      </c>
      <c r="P11" s="246">
        <f t="shared" ref="P11:P23" ca="1" si="5">SUM(K11,O11,M11)</f>
        <v>1252746056.2727275</v>
      </c>
      <c r="Q11" s="260">
        <f t="shared" ref="Q11:Q74" ca="1" si="6">P11/H11</f>
        <v>1.7381252450715328</v>
      </c>
      <c r="R11" s="268">
        <f t="shared" ca="1" si="1"/>
        <v>6</v>
      </c>
      <c r="S11" s="262">
        <f t="shared" ref="S11:S13" ca="1" si="7">RANK(R11,$R$9:$R$13)</f>
        <v>1</v>
      </c>
      <c r="T11" s="614"/>
    </row>
    <row r="12" spans="1:20">
      <c r="A12" s="243"/>
      <c r="B12" s="244" t="s">
        <v>492</v>
      </c>
      <c r="C12" s="244"/>
      <c r="D12" s="244" t="s">
        <v>14</v>
      </c>
      <c r="E12" s="245">
        <f ca="1">SUMIF($B$14:E$23,$D12,E$14:E$23)</f>
        <v>222406934.75674838</v>
      </c>
      <c r="F12" s="245">
        <f ca="1">SUMIF($B$14:F$23,$D12,F$14:F$23)</f>
        <v>0</v>
      </c>
      <c r="G12" s="245">
        <f ca="1">SUMIF($B$14:G$23,$D12,G$14:G$23)</f>
        <v>0</v>
      </c>
      <c r="H12" s="246">
        <f ca="1">SUMIF($B$14:H$23,$D12,H$14:H$23)</f>
        <v>788574863.75674856</v>
      </c>
      <c r="I12" s="245">
        <f ca="1">SUMIF($B$14:I$23,$D12,I$14:I$23)</f>
        <v>721788053.42424262</v>
      </c>
      <c r="J12" s="245">
        <f ca="1">SUMIF($B$14:J$23,$D12,J$14:J$23)</f>
        <v>566167928.99999988</v>
      </c>
      <c r="K12" s="245">
        <f ca="1">SUMIF($B$14:K$23,$D12,K$14:K$23)</f>
        <v>1287955982.4242425</v>
      </c>
      <c r="L12" s="245">
        <f ca="1">SUMIF($B$14:L$23,$D12,L$14:L$23)</f>
        <v>0</v>
      </c>
      <c r="M12" s="245">
        <f ca="1">SUMIF($B$14:M$23,$D12,M$14:M$23)</f>
        <v>0</v>
      </c>
      <c r="N12" s="245">
        <f ca="1">SUMIF($B$14:N$23,$D12,N$14:N$23)</f>
        <v>0</v>
      </c>
      <c r="O12" s="245">
        <f ca="1">SUMIF($B$14:O$23,$D12,O$14:O$23)</f>
        <v>0</v>
      </c>
      <c r="P12" s="246">
        <f t="shared" ca="1" si="5"/>
        <v>1287955982.4242425</v>
      </c>
      <c r="Q12" s="260">
        <f ca="1">P12/H12</f>
        <v>1.6332703990696029</v>
      </c>
      <c r="R12" s="268">
        <f t="shared" ca="1" si="1"/>
        <v>6</v>
      </c>
      <c r="S12" s="262">
        <f t="shared" ca="1" si="7"/>
        <v>1</v>
      </c>
      <c r="T12" s="614"/>
    </row>
    <row r="13" spans="1:20">
      <c r="A13" s="288"/>
      <c r="B13" s="289" t="s">
        <v>494</v>
      </c>
      <c r="C13" s="289"/>
      <c r="D13" s="289" t="s">
        <v>15</v>
      </c>
      <c r="E13" s="248">
        <f ca="1">SUMIF($B$14:E$23,$D13,E$14:E$23)</f>
        <v>167972308.45111823</v>
      </c>
      <c r="F13" s="248">
        <f ca="1">SUMIF($B$14:F$23,$D13,F$14:F$23)</f>
        <v>0</v>
      </c>
      <c r="G13" s="248">
        <f ca="1">SUMIF($B$14:G$23,$D13,G$14:G$23)</f>
        <v>0</v>
      </c>
      <c r="H13" s="290">
        <f ca="1">SUMIF($B$14:H$23,$D13,H$14:H$23)</f>
        <v>630062646.90566373</v>
      </c>
      <c r="I13" s="248">
        <f ca="1">SUMIF($B$14:I$23,$D13,I$14:I$23)</f>
        <v>485456454.75757569</v>
      </c>
      <c r="J13" s="248">
        <f ca="1">SUMIF($B$14:J$23,$D13,J$14:J$23)</f>
        <v>462090338.45454544</v>
      </c>
      <c r="K13" s="248">
        <f ca="1">SUMIF($B$14:K$23,$D13,K$14:K$23)</f>
        <v>947546793.21212125</v>
      </c>
      <c r="L13" s="248">
        <f ca="1">SUMIF($B$14:L$23,$D13,L$14:L$23)</f>
        <v>0</v>
      </c>
      <c r="M13" s="248">
        <f ca="1">SUMIF($B$14:M$23,$D13,M$14:M$23)</f>
        <v>0</v>
      </c>
      <c r="N13" s="248">
        <f ca="1">SUMIF($B$14:N$23,$D13,N$14:N$23)</f>
        <v>0</v>
      </c>
      <c r="O13" s="248">
        <f ca="1">SUMIF($B$14:O$23,$D13,O$14:O$23)</f>
        <v>0</v>
      </c>
      <c r="P13" s="290">
        <f t="shared" ca="1" si="5"/>
        <v>947546793.21212125</v>
      </c>
      <c r="Q13" s="261">
        <f t="shared" ca="1" si="6"/>
        <v>1.5038929824925693</v>
      </c>
      <c r="R13" s="269">
        <f t="shared" ca="1" si="1"/>
        <v>6</v>
      </c>
      <c r="S13" s="263">
        <f t="shared" ca="1" si="7"/>
        <v>1</v>
      </c>
      <c r="T13" s="614"/>
    </row>
    <row r="14" spans="1:20">
      <c r="A14" s="275"/>
      <c r="B14" s="276" t="s">
        <v>12</v>
      </c>
      <c r="C14" s="276"/>
      <c r="D14" s="276" t="s">
        <v>542</v>
      </c>
      <c r="E14" s="277">
        <f ca="1">SUMIF($C$24:E$275,$D14,E$24:E$275)</f>
        <v>44593489.914397709</v>
      </c>
      <c r="F14" s="277">
        <f ca="1">SUMIF($C$24:F$275,$D14,F$24:F$275)</f>
        <v>0</v>
      </c>
      <c r="G14" s="277">
        <f ca="1">SUMIF($C$24:G$275,$D14,G$24:G$275)</f>
        <v>0</v>
      </c>
      <c r="H14" s="278">
        <f ca="1">SUMIF($C$24:H$275,$D14,H$24:H$275)</f>
        <v>246654219.00530678</v>
      </c>
      <c r="I14" s="277">
        <f ca="1">SUMIF($C$24:I$275,$D14,I$24:I$275)</f>
        <v>136548176.33333337</v>
      </c>
      <c r="J14" s="277">
        <f ca="1">SUMIF($C$24:J$275,$D14,J$24:J$275)</f>
        <v>202060729.09090912</v>
      </c>
      <c r="K14" s="277">
        <f ca="1">SUMIF($C$24:K$275,$D14,K$24:K$275)</f>
        <v>338608905.4242425</v>
      </c>
      <c r="L14" s="277">
        <f ca="1">SUMIF($C$24:L$275,$D14,L$24:L$275)</f>
        <v>0</v>
      </c>
      <c r="M14" s="277">
        <f ca="1">SUMIF($C$24:M$275,$D14,M$24:M$275)</f>
        <v>0</v>
      </c>
      <c r="N14" s="277">
        <f ca="1">SUMIF($C$24:N$275,$D14,N$24:N$275)</f>
        <v>0</v>
      </c>
      <c r="O14" s="277">
        <f ca="1">SUMIF($C$24:O$275,$D14,O$24:O$275)</f>
        <v>0</v>
      </c>
      <c r="P14" s="278">
        <f ca="1">SUM(K14,O14,M14)</f>
        <v>338608905.4242425</v>
      </c>
      <c r="Q14" s="279">
        <f t="shared" ca="1" si="6"/>
        <v>1.3728080824636424</v>
      </c>
      <c r="R14" s="280">
        <f t="shared" ca="1" si="1"/>
        <v>6</v>
      </c>
      <c r="S14" s="264">
        <f t="shared" ref="S14:S23" ca="1" si="8">RANK(R14,$R$14:$R$23)</f>
        <v>1</v>
      </c>
      <c r="T14" s="325"/>
    </row>
    <row r="15" spans="1:20">
      <c r="A15" s="243"/>
      <c r="B15" s="244" t="s">
        <v>12</v>
      </c>
      <c r="C15" s="244"/>
      <c r="D15" s="244" t="s">
        <v>543</v>
      </c>
      <c r="E15" s="245">
        <f ca="1">SUMIF($C$24:E$275,$D15,E$24:E$275)</f>
        <v>66606414.669816136</v>
      </c>
      <c r="F15" s="245">
        <f ca="1">SUMIF($C$24:F$275,$D15,F$24:F$275)</f>
        <v>0</v>
      </c>
      <c r="G15" s="245">
        <f ca="1">SUMIF($C$24:G$275,$D15,G$24:G$275)</f>
        <v>0</v>
      </c>
      <c r="H15" s="246">
        <f ca="1">SUMIF($C$24:H$275,$D15,H$24:H$275)</f>
        <v>275006119.03345245</v>
      </c>
      <c r="I15" s="245">
        <f ca="1">SUMIF($C$24:I$275,$D15,I$24:I$275)</f>
        <v>227543563.3333334</v>
      </c>
      <c r="J15" s="245">
        <f ca="1">SUMIF($C$24:J$275,$D15,J$24:J$275)</f>
        <v>208399704.36363634</v>
      </c>
      <c r="K15" s="245">
        <f ca="1">SUMIF($C$24:K$275,$D15,K$24:K$275)</f>
        <v>435943267.69696969</v>
      </c>
      <c r="L15" s="245">
        <f ca="1">SUMIF($C$24:L$275,$D15,L$24:L$275)</f>
        <v>0</v>
      </c>
      <c r="M15" s="245">
        <f ca="1">SUMIF($C$24:M$275,$D15,M$24:M$275)</f>
        <v>0</v>
      </c>
      <c r="N15" s="245">
        <f ca="1">SUMIF($C$24:N$275,$D15,N$24:N$275)</f>
        <v>0</v>
      </c>
      <c r="O15" s="245">
        <f ca="1">SUMIF($C$24:O$275,$D15,O$24:O$275)</f>
        <v>0</v>
      </c>
      <c r="P15" s="246">
        <f t="shared" ca="1" si="5"/>
        <v>435943267.69696969</v>
      </c>
      <c r="Q15" s="260">
        <f t="shared" ca="1" si="6"/>
        <v>1.585212973548201</v>
      </c>
      <c r="R15" s="268">
        <f t="shared" ca="1" si="1"/>
        <v>6</v>
      </c>
      <c r="S15" s="265">
        <f t="shared" ca="1" si="8"/>
        <v>1</v>
      </c>
      <c r="T15" s="325"/>
    </row>
    <row r="16" spans="1:20">
      <c r="A16" s="243"/>
      <c r="B16" s="244" t="s">
        <v>13</v>
      </c>
      <c r="C16" s="244"/>
      <c r="D16" s="244" t="s">
        <v>26</v>
      </c>
      <c r="E16" s="245">
        <f ca="1">SUMIF($C$24:E$275,$D16,E$24:E$275)</f>
        <v>62520979.7641261</v>
      </c>
      <c r="F16" s="245">
        <f ca="1">SUMIF($C$24:F$275,$D16,F$24:F$275)</f>
        <v>0</v>
      </c>
      <c r="G16" s="245">
        <f ca="1">SUMIF($C$24:G$275,$D16,G$24:G$275)</f>
        <v>0</v>
      </c>
      <c r="H16" s="246">
        <f ca="1">SUMIF($C$24:H$275,$D16,H$24:H$275)</f>
        <v>260587905.58230796</v>
      </c>
      <c r="I16" s="245">
        <f ca="1">SUMIF($C$24:I$275,$D16,I$24:I$275)</f>
        <v>168569626.66666669</v>
      </c>
      <c r="J16" s="245">
        <f ca="1">SUMIF($C$24:J$275,$D16,J$24:J$275)</f>
        <v>198066925.81818184</v>
      </c>
      <c r="K16" s="245">
        <f ca="1">SUMIF($C$24:K$275,$D16,K$24:K$275)</f>
        <v>366636552.4848485</v>
      </c>
      <c r="L16" s="245">
        <f ca="1">SUMIF($C$24:L$275,$D16,L$24:L$275)</f>
        <v>0</v>
      </c>
      <c r="M16" s="245">
        <f ca="1">SUMIF($C$24:M$275,$D16,M$24:M$275)</f>
        <v>0</v>
      </c>
      <c r="N16" s="245">
        <f ca="1">SUMIF($C$24:N$275,$D16,N$24:N$275)</f>
        <v>0</v>
      </c>
      <c r="O16" s="245">
        <f ca="1">SUMIF($C$24:O$275,$D16,O$24:O$275)</f>
        <v>0</v>
      </c>
      <c r="P16" s="246">
        <f t="shared" ca="1" si="5"/>
        <v>366636552.4848485</v>
      </c>
      <c r="Q16" s="260">
        <f t="shared" ca="1" si="6"/>
        <v>1.4069592050542981</v>
      </c>
      <c r="R16" s="268">
        <f t="shared" ca="1" si="1"/>
        <v>6</v>
      </c>
      <c r="S16" s="265">
        <f t="shared" ca="1" si="8"/>
        <v>1</v>
      </c>
      <c r="T16" s="325"/>
    </row>
    <row r="17" spans="1:22">
      <c r="A17" s="243"/>
      <c r="B17" s="244" t="s">
        <v>13</v>
      </c>
      <c r="C17" s="244"/>
      <c r="D17" s="244" t="s">
        <v>27</v>
      </c>
      <c r="E17" s="245">
        <f ca="1">SUMIF($C$24:E$275,$D17,E$24:E$275)</f>
        <v>79049177.748641044</v>
      </c>
      <c r="F17" s="245">
        <f ca="1">SUMIF($C$24:F$275,$D17,F$24:F$275)</f>
        <v>0</v>
      </c>
      <c r="G17" s="245">
        <f ca="1">SUMIF($C$24:G$275,$D17,G$24:G$275)</f>
        <v>0</v>
      </c>
      <c r="H17" s="246">
        <f ca="1">SUMIF($C$24:H$275,$D17,H$24:H$275)</f>
        <v>329401980.20318651</v>
      </c>
      <c r="I17" s="245">
        <f ca="1">SUMIF($C$24:I$275,$D17,I$24:I$275)</f>
        <v>237504018.75757578</v>
      </c>
      <c r="J17" s="245">
        <f ca="1">SUMIF($C$24:J$275,$D17,J$24:J$275)</f>
        <v>250352802.45454547</v>
      </c>
      <c r="K17" s="245">
        <f ca="1">SUMIF($C$24:K$275,$D17,K$24:K$275)</f>
        <v>487856821.21212125</v>
      </c>
      <c r="L17" s="245">
        <f ca="1">SUMIF($C$24:L$275,$D17,L$24:L$275)</f>
        <v>0</v>
      </c>
      <c r="M17" s="245">
        <f ca="1">SUMIF($C$24:M$275,$D17,M$24:M$275)</f>
        <v>0</v>
      </c>
      <c r="N17" s="245">
        <f ca="1">SUMIF($C$24:N$275,$D17,N$24:N$275)</f>
        <v>0</v>
      </c>
      <c r="O17" s="245">
        <f ca="1">SUMIF($C$24:O$275,$D17,O$24:O$275)</f>
        <v>0</v>
      </c>
      <c r="P17" s="246">
        <f t="shared" ref="P17" ca="1" si="9">SUM(K17,O17,M17)</f>
        <v>487856821.21212125</v>
      </c>
      <c r="Q17" s="260">
        <f t="shared" ref="Q17" ca="1" si="10">P17/H17</f>
        <v>1.4810379127386979</v>
      </c>
      <c r="R17" s="268">
        <f t="shared" ca="1" si="1"/>
        <v>6</v>
      </c>
      <c r="S17" s="265">
        <f t="shared" ca="1" si="8"/>
        <v>1</v>
      </c>
      <c r="T17" s="325"/>
    </row>
    <row r="18" spans="1:22">
      <c r="A18" s="243"/>
      <c r="B18" s="244" t="s">
        <v>568</v>
      </c>
      <c r="C18" s="244"/>
      <c r="D18" s="244" t="s">
        <v>544</v>
      </c>
      <c r="E18" s="245">
        <f ca="1">SUMIF($C$24:E$275,$D18,E$24:E$275)</f>
        <v>116689596.31477079</v>
      </c>
      <c r="F18" s="245">
        <f ca="1">SUMIF($C$24:F$275,$D18,F$24:F$275)</f>
        <v>0</v>
      </c>
      <c r="G18" s="245">
        <f ca="1">SUMIF($C$24:G$275,$D18,G$24:G$275)</f>
        <v>0</v>
      </c>
      <c r="H18" s="246">
        <f ca="1">SUMIF($C$24:H$275,$D18,H$24:H$275)</f>
        <v>452716694.95113432</v>
      </c>
      <c r="I18" s="245">
        <f ca="1">SUMIF($C$24:I$275,$D18,I$24:I$275)</f>
        <v>426074962.15151519</v>
      </c>
      <c r="J18" s="245">
        <f ca="1">SUMIF($C$24:J$275,$D18,J$24:J$275)</f>
        <v>336027098.63636357</v>
      </c>
      <c r="K18" s="245">
        <f ca="1">SUMIF($C$24:K$275,$D18,K$24:K$275)</f>
        <v>762102060.78787887</v>
      </c>
      <c r="L18" s="245">
        <f ca="1">SUMIF($C$24:L$275,$D18,L$24:L$275)</f>
        <v>0</v>
      </c>
      <c r="M18" s="245">
        <f ca="1">SUMIF($C$24:M$275,$D18,M$24:M$275)</f>
        <v>0</v>
      </c>
      <c r="N18" s="245">
        <f ca="1">SUMIF($C$24:N$275,$D18,N$24:N$275)</f>
        <v>0</v>
      </c>
      <c r="O18" s="245">
        <f ca="1">SUMIF($C$24:O$275,$D18,O$24:O$275)</f>
        <v>0</v>
      </c>
      <c r="P18" s="246">
        <f t="shared" ca="1" si="5"/>
        <v>762102060.78787887</v>
      </c>
      <c r="Q18" s="260">
        <f t="shared" ca="1" si="6"/>
        <v>1.6833972974425855</v>
      </c>
      <c r="R18" s="268">
        <f t="shared" ca="1" si="1"/>
        <v>6</v>
      </c>
      <c r="S18" s="265">
        <f t="shared" ca="1" si="8"/>
        <v>1</v>
      </c>
      <c r="T18" s="325"/>
    </row>
    <row r="19" spans="1:22">
      <c r="A19" s="243"/>
      <c r="B19" s="244" t="s">
        <v>568</v>
      </c>
      <c r="C19" s="244"/>
      <c r="D19" s="244" t="s">
        <v>28</v>
      </c>
      <c r="E19" s="245">
        <f ca="1">SUMIF($C$24:E$275,$D19,E$24:E$275)</f>
        <v>79927399.596207678</v>
      </c>
      <c r="F19" s="245">
        <f ca="1">SUMIF($C$24:F$275,$D19,F$24:F$275)</f>
        <v>0</v>
      </c>
      <c r="G19" s="245">
        <f ca="1">SUMIF($C$24:G$275,$D19,G$24:G$275)</f>
        <v>0</v>
      </c>
      <c r="H19" s="246">
        <f ca="1">SUMIF($C$24:H$275,$D19,H$24:H$275)</f>
        <v>268028866.86893493</v>
      </c>
      <c r="I19" s="245">
        <f ca="1">SUMIF($C$24:I$275,$D19,I$24:I$275)</f>
        <v>302542528.21212125</v>
      </c>
      <c r="J19" s="245">
        <f ca="1">SUMIF($C$24:J$275,$D19,J$24:J$275)</f>
        <v>188101467.27272725</v>
      </c>
      <c r="K19" s="245">
        <f ca="1">SUMIF($C$24:K$275,$D19,K$24:K$275)</f>
        <v>490643995.48484856</v>
      </c>
      <c r="L19" s="245">
        <f ca="1">SUMIF($C$24:L$275,$D19,L$24:L$275)</f>
        <v>0</v>
      </c>
      <c r="M19" s="245">
        <f ca="1">SUMIF($C$24:M$275,$D19,M$24:M$275)</f>
        <v>0</v>
      </c>
      <c r="N19" s="245">
        <f ca="1">SUMIF($C$24:N$275,$D19,N$24:N$275)</f>
        <v>0</v>
      </c>
      <c r="O19" s="245">
        <f ca="1">SUMIF($C$24:O$275,$D19,O$24:O$275)</f>
        <v>0</v>
      </c>
      <c r="P19" s="246">
        <f t="shared" ca="1" si="5"/>
        <v>490643995.48484856</v>
      </c>
      <c r="Q19" s="260">
        <f t="shared" ca="1" si="6"/>
        <v>1.8305640031107977</v>
      </c>
      <c r="R19" s="268">
        <f t="shared" ca="1" si="1"/>
        <v>6</v>
      </c>
      <c r="S19" s="265">
        <f t="shared" ca="1" si="8"/>
        <v>1</v>
      </c>
      <c r="T19" s="325"/>
    </row>
    <row r="20" spans="1:22">
      <c r="A20" s="243"/>
      <c r="B20" s="244" t="s">
        <v>14</v>
      </c>
      <c r="C20" s="244"/>
      <c r="D20" s="244" t="s">
        <v>29</v>
      </c>
      <c r="E20" s="245">
        <f ca="1">SUMIF($C$24:E$275,$D20,E$24:E$275)</f>
        <v>124493060.46470891</v>
      </c>
      <c r="F20" s="245">
        <f ca="1">SUMIF($C$24:F$275,$D20,F$24:F$275)</f>
        <v>0</v>
      </c>
      <c r="G20" s="245">
        <f ca="1">SUMIF($C$24:G$275,$D20,G$24:G$275)</f>
        <v>0</v>
      </c>
      <c r="H20" s="246">
        <f ca="1">SUMIF($C$24:H$275,$D20,H$24:H$275)</f>
        <v>436133383.55561805</v>
      </c>
      <c r="I20" s="245">
        <f ca="1">SUMIF($C$24:I$275,$D20,I$24:I$275)</f>
        <v>449149217.57575774</v>
      </c>
      <c r="J20" s="245">
        <f ca="1">SUMIF($C$24:J$275,$D20,J$24:J$275)</f>
        <v>311640323.090909</v>
      </c>
      <c r="K20" s="245">
        <f ca="1">SUMIF($C$24:K$275,$D20,K$24:K$275)</f>
        <v>760789540.66666675</v>
      </c>
      <c r="L20" s="245">
        <f ca="1">SUMIF($C$24:L$275,$D20,L$24:L$275)</f>
        <v>0</v>
      </c>
      <c r="M20" s="245">
        <f ca="1">SUMIF($C$24:M$275,$D20,M$24:M$275)</f>
        <v>0</v>
      </c>
      <c r="N20" s="245">
        <f ca="1">SUMIF($C$24:N$275,$D20,N$24:N$275)</f>
        <v>0</v>
      </c>
      <c r="O20" s="245">
        <f ca="1">SUMIF($C$24:O$275,$D20,O$24:O$275)</f>
        <v>0</v>
      </c>
      <c r="P20" s="246">
        <f t="shared" ca="1" si="5"/>
        <v>760789540.66666675</v>
      </c>
      <c r="Q20" s="260">
        <f t="shared" ca="1" si="6"/>
        <v>1.7443964836267729</v>
      </c>
      <c r="R20" s="268">
        <f t="shared" ca="1" si="1"/>
        <v>6</v>
      </c>
      <c r="S20" s="265">
        <f t="shared" ca="1" si="8"/>
        <v>1</v>
      </c>
      <c r="T20" s="325"/>
    </row>
    <row r="21" spans="1:22">
      <c r="A21" s="243"/>
      <c r="B21" s="244" t="s">
        <v>14</v>
      </c>
      <c r="C21" s="244"/>
      <c r="D21" s="244" t="s">
        <v>30</v>
      </c>
      <c r="E21" s="245">
        <f ca="1">SUMIF($C$24:E$275,$D21,E$24:E$275)</f>
        <v>97913874.292039469</v>
      </c>
      <c r="F21" s="245">
        <f ca="1">SUMIF($C$24:F$275,$D21,F$24:F$275)</f>
        <v>0</v>
      </c>
      <c r="G21" s="245">
        <f ca="1">SUMIF($C$24:G$275,$D21,G$24:G$275)</f>
        <v>0</v>
      </c>
      <c r="H21" s="246">
        <f ca="1">SUMIF($C$24:H$275,$D21,H$24:H$275)</f>
        <v>352441480.20113051</v>
      </c>
      <c r="I21" s="245">
        <f ca="1">SUMIF($C$24:I$275,$D21,I$24:I$275)</f>
        <v>272638835.84848487</v>
      </c>
      <c r="J21" s="245">
        <f ca="1">SUMIF($C$24:J$275,$D21,J$24:J$275)</f>
        <v>254527605.90909091</v>
      </c>
      <c r="K21" s="245">
        <f ca="1">SUMIF($C$24:K$275,$D21,K$24:K$275)</f>
        <v>527166441.75757575</v>
      </c>
      <c r="L21" s="245">
        <f ca="1">SUMIF($C$24:L$275,$D21,L$24:L$275)</f>
        <v>0</v>
      </c>
      <c r="M21" s="245">
        <f ca="1">SUMIF($C$24:M$275,$D21,M$24:M$275)</f>
        <v>0</v>
      </c>
      <c r="N21" s="245">
        <f ca="1">SUMIF($C$24:N$275,$D21,N$24:N$275)</f>
        <v>0</v>
      </c>
      <c r="O21" s="245">
        <f ca="1">SUMIF($C$24:O$275,$D21,O$24:O$275)</f>
        <v>0</v>
      </c>
      <c r="P21" s="246">
        <f t="shared" ca="1" si="5"/>
        <v>527166441.75757575</v>
      </c>
      <c r="Q21" s="260">
        <f t="shared" ca="1" si="6"/>
        <v>1.4957559520426869</v>
      </c>
      <c r="R21" s="268">
        <f t="shared" ca="1" si="1"/>
        <v>6</v>
      </c>
      <c r="S21" s="265">
        <f t="shared" ca="1" si="8"/>
        <v>1</v>
      </c>
      <c r="T21" s="325"/>
    </row>
    <row r="22" spans="1:22">
      <c r="A22" s="243"/>
      <c r="B22" s="244" t="s">
        <v>15</v>
      </c>
      <c r="C22" s="244"/>
      <c r="D22" s="244" t="s">
        <v>31</v>
      </c>
      <c r="E22" s="245">
        <f ca="1">SUMIF($C$24:E$275,$D22,E$24:E$275)</f>
        <v>84996964.424924716</v>
      </c>
      <c r="F22" s="245">
        <f ca="1">SUMIF($C$24:F$275,$D22,F$24:F$275)</f>
        <v>0</v>
      </c>
      <c r="G22" s="245">
        <f ca="1">SUMIF($C$24:G$275,$D22,G$24:G$275)</f>
        <v>0</v>
      </c>
      <c r="H22" s="246">
        <f ca="1">SUMIF($C$24:H$275,$D22,H$24:H$275)</f>
        <v>331310324.24310648</v>
      </c>
      <c r="I22" s="245">
        <f ca="1">SUMIF($C$24:I$275,$D22,I$24:I$275)</f>
        <v>220756894.4848485</v>
      </c>
      <c r="J22" s="245">
        <f ca="1">SUMIF($C$24:J$275,$D22,J$24:J$275)</f>
        <v>246313359.81818178</v>
      </c>
      <c r="K22" s="245">
        <f ca="1">SUMIF($C$24:K$275,$D22,K$24:K$275)</f>
        <v>467070254.30303037</v>
      </c>
      <c r="L22" s="245">
        <f ca="1">SUMIF($C$24:L$275,$D22,L$24:L$275)</f>
        <v>0</v>
      </c>
      <c r="M22" s="245">
        <f ca="1">SUMIF($C$24:M$275,$D22,M$24:M$275)</f>
        <v>0</v>
      </c>
      <c r="N22" s="245">
        <f ca="1">SUMIF($C$24:N$275,$D22,N$24:N$275)</f>
        <v>0</v>
      </c>
      <c r="O22" s="245">
        <f ca="1">SUMIF($C$24:O$275,$D22,O$24:O$275)</f>
        <v>0</v>
      </c>
      <c r="P22" s="246">
        <f t="shared" ca="1" si="5"/>
        <v>467070254.30303037</v>
      </c>
      <c r="Q22" s="260">
        <f t="shared" ca="1" si="6"/>
        <v>1.409766675306825</v>
      </c>
      <c r="R22" s="268">
        <f t="shared" ca="1" si="1"/>
        <v>6</v>
      </c>
      <c r="S22" s="266">
        <f t="shared" ca="1" si="8"/>
        <v>1</v>
      </c>
      <c r="T22" s="325"/>
    </row>
    <row r="23" spans="1:22">
      <c r="A23" s="293"/>
      <c r="B23" s="294" t="s">
        <v>15</v>
      </c>
      <c r="C23" s="294"/>
      <c r="D23" s="294" t="s">
        <v>32</v>
      </c>
      <c r="E23" s="295">
        <f ca="1">SUMIF($C$24:E$275,$D23,E$24:E$275)</f>
        <v>82975344.026193529</v>
      </c>
      <c r="F23" s="295">
        <f ca="1">SUMIF($C$24:F$275,$D23,F$24:F$275)</f>
        <v>0</v>
      </c>
      <c r="G23" s="295">
        <f ca="1">SUMIF($C$24:G$275,$D23,G$24:G$275)</f>
        <v>0</v>
      </c>
      <c r="H23" s="296">
        <f ca="1">SUMIF($C$24:H$275,$D23,H$24:H$275)</f>
        <v>298752322.66255718</v>
      </c>
      <c r="I23" s="295">
        <f ca="1">SUMIF($C$24:I$275,$D23,I$24:I$275)</f>
        <v>264699560.27272719</v>
      </c>
      <c r="J23" s="295">
        <f ca="1">SUMIF($C$24:J$275,$D23,J$24:J$275)</f>
        <v>215776978.63636366</v>
      </c>
      <c r="K23" s="295">
        <f ca="1">SUMIF($C$24:K$275,$D23,K$24:K$275)</f>
        <v>480476538.90909094</v>
      </c>
      <c r="L23" s="295">
        <f ca="1">SUMIF($C$24:L$275,$D23,L$24:L$275)</f>
        <v>0</v>
      </c>
      <c r="M23" s="295">
        <f ca="1">SUMIF($C$24:M$275,$D23,M$24:M$275)</f>
        <v>0</v>
      </c>
      <c r="N23" s="295">
        <f ca="1">SUMIF($C$24:N$275,$D23,N$24:N$275)</f>
        <v>0</v>
      </c>
      <c r="O23" s="295">
        <f ca="1">SUMIF($C$24:O$275,$D23,O$24:O$275)</f>
        <v>0</v>
      </c>
      <c r="P23" s="296">
        <f t="shared" ca="1" si="5"/>
        <v>480476538.90909094</v>
      </c>
      <c r="Q23" s="297">
        <f t="shared" ca="1" si="6"/>
        <v>1.6082771662725865</v>
      </c>
      <c r="R23" s="298">
        <f t="shared" ca="1" si="1"/>
        <v>6</v>
      </c>
      <c r="S23" s="267">
        <f t="shared" ca="1" si="8"/>
        <v>1</v>
      </c>
      <c r="T23" s="325"/>
    </row>
    <row r="24" spans="1:22">
      <c r="A24" s="410" t="s">
        <v>51</v>
      </c>
      <c r="B24" s="410" t="s">
        <v>50</v>
      </c>
      <c r="C24" s="410" t="s">
        <v>542</v>
      </c>
      <c r="D24" s="410" t="s">
        <v>52</v>
      </c>
      <c r="E24" s="351">
        <v>4707417.1265900275</v>
      </c>
      <c r="F24" s="351"/>
      <c r="G24" s="351"/>
      <c r="H24" s="292">
        <f>SUM(E24:G24)+J24*1</f>
        <v>16369315.490226392</v>
      </c>
      <c r="I24" s="351">
        <v>2512247.0303030312</v>
      </c>
      <c r="J24" s="351">
        <v>11661898.363636363</v>
      </c>
      <c r="K24" s="351">
        <f>I24+J24</f>
        <v>14174145.393939395</v>
      </c>
      <c r="L24" s="351"/>
      <c r="M24" s="351"/>
      <c r="N24" s="351"/>
      <c r="O24" s="351"/>
      <c r="P24" s="292">
        <f>SUM(K24,O24,M24)</f>
        <v>14174145.393939395</v>
      </c>
      <c r="Q24" s="411">
        <f t="shared" si="6"/>
        <v>0.86589725773214743</v>
      </c>
      <c r="R24" s="352">
        <f t="shared" si="1"/>
        <v>4.3294862886607373</v>
      </c>
    </row>
    <row r="25" spans="1:22">
      <c r="A25" s="410" t="s">
        <v>53</v>
      </c>
      <c r="B25" s="410" t="s">
        <v>50</v>
      </c>
      <c r="C25" s="410" t="s">
        <v>542</v>
      </c>
      <c r="D25" s="410" t="s">
        <v>54</v>
      </c>
      <c r="E25" s="351">
        <v>2773472.4679135964</v>
      </c>
      <c r="F25" s="351"/>
      <c r="G25" s="351"/>
      <c r="H25" s="292">
        <f t="shared" ref="H25:H88" si="11">SUM(E25:G25)+J25*1</f>
        <v>11581158.286095414</v>
      </c>
      <c r="I25" s="351">
        <v>9627269.2424242459</v>
      </c>
      <c r="J25" s="351">
        <v>8807685.8181818184</v>
      </c>
      <c r="K25" s="351">
        <f t="shared" ref="K25:K88" si="12">I25+J25</f>
        <v>18434955.060606062</v>
      </c>
      <c r="L25" s="351"/>
      <c r="M25" s="351"/>
      <c r="N25" s="351"/>
      <c r="O25" s="351"/>
      <c r="P25" s="292">
        <f t="shared" ref="P25:P88" si="13">SUM(K25,O25,M25)</f>
        <v>18434955.060606062</v>
      </c>
      <c r="Q25" s="411">
        <f t="shared" si="6"/>
        <v>1.5918058112321514</v>
      </c>
      <c r="R25" s="352">
        <f t="shared" si="1"/>
        <v>6</v>
      </c>
    </row>
    <row r="26" spans="1:22">
      <c r="A26" s="410" t="s">
        <v>55</v>
      </c>
      <c r="B26" s="410" t="s">
        <v>50</v>
      </c>
      <c r="C26" s="410" t="s">
        <v>542</v>
      </c>
      <c r="D26" s="410" t="s">
        <v>56</v>
      </c>
      <c r="E26" s="351">
        <v>790379.91151850484</v>
      </c>
      <c r="F26" s="351"/>
      <c r="G26" s="351"/>
      <c r="H26" s="292">
        <f t="shared" si="11"/>
        <v>9301096.3660639599</v>
      </c>
      <c r="I26" s="351">
        <v>-4368271.5454545449</v>
      </c>
      <c r="J26" s="351">
        <v>8510716.4545454551</v>
      </c>
      <c r="K26" s="351">
        <f t="shared" si="12"/>
        <v>4142444.9090909101</v>
      </c>
      <c r="L26" s="351"/>
      <c r="M26" s="351"/>
      <c r="N26" s="351"/>
      <c r="O26" s="351"/>
      <c r="P26" s="292">
        <f t="shared" si="13"/>
        <v>4142444.9090909101</v>
      </c>
      <c r="Q26" s="411">
        <f t="shared" si="6"/>
        <v>0.44537167942964889</v>
      </c>
      <c r="R26" s="352">
        <f t="shared" si="1"/>
        <v>2.2268583971482445</v>
      </c>
    </row>
    <row r="27" spans="1:22">
      <c r="A27" s="410" t="s">
        <v>57</v>
      </c>
      <c r="B27" s="410" t="s">
        <v>50</v>
      </c>
      <c r="C27" s="410" t="s">
        <v>542</v>
      </c>
      <c r="D27" s="410" t="s">
        <v>58</v>
      </c>
      <c r="E27" s="351">
        <v>394750.21077654301</v>
      </c>
      <c r="F27" s="351"/>
      <c r="G27" s="351"/>
      <c r="H27" s="292">
        <f t="shared" si="11"/>
        <v>7600646.3016856341</v>
      </c>
      <c r="I27" s="351">
        <v>528030.12121211924</v>
      </c>
      <c r="J27" s="351">
        <v>7205896.0909090908</v>
      </c>
      <c r="K27" s="351">
        <f t="shared" si="12"/>
        <v>7733926.2121212101</v>
      </c>
      <c r="L27" s="351"/>
      <c r="M27" s="351"/>
      <c r="N27" s="351"/>
      <c r="O27" s="351"/>
      <c r="P27" s="292">
        <f t="shared" si="13"/>
        <v>7733926.2121212101</v>
      </c>
      <c r="Q27" s="411">
        <f t="shared" si="6"/>
        <v>1.0175353391205717</v>
      </c>
      <c r="R27" s="352">
        <f t="shared" si="1"/>
        <v>5.087676695602859</v>
      </c>
      <c r="V27" s="210"/>
    </row>
    <row r="28" spans="1:22">
      <c r="A28" s="410" t="s">
        <v>59</v>
      </c>
      <c r="B28" s="410" t="s">
        <v>50</v>
      </c>
      <c r="C28" s="410" t="s">
        <v>542</v>
      </c>
      <c r="D28" s="410" t="s">
        <v>60</v>
      </c>
      <c r="E28" s="351">
        <v>344799.23470422713</v>
      </c>
      <c r="F28" s="351"/>
      <c r="G28" s="351"/>
      <c r="H28" s="292">
        <f t="shared" si="11"/>
        <v>6785845.0528860455</v>
      </c>
      <c r="I28" s="351">
        <v>-2151.4848484843969</v>
      </c>
      <c r="J28" s="351">
        <v>6441045.8181818184</v>
      </c>
      <c r="K28" s="351">
        <f t="shared" si="12"/>
        <v>6438894.333333334</v>
      </c>
      <c r="L28" s="351"/>
      <c r="M28" s="351"/>
      <c r="N28" s="351"/>
      <c r="O28" s="351"/>
      <c r="P28" s="292">
        <f t="shared" si="13"/>
        <v>6438894.333333334</v>
      </c>
      <c r="Q28" s="411">
        <f t="shared" si="6"/>
        <v>0.94887140557311245</v>
      </c>
      <c r="R28" s="352">
        <f t="shared" si="1"/>
        <v>4.7443570278655622</v>
      </c>
      <c r="V28" s="210"/>
    </row>
    <row r="29" spans="1:22">
      <c r="A29" s="410" t="s">
        <v>61</v>
      </c>
      <c r="B29" s="410" t="s">
        <v>50</v>
      </c>
      <c r="C29" s="410" t="s">
        <v>542</v>
      </c>
      <c r="D29" s="410" t="s">
        <v>62</v>
      </c>
      <c r="E29" s="351">
        <v>1389551.093374297</v>
      </c>
      <c r="F29" s="351"/>
      <c r="G29" s="351"/>
      <c r="H29" s="292">
        <f t="shared" si="11"/>
        <v>14507435.275192479</v>
      </c>
      <c r="I29" s="351">
        <v>14192559.90909091</v>
      </c>
      <c r="J29" s="351">
        <v>13117884.181818182</v>
      </c>
      <c r="K29" s="351">
        <f t="shared" si="12"/>
        <v>27310444.090909094</v>
      </c>
      <c r="L29" s="351"/>
      <c r="M29" s="351"/>
      <c r="N29" s="351"/>
      <c r="O29" s="351"/>
      <c r="P29" s="292">
        <f t="shared" si="13"/>
        <v>27310444.090909094</v>
      </c>
      <c r="Q29" s="411">
        <f t="shared" si="6"/>
        <v>1.8825135920206095</v>
      </c>
      <c r="R29" s="352">
        <f t="shared" si="1"/>
        <v>6</v>
      </c>
    </row>
    <row r="30" spans="1:22">
      <c r="A30" s="410" t="s">
        <v>65</v>
      </c>
      <c r="B30" s="410" t="s">
        <v>50</v>
      </c>
      <c r="C30" s="410" t="s">
        <v>542</v>
      </c>
      <c r="D30" s="410" t="s">
        <v>66</v>
      </c>
      <c r="E30" s="351">
        <v>1574812.8035547847</v>
      </c>
      <c r="F30" s="351"/>
      <c r="G30" s="351"/>
      <c r="H30" s="292">
        <f t="shared" si="11"/>
        <v>12688218.439918421</v>
      </c>
      <c r="I30" s="351">
        <v>17352291.424242429</v>
      </c>
      <c r="J30" s="351">
        <v>11113405.636363637</v>
      </c>
      <c r="K30" s="351">
        <f t="shared" si="12"/>
        <v>28465697.060606066</v>
      </c>
      <c r="L30" s="351"/>
      <c r="M30" s="351"/>
      <c r="N30" s="351"/>
      <c r="O30" s="351"/>
      <c r="P30" s="292">
        <f t="shared" si="13"/>
        <v>28465697.060606066</v>
      </c>
      <c r="Q30" s="411">
        <f t="shared" si="6"/>
        <v>2.2434747002029929</v>
      </c>
      <c r="R30" s="352">
        <f t="shared" si="1"/>
        <v>6</v>
      </c>
    </row>
    <row r="31" spans="1:22">
      <c r="A31" s="410" t="s">
        <v>63</v>
      </c>
      <c r="B31" s="410" t="s">
        <v>50</v>
      </c>
      <c r="C31" s="410" t="s">
        <v>542</v>
      </c>
      <c r="D31" s="410" t="s">
        <v>64</v>
      </c>
      <c r="E31" s="351">
        <v>2296011.4150536456</v>
      </c>
      <c r="F31" s="351"/>
      <c r="G31" s="351"/>
      <c r="H31" s="292">
        <f t="shared" si="11"/>
        <v>10446707.687780919</v>
      </c>
      <c r="I31" s="351">
        <v>5245347.9696969725</v>
      </c>
      <c r="J31" s="351">
        <v>8150696.2727272725</v>
      </c>
      <c r="K31" s="351">
        <f t="shared" si="12"/>
        <v>13396044.242424246</v>
      </c>
      <c r="L31" s="351"/>
      <c r="M31" s="351"/>
      <c r="N31" s="351"/>
      <c r="O31" s="351"/>
      <c r="P31" s="292">
        <f t="shared" si="13"/>
        <v>13396044.242424246</v>
      </c>
      <c r="Q31" s="411">
        <f t="shared" si="6"/>
        <v>1.2823221097775181</v>
      </c>
      <c r="R31" s="352">
        <f t="shared" si="1"/>
        <v>6</v>
      </c>
    </row>
    <row r="32" spans="1:22">
      <c r="A32" s="410" t="s">
        <v>68</v>
      </c>
      <c r="B32" s="410" t="s">
        <v>50</v>
      </c>
      <c r="C32" s="410" t="s">
        <v>542</v>
      </c>
      <c r="D32" s="410" t="s">
        <v>487</v>
      </c>
      <c r="E32" s="351">
        <v>1497437.3271937433</v>
      </c>
      <c r="F32" s="351"/>
      <c r="G32" s="351"/>
      <c r="H32" s="292">
        <f t="shared" si="11"/>
        <v>18915343.872648291</v>
      </c>
      <c r="I32" s="351">
        <v>3773969.2424242459</v>
      </c>
      <c r="J32" s="351">
        <v>17417906.545454547</v>
      </c>
      <c r="K32" s="351">
        <f t="shared" si="12"/>
        <v>21191875.787878793</v>
      </c>
      <c r="L32" s="351"/>
      <c r="M32" s="351"/>
      <c r="N32" s="351"/>
      <c r="O32" s="351"/>
      <c r="P32" s="292">
        <f t="shared" si="13"/>
        <v>21191875.787878793</v>
      </c>
      <c r="Q32" s="411">
        <f t="shared" si="6"/>
        <v>1.1203537155104213</v>
      </c>
      <c r="R32" s="352">
        <f t="shared" si="1"/>
        <v>5.6017685775521064</v>
      </c>
    </row>
    <row r="33" spans="1:18">
      <c r="A33" s="410" t="s">
        <v>69</v>
      </c>
      <c r="B33" s="410" t="s">
        <v>50</v>
      </c>
      <c r="C33" s="410" t="s">
        <v>542</v>
      </c>
      <c r="D33" s="410" t="s">
        <v>70</v>
      </c>
      <c r="E33" s="351">
        <v>2415120.8881284576</v>
      </c>
      <c r="F33" s="351"/>
      <c r="G33" s="351"/>
      <c r="H33" s="292">
        <f t="shared" si="11"/>
        <v>10820591.069946639</v>
      </c>
      <c r="I33" s="351">
        <v>1542887.7575757597</v>
      </c>
      <c r="J33" s="351">
        <v>8405470.1818181816</v>
      </c>
      <c r="K33" s="351">
        <f t="shared" si="12"/>
        <v>9948357.9393939413</v>
      </c>
      <c r="L33" s="351"/>
      <c r="M33" s="351"/>
      <c r="N33" s="351"/>
      <c r="O33" s="351"/>
      <c r="P33" s="292">
        <f t="shared" si="13"/>
        <v>9948357.9393939413</v>
      </c>
      <c r="Q33" s="411">
        <f t="shared" si="6"/>
        <v>0.91939135996227983</v>
      </c>
      <c r="R33" s="352">
        <f t="shared" si="1"/>
        <v>4.5969567998113989</v>
      </c>
    </row>
    <row r="34" spans="1:18">
      <c r="A34" s="410" t="s">
        <v>71</v>
      </c>
      <c r="B34" s="410" t="s">
        <v>50</v>
      </c>
      <c r="C34" s="410" t="s">
        <v>542</v>
      </c>
      <c r="D34" s="410" t="s">
        <v>72</v>
      </c>
      <c r="E34" s="351">
        <v>4927498.0817110045</v>
      </c>
      <c r="F34" s="351"/>
      <c r="G34" s="351"/>
      <c r="H34" s="292">
        <f t="shared" si="11"/>
        <v>19048907.627165549</v>
      </c>
      <c r="I34" s="351">
        <v>59907.727272726595</v>
      </c>
      <c r="J34" s="351">
        <v>14121409.545454545</v>
      </c>
      <c r="K34" s="351">
        <f t="shared" si="12"/>
        <v>14181317.272727272</v>
      </c>
      <c r="L34" s="351"/>
      <c r="M34" s="351"/>
      <c r="N34" s="351"/>
      <c r="O34" s="351"/>
      <c r="P34" s="292">
        <f t="shared" si="13"/>
        <v>14181317.272727272</v>
      </c>
      <c r="Q34" s="411">
        <f t="shared" si="6"/>
        <v>0.74446879318703651</v>
      </c>
      <c r="R34" s="352">
        <f t="shared" si="1"/>
        <v>3.7223439659351825</v>
      </c>
    </row>
    <row r="35" spans="1:18">
      <c r="A35" s="410" t="s">
        <v>73</v>
      </c>
      <c r="B35" s="410" t="s">
        <v>50</v>
      </c>
      <c r="C35" s="410" t="s">
        <v>542</v>
      </c>
      <c r="D35" s="410" t="s">
        <v>74</v>
      </c>
      <c r="E35" s="351">
        <v>3629416.0158569971</v>
      </c>
      <c r="F35" s="351"/>
      <c r="G35" s="351"/>
      <c r="H35" s="292">
        <f t="shared" si="11"/>
        <v>15164188.10676609</v>
      </c>
      <c r="I35" s="351">
        <v>24244755.060606062</v>
      </c>
      <c r="J35" s="351">
        <v>11534772.090909092</v>
      </c>
      <c r="K35" s="351">
        <f t="shared" si="12"/>
        <v>35779527.151515156</v>
      </c>
      <c r="L35" s="351"/>
      <c r="M35" s="351"/>
      <c r="N35" s="351"/>
      <c r="O35" s="351"/>
      <c r="P35" s="292">
        <f t="shared" si="13"/>
        <v>35779527.151515156</v>
      </c>
      <c r="Q35" s="411">
        <f t="shared" si="6"/>
        <v>2.359475291364312</v>
      </c>
      <c r="R35" s="352">
        <f t="shared" si="1"/>
        <v>6</v>
      </c>
    </row>
    <row r="36" spans="1:18">
      <c r="A36" s="410" t="s">
        <v>75</v>
      </c>
      <c r="B36" s="410" t="s">
        <v>50</v>
      </c>
      <c r="C36" s="410" t="s">
        <v>542</v>
      </c>
      <c r="D36" s="410" t="s">
        <v>76</v>
      </c>
      <c r="E36" s="351">
        <v>3028861.0296519953</v>
      </c>
      <c r="F36" s="351"/>
      <c r="G36" s="351"/>
      <c r="H36" s="292">
        <f t="shared" si="11"/>
        <v>18569414.120561086</v>
      </c>
      <c r="I36" s="351">
        <v>18307435.212121211</v>
      </c>
      <c r="J36" s="351">
        <v>15540553.090909092</v>
      </c>
      <c r="K36" s="351">
        <f t="shared" si="12"/>
        <v>33847988.303030305</v>
      </c>
      <c r="L36" s="351"/>
      <c r="M36" s="351"/>
      <c r="N36" s="351"/>
      <c r="O36" s="351"/>
      <c r="P36" s="292">
        <f t="shared" si="13"/>
        <v>33847988.303030305</v>
      </c>
      <c r="Q36" s="411">
        <f t="shared" si="6"/>
        <v>1.8227817034653739</v>
      </c>
      <c r="R36" s="352">
        <f t="shared" si="1"/>
        <v>6</v>
      </c>
    </row>
    <row r="37" spans="1:18">
      <c r="A37" s="410" t="s">
        <v>77</v>
      </c>
      <c r="B37" s="410" t="s">
        <v>50</v>
      </c>
      <c r="C37" s="410" t="s">
        <v>542</v>
      </c>
      <c r="D37" s="410" t="s">
        <v>78</v>
      </c>
      <c r="E37" s="351">
        <v>2824994.4847124405</v>
      </c>
      <c r="F37" s="351"/>
      <c r="G37" s="351"/>
      <c r="H37" s="292">
        <f t="shared" si="11"/>
        <v>10593161.484712441</v>
      </c>
      <c r="I37" s="351">
        <v>12982667.575757576</v>
      </c>
      <c r="J37" s="351">
        <v>7768167</v>
      </c>
      <c r="K37" s="351">
        <f t="shared" si="12"/>
        <v>20750834.575757578</v>
      </c>
      <c r="L37" s="351"/>
      <c r="M37" s="351"/>
      <c r="N37" s="351"/>
      <c r="O37" s="351"/>
      <c r="P37" s="292">
        <f t="shared" si="13"/>
        <v>20750834.575757578</v>
      </c>
      <c r="Q37" s="411">
        <f t="shared" si="6"/>
        <v>1.958889667235246</v>
      </c>
      <c r="R37" s="352">
        <f t="shared" si="1"/>
        <v>6</v>
      </c>
    </row>
    <row r="38" spans="1:18">
      <c r="A38" s="410" t="s">
        <v>552</v>
      </c>
      <c r="B38" s="410" t="s">
        <v>50</v>
      </c>
      <c r="C38" s="410" t="s">
        <v>542</v>
      </c>
      <c r="D38" s="410" t="s">
        <v>553</v>
      </c>
      <c r="E38" s="351">
        <v>1576223.8043678454</v>
      </c>
      <c r="F38" s="351"/>
      <c r="G38" s="351"/>
      <c r="H38" s="292">
        <f t="shared" si="11"/>
        <v>4010847.8043678454</v>
      </c>
      <c r="I38" s="351">
        <v>4540379.6060606074</v>
      </c>
      <c r="J38" s="351">
        <v>2434624</v>
      </c>
      <c r="K38" s="351">
        <f t="shared" si="12"/>
        <v>6975003.6060606074</v>
      </c>
      <c r="L38" s="351"/>
      <c r="M38" s="351"/>
      <c r="N38" s="351"/>
      <c r="O38" s="351"/>
      <c r="P38" s="292">
        <f t="shared" si="13"/>
        <v>6975003.6060606074</v>
      </c>
      <c r="Q38" s="411">
        <f t="shared" si="6"/>
        <v>1.7390347243953692</v>
      </c>
      <c r="R38" s="352">
        <f t="shared" si="1"/>
        <v>6</v>
      </c>
    </row>
    <row r="39" spans="1:18">
      <c r="A39" s="410" t="s">
        <v>554</v>
      </c>
      <c r="B39" s="410" t="s">
        <v>50</v>
      </c>
      <c r="C39" s="410" t="s">
        <v>542</v>
      </c>
      <c r="D39" s="410" t="s">
        <v>555</v>
      </c>
      <c r="E39" s="351">
        <v>2515291.5783697139</v>
      </c>
      <c r="F39" s="351"/>
      <c r="G39" s="351"/>
      <c r="H39" s="292">
        <f t="shared" si="11"/>
        <v>25780562.760187898</v>
      </c>
      <c r="I39" s="351">
        <v>2017993.8787878826</v>
      </c>
      <c r="J39" s="351">
        <v>23265271.181818184</v>
      </c>
      <c r="K39" s="351">
        <f t="shared" si="12"/>
        <v>25283265.060606066</v>
      </c>
      <c r="L39" s="351"/>
      <c r="M39" s="351"/>
      <c r="N39" s="351"/>
      <c r="O39" s="351"/>
      <c r="P39" s="292">
        <f t="shared" si="13"/>
        <v>25283265.060606066</v>
      </c>
      <c r="Q39" s="411">
        <f t="shared" si="6"/>
        <v>0.98071036291148028</v>
      </c>
      <c r="R39" s="352">
        <f t="shared" si="1"/>
        <v>4.9035518145574013</v>
      </c>
    </row>
    <row r="40" spans="1:18">
      <c r="A40" s="410" t="s">
        <v>579</v>
      </c>
      <c r="B40" s="410" t="s">
        <v>50</v>
      </c>
      <c r="C40" s="410" t="s">
        <v>542</v>
      </c>
      <c r="D40" s="410" t="s">
        <v>585</v>
      </c>
      <c r="E40" s="351">
        <v>1406681.1367953904</v>
      </c>
      <c r="F40" s="351"/>
      <c r="G40" s="351"/>
      <c r="H40" s="292">
        <f t="shared" si="11"/>
        <v>4815282.4095226638</v>
      </c>
      <c r="I40" s="351">
        <v>23418549.606060609</v>
      </c>
      <c r="J40" s="351">
        <v>3408601.2727272729</v>
      </c>
      <c r="K40" s="351">
        <f t="shared" si="12"/>
        <v>26827150.878787883</v>
      </c>
      <c r="L40" s="351"/>
      <c r="M40" s="351"/>
      <c r="N40" s="351"/>
      <c r="O40" s="351"/>
      <c r="P40" s="292">
        <f t="shared" si="13"/>
        <v>26827150.878787883</v>
      </c>
      <c r="Q40" s="411">
        <f t="shared" si="6"/>
        <v>5.5712518181144937</v>
      </c>
      <c r="R40" s="352">
        <f t="shared" si="1"/>
        <v>6</v>
      </c>
    </row>
    <row r="41" spans="1:18">
      <c r="A41" s="410" t="s">
        <v>578</v>
      </c>
      <c r="B41" s="410" t="s">
        <v>50</v>
      </c>
      <c r="C41" s="410" t="s">
        <v>542</v>
      </c>
      <c r="D41" s="410" t="s">
        <v>586</v>
      </c>
      <c r="E41" s="351">
        <v>1266015.6237356607</v>
      </c>
      <c r="F41" s="351"/>
      <c r="G41" s="351"/>
      <c r="H41" s="292">
        <f t="shared" si="11"/>
        <v>3335043.0782811153</v>
      </c>
      <c r="I41" s="351">
        <v>-3760838.2424242441</v>
      </c>
      <c r="J41" s="351">
        <v>2069027.4545454546</v>
      </c>
      <c r="K41" s="351">
        <f t="shared" si="12"/>
        <v>-1691810.7878787895</v>
      </c>
      <c r="L41" s="351"/>
      <c r="M41" s="351"/>
      <c r="N41" s="351"/>
      <c r="O41" s="351"/>
      <c r="P41" s="292">
        <f t="shared" si="13"/>
        <v>-1691810.7878787895</v>
      </c>
      <c r="Q41" s="411">
        <f t="shared" si="6"/>
        <v>-0.50728303897973948</v>
      </c>
      <c r="R41" s="352">
        <f t="shared" si="1"/>
        <v>0</v>
      </c>
    </row>
    <row r="42" spans="1:18">
      <c r="A42" s="410" t="s">
        <v>605</v>
      </c>
      <c r="B42" s="410" t="s">
        <v>50</v>
      </c>
      <c r="C42" s="410" t="s">
        <v>542</v>
      </c>
      <c r="D42" s="410" t="s">
        <v>612</v>
      </c>
      <c r="E42" s="351">
        <v>112469.13063370879</v>
      </c>
      <c r="F42" s="351"/>
      <c r="G42" s="351"/>
      <c r="H42" s="292">
        <f t="shared" si="11"/>
        <v>2714949.7669973448</v>
      </c>
      <c r="I42" s="351">
        <v>368680.15151515417</v>
      </c>
      <c r="J42" s="351">
        <v>2602480.6363636362</v>
      </c>
      <c r="K42" s="351">
        <f t="shared" si="12"/>
        <v>2971160.7878787904</v>
      </c>
      <c r="L42" s="351"/>
      <c r="M42" s="351"/>
      <c r="N42" s="351"/>
      <c r="O42" s="351"/>
      <c r="P42" s="292">
        <f t="shared" si="13"/>
        <v>2971160.7878787904</v>
      </c>
      <c r="Q42" s="411">
        <f t="shared" si="6"/>
        <v>1.0943704461850163</v>
      </c>
      <c r="R42" s="352">
        <f t="shared" si="1"/>
        <v>5.4718522309250819</v>
      </c>
    </row>
    <row r="43" spans="1:18">
      <c r="A43" s="410" t="s">
        <v>1058</v>
      </c>
      <c r="B43" s="410" t="s">
        <v>50</v>
      </c>
      <c r="C43" s="410" t="s">
        <v>542</v>
      </c>
      <c r="D43" s="410" t="s">
        <v>1074</v>
      </c>
      <c r="E43" s="351">
        <v>1677227.5459244978</v>
      </c>
      <c r="F43" s="351"/>
      <c r="G43" s="351"/>
      <c r="H43" s="292">
        <f t="shared" si="11"/>
        <v>1770769.7277426796</v>
      </c>
      <c r="I43" s="351">
        <v>-2062858.424242422</v>
      </c>
      <c r="J43" s="351">
        <v>93542.181818181823</v>
      </c>
      <c r="K43" s="351">
        <f t="shared" si="12"/>
        <v>-1969316.2424242401</v>
      </c>
      <c r="L43" s="351"/>
      <c r="M43" s="351"/>
      <c r="N43" s="351"/>
      <c r="O43" s="351"/>
      <c r="P43" s="292">
        <f t="shared" si="13"/>
        <v>-1969316.2424242401</v>
      </c>
      <c r="Q43" s="411">
        <f t="shared" si="6"/>
        <v>-1.1121244120965752</v>
      </c>
      <c r="R43" s="352">
        <f t="shared" si="1"/>
        <v>0</v>
      </c>
    </row>
    <row r="44" spans="1:18">
      <c r="A44" s="410" t="s">
        <v>79</v>
      </c>
      <c r="B44" s="410" t="s">
        <v>50</v>
      </c>
      <c r="C44" s="410" t="s">
        <v>543</v>
      </c>
      <c r="D44" s="410" t="s">
        <v>80</v>
      </c>
      <c r="E44" s="351">
        <v>2481708.3894979483</v>
      </c>
      <c r="F44" s="351"/>
      <c r="G44" s="351"/>
      <c r="H44" s="292">
        <f t="shared" si="11"/>
        <v>7587198.6622252204</v>
      </c>
      <c r="I44" s="351">
        <v>8096528</v>
      </c>
      <c r="J44" s="351">
        <v>5105490.2727272725</v>
      </c>
      <c r="K44" s="351">
        <f t="shared" si="12"/>
        <v>13202018.272727273</v>
      </c>
      <c r="L44" s="351"/>
      <c r="M44" s="351"/>
      <c r="N44" s="351"/>
      <c r="O44" s="351"/>
      <c r="P44" s="292">
        <f t="shared" si="13"/>
        <v>13202018.272727273</v>
      </c>
      <c r="Q44" s="411">
        <f t="shared" si="6"/>
        <v>1.7400385650183179</v>
      </c>
      <c r="R44" s="352">
        <f t="shared" si="1"/>
        <v>6</v>
      </c>
    </row>
    <row r="45" spans="1:18">
      <c r="A45" s="410" t="s">
        <v>81</v>
      </c>
      <c r="B45" s="410" t="s">
        <v>50</v>
      </c>
      <c r="C45" s="410" t="s">
        <v>543</v>
      </c>
      <c r="D45" s="410" t="s">
        <v>82</v>
      </c>
      <c r="E45" s="351">
        <v>3764339.7906751633</v>
      </c>
      <c r="F45" s="351"/>
      <c r="G45" s="351"/>
      <c r="H45" s="292">
        <f t="shared" si="11"/>
        <v>29668714.4270388</v>
      </c>
      <c r="I45" s="351">
        <v>10362195.333333332</v>
      </c>
      <c r="J45" s="351">
        <v>25904374.636363637</v>
      </c>
      <c r="K45" s="351">
        <f t="shared" si="12"/>
        <v>36266569.969696969</v>
      </c>
      <c r="L45" s="351"/>
      <c r="M45" s="351"/>
      <c r="N45" s="351"/>
      <c r="O45" s="351"/>
      <c r="P45" s="292">
        <f t="shared" si="13"/>
        <v>36266569.969696969</v>
      </c>
      <c r="Q45" s="411">
        <f t="shared" si="6"/>
        <v>1.222384274818634</v>
      </c>
      <c r="R45" s="352">
        <f t="shared" si="1"/>
        <v>6</v>
      </c>
    </row>
    <row r="46" spans="1:18">
      <c r="A46" s="410" t="s">
        <v>83</v>
      </c>
      <c r="B46" s="410" t="s">
        <v>50</v>
      </c>
      <c r="C46" s="410" t="s">
        <v>543</v>
      </c>
      <c r="D46" s="410" t="s">
        <v>84</v>
      </c>
      <c r="E46" s="351">
        <v>3520008.1942322338</v>
      </c>
      <c r="F46" s="351"/>
      <c r="G46" s="351"/>
      <c r="H46" s="292">
        <f t="shared" si="11"/>
        <v>10945909.012414053</v>
      </c>
      <c r="I46" s="351">
        <v>22164589.939393938</v>
      </c>
      <c r="J46" s="351">
        <v>7425900.8181818184</v>
      </c>
      <c r="K46" s="351">
        <f t="shared" si="12"/>
        <v>29590490.757575758</v>
      </c>
      <c r="L46" s="351"/>
      <c r="M46" s="351"/>
      <c r="N46" s="351"/>
      <c r="O46" s="351"/>
      <c r="P46" s="292">
        <f t="shared" si="13"/>
        <v>29590490.757575758</v>
      </c>
      <c r="Q46" s="411">
        <f t="shared" si="6"/>
        <v>2.7033379067938879</v>
      </c>
      <c r="R46" s="352">
        <f t="shared" si="1"/>
        <v>6</v>
      </c>
    </row>
    <row r="47" spans="1:18">
      <c r="A47" s="410" t="s">
        <v>85</v>
      </c>
      <c r="B47" s="410" t="s">
        <v>50</v>
      </c>
      <c r="C47" s="410" t="s">
        <v>543</v>
      </c>
      <c r="D47" s="410" t="s">
        <v>86</v>
      </c>
      <c r="E47" s="351">
        <v>1767095.505710827</v>
      </c>
      <c r="F47" s="351"/>
      <c r="G47" s="351"/>
      <c r="H47" s="292">
        <f t="shared" si="11"/>
        <v>17406054.960256282</v>
      </c>
      <c r="I47" s="351">
        <v>-6850928.6666666642</v>
      </c>
      <c r="J47" s="351">
        <v>15638959.454545455</v>
      </c>
      <c r="K47" s="351">
        <f t="shared" si="12"/>
        <v>8788030.7878787909</v>
      </c>
      <c r="L47" s="351"/>
      <c r="M47" s="351"/>
      <c r="N47" s="351"/>
      <c r="O47" s="351"/>
      <c r="P47" s="292">
        <f t="shared" si="13"/>
        <v>8788030.7878787909</v>
      </c>
      <c r="Q47" s="411">
        <f t="shared" si="6"/>
        <v>0.50488354816440262</v>
      </c>
      <c r="R47" s="352">
        <f t="shared" si="1"/>
        <v>2.5244177408220132</v>
      </c>
    </row>
    <row r="48" spans="1:18">
      <c r="A48" s="410" t="s">
        <v>67</v>
      </c>
      <c r="B48" s="410" t="s">
        <v>50</v>
      </c>
      <c r="C48" s="410" t="s">
        <v>542</v>
      </c>
      <c r="D48" s="410" t="s">
        <v>488</v>
      </c>
      <c r="E48" s="351">
        <v>2307574.8964843443</v>
      </c>
      <c r="F48" s="351"/>
      <c r="G48" s="351"/>
      <c r="H48" s="292">
        <f t="shared" si="11"/>
        <v>17388113.623757072</v>
      </c>
      <c r="I48" s="351">
        <v>4019338.0606060624</v>
      </c>
      <c r="J48" s="351">
        <v>15080538.727272727</v>
      </c>
      <c r="K48" s="351">
        <f t="shared" si="12"/>
        <v>19099876.787878789</v>
      </c>
      <c r="L48" s="351"/>
      <c r="M48" s="351"/>
      <c r="N48" s="351"/>
      <c r="O48" s="351"/>
      <c r="P48" s="292">
        <f t="shared" si="13"/>
        <v>19099876.787878789</v>
      </c>
      <c r="Q48" s="411">
        <f t="shared" si="6"/>
        <v>1.098444443207627</v>
      </c>
      <c r="R48" s="352">
        <f t="shared" si="1"/>
        <v>5.4922222160381349</v>
      </c>
    </row>
    <row r="49" spans="1:19">
      <c r="A49" s="410" t="s">
        <v>601</v>
      </c>
      <c r="B49" s="410" t="s">
        <v>50</v>
      </c>
      <c r="C49" s="410" t="s">
        <v>542</v>
      </c>
      <c r="D49" s="410" t="s">
        <v>608</v>
      </c>
      <c r="E49" s="351">
        <v>207291.12050295738</v>
      </c>
      <c r="F49" s="351"/>
      <c r="G49" s="351"/>
      <c r="H49" s="292">
        <f t="shared" si="11"/>
        <v>2510351.211412048</v>
      </c>
      <c r="I49" s="351">
        <v>6365622.6060606074</v>
      </c>
      <c r="J49" s="351">
        <v>2303060.0909090908</v>
      </c>
      <c r="K49" s="351">
        <f t="shared" si="12"/>
        <v>8668682.6969696991</v>
      </c>
      <c r="L49" s="351"/>
      <c r="M49" s="351"/>
      <c r="N49" s="351"/>
      <c r="O49" s="351"/>
      <c r="P49" s="292">
        <f t="shared" si="13"/>
        <v>8668682.6969696991</v>
      </c>
      <c r="Q49" s="411">
        <f t="shared" si="6"/>
        <v>3.4531752599245467</v>
      </c>
      <c r="R49" s="352">
        <f t="shared" si="1"/>
        <v>6</v>
      </c>
    </row>
    <row r="50" spans="1:19">
      <c r="A50" s="410" t="s">
        <v>621</v>
      </c>
      <c r="B50" s="410" t="s">
        <v>50</v>
      </c>
      <c r="C50" s="410" t="s">
        <v>542</v>
      </c>
      <c r="D50" s="410" t="s">
        <v>622</v>
      </c>
      <c r="E50" s="351">
        <v>930192.98684332275</v>
      </c>
      <c r="F50" s="351"/>
      <c r="G50" s="351"/>
      <c r="H50" s="292">
        <f t="shared" si="11"/>
        <v>1936269.4413887775</v>
      </c>
      <c r="I50" s="351">
        <v>-4357636.1515151523</v>
      </c>
      <c r="J50" s="351">
        <v>1006076.4545454546</v>
      </c>
      <c r="K50" s="351">
        <f t="shared" si="12"/>
        <v>-3351559.6969696977</v>
      </c>
      <c r="L50" s="351"/>
      <c r="M50" s="351"/>
      <c r="N50" s="351"/>
      <c r="O50" s="351"/>
      <c r="P50" s="292">
        <f t="shared" si="13"/>
        <v>-3351559.6969696977</v>
      </c>
      <c r="Q50" s="411">
        <f t="shared" si="6"/>
        <v>-1.7309366275830971</v>
      </c>
      <c r="R50" s="352">
        <f t="shared" si="1"/>
        <v>0</v>
      </c>
    </row>
    <row r="51" spans="1:19">
      <c r="A51" s="410" t="s">
        <v>87</v>
      </c>
      <c r="B51" s="410" t="s">
        <v>50</v>
      </c>
      <c r="C51" s="410" t="s">
        <v>543</v>
      </c>
      <c r="D51" s="410" t="s">
        <v>88</v>
      </c>
      <c r="E51" s="351">
        <v>1701743.5897444426</v>
      </c>
      <c r="F51" s="351"/>
      <c r="G51" s="351"/>
      <c r="H51" s="292">
        <f t="shared" si="11"/>
        <v>7312300.4988353513</v>
      </c>
      <c r="I51" s="351">
        <v>7581702.3030303027</v>
      </c>
      <c r="J51" s="351">
        <v>5610556.9090909092</v>
      </c>
      <c r="K51" s="351">
        <f t="shared" si="12"/>
        <v>13192259.212121211</v>
      </c>
      <c r="L51" s="351"/>
      <c r="M51" s="351"/>
      <c r="N51" s="351"/>
      <c r="O51" s="351"/>
      <c r="P51" s="292">
        <f t="shared" si="13"/>
        <v>13192259.212121211</v>
      </c>
      <c r="Q51" s="411">
        <f t="shared" si="6"/>
        <v>1.8041188561961281</v>
      </c>
      <c r="R51" s="352">
        <f t="shared" si="1"/>
        <v>6</v>
      </c>
    </row>
    <row r="52" spans="1:19">
      <c r="A52" s="410" t="s">
        <v>89</v>
      </c>
      <c r="B52" s="410" t="s">
        <v>50</v>
      </c>
      <c r="C52" s="410" t="s">
        <v>543</v>
      </c>
      <c r="D52" s="410" t="s">
        <v>90</v>
      </c>
      <c r="E52" s="351">
        <v>3587389.7028676742</v>
      </c>
      <c r="F52" s="351"/>
      <c r="G52" s="351"/>
      <c r="H52" s="292">
        <f t="shared" si="11"/>
        <v>12646765.884685855</v>
      </c>
      <c r="I52" s="351">
        <v>13316097.666666664</v>
      </c>
      <c r="J52" s="351">
        <v>9059376.1818181816</v>
      </c>
      <c r="K52" s="351">
        <f t="shared" si="12"/>
        <v>22375473.848484844</v>
      </c>
      <c r="L52" s="351"/>
      <c r="M52" s="351"/>
      <c r="N52" s="351"/>
      <c r="O52" s="351"/>
      <c r="P52" s="292">
        <f t="shared" si="13"/>
        <v>22375473.848484844</v>
      </c>
      <c r="Q52" s="411">
        <f t="shared" si="6"/>
        <v>1.7692644943779354</v>
      </c>
      <c r="R52" s="352">
        <f t="shared" si="1"/>
        <v>6</v>
      </c>
      <c r="S52" s="211"/>
    </row>
    <row r="53" spans="1:19">
      <c r="A53" s="410" t="s">
        <v>91</v>
      </c>
      <c r="B53" s="410" t="s">
        <v>50</v>
      </c>
      <c r="C53" s="410" t="s">
        <v>543</v>
      </c>
      <c r="D53" s="410" t="s">
        <v>92</v>
      </c>
      <c r="E53" s="351">
        <v>2441743.8580140132</v>
      </c>
      <c r="F53" s="351"/>
      <c r="G53" s="351"/>
      <c r="H53" s="292">
        <f t="shared" si="11"/>
        <v>9164382.7671049219</v>
      </c>
      <c r="I53" s="351">
        <v>10433953.303030303</v>
      </c>
      <c r="J53" s="351">
        <v>6722638.9090909092</v>
      </c>
      <c r="K53" s="351">
        <f t="shared" si="12"/>
        <v>17156592.212121211</v>
      </c>
      <c r="L53" s="351"/>
      <c r="M53" s="351"/>
      <c r="N53" s="351"/>
      <c r="O53" s="351"/>
      <c r="P53" s="292">
        <f t="shared" si="13"/>
        <v>17156592.212121211</v>
      </c>
      <c r="Q53" s="411">
        <f t="shared" si="6"/>
        <v>1.8720946787277275</v>
      </c>
      <c r="R53" s="352">
        <f t="shared" si="1"/>
        <v>6</v>
      </c>
    </row>
    <row r="54" spans="1:19">
      <c r="A54" s="410" t="s">
        <v>95</v>
      </c>
      <c r="B54" s="410" t="s">
        <v>50</v>
      </c>
      <c r="C54" s="410" t="s">
        <v>543</v>
      </c>
      <c r="D54" s="410" t="s">
        <v>96</v>
      </c>
      <c r="E54" s="351">
        <v>3717169.9993887283</v>
      </c>
      <c r="F54" s="351"/>
      <c r="G54" s="351"/>
      <c r="H54" s="292">
        <f t="shared" si="11"/>
        <v>12715889.635752365</v>
      </c>
      <c r="I54" s="351">
        <v>19338724.242424242</v>
      </c>
      <c r="J54" s="351">
        <v>8998719.6363636367</v>
      </c>
      <c r="K54" s="351">
        <f t="shared" si="12"/>
        <v>28337443.878787879</v>
      </c>
      <c r="L54" s="351"/>
      <c r="M54" s="351"/>
      <c r="N54" s="351"/>
      <c r="O54" s="351"/>
      <c r="P54" s="292">
        <f t="shared" si="13"/>
        <v>28337443.878787879</v>
      </c>
      <c r="Q54" s="411">
        <f t="shared" si="6"/>
        <v>2.2285065921863225</v>
      </c>
      <c r="R54" s="352">
        <f t="shared" si="1"/>
        <v>6</v>
      </c>
      <c r="S54" s="211"/>
    </row>
    <row r="55" spans="1:19">
      <c r="A55" s="410" t="s">
        <v>97</v>
      </c>
      <c r="B55" s="410" t="s">
        <v>50</v>
      </c>
      <c r="C55" s="410" t="s">
        <v>543</v>
      </c>
      <c r="D55" s="410" t="s">
        <v>98</v>
      </c>
      <c r="E55" s="351">
        <v>3126651.8812526171</v>
      </c>
      <c r="F55" s="351"/>
      <c r="G55" s="351"/>
      <c r="H55" s="292">
        <f t="shared" si="11"/>
        <v>9798003.0630707983</v>
      </c>
      <c r="I55" s="351">
        <v>-1054172.8181818184</v>
      </c>
      <c r="J55" s="351">
        <v>6671351.1818181816</v>
      </c>
      <c r="K55" s="351">
        <f t="shared" si="12"/>
        <v>5617178.3636363633</v>
      </c>
      <c r="L55" s="351"/>
      <c r="M55" s="351"/>
      <c r="N55" s="351"/>
      <c r="O55" s="351"/>
      <c r="P55" s="292">
        <f t="shared" si="13"/>
        <v>5617178.3636363633</v>
      </c>
      <c r="Q55" s="411">
        <f t="shared" si="6"/>
        <v>0.57329828613830625</v>
      </c>
      <c r="R55" s="352">
        <f t="shared" si="1"/>
        <v>2.8664914306915312</v>
      </c>
    </row>
    <row r="56" spans="1:19">
      <c r="A56" s="410" t="s">
        <v>99</v>
      </c>
      <c r="B56" s="410" t="s">
        <v>50</v>
      </c>
      <c r="C56" s="410" t="s">
        <v>543</v>
      </c>
      <c r="D56" s="410" t="s">
        <v>100</v>
      </c>
      <c r="E56" s="351">
        <v>3958202.324476934</v>
      </c>
      <c r="F56" s="351"/>
      <c r="G56" s="351"/>
      <c r="H56" s="292">
        <f t="shared" si="11"/>
        <v>16222832.142658751</v>
      </c>
      <c r="I56" s="351">
        <v>11829160.090909094</v>
      </c>
      <c r="J56" s="351">
        <v>12264629.818181818</v>
      </c>
      <c r="K56" s="351">
        <f t="shared" si="12"/>
        <v>24093789.909090914</v>
      </c>
      <c r="L56" s="351"/>
      <c r="M56" s="351"/>
      <c r="N56" s="351"/>
      <c r="O56" s="351"/>
      <c r="P56" s="292">
        <f t="shared" si="13"/>
        <v>24093789.909090914</v>
      </c>
      <c r="Q56" s="411">
        <f t="shared" si="6"/>
        <v>1.4851777850635022</v>
      </c>
      <c r="R56" s="352">
        <f t="shared" si="1"/>
        <v>6</v>
      </c>
    </row>
    <row r="57" spans="1:19">
      <c r="A57" s="410" t="s">
        <v>101</v>
      </c>
      <c r="B57" s="410" t="s">
        <v>50</v>
      </c>
      <c r="C57" s="410" t="s">
        <v>543</v>
      </c>
      <c r="D57" s="410" t="s">
        <v>102</v>
      </c>
      <c r="E57" s="351">
        <v>4541954.1737551074</v>
      </c>
      <c r="F57" s="351"/>
      <c r="G57" s="351"/>
      <c r="H57" s="292">
        <f t="shared" si="11"/>
        <v>14114887.537391471</v>
      </c>
      <c r="I57" s="351">
        <v>14339284.18181818</v>
      </c>
      <c r="J57" s="351">
        <v>9572933.3636363633</v>
      </c>
      <c r="K57" s="351">
        <f t="shared" si="12"/>
        <v>23912217.545454543</v>
      </c>
      <c r="L57" s="351"/>
      <c r="M57" s="351"/>
      <c r="N57" s="351"/>
      <c r="O57" s="351"/>
      <c r="P57" s="292">
        <f t="shared" si="13"/>
        <v>23912217.545454543</v>
      </c>
      <c r="Q57" s="411">
        <f t="shared" si="6"/>
        <v>1.6941132178424489</v>
      </c>
      <c r="R57" s="352">
        <f t="shared" si="1"/>
        <v>6</v>
      </c>
    </row>
    <row r="58" spans="1:19">
      <c r="A58" s="410" t="s">
        <v>103</v>
      </c>
      <c r="B58" s="410" t="s">
        <v>50</v>
      </c>
      <c r="C58" s="410" t="s">
        <v>543</v>
      </c>
      <c r="D58" s="410" t="s">
        <v>104</v>
      </c>
      <c r="E58" s="351">
        <v>2480922.273138043</v>
      </c>
      <c r="F58" s="351"/>
      <c r="G58" s="351"/>
      <c r="H58" s="292">
        <f t="shared" si="11"/>
        <v>11328730.182228951</v>
      </c>
      <c r="I58" s="351">
        <v>13253113.242424246</v>
      </c>
      <c r="J58" s="351">
        <v>8847807.9090909082</v>
      </c>
      <c r="K58" s="351">
        <f t="shared" si="12"/>
        <v>22100921.151515156</v>
      </c>
      <c r="L58" s="351"/>
      <c r="M58" s="351"/>
      <c r="N58" s="351"/>
      <c r="O58" s="351"/>
      <c r="P58" s="292">
        <f t="shared" si="13"/>
        <v>22100921.151515156</v>
      </c>
      <c r="Q58" s="411">
        <f t="shared" si="6"/>
        <v>1.9508736456786859</v>
      </c>
      <c r="R58" s="352">
        <f t="shared" si="1"/>
        <v>6</v>
      </c>
    </row>
    <row r="59" spans="1:19">
      <c r="A59" s="410" t="s">
        <v>106</v>
      </c>
      <c r="B59" s="410" t="s">
        <v>50</v>
      </c>
      <c r="C59" s="410" t="s">
        <v>543</v>
      </c>
      <c r="D59" s="410" t="s">
        <v>107</v>
      </c>
      <c r="E59" s="351">
        <v>5146954.0839100117</v>
      </c>
      <c r="F59" s="351"/>
      <c r="G59" s="351"/>
      <c r="H59" s="292">
        <f t="shared" si="11"/>
        <v>24841785.083910011</v>
      </c>
      <c r="I59" s="351">
        <v>17873006.393939391</v>
      </c>
      <c r="J59" s="351">
        <v>19694831</v>
      </c>
      <c r="K59" s="351">
        <f t="shared" si="12"/>
        <v>37567837.393939391</v>
      </c>
      <c r="L59" s="351"/>
      <c r="M59" s="351"/>
      <c r="N59" s="351"/>
      <c r="O59" s="351"/>
      <c r="P59" s="292">
        <f t="shared" si="13"/>
        <v>37567837.393939391</v>
      </c>
      <c r="Q59" s="411">
        <f t="shared" si="6"/>
        <v>1.5122841320397715</v>
      </c>
      <c r="R59" s="352">
        <f t="shared" si="1"/>
        <v>6</v>
      </c>
    </row>
    <row r="60" spans="1:19">
      <c r="A60" s="410" t="s">
        <v>108</v>
      </c>
      <c r="B60" s="410" t="s">
        <v>50</v>
      </c>
      <c r="C60" s="410" t="s">
        <v>543</v>
      </c>
      <c r="D60" s="410" t="s">
        <v>109</v>
      </c>
      <c r="E60" s="351">
        <v>2202916.13451399</v>
      </c>
      <c r="F60" s="351"/>
      <c r="G60" s="351"/>
      <c r="H60" s="292">
        <f t="shared" si="11"/>
        <v>9478919.4072412625</v>
      </c>
      <c r="I60" s="351">
        <v>10301707.636363637</v>
      </c>
      <c r="J60" s="351">
        <v>7276003.2727272725</v>
      </c>
      <c r="K60" s="351">
        <f t="shared" si="12"/>
        <v>17577710.90909091</v>
      </c>
      <c r="L60" s="351"/>
      <c r="M60" s="351"/>
      <c r="N60" s="351"/>
      <c r="O60" s="351"/>
      <c r="P60" s="292">
        <f t="shared" si="13"/>
        <v>17577710.90909091</v>
      </c>
      <c r="Q60" s="411">
        <f t="shared" si="6"/>
        <v>1.8544002912043656</v>
      </c>
      <c r="R60" s="352">
        <f t="shared" si="1"/>
        <v>6</v>
      </c>
    </row>
    <row r="61" spans="1:19">
      <c r="A61" s="410" t="s">
        <v>110</v>
      </c>
      <c r="B61" s="410" t="s">
        <v>50</v>
      </c>
      <c r="C61" s="410" t="s">
        <v>543</v>
      </c>
      <c r="D61" s="410" t="s">
        <v>111</v>
      </c>
      <c r="E61" s="351">
        <v>2277286.9827116183</v>
      </c>
      <c r="F61" s="351"/>
      <c r="G61" s="351"/>
      <c r="H61" s="292">
        <f t="shared" si="11"/>
        <v>11628568.437257074</v>
      </c>
      <c r="I61" s="351">
        <v>17703413.303030305</v>
      </c>
      <c r="J61" s="351">
        <v>9351281.4545454551</v>
      </c>
      <c r="K61" s="351">
        <f t="shared" si="12"/>
        <v>27054694.757575758</v>
      </c>
      <c r="L61" s="351"/>
      <c r="M61" s="351"/>
      <c r="N61" s="351"/>
      <c r="O61" s="351"/>
      <c r="P61" s="292">
        <f t="shared" si="13"/>
        <v>27054694.757575758</v>
      </c>
      <c r="Q61" s="411">
        <f t="shared" si="6"/>
        <v>2.3265714007318832</v>
      </c>
      <c r="R61" s="352">
        <f t="shared" si="1"/>
        <v>6</v>
      </c>
    </row>
    <row r="62" spans="1:19">
      <c r="A62" s="410" t="s">
        <v>93</v>
      </c>
      <c r="B62" s="410" t="s">
        <v>50</v>
      </c>
      <c r="C62" s="410" t="s">
        <v>543</v>
      </c>
      <c r="D62" s="410" t="s">
        <v>94</v>
      </c>
      <c r="E62" s="351">
        <v>3206887.4370337105</v>
      </c>
      <c r="F62" s="351"/>
      <c r="G62" s="351"/>
      <c r="H62" s="292">
        <f t="shared" si="11"/>
        <v>16806753.073397346</v>
      </c>
      <c r="I62" s="351">
        <v>13964418.484848484</v>
      </c>
      <c r="J62" s="351">
        <v>13599865.636363637</v>
      </c>
      <c r="K62" s="351">
        <f t="shared" si="12"/>
        <v>27564284.121212121</v>
      </c>
      <c r="L62" s="351"/>
      <c r="M62" s="351"/>
      <c r="N62" s="351"/>
      <c r="O62" s="351"/>
      <c r="P62" s="292">
        <f t="shared" si="13"/>
        <v>27564284.121212121</v>
      </c>
      <c r="Q62" s="411">
        <f t="shared" si="6"/>
        <v>1.6400719401799499</v>
      </c>
      <c r="R62" s="352">
        <f t="shared" si="1"/>
        <v>6</v>
      </c>
    </row>
    <row r="63" spans="1:19">
      <c r="A63" s="410" t="s">
        <v>105</v>
      </c>
      <c r="B63" s="410" t="s">
        <v>50</v>
      </c>
      <c r="C63" s="410" t="s">
        <v>543</v>
      </c>
      <c r="D63" s="410" t="s">
        <v>489</v>
      </c>
      <c r="E63" s="351">
        <v>3424404.6575911632</v>
      </c>
      <c r="F63" s="351"/>
      <c r="G63" s="351"/>
      <c r="H63" s="292">
        <f t="shared" si="11"/>
        <v>10600206.203045709</v>
      </c>
      <c r="I63" s="351">
        <v>14574868.666666664</v>
      </c>
      <c r="J63" s="351">
        <v>7175801.5454545459</v>
      </c>
      <c r="K63" s="351">
        <f t="shared" si="12"/>
        <v>21750670.212121211</v>
      </c>
      <c r="L63" s="351"/>
      <c r="M63" s="351"/>
      <c r="N63" s="351"/>
      <c r="O63" s="351"/>
      <c r="P63" s="292">
        <f t="shared" si="13"/>
        <v>21750670.212121211</v>
      </c>
      <c r="Q63" s="411">
        <f t="shared" si="6"/>
        <v>2.0519101039630425</v>
      </c>
      <c r="R63" s="352">
        <f t="shared" si="1"/>
        <v>6</v>
      </c>
    </row>
    <row r="64" spans="1:19">
      <c r="A64" s="410" t="s">
        <v>112</v>
      </c>
      <c r="B64" s="410" t="s">
        <v>50</v>
      </c>
      <c r="C64" s="410" t="s">
        <v>543</v>
      </c>
      <c r="D64" s="410" t="s">
        <v>113</v>
      </c>
      <c r="E64" s="351">
        <v>2515348.6780001014</v>
      </c>
      <c r="F64" s="351"/>
      <c r="G64" s="351"/>
      <c r="H64" s="292">
        <f t="shared" si="11"/>
        <v>11178272.58709101</v>
      </c>
      <c r="I64" s="351">
        <v>-227320.90909090824</v>
      </c>
      <c r="J64" s="351">
        <v>8662923.9090909082</v>
      </c>
      <c r="K64" s="351">
        <f t="shared" si="12"/>
        <v>8435603</v>
      </c>
      <c r="L64" s="351"/>
      <c r="M64" s="351"/>
      <c r="N64" s="351"/>
      <c r="O64" s="351"/>
      <c r="P64" s="292">
        <f t="shared" si="13"/>
        <v>8435603</v>
      </c>
      <c r="Q64" s="411">
        <f t="shared" si="6"/>
        <v>0.75464280677335394</v>
      </c>
      <c r="R64" s="352">
        <f t="shared" si="1"/>
        <v>3.7732140338667697</v>
      </c>
    </row>
    <row r="65" spans="1:19">
      <c r="A65" s="410" t="s">
        <v>556</v>
      </c>
      <c r="B65" s="410" t="s">
        <v>50</v>
      </c>
      <c r="C65" s="410" t="s">
        <v>543</v>
      </c>
      <c r="D65" s="410" t="s">
        <v>557</v>
      </c>
      <c r="E65" s="351">
        <v>2496510.3234843542</v>
      </c>
      <c r="F65" s="351"/>
      <c r="G65" s="351"/>
      <c r="H65" s="292">
        <f t="shared" si="11"/>
        <v>6107631.687120718</v>
      </c>
      <c r="I65" s="351">
        <v>7151440.4242424276</v>
      </c>
      <c r="J65" s="351">
        <v>3611121.3636363638</v>
      </c>
      <c r="K65" s="351">
        <f t="shared" si="12"/>
        <v>10762561.787878791</v>
      </c>
      <c r="L65" s="351"/>
      <c r="M65" s="351"/>
      <c r="N65" s="351"/>
      <c r="O65" s="351"/>
      <c r="P65" s="292">
        <f t="shared" si="13"/>
        <v>10762561.787878791</v>
      </c>
      <c r="Q65" s="411">
        <f t="shared" si="6"/>
        <v>1.7621497724844828</v>
      </c>
      <c r="R65" s="352">
        <f t="shared" si="1"/>
        <v>6</v>
      </c>
    </row>
    <row r="66" spans="1:19">
      <c r="A66" s="410" t="s">
        <v>580</v>
      </c>
      <c r="B66" s="410" t="s">
        <v>50</v>
      </c>
      <c r="C66" s="410" t="s">
        <v>543</v>
      </c>
      <c r="D66" s="410" t="s">
        <v>587</v>
      </c>
      <c r="E66" s="351">
        <v>2264905.4991634018</v>
      </c>
      <c r="F66" s="351"/>
      <c r="G66" s="351"/>
      <c r="H66" s="292">
        <f t="shared" si="11"/>
        <v>4609818.8627997655</v>
      </c>
      <c r="I66" s="351">
        <v>-1389794.8484848477</v>
      </c>
      <c r="J66" s="351">
        <v>2344913.3636363638</v>
      </c>
      <c r="K66" s="351">
        <f t="shared" si="12"/>
        <v>955118.51515151607</v>
      </c>
      <c r="L66" s="351"/>
      <c r="M66" s="351"/>
      <c r="N66" s="351"/>
      <c r="O66" s="351"/>
      <c r="P66" s="292">
        <f t="shared" si="13"/>
        <v>955118.51515151607</v>
      </c>
      <c r="Q66" s="411">
        <f t="shared" si="6"/>
        <v>0.20719220073029648</v>
      </c>
      <c r="R66" s="352">
        <f t="shared" si="1"/>
        <v>1.0359610036514824</v>
      </c>
      <c r="S66" s="211"/>
    </row>
    <row r="67" spans="1:19">
      <c r="A67" s="410" t="s">
        <v>581</v>
      </c>
      <c r="B67" s="410" t="s">
        <v>50</v>
      </c>
      <c r="C67" s="410" t="s">
        <v>543</v>
      </c>
      <c r="D67" s="410" t="s">
        <v>588</v>
      </c>
      <c r="E67" s="351">
        <v>1385404.5341674185</v>
      </c>
      <c r="F67" s="351"/>
      <c r="G67" s="351"/>
      <c r="H67" s="292">
        <f t="shared" si="11"/>
        <v>4638500.6250765091</v>
      </c>
      <c r="I67" s="351">
        <v>8101890.1212121192</v>
      </c>
      <c r="J67" s="351">
        <v>3253096.0909090908</v>
      </c>
      <c r="K67" s="351">
        <f t="shared" si="12"/>
        <v>11354986.212121211</v>
      </c>
      <c r="L67" s="351"/>
      <c r="M67" s="351"/>
      <c r="N67" s="351"/>
      <c r="O67" s="351"/>
      <c r="P67" s="292">
        <f t="shared" si="13"/>
        <v>11354986.212121211</v>
      </c>
      <c r="Q67" s="411">
        <f t="shared" si="6"/>
        <v>2.4479863494540153</v>
      </c>
      <c r="R67" s="352">
        <f t="shared" si="1"/>
        <v>6</v>
      </c>
    </row>
    <row r="68" spans="1:19">
      <c r="A68" s="410" t="s">
        <v>582</v>
      </c>
      <c r="B68" s="410" t="s">
        <v>50</v>
      </c>
      <c r="C68" s="410" t="s">
        <v>543</v>
      </c>
      <c r="D68" s="410" t="s">
        <v>589</v>
      </c>
      <c r="E68" s="351">
        <v>-58508.515845690657</v>
      </c>
      <c r="F68" s="351"/>
      <c r="G68" s="351"/>
      <c r="H68" s="292">
        <f t="shared" si="11"/>
        <v>1967456.4841543094</v>
      </c>
      <c r="I68" s="351">
        <v>1235524.1818181798</v>
      </c>
      <c r="J68" s="351">
        <v>2025965</v>
      </c>
      <c r="K68" s="351">
        <f t="shared" si="12"/>
        <v>3261489.1818181798</v>
      </c>
      <c r="L68" s="351"/>
      <c r="M68" s="351"/>
      <c r="N68" s="351"/>
      <c r="O68" s="351"/>
      <c r="P68" s="292">
        <f t="shared" si="13"/>
        <v>3261489.1818181798</v>
      </c>
      <c r="Q68" s="411">
        <f t="shared" si="6"/>
        <v>1.6577185864520387</v>
      </c>
      <c r="R68" s="352">
        <f t="shared" si="1"/>
        <v>6</v>
      </c>
    </row>
    <row r="69" spans="1:19">
      <c r="A69" s="410" t="s">
        <v>602</v>
      </c>
      <c r="B69" s="410" t="s">
        <v>50</v>
      </c>
      <c r="C69" s="410" t="s">
        <v>543</v>
      </c>
      <c r="D69" s="410" t="s">
        <v>610</v>
      </c>
      <c r="E69" s="351">
        <v>3269981.6330867205</v>
      </c>
      <c r="F69" s="351"/>
      <c r="G69" s="351"/>
      <c r="H69" s="292">
        <f t="shared" si="11"/>
        <v>10921676.269450357</v>
      </c>
      <c r="I69" s="351">
        <v>14944609.666666666</v>
      </c>
      <c r="J69" s="351">
        <v>7651694.6363636367</v>
      </c>
      <c r="K69" s="351">
        <f t="shared" si="12"/>
        <v>22596304.303030305</v>
      </c>
      <c r="L69" s="351"/>
      <c r="M69" s="351"/>
      <c r="N69" s="351"/>
      <c r="O69" s="351"/>
      <c r="P69" s="292">
        <f t="shared" si="13"/>
        <v>22596304.303030305</v>
      </c>
      <c r="Q69" s="411">
        <f t="shared" si="6"/>
        <v>2.0689410439893474</v>
      </c>
      <c r="R69" s="352">
        <f t="shared" si="1"/>
        <v>6</v>
      </c>
      <c r="S69" s="326"/>
    </row>
    <row r="70" spans="1:19">
      <c r="A70" s="410" t="s">
        <v>603</v>
      </c>
      <c r="B70" s="410" t="s">
        <v>50</v>
      </c>
      <c r="C70" s="410" t="s">
        <v>543</v>
      </c>
      <c r="D70" s="410" t="s">
        <v>611</v>
      </c>
      <c r="E70" s="351">
        <v>1385393.5392455978</v>
      </c>
      <c r="F70" s="351"/>
      <c r="G70" s="351"/>
      <c r="H70" s="292">
        <f t="shared" si="11"/>
        <v>3314861.539245598</v>
      </c>
      <c r="I70" s="351">
        <v>499553.39393939264</v>
      </c>
      <c r="J70" s="351">
        <v>1929468</v>
      </c>
      <c r="K70" s="351">
        <f t="shared" si="12"/>
        <v>2429021.3939393926</v>
      </c>
      <c r="L70" s="351"/>
      <c r="M70" s="351"/>
      <c r="N70" s="351"/>
      <c r="O70" s="351"/>
      <c r="P70" s="292">
        <f t="shared" si="13"/>
        <v>2429021.3939393926</v>
      </c>
      <c r="Q70" s="411">
        <f t="shared" si="6"/>
        <v>0.73276707493857907</v>
      </c>
      <c r="R70" s="352">
        <f t="shared" si="1"/>
        <v>3.6638353746928951</v>
      </c>
      <c r="S70" s="326"/>
    </row>
    <row r="71" spans="1:19">
      <c r="A71" s="410" t="s">
        <v>1079</v>
      </c>
      <c r="B71" s="410" t="s">
        <v>50</v>
      </c>
      <c r="C71" s="410" t="s">
        <v>543</v>
      </c>
      <c r="D71" s="410" t="s">
        <v>1106</v>
      </c>
      <c r="E71" s="351">
        <v>0</v>
      </c>
      <c r="F71" s="351"/>
      <c r="G71" s="351"/>
      <c r="H71" s="292">
        <f t="shared" si="11"/>
        <v>0</v>
      </c>
      <c r="I71" s="351">
        <v>0</v>
      </c>
      <c r="J71" s="351">
        <v>0</v>
      </c>
      <c r="K71" s="351">
        <f t="shared" si="12"/>
        <v>0</v>
      </c>
      <c r="L71" s="351"/>
      <c r="M71" s="351"/>
      <c r="N71" s="351"/>
      <c r="O71" s="351"/>
      <c r="P71" s="292">
        <f t="shared" si="13"/>
        <v>0</v>
      </c>
      <c r="Q71" s="411" t="e">
        <f t="shared" si="6"/>
        <v>#DIV/0!</v>
      </c>
      <c r="R71" s="352" t="e">
        <f t="shared" si="1"/>
        <v>#DIV/0!</v>
      </c>
      <c r="S71" s="326"/>
    </row>
    <row r="72" spans="1:19">
      <c r="A72" s="839" t="s">
        <v>1107</v>
      </c>
      <c r="B72" s="839" t="s">
        <v>50</v>
      </c>
      <c r="C72" s="839" t="s">
        <v>543</v>
      </c>
      <c r="D72" s="839" t="s">
        <v>1108</v>
      </c>
      <c r="E72" s="840"/>
      <c r="F72" s="840"/>
      <c r="G72" s="840"/>
      <c r="H72" s="840">
        <f t="shared" si="11"/>
        <v>0</v>
      </c>
      <c r="I72" s="840">
        <v>0</v>
      </c>
      <c r="J72" s="840">
        <v>0</v>
      </c>
      <c r="K72" s="840">
        <f t="shared" si="12"/>
        <v>0</v>
      </c>
      <c r="L72" s="840"/>
      <c r="M72" s="840"/>
      <c r="N72" s="840"/>
      <c r="O72" s="840"/>
      <c r="P72" s="840">
        <f t="shared" si="13"/>
        <v>0</v>
      </c>
      <c r="Q72" s="841" t="e">
        <f t="shared" si="6"/>
        <v>#DIV/0!</v>
      </c>
      <c r="R72" s="842" t="e">
        <f t="shared" si="1"/>
        <v>#DIV/0!</v>
      </c>
      <c r="S72" s="326"/>
    </row>
    <row r="73" spans="1:19">
      <c r="A73" s="410" t="s">
        <v>188</v>
      </c>
      <c r="B73" s="410" t="s">
        <v>114</v>
      </c>
      <c r="C73" s="410" t="s">
        <v>27</v>
      </c>
      <c r="D73" s="410" t="s">
        <v>189</v>
      </c>
      <c r="E73" s="351">
        <v>3238101.0669871108</v>
      </c>
      <c r="F73" s="351"/>
      <c r="G73" s="351"/>
      <c r="H73" s="292">
        <f t="shared" si="11"/>
        <v>12185650.157896202</v>
      </c>
      <c r="I73" s="351">
        <v>10432114.060606059</v>
      </c>
      <c r="J73" s="351">
        <v>8947549.0909090918</v>
      </c>
      <c r="K73" s="351">
        <f t="shared" si="12"/>
        <v>19379663.151515149</v>
      </c>
      <c r="L73" s="351"/>
      <c r="M73" s="351"/>
      <c r="N73" s="351"/>
      <c r="O73" s="351"/>
      <c r="P73" s="292">
        <f t="shared" si="13"/>
        <v>19379663.151515149</v>
      </c>
      <c r="Q73" s="411">
        <f t="shared" si="6"/>
        <v>1.5903675963450572</v>
      </c>
      <c r="R73" s="352">
        <f t="shared" ref="R73:R136" si="14">MAX(0,MIN(5*1.2,5*Q73))</f>
        <v>6</v>
      </c>
    </row>
    <row r="74" spans="1:19">
      <c r="A74" s="410" t="s">
        <v>190</v>
      </c>
      <c r="B74" s="410" t="s">
        <v>114</v>
      </c>
      <c r="C74" s="410" t="s">
        <v>27</v>
      </c>
      <c r="D74" s="410" t="s">
        <v>191</v>
      </c>
      <c r="E74" s="351">
        <v>2747691.6191293253</v>
      </c>
      <c r="F74" s="351"/>
      <c r="G74" s="351"/>
      <c r="H74" s="292">
        <f t="shared" si="11"/>
        <v>13866577.164583869</v>
      </c>
      <c r="I74" s="351">
        <v>11062689.333333336</v>
      </c>
      <c r="J74" s="351">
        <v>11118885.545454545</v>
      </c>
      <c r="K74" s="351">
        <f t="shared" si="12"/>
        <v>22181574.878787883</v>
      </c>
      <c r="L74" s="351"/>
      <c r="M74" s="351"/>
      <c r="N74" s="351"/>
      <c r="O74" s="351"/>
      <c r="P74" s="292">
        <f t="shared" si="13"/>
        <v>22181574.878787883</v>
      </c>
      <c r="Q74" s="411">
        <f t="shared" si="6"/>
        <v>1.5996431286187232</v>
      </c>
      <c r="R74" s="352">
        <f t="shared" si="14"/>
        <v>6</v>
      </c>
    </row>
    <row r="75" spans="1:19">
      <c r="A75" s="410" t="s">
        <v>192</v>
      </c>
      <c r="B75" s="410" t="s">
        <v>114</v>
      </c>
      <c r="C75" s="410" t="s">
        <v>27</v>
      </c>
      <c r="D75" s="410" t="s">
        <v>193</v>
      </c>
      <c r="E75" s="351">
        <v>2112530.6849126373</v>
      </c>
      <c r="F75" s="351"/>
      <c r="G75" s="351"/>
      <c r="H75" s="292">
        <f t="shared" si="11"/>
        <v>9329155.6849126369</v>
      </c>
      <c r="I75" s="351">
        <v>-275520.24242424592</v>
      </c>
      <c r="J75" s="351">
        <v>7216625</v>
      </c>
      <c r="K75" s="351">
        <f t="shared" si="12"/>
        <v>6941104.7575757541</v>
      </c>
      <c r="L75" s="351"/>
      <c r="M75" s="351"/>
      <c r="N75" s="351"/>
      <c r="O75" s="351"/>
      <c r="P75" s="292">
        <f t="shared" si="13"/>
        <v>6941104.7575757541</v>
      </c>
      <c r="Q75" s="411">
        <f t="shared" ref="Q75:Q138" si="15">P75/H75</f>
        <v>0.74402282393047603</v>
      </c>
      <c r="R75" s="352">
        <f t="shared" si="14"/>
        <v>3.7201141196523801</v>
      </c>
    </row>
    <row r="76" spans="1:19">
      <c r="A76" s="410" t="s">
        <v>194</v>
      </c>
      <c r="B76" s="410" t="s">
        <v>114</v>
      </c>
      <c r="C76" s="410" t="s">
        <v>27</v>
      </c>
      <c r="D76" s="410" t="s">
        <v>195</v>
      </c>
      <c r="E76" s="351">
        <v>1767617.3414858216</v>
      </c>
      <c r="F76" s="351"/>
      <c r="G76" s="351"/>
      <c r="H76" s="292">
        <f t="shared" si="11"/>
        <v>10229483.432394914</v>
      </c>
      <c r="I76" s="351">
        <v>2286060.7272727266</v>
      </c>
      <c r="J76" s="351">
        <v>8461866.0909090918</v>
      </c>
      <c r="K76" s="351">
        <f t="shared" si="12"/>
        <v>10747926.818181818</v>
      </c>
      <c r="L76" s="351"/>
      <c r="M76" s="351"/>
      <c r="N76" s="351"/>
      <c r="O76" s="351"/>
      <c r="P76" s="292">
        <f t="shared" si="13"/>
        <v>10747926.818181818</v>
      </c>
      <c r="Q76" s="411">
        <f t="shared" si="15"/>
        <v>1.050681287008598</v>
      </c>
      <c r="R76" s="352">
        <f t="shared" si="14"/>
        <v>5.2534064350429901</v>
      </c>
    </row>
    <row r="77" spans="1:19">
      <c r="A77" s="410" t="s">
        <v>196</v>
      </c>
      <c r="B77" s="410" t="s">
        <v>114</v>
      </c>
      <c r="C77" s="410" t="s">
        <v>27</v>
      </c>
      <c r="D77" s="410" t="s">
        <v>197</v>
      </c>
      <c r="E77" s="351">
        <v>2298210.2911023684</v>
      </c>
      <c r="F77" s="351"/>
      <c r="G77" s="351"/>
      <c r="H77" s="292">
        <f t="shared" si="11"/>
        <v>10724376.018375095</v>
      </c>
      <c r="I77" s="351">
        <v>5653844.0909090918</v>
      </c>
      <c r="J77" s="351">
        <v>8426165.7272727266</v>
      </c>
      <c r="K77" s="351">
        <f t="shared" si="12"/>
        <v>14080009.818181818</v>
      </c>
      <c r="L77" s="351"/>
      <c r="M77" s="351"/>
      <c r="N77" s="351"/>
      <c r="O77" s="351"/>
      <c r="P77" s="292">
        <f t="shared" si="13"/>
        <v>14080009.818181818</v>
      </c>
      <c r="Q77" s="411">
        <f t="shared" si="15"/>
        <v>1.3128978128011548</v>
      </c>
      <c r="R77" s="352">
        <f t="shared" si="14"/>
        <v>6</v>
      </c>
    </row>
    <row r="78" spans="1:19">
      <c r="A78" s="410" t="s">
        <v>198</v>
      </c>
      <c r="B78" s="410" t="s">
        <v>114</v>
      </c>
      <c r="C78" s="410" t="s">
        <v>27</v>
      </c>
      <c r="D78" s="410" t="s">
        <v>199</v>
      </c>
      <c r="E78" s="351">
        <v>2281165.6792308204</v>
      </c>
      <c r="F78" s="351"/>
      <c r="G78" s="351"/>
      <c r="H78" s="292">
        <f t="shared" si="11"/>
        <v>11031638.588321729</v>
      </c>
      <c r="I78" s="351">
        <v>6722067.4545454532</v>
      </c>
      <c r="J78" s="351">
        <v>8750472.9090909082</v>
      </c>
      <c r="K78" s="351">
        <f t="shared" si="12"/>
        <v>15472540.363636361</v>
      </c>
      <c r="L78" s="351"/>
      <c r="M78" s="351"/>
      <c r="N78" s="351"/>
      <c r="O78" s="351"/>
      <c r="P78" s="292">
        <f t="shared" si="13"/>
        <v>15472540.363636361</v>
      </c>
      <c r="Q78" s="411">
        <f t="shared" si="15"/>
        <v>1.4025604845336253</v>
      </c>
      <c r="R78" s="352">
        <f t="shared" si="14"/>
        <v>6</v>
      </c>
    </row>
    <row r="79" spans="1:19">
      <c r="A79" s="410" t="s">
        <v>200</v>
      </c>
      <c r="B79" s="410" t="s">
        <v>114</v>
      </c>
      <c r="C79" s="410" t="s">
        <v>27</v>
      </c>
      <c r="D79" s="410" t="s">
        <v>201</v>
      </c>
      <c r="E79" s="351">
        <v>2493490.8961084587</v>
      </c>
      <c r="F79" s="351"/>
      <c r="G79" s="351"/>
      <c r="H79" s="292">
        <f t="shared" si="11"/>
        <v>11100598.714290276</v>
      </c>
      <c r="I79" s="351">
        <v>6652508.0606060605</v>
      </c>
      <c r="J79" s="351">
        <v>8607107.8181818184</v>
      </c>
      <c r="K79" s="351">
        <f t="shared" si="12"/>
        <v>15259615.878787879</v>
      </c>
      <c r="L79" s="351"/>
      <c r="M79" s="351"/>
      <c r="N79" s="351"/>
      <c r="O79" s="351"/>
      <c r="P79" s="292">
        <f t="shared" si="13"/>
        <v>15259615.878787879</v>
      </c>
      <c r="Q79" s="411">
        <f t="shared" si="15"/>
        <v>1.3746660222158578</v>
      </c>
      <c r="R79" s="352">
        <f t="shared" si="14"/>
        <v>6</v>
      </c>
    </row>
    <row r="80" spans="1:19">
      <c r="A80" s="410" t="s">
        <v>202</v>
      </c>
      <c r="B80" s="410" t="s">
        <v>114</v>
      </c>
      <c r="C80" s="410" t="s">
        <v>27</v>
      </c>
      <c r="D80" s="410" t="s">
        <v>203</v>
      </c>
      <c r="E80" s="351">
        <v>5032448.6351257162</v>
      </c>
      <c r="F80" s="351"/>
      <c r="G80" s="351"/>
      <c r="H80" s="292">
        <f t="shared" si="11"/>
        <v>18236780.816943899</v>
      </c>
      <c r="I80" s="351">
        <v>20657398.060606062</v>
      </c>
      <c r="J80" s="351">
        <v>13204332.181818182</v>
      </c>
      <c r="K80" s="351">
        <f t="shared" si="12"/>
        <v>33861730.242424242</v>
      </c>
      <c r="L80" s="351"/>
      <c r="M80" s="351"/>
      <c r="N80" s="351"/>
      <c r="O80" s="351"/>
      <c r="P80" s="292">
        <f t="shared" si="13"/>
        <v>33861730.242424242</v>
      </c>
      <c r="Q80" s="411">
        <f t="shared" si="15"/>
        <v>1.856782212953018</v>
      </c>
      <c r="R80" s="352">
        <f t="shared" si="14"/>
        <v>6</v>
      </c>
    </row>
    <row r="81" spans="1:19">
      <c r="A81" s="410" t="s">
        <v>204</v>
      </c>
      <c r="B81" s="410" t="s">
        <v>114</v>
      </c>
      <c r="C81" s="410" t="s">
        <v>27</v>
      </c>
      <c r="D81" s="410" t="s">
        <v>205</v>
      </c>
      <c r="E81" s="351">
        <v>2619627.0534673315</v>
      </c>
      <c r="F81" s="351"/>
      <c r="G81" s="351"/>
      <c r="H81" s="292">
        <f t="shared" si="11"/>
        <v>15138076.689830968</v>
      </c>
      <c r="I81" s="351">
        <v>7171656.9393939413</v>
      </c>
      <c r="J81" s="351">
        <v>12518449.636363637</v>
      </c>
      <c r="K81" s="351">
        <f t="shared" si="12"/>
        <v>19690106.575757578</v>
      </c>
      <c r="L81" s="351"/>
      <c r="M81" s="351"/>
      <c r="N81" s="351"/>
      <c r="O81" s="351"/>
      <c r="P81" s="292">
        <f t="shared" si="13"/>
        <v>19690106.575757578</v>
      </c>
      <c r="Q81" s="411">
        <f t="shared" si="15"/>
        <v>1.300700675468532</v>
      </c>
      <c r="R81" s="352">
        <f t="shared" si="14"/>
        <v>6</v>
      </c>
    </row>
    <row r="82" spans="1:19">
      <c r="A82" s="410" t="s">
        <v>206</v>
      </c>
      <c r="B82" s="410" t="s">
        <v>114</v>
      </c>
      <c r="C82" s="410" t="s">
        <v>27</v>
      </c>
      <c r="D82" s="410" t="s">
        <v>207</v>
      </c>
      <c r="E82" s="351">
        <v>2285458.0406184611</v>
      </c>
      <c r="F82" s="351"/>
      <c r="G82" s="351"/>
      <c r="H82" s="292">
        <f t="shared" si="11"/>
        <v>9867760.5860730074</v>
      </c>
      <c r="I82" s="351">
        <v>5734984</v>
      </c>
      <c r="J82" s="351">
        <v>7582302.5454545459</v>
      </c>
      <c r="K82" s="351">
        <f t="shared" si="12"/>
        <v>13317286.545454547</v>
      </c>
      <c r="L82" s="351"/>
      <c r="M82" s="351"/>
      <c r="N82" s="351"/>
      <c r="O82" s="351"/>
      <c r="P82" s="292">
        <f t="shared" si="13"/>
        <v>13317286.545454547</v>
      </c>
      <c r="Q82" s="411">
        <f t="shared" si="15"/>
        <v>1.3495753600112748</v>
      </c>
      <c r="R82" s="352">
        <f t="shared" si="14"/>
        <v>6</v>
      </c>
    </row>
    <row r="83" spans="1:19">
      <c r="A83" s="410" t="s">
        <v>208</v>
      </c>
      <c r="B83" s="410" t="s">
        <v>114</v>
      </c>
      <c r="C83" s="410" t="s">
        <v>27</v>
      </c>
      <c r="D83" s="410" t="s">
        <v>209</v>
      </c>
      <c r="E83" s="351">
        <v>3956147.3111020559</v>
      </c>
      <c r="F83" s="351"/>
      <c r="G83" s="351"/>
      <c r="H83" s="292">
        <f t="shared" si="11"/>
        <v>14961158.947465692</v>
      </c>
      <c r="I83" s="351">
        <v>12738980.303030303</v>
      </c>
      <c r="J83" s="351">
        <v>11005011.636363637</v>
      </c>
      <c r="K83" s="351">
        <f t="shared" si="12"/>
        <v>23743991.939393938</v>
      </c>
      <c r="L83" s="351"/>
      <c r="M83" s="351"/>
      <c r="N83" s="351"/>
      <c r="O83" s="351"/>
      <c r="P83" s="292">
        <f t="shared" si="13"/>
        <v>23743991.939393938</v>
      </c>
      <c r="Q83" s="411">
        <f t="shared" si="15"/>
        <v>1.5870422888205458</v>
      </c>
      <c r="R83" s="352">
        <f t="shared" si="14"/>
        <v>6</v>
      </c>
    </row>
    <row r="84" spans="1:19">
      <c r="A84" s="410" t="s">
        <v>210</v>
      </c>
      <c r="B84" s="410" t="s">
        <v>114</v>
      </c>
      <c r="C84" s="410" t="s">
        <v>27</v>
      </c>
      <c r="D84" s="410" t="s">
        <v>211</v>
      </c>
      <c r="E84" s="351">
        <v>2656433.6166440276</v>
      </c>
      <c r="F84" s="351"/>
      <c r="G84" s="351"/>
      <c r="H84" s="292">
        <f t="shared" si="11"/>
        <v>12705389.889371302</v>
      </c>
      <c r="I84" s="351">
        <v>6715810.0909090899</v>
      </c>
      <c r="J84" s="351">
        <v>10048956.272727273</v>
      </c>
      <c r="K84" s="351">
        <f t="shared" si="12"/>
        <v>16764766.363636363</v>
      </c>
      <c r="L84" s="351"/>
      <c r="M84" s="351"/>
      <c r="N84" s="351"/>
      <c r="O84" s="351"/>
      <c r="P84" s="292">
        <f t="shared" si="13"/>
        <v>16764766.363636363</v>
      </c>
      <c r="Q84" s="411">
        <f t="shared" si="15"/>
        <v>1.3195003466726303</v>
      </c>
      <c r="R84" s="352">
        <f t="shared" si="14"/>
        <v>6</v>
      </c>
    </row>
    <row r="85" spans="1:19">
      <c r="A85" s="410" t="s">
        <v>212</v>
      </c>
      <c r="B85" s="410" t="s">
        <v>114</v>
      </c>
      <c r="C85" s="410" t="s">
        <v>27</v>
      </c>
      <c r="D85" s="410" t="s">
        <v>213</v>
      </c>
      <c r="E85" s="351">
        <v>2792780.9434137014</v>
      </c>
      <c r="F85" s="351"/>
      <c r="G85" s="351"/>
      <c r="H85" s="292">
        <f t="shared" si="11"/>
        <v>13398192.579777338</v>
      </c>
      <c r="I85" s="351">
        <v>2334742.9393939395</v>
      </c>
      <c r="J85" s="351">
        <v>10605411.636363637</v>
      </c>
      <c r="K85" s="351">
        <f t="shared" si="12"/>
        <v>12940154.575757576</v>
      </c>
      <c r="L85" s="351"/>
      <c r="M85" s="351"/>
      <c r="N85" s="351"/>
      <c r="O85" s="351"/>
      <c r="P85" s="292">
        <f t="shared" si="13"/>
        <v>12940154.575757576</v>
      </c>
      <c r="Q85" s="411">
        <f t="shared" si="15"/>
        <v>0.96581344824740734</v>
      </c>
      <c r="R85" s="352">
        <f t="shared" si="14"/>
        <v>4.8290672412370368</v>
      </c>
    </row>
    <row r="86" spans="1:19">
      <c r="A86" s="410" t="s">
        <v>214</v>
      </c>
      <c r="B86" s="410" t="s">
        <v>114</v>
      </c>
      <c r="C86" s="410" t="s">
        <v>27</v>
      </c>
      <c r="D86" s="410" t="s">
        <v>215</v>
      </c>
      <c r="E86" s="351">
        <v>2091759.6225160649</v>
      </c>
      <c r="F86" s="351"/>
      <c r="G86" s="351"/>
      <c r="H86" s="292">
        <f t="shared" si="11"/>
        <v>9132385.6225160658</v>
      </c>
      <c r="I86" s="351">
        <v>3348819.9696969707</v>
      </c>
      <c r="J86" s="351">
        <v>7040626</v>
      </c>
      <c r="K86" s="351">
        <f t="shared" si="12"/>
        <v>10389445.969696971</v>
      </c>
      <c r="L86" s="351"/>
      <c r="M86" s="351"/>
      <c r="N86" s="351"/>
      <c r="O86" s="351"/>
      <c r="P86" s="292">
        <f t="shared" si="13"/>
        <v>10389445.969696971</v>
      </c>
      <c r="Q86" s="411">
        <f t="shared" si="15"/>
        <v>1.1376486275482716</v>
      </c>
      <c r="R86" s="352">
        <f t="shared" si="14"/>
        <v>5.6882431377413578</v>
      </c>
    </row>
    <row r="87" spans="1:19">
      <c r="A87" s="410" t="s">
        <v>216</v>
      </c>
      <c r="B87" s="410" t="s">
        <v>114</v>
      </c>
      <c r="C87" s="410" t="s">
        <v>27</v>
      </c>
      <c r="D87" s="410" t="s">
        <v>217</v>
      </c>
      <c r="E87" s="351">
        <v>5913735.6274068868</v>
      </c>
      <c r="F87" s="351"/>
      <c r="G87" s="351"/>
      <c r="H87" s="292">
        <f t="shared" si="11"/>
        <v>17806084.991043251</v>
      </c>
      <c r="I87" s="351">
        <v>14760739.939393939</v>
      </c>
      <c r="J87" s="351">
        <v>11892349.363636363</v>
      </c>
      <c r="K87" s="351">
        <f t="shared" si="12"/>
        <v>26653089.303030305</v>
      </c>
      <c r="L87" s="351"/>
      <c r="M87" s="351"/>
      <c r="N87" s="351"/>
      <c r="O87" s="351"/>
      <c r="P87" s="292">
        <f t="shared" si="13"/>
        <v>26653089.303030305</v>
      </c>
      <c r="Q87" s="411">
        <f t="shared" si="15"/>
        <v>1.4968528633013511</v>
      </c>
      <c r="R87" s="352">
        <f t="shared" si="14"/>
        <v>6</v>
      </c>
    </row>
    <row r="88" spans="1:19">
      <c r="A88" s="410" t="s">
        <v>218</v>
      </c>
      <c r="B88" s="410" t="s">
        <v>114</v>
      </c>
      <c r="C88" s="410" t="s">
        <v>27</v>
      </c>
      <c r="D88" s="410" t="s">
        <v>219</v>
      </c>
      <c r="E88" s="351">
        <v>1690750.6345596481</v>
      </c>
      <c r="F88" s="351"/>
      <c r="G88" s="351"/>
      <c r="H88" s="292">
        <f t="shared" si="11"/>
        <v>12189258.180014193</v>
      </c>
      <c r="I88" s="351">
        <v>1869626.2121212129</v>
      </c>
      <c r="J88" s="351">
        <v>10498507.545454545</v>
      </c>
      <c r="K88" s="351">
        <f t="shared" si="12"/>
        <v>12368133.757575758</v>
      </c>
      <c r="L88" s="351"/>
      <c r="M88" s="351"/>
      <c r="N88" s="351"/>
      <c r="O88" s="351"/>
      <c r="P88" s="292">
        <f t="shared" si="13"/>
        <v>12368133.757575758</v>
      </c>
      <c r="Q88" s="411">
        <f t="shared" si="15"/>
        <v>1.0146748534586669</v>
      </c>
      <c r="R88" s="352">
        <f t="shared" si="14"/>
        <v>5.0733742672933344</v>
      </c>
    </row>
    <row r="89" spans="1:19">
      <c r="A89" s="410" t="s">
        <v>220</v>
      </c>
      <c r="B89" s="410" t="s">
        <v>114</v>
      </c>
      <c r="C89" s="410" t="s">
        <v>27</v>
      </c>
      <c r="D89" s="410" t="s">
        <v>221</v>
      </c>
      <c r="E89" s="351">
        <v>4620344.889684529</v>
      </c>
      <c r="F89" s="351"/>
      <c r="G89" s="351"/>
      <c r="H89" s="292">
        <f t="shared" ref="H89:H152" si="16">SUM(E89:G89)+J89*1</f>
        <v>14385015.344229985</v>
      </c>
      <c r="I89" s="351">
        <v>15427188.636363637</v>
      </c>
      <c r="J89" s="351">
        <v>9764670.4545454551</v>
      </c>
      <c r="K89" s="351">
        <f t="shared" ref="K89:K152" si="17">I89+J89</f>
        <v>25191859.090909094</v>
      </c>
      <c r="L89" s="351"/>
      <c r="M89" s="351"/>
      <c r="N89" s="351"/>
      <c r="O89" s="351"/>
      <c r="P89" s="292">
        <f t="shared" ref="P89:P152" si="18">SUM(K89,O89,M89)</f>
        <v>25191859.090909094</v>
      </c>
      <c r="Q89" s="411">
        <f t="shared" si="15"/>
        <v>1.7512570190628176</v>
      </c>
      <c r="R89" s="352">
        <f t="shared" si="14"/>
        <v>6</v>
      </c>
    </row>
    <row r="90" spans="1:19">
      <c r="A90" s="410" t="s">
        <v>222</v>
      </c>
      <c r="B90" s="410" t="s">
        <v>114</v>
      </c>
      <c r="C90" s="410" t="s">
        <v>27</v>
      </c>
      <c r="D90" s="410" t="s">
        <v>223</v>
      </c>
      <c r="E90" s="351">
        <v>2565781.8678667047</v>
      </c>
      <c r="F90" s="351"/>
      <c r="G90" s="351"/>
      <c r="H90" s="292">
        <f t="shared" si="16"/>
        <v>19381950.231503069</v>
      </c>
      <c r="I90" s="351">
        <v>4699687.0303030275</v>
      </c>
      <c r="J90" s="351">
        <v>16816168.363636363</v>
      </c>
      <c r="K90" s="351">
        <f t="shared" si="17"/>
        <v>21515855.393939391</v>
      </c>
      <c r="L90" s="351"/>
      <c r="M90" s="351"/>
      <c r="N90" s="351"/>
      <c r="O90" s="351"/>
      <c r="P90" s="292">
        <f t="shared" si="18"/>
        <v>21515855.393939391</v>
      </c>
      <c r="Q90" s="411">
        <f t="shared" si="15"/>
        <v>1.1100975462710616</v>
      </c>
      <c r="R90" s="352">
        <f t="shared" si="14"/>
        <v>5.5504877313553083</v>
      </c>
    </row>
    <row r="91" spans="1:19">
      <c r="A91" s="410" t="s">
        <v>224</v>
      </c>
      <c r="B91" s="410" t="s">
        <v>114</v>
      </c>
      <c r="C91" s="410" t="s">
        <v>27</v>
      </c>
      <c r="D91" s="410" t="s">
        <v>225</v>
      </c>
      <c r="E91" s="351">
        <v>3516737.6224944349</v>
      </c>
      <c r="F91" s="351"/>
      <c r="G91" s="351"/>
      <c r="H91" s="292">
        <f t="shared" si="16"/>
        <v>14950206.531585343</v>
      </c>
      <c r="I91" s="351">
        <v>9872300.5151515156</v>
      </c>
      <c r="J91" s="351">
        <v>11433468.909090908</v>
      </c>
      <c r="K91" s="351">
        <f t="shared" si="17"/>
        <v>21305769.424242422</v>
      </c>
      <c r="L91" s="351"/>
      <c r="M91" s="351"/>
      <c r="N91" s="351"/>
      <c r="O91" s="351"/>
      <c r="P91" s="292">
        <f t="shared" si="18"/>
        <v>21305769.424242422</v>
      </c>
      <c r="Q91" s="411">
        <f t="shared" si="15"/>
        <v>1.4251153908295289</v>
      </c>
      <c r="R91" s="352">
        <f t="shared" si="14"/>
        <v>6</v>
      </c>
    </row>
    <row r="92" spans="1:19">
      <c r="A92" s="410" t="s">
        <v>226</v>
      </c>
      <c r="B92" s="410" t="s">
        <v>114</v>
      </c>
      <c r="C92" s="410" t="s">
        <v>27</v>
      </c>
      <c r="D92" s="410" t="s">
        <v>227</v>
      </c>
      <c r="E92" s="351">
        <v>1938318.8912091728</v>
      </c>
      <c r="F92" s="351"/>
      <c r="G92" s="351"/>
      <c r="H92" s="292">
        <f t="shared" si="16"/>
        <v>9893148.9821182638</v>
      </c>
      <c r="I92" s="351">
        <v>11635982.242424244</v>
      </c>
      <c r="J92" s="351">
        <v>7954830.0909090908</v>
      </c>
      <c r="K92" s="351">
        <f t="shared" si="17"/>
        <v>19590812.333333336</v>
      </c>
      <c r="L92" s="351"/>
      <c r="M92" s="351"/>
      <c r="N92" s="351"/>
      <c r="O92" s="351"/>
      <c r="P92" s="292">
        <f t="shared" si="18"/>
        <v>19590812.333333336</v>
      </c>
      <c r="Q92" s="411">
        <f t="shared" si="15"/>
        <v>1.9802403025309201</v>
      </c>
      <c r="R92" s="352">
        <f t="shared" si="14"/>
        <v>6</v>
      </c>
    </row>
    <row r="93" spans="1:19">
      <c r="A93" s="410" t="s">
        <v>228</v>
      </c>
      <c r="B93" s="410" t="s">
        <v>114</v>
      </c>
      <c r="C93" s="410" t="s">
        <v>27</v>
      </c>
      <c r="D93" s="410" t="s">
        <v>229</v>
      </c>
      <c r="E93" s="351">
        <v>4342278.7890459243</v>
      </c>
      <c r="F93" s="351"/>
      <c r="G93" s="351"/>
      <c r="H93" s="292">
        <f t="shared" si="16"/>
        <v>19533400.879955016</v>
      </c>
      <c r="I93" s="351">
        <v>15424005.242424242</v>
      </c>
      <c r="J93" s="351">
        <v>15191122.090909092</v>
      </c>
      <c r="K93" s="351">
        <f t="shared" si="17"/>
        <v>30615127.333333336</v>
      </c>
      <c r="L93" s="351"/>
      <c r="M93" s="351"/>
      <c r="N93" s="351"/>
      <c r="O93" s="351"/>
      <c r="P93" s="292">
        <f t="shared" si="18"/>
        <v>30615127.333333336</v>
      </c>
      <c r="Q93" s="411">
        <f t="shared" si="15"/>
        <v>1.5673219180562807</v>
      </c>
      <c r="R93" s="352">
        <f t="shared" si="14"/>
        <v>6</v>
      </c>
    </row>
    <row r="94" spans="1:19">
      <c r="A94" s="410" t="s">
        <v>230</v>
      </c>
      <c r="B94" s="410" t="s">
        <v>114</v>
      </c>
      <c r="C94" s="410" t="s">
        <v>27</v>
      </c>
      <c r="D94" s="410" t="s">
        <v>231</v>
      </c>
      <c r="E94" s="351">
        <v>8801196.5661886614</v>
      </c>
      <c r="F94" s="351"/>
      <c r="G94" s="351"/>
      <c r="H94" s="292">
        <f t="shared" si="16"/>
        <v>24197338.111643206</v>
      </c>
      <c r="I94" s="351">
        <v>38975170.515151523</v>
      </c>
      <c r="J94" s="351">
        <v>15396141.545454545</v>
      </c>
      <c r="K94" s="351">
        <f t="shared" si="17"/>
        <v>54371312.06060607</v>
      </c>
      <c r="L94" s="351"/>
      <c r="M94" s="351"/>
      <c r="N94" s="351"/>
      <c r="O94" s="351"/>
      <c r="P94" s="292">
        <f t="shared" si="18"/>
        <v>54371312.06060607</v>
      </c>
      <c r="Q94" s="411">
        <f t="shared" si="15"/>
        <v>2.2469955914053141</v>
      </c>
      <c r="R94" s="352">
        <f t="shared" si="14"/>
        <v>6</v>
      </c>
      <c r="S94" s="324"/>
    </row>
    <row r="95" spans="1:19">
      <c r="A95" s="410" t="s">
        <v>232</v>
      </c>
      <c r="B95" s="410" t="s">
        <v>114</v>
      </c>
      <c r="C95" s="410" t="s">
        <v>27</v>
      </c>
      <c r="D95" s="410" t="s">
        <v>233</v>
      </c>
      <c r="E95" s="351">
        <v>1100857.5373431235</v>
      </c>
      <c r="F95" s="351"/>
      <c r="G95" s="351"/>
      <c r="H95" s="292">
        <f t="shared" si="16"/>
        <v>12538459.537343124</v>
      </c>
      <c r="I95" s="351">
        <v>11972369.939393939</v>
      </c>
      <c r="J95" s="351">
        <v>11437602</v>
      </c>
      <c r="K95" s="351">
        <f t="shared" si="17"/>
        <v>23409971.939393938</v>
      </c>
      <c r="L95" s="351"/>
      <c r="M95" s="351"/>
      <c r="N95" s="351"/>
      <c r="O95" s="351"/>
      <c r="P95" s="292">
        <f t="shared" si="18"/>
        <v>23409971.939393938</v>
      </c>
      <c r="Q95" s="411">
        <f t="shared" si="15"/>
        <v>1.8670532747401971</v>
      </c>
      <c r="R95" s="352">
        <f t="shared" si="14"/>
        <v>6</v>
      </c>
    </row>
    <row r="96" spans="1:19">
      <c r="A96" s="410" t="s">
        <v>558</v>
      </c>
      <c r="B96" s="410" t="s">
        <v>114</v>
      </c>
      <c r="C96" s="410" t="s">
        <v>27</v>
      </c>
      <c r="D96" s="410" t="s">
        <v>559</v>
      </c>
      <c r="E96" s="351">
        <v>3193832.5147096021</v>
      </c>
      <c r="F96" s="351"/>
      <c r="G96" s="351"/>
      <c r="H96" s="292">
        <f t="shared" si="16"/>
        <v>6285882.060164148</v>
      </c>
      <c r="I96" s="351">
        <v>3806973.5757575762</v>
      </c>
      <c r="J96" s="351">
        <v>3092049.5454545454</v>
      </c>
      <c r="K96" s="351">
        <f t="shared" si="17"/>
        <v>6899023.1212121211</v>
      </c>
      <c r="L96" s="351"/>
      <c r="M96" s="351"/>
      <c r="N96" s="351"/>
      <c r="O96" s="351"/>
      <c r="P96" s="292">
        <f t="shared" si="18"/>
        <v>6899023.1212121211</v>
      </c>
      <c r="Q96" s="411">
        <f t="shared" si="15"/>
        <v>1.0975425652564601</v>
      </c>
      <c r="R96" s="352">
        <f t="shared" si="14"/>
        <v>5.4877128262823005</v>
      </c>
    </row>
    <row r="97" spans="1:19">
      <c r="A97" s="410" t="s">
        <v>583</v>
      </c>
      <c r="B97" s="410" t="s">
        <v>114</v>
      </c>
      <c r="C97" s="410" t="s">
        <v>27</v>
      </c>
      <c r="D97" s="410" t="s">
        <v>590</v>
      </c>
      <c r="E97" s="351">
        <v>2991880.0062884586</v>
      </c>
      <c r="F97" s="351"/>
      <c r="G97" s="351"/>
      <c r="H97" s="292">
        <f t="shared" si="16"/>
        <v>6334010.4608339127</v>
      </c>
      <c r="I97" s="351">
        <v>7823819.1212121174</v>
      </c>
      <c r="J97" s="351">
        <v>3342130.4545454546</v>
      </c>
      <c r="K97" s="351">
        <f t="shared" si="17"/>
        <v>11165949.575757572</v>
      </c>
      <c r="L97" s="351"/>
      <c r="M97" s="351"/>
      <c r="N97" s="351"/>
      <c r="O97" s="351"/>
      <c r="P97" s="292">
        <f t="shared" si="18"/>
        <v>11165949.575757572</v>
      </c>
      <c r="Q97" s="411">
        <f t="shared" si="15"/>
        <v>1.7628561943182368</v>
      </c>
      <c r="R97" s="352">
        <f t="shared" si="14"/>
        <v>6</v>
      </c>
    </row>
    <row r="98" spans="1:19">
      <c r="A98" s="410" t="s">
        <v>115</v>
      </c>
      <c r="B98" s="410" t="s">
        <v>114</v>
      </c>
      <c r="C98" s="410" t="s">
        <v>26</v>
      </c>
      <c r="D98" s="410" t="s">
        <v>116</v>
      </c>
      <c r="E98" s="351">
        <v>3105029.2655784958</v>
      </c>
      <c r="F98" s="351"/>
      <c r="G98" s="351"/>
      <c r="H98" s="292">
        <f t="shared" si="16"/>
        <v>14733581.083760314</v>
      </c>
      <c r="I98" s="351">
        <v>8149575.6363636367</v>
      </c>
      <c r="J98" s="351">
        <v>11628551.818181818</v>
      </c>
      <c r="K98" s="351">
        <f t="shared" si="17"/>
        <v>19778127.454545453</v>
      </c>
      <c r="L98" s="351"/>
      <c r="M98" s="351"/>
      <c r="N98" s="351"/>
      <c r="O98" s="351"/>
      <c r="P98" s="292">
        <f t="shared" si="18"/>
        <v>19778127.454545453</v>
      </c>
      <c r="Q98" s="411">
        <f t="shared" si="15"/>
        <v>1.3423842677558786</v>
      </c>
      <c r="R98" s="352">
        <f t="shared" si="14"/>
        <v>6</v>
      </c>
    </row>
    <row r="99" spans="1:19">
      <c r="A99" s="410" t="s">
        <v>117</v>
      </c>
      <c r="B99" s="410" t="s">
        <v>114</v>
      </c>
      <c r="C99" s="410" t="s">
        <v>26</v>
      </c>
      <c r="D99" s="410" t="s">
        <v>118</v>
      </c>
      <c r="E99" s="351">
        <v>13398419.927045252</v>
      </c>
      <c r="F99" s="351"/>
      <c r="G99" s="351"/>
      <c r="H99" s="292">
        <f t="shared" si="16"/>
        <v>39526371.836136162</v>
      </c>
      <c r="I99" s="351">
        <v>32403172.303030308</v>
      </c>
      <c r="J99" s="351">
        <v>26127951.90909091</v>
      </c>
      <c r="K99" s="351">
        <f t="shared" si="17"/>
        <v>58531124.212121218</v>
      </c>
      <c r="L99" s="351"/>
      <c r="M99" s="351"/>
      <c r="N99" s="351"/>
      <c r="O99" s="351"/>
      <c r="P99" s="292">
        <f t="shared" si="18"/>
        <v>58531124.212121218</v>
      </c>
      <c r="Q99" s="411">
        <f t="shared" si="15"/>
        <v>1.480811961562593</v>
      </c>
      <c r="R99" s="352">
        <f t="shared" si="14"/>
        <v>6</v>
      </c>
    </row>
    <row r="100" spans="1:19">
      <c r="A100" s="410" t="s">
        <v>119</v>
      </c>
      <c r="B100" s="410" t="s">
        <v>114</v>
      </c>
      <c r="C100" s="410" t="s">
        <v>26</v>
      </c>
      <c r="D100" s="410" t="s">
        <v>120</v>
      </c>
      <c r="E100" s="351">
        <v>3159837.5157939284</v>
      </c>
      <c r="F100" s="351"/>
      <c r="G100" s="351"/>
      <c r="H100" s="292">
        <f t="shared" si="16"/>
        <v>14779342.152157566</v>
      </c>
      <c r="I100" s="351">
        <v>3539028.9696969707</v>
      </c>
      <c r="J100" s="351">
        <v>11619504.636363637</v>
      </c>
      <c r="K100" s="351">
        <f t="shared" si="17"/>
        <v>15158533.606060607</v>
      </c>
      <c r="L100" s="351"/>
      <c r="M100" s="351"/>
      <c r="N100" s="351"/>
      <c r="O100" s="351"/>
      <c r="P100" s="292">
        <f t="shared" si="18"/>
        <v>15158533.606060607</v>
      </c>
      <c r="Q100" s="411">
        <f t="shared" si="15"/>
        <v>1.0256568560358883</v>
      </c>
      <c r="R100" s="352">
        <f t="shared" si="14"/>
        <v>5.1282842801794413</v>
      </c>
    </row>
    <row r="101" spans="1:19">
      <c r="A101" s="410" t="s">
        <v>121</v>
      </c>
      <c r="B101" s="410" t="s">
        <v>114</v>
      </c>
      <c r="C101" s="410" t="s">
        <v>26</v>
      </c>
      <c r="D101" s="410" t="s">
        <v>122</v>
      </c>
      <c r="E101" s="351">
        <v>1960990.0791407593</v>
      </c>
      <c r="F101" s="351"/>
      <c r="G101" s="351"/>
      <c r="H101" s="292">
        <f t="shared" si="16"/>
        <v>9995765.7155043967</v>
      </c>
      <c r="I101" s="351">
        <v>6665806.9393939376</v>
      </c>
      <c r="J101" s="351">
        <v>8034775.6363636367</v>
      </c>
      <c r="K101" s="351">
        <f t="shared" si="17"/>
        <v>14700582.575757574</v>
      </c>
      <c r="L101" s="351"/>
      <c r="M101" s="351"/>
      <c r="N101" s="351"/>
      <c r="O101" s="351"/>
      <c r="P101" s="292">
        <f t="shared" si="18"/>
        <v>14700582.575757574</v>
      </c>
      <c r="Q101" s="411">
        <f t="shared" si="15"/>
        <v>1.4706809857453493</v>
      </c>
      <c r="R101" s="352">
        <f t="shared" si="14"/>
        <v>6</v>
      </c>
    </row>
    <row r="102" spans="1:19">
      <c r="A102" s="410" t="s">
        <v>129</v>
      </c>
      <c r="B102" s="410" t="s">
        <v>114</v>
      </c>
      <c r="C102" s="410" t="s">
        <v>26</v>
      </c>
      <c r="D102" s="410" t="s">
        <v>130</v>
      </c>
      <c r="E102" s="351">
        <v>4412518.7722501382</v>
      </c>
      <c r="F102" s="351"/>
      <c r="G102" s="351"/>
      <c r="H102" s="292">
        <f t="shared" si="16"/>
        <v>21220712.408613775</v>
      </c>
      <c r="I102" s="351">
        <v>20527730.63636364</v>
      </c>
      <c r="J102" s="351">
        <v>16808193.636363637</v>
      </c>
      <c r="K102" s="351">
        <f t="shared" si="17"/>
        <v>37335924.272727281</v>
      </c>
      <c r="L102" s="351"/>
      <c r="M102" s="351"/>
      <c r="N102" s="351"/>
      <c r="O102" s="351"/>
      <c r="P102" s="292">
        <f t="shared" si="18"/>
        <v>37335924.272727281</v>
      </c>
      <c r="Q102" s="411">
        <f t="shared" si="15"/>
        <v>1.7594095595759605</v>
      </c>
      <c r="R102" s="352">
        <f t="shared" si="14"/>
        <v>6</v>
      </c>
      <c r="S102" s="211"/>
    </row>
    <row r="103" spans="1:19">
      <c r="A103" s="410" t="s">
        <v>131</v>
      </c>
      <c r="B103" s="410" t="s">
        <v>114</v>
      </c>
      <c r="C103" s="410" t="s">
        <v>26</v>
      </c>
      <c r="D103" s="410" t="s">
        <v>132</v>
      </c>
      <c r="E103" s="351">
        <v>3958382.5093220114</v>
      </c>
      <c r="F103" s="351"/>
      <c r="G103" s="351"/>
      <c r="H103" s="292">
        <f t="shared" si="16"/>
        <v>15729361.691140193</v>
      </c>
      <c r="I103" s="351">
        <v>16104194.666666666</v>
      </c>
      <c r="J103" s="351">
        <v>11770979.181818182</v>
      </c>
      <c r="K103" s="351">
        <f t="shared" si="17"/>
        <v>27875173.848484848</v>
      </c>
      <c r="L103" s="351"/>
      <c r="M103" s="351"/>
      <c r="N103" s="351"/>
      <c r="O103" s="351"/>
      <c r="P103" s="292">
        <f t="shared" si="18"/>
        <v>27875173.848484848</v>
      </c>
      <c r="Q103" s="411">
        <f t="shared" si="15"/>
        <v>1.7721745100556732</v>
      </c>
      <c r="R103" s="352">
        <f t="shared" si="14"/>
        <v>6</v>
      </c>
    </row>
    <row r="104" spans="1:19">
      <c r="A104" s="410" t="s">
        <v>133</v>
      </c>
      <c r="B104" s="410" t="s">
        <v>114</v>
      </c>
      <c r="C104" s="410" t="s">
        <v>26</v>
      </c>
      <c r="D104" s="410" t="s">
        <v>134</v>
      </c>
      <c r="E104" s="351">
        <v>3571963.0586234811</v>
      </c>
      <c r="F104" s="351"/>
      <c r="G104" s="351"/>
      <c r="H104" s="292">
        <f t="shared" si="16"/>
        <v>10687482.422259845</v>
      </c>
      <c r="I104" s="351">
        <v>5599043.3939393908</v>
      </c>
      <c r="J104" s="351">
        <v>7115519.3636363633</v>
      </c>
      <c r="K104" s="351">
        <f t="shared" si="17"/>
        <v>12714562.757575754</v>
      </c>
      <c r="L104" s="351"/>
      <c r="M104" s="351"/>
      <c r="N104" s="351"/>
      <c r="O104" s="351"/>
      <c r="P104" s="292">
        <f t="shared" si="18"/>
        <v>12714562.757575754</v>
      </c>
      <c r="Q104" s="411">
        <f t="shared" si="15"/>
        <v>1.1896686474163376</v>
      </c>
      <c r="R104" s="352">
        <f t="shared" si="14"/>
        <v>5.948343237081688</v>
      </c>
    </row>
    <row r="105" spans="1:19">
      <c r="A105" s="410" t="s">
        <v>135</v>
      </c>
      <c r="B105" s="410" t="s">
        <v>114</v>
      </c>
      <c r="C105" s="410" t="s">
        <v>26</v>
      </c>
      <c r="D105" s="410" t="s">
        <v>136</v>
      </c>
      <c r="E105" s="351">
        <v>5581518.056207818</v>
      </c>
      <c r="F105" s="351"/>
      <c r="G105" s="351"/>
      <c r="H105" s="292">
        <f t="shared" si="16"/>
        <v>18852004.056207817</v>
      </c>
      <c r="I105" s="351">
        <v>13269552.303030301</v>
      </c>
      <c r="J105" s="351">
        <v>13270486</v>
      </c>
      <c r="K105" s="351">
        <f t="shared" si="17"/>
        <v>26540038.303030301</v>
      </c>
      <c r="L105" s="351"/>
      <c r="M105" s="351"/>
      <c r="N105" s="351"/>
      <c r="O105" s="351"/>
      <c r="P105" s="292">
        <f t="shared" si="18"/>
        <v>26540038.303030301</v>
      </c>
      <c r="Q105" s="411">
        <f t="shared" si="15"/>
        <v>1.4078099189826385</v>
      </c>
      <c r="R105" s="352">
        <f t="shared" si="14"/>
        <v>6</v>
      </c>
    </row>
    <row r="106" spans="1:19">
      <c r="A106" s="410" t="s">
        <v>123</v>
      </c>
      <c r="B106" s="410" t="s">
        <v>114</v>
      </c>
      <c r="C106" s="410" t="s">
        <v>26</v>
      </c>
      <c r="D106" s="410" t="s">
        <v>124</v>
      </c>
      <c r="E106" s="351">
        <v>2984854.9357043081</v>
      </c>
      <c r="F106" s="351"/>
      <c r="G106" s="351"/>
      <c r="H106" s="292">
        <f t="shared" si="16"/>
        <v>25721007.026613399</v>
      </c>
      <c r="I106" s="351">
        <v>4215804.1818181835</v>
      </c>
      <c r="J106" s="351">
        <v>22736152.09090909</v>
      </c>
      <c r="K106" s="351">
        <f t="shared" si="17"/>
        <v>26951956.272727273</v>
      </c>
      <c r="L106" s="351"/>
      <c r="M106" s="351"/>
      <c r="N106" s="351"/>
      <c r="O106" s="351"/>
      <c r="P106" s="292">
        <f t="shared" si="18"/>
        <v>26951956.272727273</v>
      </c>
      <c r="Q106" s="411">
        <f t="shared" si="15"/>
        <v>1.0478577391950563</v>
      </c>
      <c r="R106" s="352">
        <f t="shared" si="14"/>
        <v>5.2392886959752811</v>
      </c>
      <c r="S106" s="212"/>
    </row>
    <row r="107" spans="1:19">
      <c r="A107" s="410" t="s">
        <v>137</v>
      </c>
      <c r="B107" s="410" t="s">
        <v>114</v>
      </c>
      <c r="C107" s="410" t="s">
        <v>26</v>
      </c>
      <c r="D107" s="410" t="s">
        <v>138</v>
      </c>
      <c r="E107" s="351">
        <v>2600689.9176714695</v>
      </c>
      <c r="F107" s="351"/>
      <c r="G107" s="351"/>
      <c r="H107" s="292">
        <f t="shared" si="16"/>
        <v>15963686.372216925</v>
      </c>
      <c r="I107" s="351">
        <v>8586157.6969696973</v>
      </c>
      <c r="J107" s="351">
        <v>13362996.454545455</v>
      </c>
      <c r="K107" s="351">
        <f t="shared" si="17"/>
        <v>21949154.151515152</v>
      </c>
      <c r="L107" s="351"/>
      <c r="M107" s="351"/>
      <c r="N107" s="351"/>
      <c r="O107" s="351"/>
      <c r="P107" s="292">
        <f t="shared" si="18"/>
        <v>21949154.151515152</v>
      </c>
      <c r="Q107" s="411">
        <f t="shared" si="15"/>
        <v>1.3749427068246147</v>
      </c>
      <c r="R107" s="352">
        <f t="shared" si="14"/>
        <v>6</v>
      </c>
    </row>
    <row r="108" spans="1:19">
      <c r="A108" s="410" t="s">
        <v>125</v>
      </c>
      <c r="B108" s="410" t="s">
        <v>114</v>
      </c>
      <c r="C108" s="410" t="s">
        <v>26</v>
      </c>
      <c r="D108" s="410" t="s">
        <v>126</v>
      </c>
      <c r="E108" s="351">
        <v>4467606.2640991043</v>
      </c>
      <c r="F108" s="351"/>
      <c r="G108" s="351"/>
      <c r="H108" s="292">
        <f t="shared" si="16"/>
        <v>17479927.991371833</v>
      </c>
      <c r="I108" s="351">
        <v>16554413.727272727</v>
      </c>
      <c r="J108" s="351">
        <v>13012321.727272727</v>
      </c>
      <c r="K108" s="351">
        <f t="shared" si="17"/>
        <v>29566735.454545453</v>
      </c>
      <c r="L108" s="351"/>
      <c r="M108" s="351"/>
      <c r="N108" s="351"/>
      <c r="O108" s="351"/>
      <c r="P108" s="292">
        <f t="shared" si="18"/>
        <v>29566735.454545453</v>
      </c>
      <c r="Q108" s="411">
        <f t="shared" si="15"/>
        <v>1.6914678063399187</v>
      </c>
      <c r="R108" s="352">
        <f t="shared" si="14"/>
        <v>6</v>
      </c>
    </row>
    <row r="109" spans="1:19">
      <c r="A109" s="410" t="s">
        <v>127</v>
      </c>
      <c r="B109" s="410" t="s">
        <v>114</v>
      </c>
      <c r="C109" s="410" t="s">
        <v>26</v>
      </c>
      <c r="D109" s="410" t="s">
        <v>128</v>
      </c>
      <c r="E109" s="351">
        <v>2311609.883411319</v>
      </c>
      <c r="F109" s="351"/>
      <c r="G109" s="351"/>
      <c r="H109" s="292">
        <f t="shared" si="16"/>
        <v>20379587.974320408</v>
      </c>
      <c r="I109" s="351">
        <v>13557205.787878787</v>
      </c>
      <c r="J109" s="351">
        <v>18067978.09090909</v>
      </c>
      <c r="K109" s="351">
        <f t="shared" si="17"/>
        <v>31625183.878787875</v>
      </c>
      <c r="L109" s="351"/>
      <c r="M109" s="351"/>
      <c r="N109" s="351"/>
      <c r="O109" s="351"/>
      <c r="P109" s="292">
        <f t="shared" si="18"/>
        <v>31625183.878787875</v>
      </c>
      <c r="Q109" s="411">
        <f t="shared" si="15"/>
        <v>1.5518068333195765</v>
      </c>
      <c r="R109" s="352">
        <f t="shared" si="14"/>
        <v>6</v>
      </c>
      <c r="S109" s="211"/>
    </row>
    <row r="110" spans="1:19">
      <c r="A110" s="410" t="s">
        <v>591</v>
      </c>
      <c r="B110" s="410" t="s">
        <v>114</v>
      </c>
      <c r="C110" s="410" t="s">
        <v>26</v>
      </c>
      <c r="D110" s="410" t="s">
        <v>592</v>
      </c>
      <c r="E110" s="351">
        <v>2363119.2056460776</v>
      </c>
      <c r="F110" s="351"/>
      <c r="G110" s="351"/>
      <c r="H110" s="292">
        <f t="shared" si="16"/>
        <v>5483259.9329188047</v>
      </c>
      <c r="I110" s="351">
        <v>6629347.2727272734</v>
      </c>
      <c r="J110" s="351">
        <v>3120140.7272727271</v>
      </c>
      <c r="K110" s="351">
        <f t="shared" si="17"/>
        <v>9749488</v>
      </c>
      <c r="L110" s="351"/>
      <c r="M110" s="351"/>
      <c r="N110" s="351"/>
      <c r="O110" s="351"/>
      <c r="P110" s="292">
        <f t="shared" si="18"/>
        <v>9749488</v>
      </c>
      <c r="Q110" s="411">
        <f t="shared" si="15"/>
        <v>1.7780459287492196</v>
      </c>
      <c r="R110" s="352">
        <f t="shared" si="14"/>
        <v>6</v>
      </c>
    </row>
    <row r="111" spans="1:19">
      <c r="A111" s="410" t="s">
        <v>606</v>
      </c>
      <c r="B111" s="410" t="s">
        <v>114</v>
      </c>
      <c r="C111" s="410" t="s">
        <v>26</v>
      </c>
      <c r="D111" s="410" t="s">
        <v>623</v>
      </c>
      <c r="E111" s="351">
        <v>1984362.8670120074</v>
      </c>
      <c r="F111" s="351"/>
      <c r="G111" s="351"/>
      <c r="H111" s="292">
        <f t="shared" si="16"/>
        <v>4792686.0488301888</v>
      </c>
      <c r="I111" s="351">
        <v>-5322766.333333334</v>
      </c>
      <c r="J111" s="351">
        <v>2808323.1818181816</v>
      </c>
      <c r="K111" s="351">
        <f t="shared" si="17"/>
        <v>-2514443.1515151523</v>
      </c>
      <c r="L111" s="351"/>
      <c r="M111" s="351"/>
      <c r="N111" s="351"/>
      <c r="O111" s="351"/>
      <c r="P111" s="292">
        <f t="shared" si="18"/>
        <v>-2514443.1515151523</v>
      </c>
      <c r="Q111" s="411">
        <f t="shared" si="15"/>
        <v>-0.52464174074763026</v>
      </c>
      <c r="R111" s="352">
        <f t="shared" si="14"/>
        <v>0</v>
      </c>
    </row>
    <row r="112" spans="1:19">
      <c r="A112" s="410" t="s">
        <v>637</v>
      </c>
      <c r="B112" s="410" t="s">
        <v>114</v>
      </c>
      <c r="C112" s="410" t="s">
        <v>26</v>
      </c>
      <c r="D112" s="410" t="s">
        <v>638</v>
      </c>
      <c r="E112" s="351">
        <v>5690786.8050395129</v>
      </c>
      <c r="F112" s="351"/>
      <c r="G112" s="351"/>
      <c r="H112" s="292">
        <f t="shared" si="16"/>
        <v>20058807.805039514</v>
      </c>
      <c r="I112" s="351">
        <v>14257780.090909094</v>
      </c>
      <c r="J112" s="351">
        <v>14368021</v>
      </c>
      <c r="K112" s="351">
        <f t="shared" si="17"/>
        <v>28625801.090909094</v>
      </c>
      <c r="L112" s="351"/>
      <c r="M112" s="351"/>
      <c r="N112" s="351"/>
      <c r="O112" s="351"/>
      <c r="P112" s="292">
        <f t="shared" si="18"/>
        <v>28625801.090909094</v>
      </c>
      <c r="Q112" s="411">
        <f t="shared" si="15"/>
        <v>1.4270938417245931</v>
      </c>
      <c r="R112" s="352">
        <f t="shared" si="14"/>
        <v>6</v>
      </c>
    </row>
    <row r="113" spans="1:18">
      <c r="A113" s="410" t="s">
        <v>639</v>
      </c>
      <c r="B113" s="410" t="s">
        <v>114</v>
      </c>
      <c r="C113" s="410" t="s">
        <v>26</v>
      </c>
      <c r="D113" s="410" t="s">
        <v>640</v>
      </c>
      <c r="E113" s="351">
        <v>969290.70158041699</v>
      </c>
      <c r="F113" s="351"/>
      <c r="G113" s="351"/>
      <c r="H113" s="292">
        <f t="shared" si="16"/>
        <v>5184321.0652167806</v>
      </c>
      <c r="I113" s="351">
        <v>3833579.3939393908</v>
      </c>
      <c r="J113" s="351">
        <v>4215030.3636363633</v>
      </c>
      <c r="K113" s="351">
        <f t="shared" si="17"/>
        <v>8048609.7575757541</v>
      </c>
      <c r="L113" s="351"/>
      <c r="M113" s="351"/>
      <c r="N113" s="351"/>
      <c r="O113" s="351"/>
      <c r="P113" s="292">
        <f t="shared" si="18"/>
        <v>8048609.7575757541</v>
      </c>
      <c r="Q113" s="411">
        <f t="shared" si="15"/>
        <v>1.5524906070297952</v>
      </c>
      <c r="R113" s="352">
        <f t="shared" si="14"/>
        <v>6</v>
      </c>
    </row>
    <row r="114" spans="1:18">
      <c r="A114" s="839" t="s">
        <v>1109</v>
      </c>
      <c r="B114" s="839" t="s">
        <v>114</v>
      </c>
      <c r="C114" s="839" t="s">
        <v>26</v>
      </c>
      <c r="D114" s="839" t="s">
        <v>1110</v>
      </c>
      <c r="E114" s="840"/>
      <c r="F114" s="840"/>
      <c r="G114" s="840"/>
      <c r="H114" s="840">
        <f t="shared" si="16"/>
        <v>0</v>
      </c>
      <c r="I114" s="840">
        <v>0</v>
      </c>
      <c r="J114" s="840">
        <v>0</v>
      </c>
      <c r="K114" s="840">
        <f t="shared" si="17"/>
        <v>0</v>
      </c>
      <c r="L114" s="840"/>
      <c r="M114" s="840"/>
      <c r="N114" s="840"/>
      <c r="O114" s="840"/>
      <c r="P114" s="840">
        <f t="shared" si="18"/>
        <v>0</v>
      </c>
      <c r="Q114" s="841" t="e">
        <f t="shared" si="15"/>
        <v>#DIV/0!</v>
      </c>
      <c r="R114" s="842" t="e">
        <f t="shared" si="14"/>
        <v>#DIV/0!</v>
      </c>
    </row>
    <row r="115" spans="1:18">
      <c r="A115" s="410" t="s">
        <v>139</v>
      </c>
      <c r="B115" s="410" t="s">
        <v>496</v>
      </c>
      <c r="C115" s="410" t="s">
        <v>544</v>
      </c>
      <c r="D115" s="410" t="s">
        <v>140</v>
      </c>
      <c r="E115" s="351">
        <v>4579383.5887779901</v>
      </c>
      <c r="F115" s="351"/>
      <c r="G115" s="351"/>
      <c r="H115" s="292">
        <f t="shared" si="16"/>
        <v>20071411.770596173</v>
      </c>
      <c r="I115" s="351">
        <v>9575459.3333333358</v>
      </c>
      <c r="J115" s="351">
        <v>15492028.181818182</v>
      </c>
      <c r="K115" s="351">
        <f t="shared" si="17"/>
        <v>25067487.515151516</v>
      </c>
      <c r="L115" s="351"/>
      <c r="M115" s="351"/>
      <c r="N115" s="351"/>
      <c r="O115" s="351"/>
      <c r="P115" s="292">
        <f t="shared" si="18"/>
        <v>25067487.515151516</v>
      </c>
      <c r="Q115" s="411">
        <f t="shared" si="15"/>
        <v>1.2489150141334053</v>
      </c>
      <c r="R115" s="352">
        <f t="shared" si="14"/>
        <v>6</v>
      </c>
    </row>
    <row r="116" spans="1:18">
      <c r="A116" s="410" t="s">
        <v>141</v>
      </c>
      <c r="B116" s="410" t="s">
        <v>496</v>
      </c>
      <c r="C116" s="410" t="s">
        <v>544</v>
      </c>
      <c r="D116" s="410" t="s">
        <v>142</v>
      </c>
      <c r="E116" s="351">
        <v>2509198.7521725958</v>
      </c>
      <c r="F116" s="351"/>
      <c r="G116" s="351"/>
      <c r="H116" s="292">
        <f t="shared" si="16"/>
        <v>11365297.11580896</v>
      </c>
      <c r="I116" s="351">
        <v>18304123.424242429</v>
      </c>
      <c r="J116" s="351">
        <v>8856098.3636363633</v>
      </c>
      <c r="K116" s="351">
        <f t="shared" si="17"/>
        <v>27160221.787878793</v>
      </c>
      <c r="L116" s="351"/>
      <c r="M116" s="351"/>
      <c r="N116" s="351"/>
      <c r="O116" s="351"/>
      <c r="P116" s="292">
        <f t="shared" si="18"/>
        <v>27160221.787878793</v>
      </c>
      <c r="Q116" s="411">
        <f t="shared" si="15"/>
        <v>2.3897502644342952</v>
      </c>
      <c r="R116" s="352">
        <f t="shared" si="14"/>
        <v>6</v>
      </c>
    </row>
    <row r="117" spans="1:18">
      <c r="A117" s="410" t="s">
        <v>143</v>
      </c>
      <c r="B117" s="410" t="s">
        <v>496</v>
      </c>
      <c r="C117" s="410" t="s">
        <v>544</v>
      </c>
      <c r="D117" s="410" t="s">
        <v>144</v>
      </c>
      <c r="E117" s="351">
        <v>2801655.5872605168</v>
      </c>
      <c r="F117" s="351"/>
      <c r="G117" s="351"/>
      <c r="H117" s="292">
        <f t="shared" si="16"/>
        <v>15843014.223624153</v>
      </c>
      <c r="I117" s="351">
        <v>1388604.4242424238</v>
      </c>
      <c r="J117" s="351">
        <v>13041358.636363637</v>
      </c>
      <c r="K117" s="351">
        <f t="shared" si="17"/>
        <v>14429963.060606061</v>
      </c>
      <c r="L117" s="351"/>
      <c r="M117" s="351"/>
      <c r="N117" s="351"/>
      <c r="O117" s="351"/>
      <c r="P117" s="292">
        <f t="shared" si="18"/>
        <v>14429963.060606061</v>
      </c>
      <c r="Q117" s="411">
        <f t="shared" si="15"/>
        <v>0.91080919684392914</v>
      </c>
      <c r="R117" s="352">
        <f t="shared" si="14"/>
        <v>4.5540459842196457</v>
      </c>
    </row>
    <row r="118" spans="1:18">
      <c r="A118" s="410" t="s">
        <v>145</v>
      </c>
      <c r="B118" s="410" t="s">
        <v>496</v>
      </c>
      <c r="C118" s="410" t="s">
        <v>544</v>
      </c>
      <c r="D118" s="410" t="s">
        <v>146</v>
      </c>
      <c r="E118" s="351">
        <v>5719712.3287888905</v>
      </c>
      <c r="F118" s="351"/>
      <c r="G118" s="351"/>
      <c r="H118" s="292">
        <f t="shared" si="16"/>
        <v>21821540.874243435</v>
      </c>
      <c r="I118" s="351">
        <v>28979807.727272727</v>
      </c>
      <c r="J118" s="351">
        <v>16101828.545454545</v>
      </c>
      <c r="K118" s="351">
        <f t="shared" si="17"/>
        <v>45081636.272727273</v>
      </c>
      <c r="L118" s="351"/>
      <c r="M118" s="351"/>
      <c r="N118" s="351"/>
      <c r="O118" s="351"/>
      <c r="P118" s="292">
        <f t="shared" si="18"/>
        <v>45081636.272727273</v>
      </c>
      <c r="Q118" s="411">
        <f t="shared" si="15"/>
        <v>2.0659235996454481</v>
      </c>
      <c r="R118" s="352">
        <f t="shared" si="14"/>
        <v>6</v>
      </c>
    </row>
    <row r="119" spans="1:18">
      <c r="A119" s="410" t="s">
        <v>147</v>
      </c>
      <c r="B119" s="410" t="s">
        <v>496</v>
      </c>
      <c r="C119" s="410" t="s">
        <v>544</v>
      </c>
      <c r="D119" s="410" t="s">
        <v>148</v>
      </c>
      <c r="E119" s="351">
        <v>2951607.5505973799</v>
      </c>
      <c r="F119" s="351"/>
      <c r="G119" s="351"/>
      <c r="H119" s="292">
        <f t="shared" si="16"/>
        <v>11403063.914233744</v>
      </c>
      <c r="I119" s="351">
        <v>8332184.3030303027</v>
      </c>
      <c r="J119" s="351">
        <v>8451456.3636363633</v>
      </c>
      <c r="K119" s="351">
        <f t="shared" si="17"/>
        <v>16783640.666666664</v>
      </c>
      <c r="L119" s="351"/>
      <c r="M119" s="351"/>
      <c r="N119" s="351"/>
      <c r="O119" s="351"/>
      <c r="P119" s="292">
        <f t="shared" si="18"/>
        <v>16783640.666666664</v>
      </c>
      <c r="Q119" s="411">
        <f t="shared" si="15"/>
        <v>1.4718535994274904</v>
      </c>
      <c r="R119" s="352">
        <f t="shared" si="14"/>
        <v>6</v>
      </c>
    </row>
    <row r="120" spans="1:18">
      <c r="A120" s="410" t="s">
        <v>149</v>
      </c>
      <c r="B120" s="410" t="s">
        <v>496</v>
      </c>
      <c r="C120" s="410" t="s">
        <v>544</v>
      </c>
      <c r="D120" s="410" t="s">
        <v>150</v>
      </c>
      <c r="E120" s="351">
        <v>4843442.9724311559</v>
      </c>
      <c r="F120" s="351"/>
      <c r="G120" s="351"/>
      <c r="H120" s="292">
        <f t="shared" si="16"/>
        <v>14792454.972431157</v>
      </c>
      <c r="I120" s="351">
        <v>28894585.060606062</v>
      </c>
      <c r="J120" s="351">
        <v>9949012</v>
      </c>
      <c r="K120" s="351">
        <f t="shared" si="17"/>
        <v>38843597.060606062</v>
      </c>
      <c r="L120" s="351"/>
      <c r="M120" s="351"/>
      <c r="N120" s="351"/>
      <c r="O120" s="351"/>
      <c r="P120" s="292">
        <f t="shared" si="18"/>
        <v>38843597.060606062</v>
      </c>
      <c r="Q120" s="411">
        <f t="shared" si="15"/>
        <v>2.6259060536604135</v>
      </c>
      <c r="R120" s="352">
        <f t="shared" si="14"/>
        <v>6</v>
      </c>
    </row>
    <row r="121" spans="1:18">
      <c r="A121" s="410" t="s">
        <v>151</v>
      </c>
      <c r="B121" s="410" t="s">
        <v>496</v>
      </c>
      <c r="C121" s="410" t="s">
        <v>544</v>
      </c>
      <c r="D121" s="410" t="s">
        <v>152</v>
      </c>
      <c r="E121" s="351">
        <v>10111832.737515626</v>
      </c>
      <c r="F121" s="351"/>
      <c r="G121" s="351"/>
      <c r="H121" s="292">
        <f t="shared" si="16"/>
        <v>34645652.282970175</v>
      </c>
      <c r="I121" s="351">
        <v>32317561.63636364</v>
      </c>
      <c r="J121" s="351">
        <v>24533819.545454547</v>
      </c>
      <c r="K121" s="351">
        <f t="shared" si="17"/>
        <v>56851381.181818187</v>
      </c>
      <c r="L121" s="351"/>
      <c r="M121" s="351"/>
      <c r="N121" s="351"/>
      <c r="O121" s="351"/>
      <c r="P121" s="292">
        <f t="shared" si="18"/>
        <v>56851381.181818187</v>
      </c>
      <c r="Q121" s="411">
        <f t="shared" si="15"/>
        <v>1.6409383987774733</v>
      </c>
      <c r="R121" s="352">
        <f t="shared" si="14"/>
        <v>6</v>
      </c>
    </row>
    <row r="122" spans="1:18">
      <c r="A122" s="410" t="s">
        <v>153</v>
      </c>
      <c r="B122" s="410" t="s">
        <v>496</v>
      </c>
      <c r="C122" s="410" t="s">
        <v>544</v>
      </c>
      <c r="D122" s="410" t="s">
        <v>154</v>
      </c>
      <c r="E122" s="351">
        <v>5238970.5850295713</v>
      </c>
      <c r="F122" s="351"/>
      <c r="G122" s="351"/>
      <c r="H122" s="292">
        <f t="shared" si="16"/>
        <v>14022283.766847752</v>
      </c>
      <c r="I122" s="351">
        <v>19632720.484848484</v>
      </c>
      <c r="J122" s="351">
        <v>8783313.1818181816</v>
      </c>
      <c r="K122" s="351">
        <f t="shared" si="17"/>
        <v>28416033.666666664</v>
      </c>
      <c r="L122" s="351"/>
      <c r="M122" s="351"/>
      <c r="N122" s="351"/>
      <c r="O122" s="351"/>
      <c r="P122" s="292">
        <f t="shared" si="18"/>
        <v>28416033.666666664</v>
      </c>
      <c r="Q122" s="411">
        <f t="shared" si="15"/>
        <v>2.0264911293443797</v>
      </c>
      <c r="R122" s="352">
        <f t="shared" si="14"/>
        <v>6</v>
      </c>
    </row>
    <row r="123" spans="1:18">
      <c r="A123" s="410" t="s">
        <v>155</v>
      </c>
      <c r="B123" s="410" t="s">
        <v>496</v>
      </c>
      <c r="C123" s="410" t="s">
        <v>544</v>
      </c>
      <c r="D123" s="410" t="s">
        <v>156</v>
      </c>
      <c r="E123" s="351">
        <v>4422144.1235585818</v>
      </c>
      <c r="F123" s="351"/>
      <c r="G123" s="351"/>
      <c r="H123" s="292">
        <f t="shared" si="16"/>
        <v>12976305.032649491</v>
      </c>
      <c r="I123" s="351">
        <v>21230241.606060609</v>
      </c>
      <c r="J123" s="351">
        <v>8554160.9090909082</v>
      </c>
      <c r="K123" s="351">
        <f t="shared" si="17"/>
        <v>29784402.515151516</v>
      </c>
      <c r="L123" s="351"/>
      <c r="M123" s="351"/>
      <c r="N123" s="351"/>
      <c r="O123" s="351"/>
      <c r="P123" s="292">
        <f t="shared" si="18"/>
        <v>29784402.515151516</v>
      </c>
      <c r="Q123" s="411">
        <f t="shared" si="15"/>
        <v>2.2952914901592876</v>
      </c>
      <c r="R123" s="352">
        <f t="shared" si="14"/>
        <v>6</v>
      </c>
    </row>
    <row r="124" spans="1:18">
      <c r="A124" s="410" t="s">
        <v>157</v>
      </c>
      <c r="B124" s="410" t="s">
        <v>496</v>
      </c>
      <c r="C124" s="410" t="s">
        <v>544</v>
      </c>
      <c r="D124" s="410" t="s">
        <v>158</v>
      </c>
      <c r="E124" s="351">
        <v>2174323.6308669699</v>
      </c>
      <c r="F124" s="351"/>
      <c r="G124" s="351"/>
      <c r="H124" s="292">
        <f t="shared" si="16"/>
        <v>7900130.1763215158</v>
      </c>
      <c r="I124" s="351">
        <v>2228755.8484848477</v>
      </c>
      <c r="J124" s="351">
        <v>5725806.5454545459</v>
      </c>
      <c r="K124" s="351">
        <f t="shared" si="17"/>
        <v>7954562.3939393936</v>
      </c>
      <c r="L124" s="351"/>
      <c r="M124" s="351"/>
      <c r="N124" s="351"/>
      <c r="O124" s="351"/>
      <c r="P124" s="292">
        <f t="shared" si="18"/>
        <v>7954562.3939393936</v>
      </c>
      <c r="Q124" s="411">
        <f t="shared" si="15"/>
        <v>1.0068900405946504</v>
      </c>
      <c r="R124" s="352">
        <f t="shared" si="14"/>
        <v>5.0344502029732521</v>
      </c>
    </row>
    <row r="125" spans="1:18">
      <c r="A125" s="410" t="s">
        <v>159</v>
      </c>
      <c r="B125" s="410" t="s">
        <v>496</v>
      </c>
      <c r="C125" s="410" t="s">
        <v>544</v>
      </c>
      <c r="D125" s="410" t="s">
        <v>160</v>
      </c>
      <c r="E125" s="351">
        <v>4237023.8065609038</v>
      </c>
      <c r="F125" s="351"/>
      <c r="G125" s="351"/>
      <c r="H125" s="292">
        <f t="shared" si="16"/>
        <v>14149266.624742722</v>
      </c>
      <c r="I125" s="351">
        <v>18921417.848484851</v>
      </c>
      <c r="J125" s="351">
        <v>9912242.8181818184</v>
      </c>
      <c r="K125" s="351">
        <f t="shared" si="17"/>
        <v>28833660.666666672</v>
      </c>
      <c r="L125" s="351"/>
      <c r="M125" s="351"/>
      <c r="N125" s="351"/>
      <c r="O125" s="351"/>
      <c r="P125" s="292">
        <f t="shared" si="18"/>
        <v>28833660.666666672</v>
      </c>
      <c r="Q125" s="411">
        <f t="shared" si="15"/>
        <v>2.0378201521939983</v>
      </c>
      <c r="R125" s="352">
        <f t="shared" si="14"/>
        <v>6</v>
      </c>
    </row>
    <row r="126" spans="1:18">
      <c r="A126" s="410" t="s">
        <v>161</v>
      </c>
      <c r="B126" s="410" t="s">
        <v>496</v>
      </c>
      <c r="C126" s="410" t="s">
        <v>544</v>
      </c>
      <c r="D126" s="410" t="s">
        <v>162</v>
      </c>
      <c r="E126" s="351">
        <v>7410732.0905353893</v>
      </c>
      <c r="F126" s="351"/>
      <c r="G126" s="351"/>
      <c r="H126" s="292">
        <f t="shared" si="16"/>
        <v>19876885.545080844</v>
      </c>
      <c r="I126" s="351">
        <v>37059270.212121211</v>
      </c>
      <c r="J126" s="351">
        <v>12466153.454545455</v>
      </c>
      <c r="K126" s="351">
        <f t="shared" si="17"/>
        <v>49525423.666666664</v>
      </c>
      <c r="L126" s="351"/>
      <c r="M126" s="351"/>
      <c r="N126" s="351"/>
      <c r="O126" s="351"/>
      <c r="P126" s="292">
        <f t="shared" si="18"/>
        <v>49525423.666666664</v>
      </c>
      <c r="Q126" s="411">
        <f t="shared" si="15"/>
        <v>2.4916088365223432</v>
      </c>
      <c r="R126" s="352">
        <f t="shared" si="14"/>
        <v>6</v>
      </c>
    </row>
    <row r="127" spans="1:18">
      <c r="A127" s="410" t="s">
        <v>163</v>
      </c>
      <c r="B127" s="410" t="s">
        <v>496</v>
      </c>
      <c r="C127" s="410" t="s">
        <v>544</v>
      </c>
      <c r="D127" s="410" t="s">
        <v>164</v>
      </c>
      <c r="E127" s="351">
        <v>4027004.615195368</v>
      </c>
      <c r="F127" s="351"/>
      <c r="G127" s="351"/>
      <c r="H127" s="292">
        <f t="shared" si="16"/>
        <v>13430103.706104459</v>
      </c>
      <c r="I127" s="351">
        <v>11686557.212121211</v>
      </c>
      <c r="J127" s="351">
        <v>9403099.0909090918</v>
      </c>
      <c r="K127" s="351">
        <f t="shared" si="17"/>
        <v>21089656.303030305</v>
      </c>
      <c r="L127" s="351"/>
      <c r="M127" s="351"/>
      <c r="N127" s="351"/>
      <c r="O127" s="351"/>
      <c r="P127" s="292">
        <f t="shared" si="18"/>
        <v>21089656.303030305</v>
      </c>
      <c r="Q127" s="411">
        <f t="shared" si="15"/>
        <v>1.5703271370454353</v>
      </c>
      <c r="R127" s="352">
        <f t="shared" si="14"/>
        <v>6</v>
      </c>
    </row>
    <row r="128" spans="1:18">
      <c r="A128" s="410" t="s">
        <v>166</v>
      </c>
      <c r="B128" s="410" t="s">
        <v>496</v>
      </c>
      <c r="C128" s="410" t="s">
        <v>544</v>
      </c>
      <c r="D128" s="410" t="s">
        <v>167</v>
      </c>
      <c r="E128" s="351">
        <v>1227040.694840681</v>
      </c>
      <c r="F128" s="351"/>
      <c r="G128" s="351"/>
      <c r="H128" s="292">
        <f t="shared" si="16"/>
        <v>8913916.6039315909</v>
      </c>
      <c r="I128" s="351">
        <v>8397823.333333334</v>
      </c>
      <c r="J128" s="351">
        <v>7686875.9090909092</v>
      </c>
      <c r="K128" s="351">
        <f t="shared" si="17"/>
        <v>16084699.242424242</v>
      </c>
      <c r="L128" s="351"/>
      <c r="M128" s="351"/>
      <c r="N128" s="351"/>
      <c r="O128" s="351"/>
      <c r="P128" s="292">
        <f t="shared" si="18"/>
        <v>16084699.242424242</v>
      </c>
      <c r="Q128" s="411">
        <f t="shared" si="15"/>
        <v>1.8044480285276498</v>
      </c>
      <c r="R128" s="352">
        <f t="shared" si="14"/>
        <v>6</v>
      </c>
    </row>
    <row r="129" spans="1:19">
      <c r="A129" s="410" t="s">
        <v>168</v>
      </c>
      <c r="B129" s="410" t="s">
        <v>496</v>
      </c>
      <c r="C129" s="410" t="s">
        <v>544</v>
      </c>
      <c r="D129" s="410" t="s">
        <v>169</v>
      </c>
      <c r="E129" s="351">
        <v>6621747.7260826752</v>
      </c>
      <c r="F129" s="351"/>
      <c r="G129" s="351"/>
      <c r="H129" s="292">
        <f t="shared" si="16"/>
        <v>27647389.453355402</v>
      </c>
      <c r="I129" s="351">
        <v>19638711.696969699</v>
      </c>
      <c r="J129" s="351">
        <v>21025641.727272727</v>
      </c>
      <c r="K129" s="351">
        <f t="shared" si="17"/>
        <v>40664353.424242422</v>
      </c>
      <c r="L129" s="351"/>
      <c r="M129" s="351"/>
      <c r="N129" s="351"/>
      <c r="O129" s="351"/>
      <c r="P129" s="292">
        <f t="shared" si="18"/>
        <v>40664353.424242422</v>
      </c>
      <c r="Q129" s="411">
        <f t="shared" si="15"/>
        <v>1.4708207258717234</v>
      </c>
      <c r="R129" s="352">
        <f t="shared" si="14"/>
        <v>6</v>
      </c>
    </row>
    <row r="130" spans="1:19">
      <c r="A130" s="410" t="s">
        <v>170</v>
      </c>
      <c r="B130" s="410" t="s">
        <v>496</v>
      </c>
      <c r="C130" s="410" t="s">
        <v>544</v>
      </c>
      <c r="D130" s="410" t="s">
        <v>171</v>
      </c>
      <c r="E130" s="351">
        <v>3022385.05619945</v>
      </c>
      <c r="F130" s="351"/>
      <c r="G130" s="351"/>
      <c r="H130" s="292">
        <f t="shared" si="16"/>
        <v>12904209.692563087</v>
      </c>
      <c r="I130" s="351">
        <v>13394238.787878789</v>
      </c>
      <c r="J130" s="351">
        <v>9881824.6363636367</v>
      </c>
      <c r="K130" s="351">
        <f t="shared" si="17"/>
        <v>23276063.424242426</v>
      </c>
      <c r="L130" s="351"/>
      <c r="M130" s="351"/>
      <c r="N130" s="351"/>
      <c r="O130" s="351"/>
      <c r="P130" s="292">
        <f t="shared" si="18"/>
        <v>23276063.424242426</v>
      </c>
      <c r="Q130" s="411">
        <f t="shared" si="15"/>
        <v>1.8037573767618496</v>
      </c>
      <c r="R130" s="352">
        <f t="shared" si="14"/>
        <v>6</v>
      </c>
      <c r="S130" s="213"/>
    </row>
    <row r="131" spans="1:19">
      <c r="A131" s="410" t="s">
        <v>172</v>
      </c>
      <c r="B131" s="410" t="s">
        <v>496</v>
      </c>
      <c r="C131" s="410" t="s">
        <v>544</v>
      </c>
      <c r="D131" s="410" t="s">
        <v>173</v>
      </c>
      <c r="E131" s="351">
        <v>5332825.3551747622</v>
      </c>
      <c r="F131" s="351"/>
      <c r="G131" s="351"/>
      <c r="H131" s="292">
        <f t="shared" si="16"/>
        <v>20166099.446083855</v>
      </c>
      <c r="I131" s="351">
        <v>17895803.63636364</v>
      </c>
      <c r="J131" s="351">
        <v>14833274.090909092</v>
      </c>
      <c r="K131" s="351">
        <f t="shared" si="17"/>
        <v>32729077.727272734</v>
      </c>
      <c r="L131" s="351"/>
      <c r="M131" s="351"/>
      <c r="N131" s="351"/>
      <c r="O131" s="351"/>
      <c r="P131" s="292">
        <f t="shared" si="18"/>
        <v>32729077.727272734</v>
      </c>
      <c r="Q131" s="411">
        <f t="shared" si="15"/>
        <v>1.6229751229174139</v>
      </c>
      <c r="R131" s="352">
        <f t="shared" si="14"/>
        <v>6</v>
      </c>
    </row>
    <row r="132" spans="1:19">
      <c r="A132" s="410" t="s">
        <v>174</v>
      </c>
      <c r="B132" s="410" t="s">
        <v>496</v>
      </c>
      <c r="C132" s="410" t="s">
        <v>544</v>
      </c>
      <c r="D132" s="410" t="s">
        <v>175</v>
      </c>
      <c r="E132" s="351">
        <v>4321200.0775464689</v>
      </c>
      <c r="F132" s="351"/>
      <c r="G132" s="351"/>
      <c r="H132" s="292">
        <f t="shared" si="16"/>
        <v>15904897.532091923</v>
      </c>
      <c r="I132" s="351">
        <v>3229812.1515151523</v>
      </c>
      <c r="J132" s="351">
        <v>11583697.454545455</v>
      </c>
      <c r="K132" s="351">
        <f t="shared" si="17"/>
        <v>14813509.606060607</v>
      </c>
      <c r="L132" s="351"/>
      <c r="M132" s="351"/>
      <c r="N132" s="351"/>
      <c r="O132" s="351"/>
      <c r="P132" s="292">
        <f t="shared" si="18"/>
        <v>14813509.606060607</v>
      </c>
      <c r="Q132" s="411">
        <f t="shared" si="15"/>
        <v>0.93138038620939367</v>
      </c>
      <c r="R132" s="352">
        <f t="shared" si="14"/>
        <v>4.6569019310469688</v>
      </c>
    </row>
    <row r="133" spans="1:19">
      <c r="A133" s="410" t="s">
        <v>176</v>
      </c>
      <c r="B133" s="410" t="s">
        <v>496</v>
      </c>
      <c r="C133" s="410" t="s">
        <v>544</v>
      </c>
      <c r="D133" s="410" t="s">
        <v>177</v>
      </c>
      <c r="E133" s="351">
        <v>2551154.2005825555</v>
      </c>
      <c r="F133" s="351"/>
      <c r="G133" s="351"/>
      <c r="H133" s="292">
        <f t="shared" si="16"/>
        <v>13500633.109673463</v>
      </c>
      <c r="I133" s="351">
        <v>17257142.727272727</v>
      </c>
      <c r="J133" s="351">
        <v>10949478.909090908</v>
      </c>
      <c r="K133" s="351">
        <f t="shared" si="17"/>
        <v>28206621.636363633</v>
      </c>
      <c r="L133" s="351"/>
      <c r="M133" s="351"/>
      <c r="N133" s="351"/>
      <c r="O133" s="351"/>
      <c r="P133" s="292">
        <f t="shared" si="18"/>
        <v>28206621.636363633</v>
      </c>
      <c r="Q133" s="411">
        <f t="shared" si="15"/>
        <v>2.0892813994147463</v>
      </c>
      <c r="R133" s="352">
        <f t="shared" si="14"/>
        <v>6</v>
      </c>
    </row>
    <row r="134" spans="1:19">
      <c r="A134" s="410" t="s">
        <v>180</v>
      </c>
      <c r="B134" s="410" t="s">
        <v>496</v>
      </c>
      <c r="C134" s="410" t="s">
        <v>544</v>
      </c>
      <c r="D134" s="410" t="s">
        <v>181</v>
      </c>
      <c r="E134" s="351">
        <v>3737896.1660755011</v>
      </c>
      <c r="F134" s="351"/>
      <c r="G134" s="351"/>
      <c r="H134" s="292">
        <f t="shared" si="16"/>
        <v>12830985.347893683</v>
      </c>
      <c r="I134" s="351">
        <v>17572155.575757571</v>
      </c>
      <c r="J134" s="351">
        <v>9093089.1818181816</v>
      </c>
      <c r="K134" s="351">
        <f t="shared" si="17"/>
        <v>26665244.75757575</v>
      </c>
      <c r="L134" s="351"/>
      <c r="M134" s="351"/>
      <c r="N134" s="351"/>
      <c r="O134" s="351"/>
      <c r="P134" s="292">
        <f t="shared" si="18"/>
        <v>26665244.75757575</v>
      </c>
      <c r="Q134" s="411">
        <f t="shared" si="15"/>
        <v>2.07819150553025</v>
      </c>
      <c r="R134" s="352">
        <f t="shared" si="14"/>
        <v>6</v>
      </c>
    </row>
    <row r="135" spans="1:19">
      <c r="A135" s="410" t="s">
        <v>182</v>
      </c>
      <c r="B135" s="410" t="s">
        <v>496</v>
      </c>
      <c r="C135" s="410" t="s">
        <v>544</v>
      </c>
      <c r="D135" s="410" t="s">
        <v>183</v>
      </c>
      <c r="E135" s="351">
        <v>7058454.3498850632</v>
      </c>
      <c r="F135" s="351"/>
      <c r="G135" s="351"/>
      <c r="H135" s="292">
        <f t="shared" si="16"/>
        <v>20342769.713521428</v>
      </c>
      <c r="I135" s="351">
        <v>31257150.454545453</v>
      </c>
      <c r="J135" s="351">
        <v>13284315.363636363</v>
      </c>
      <c r="K135" s="351">
        <f t="shared" si="17"/>
        <v>44541465.818181813</v>
      </c>
      <c r="L135" s="351"/>
      <c r="M135" s="351"/>
      <c r="N135" s="351"/>
      <c r="O135" s="351"/>
      <c r="P135" s="292">
        <f t="shared" si="18"/>
        <v>44541465.818181813</v>
      </c>
      <c r="Q135" s="411">
        <f t="shared" si="15"/>
        <v>2.1895477580211704</v>
      </c>
      <c r="R135" s="352">
        <f t="shared" si="14"/>
        <v>6</v>
      </c>
    </row>
    <row r="136" spans="1:19">
      <c r="A136" s="410" t="s">
        <v>184</v>
      </c>
      <c r="B136" s="410" t="s">
        <v>496</v>
      </c>
      <c r="C136" s="410" t="s">
        <v>544</v>
      </c>
      <c r="D136" s="410" t="s">
        <v>185</v>
      </c>
      <c r="E136" s="351">
        <v>2146200.0700661857</v>
      </c>
      <c r="F136" s="351"/>
      <c r="G136" s="351"/>
      <c r="H136" s="292">
        <f t="shared" si="16"/>
        <v>14045676.797338912</v>
      </c>
      <c r="I136" s="351">
        <v>1485282.6060606092</v>
      </c>
      <c r="J136" s="351">
        <v>11899476.727272727</v>
      </c>
      <c r="K136" s="351">
        <f t="shared" si="17"/>
        <v>13384759.333333336</v>
      </c>
      <c r="L136" s="351"/>
      <c r="M136" s="351"/>
      <c r="N136" s="351"/>
      <c r="O136" s="351"/>
      <c r="P136" s="292">
        <f t="shared" si="18"/>
        <v>13384759.333333336</v>
      </c>
      <c r="Q136" s="411">
        <f t="shared" si="15"/>
        <v>0.95294513226085387</v>
      </c>
      <c r="R136" s="352">
        <f t="shared" si="14"/>
        <v>4.7647256613042694</v>
      </c>
    </row>
    <row r="137" spans="1:19">
      <c r="A137" s="410" t="s">
        <v>186</v>
      </c>
      <c r="B137" s="410" t="s">
        <v>496</v>
      </c>
      <c r="C137" s="410" t="s">
        <v>544</v>
      </c>
      <c r="D137" s="410" t="s">
        <v>187</v>
      </c>
      <c r="E137" s="351">
        <v>2394670.9585390957</v>
      </c>
      <c r="F137" s="351"/>
      <c r="G137" s="351"/>
      <c r="H137" s="292">
        <f t="shared" si="16"/>
        <v>11110448.958539095</v>
      </c>
      <c r="I137" s="351">
        <v>6209176.5151515175</v>
      </c>
      <c r="J137" s="351">
        <v>8715778</v>
      </c>
      <c r="K137" s="351">
        <f t="shared" si="17"/>
        <v>14924954.515151517</v>
      </c>
      <c r="L137" s="351"/>
      <c r="M137" s="351"/>
      <c r="N137" s="351"/>
      <c r="O137" s="351"/>
      <c r="P137" s="292">
        <f t="shared" si="18"/>
        <v>14924954.515151517</v>
      </c>
      <c r="Q137" s="411">
        <f t="shared" si="15"/>
        <v>1.343325960170199</v>
      </c>
      <c r="R137" s="352">
        <f t="shared" ref="R137:R200" si="19">MAX(0,MIN(5*1.2,5*Q137))</f>
        <v>6</v>
      </c>
    </row>
    <row r="138" spans="1:19">
      <c r="A138" s="410" t="s">
        <v>178</v>
      </c>
      <c r="B138" s="410" t="s">
        <v>496</v>
      </c>
      <c r="C138" s="410" t="s">
        <v>544</v>
      </c>
      <c r="D138" s="410" t="s">
        <v>179</v>
      </c>
      <c r="E138" s="351">
        <v>2172529.1030679848</v>
      </c>
      <c r="F138" s="351"/>
      <c r="G138" s="351"/>
      <c r="H138" s="292">
        <f t="shared" si="16"/>
        <v>30964005.921249799</v>
      </c>
      <c r="I138" s="351">
        <v>9943323.7878787871</v>
      </c>
      <c r="J138" s="351">
        <v>28791476.818181816</v>
      </c>
      <c r="K138" s="351">
        <f t="shared" si="17"/>
        <v>38734800.606060602</v>
      </c>
      <c r="L138" s="351"/>
      <c r="M138" s="351"/>
      <c r="N138" s="351"/>
      <c r="O138" s="351"/>
      <c r="P138" s="292">
        <f t="shared" si="18"/>
        <v>38734800.606060602</v>
      </c>
      <c r="Q138" s="411">
        <f t="shared" si="15"/>
        <v>1.250962188309036</v>
      </c>
      <c r="R138" s="352">
        <f t="shared" si="19"/>
        <v>6</v>
      </c>
    </row>
    <row r="139" spans="1:19">
      <c r="A139" s="410" t="s">
        <v>165</v>
      </c>
      <c r="B139" s="410" t="s">
        <v>496</v>
      </c>
      <c r="C139" s="410" t="s">
        <v>544</v>
      </c>
      <c r="D139" s="410" t="s">
        <v>491</v>
      </c>
      <c r="E139" s="351">
        <v>3017455.2438240186</v>
      </c>
      <c r="F139" s="351"/>
      <c r="G139" s="351"/>
      <c r="H139" s="292">
        <f t="shared" si="16"/>
        <v>14534410.152914926</v>
      </c>
      <c r="I139" s="351">
        <v>10048590.303030303</v>
      </c>
      <c r="J139" s="351">
        <v>11516954.909090908</v>
      </c>
      <c r="K139" s="351">
        <f t="shared" si="17"/>
        <v>21565545.212121211</v>
      </c>
      <c r="L139" s="351"/>
      <c r="M139" s="351"/>
      <c r="N139" s="351"/>
      <c r="O139" s="351"/>
      <c r="P139" s="292">
        <f t="shared" si="18"/>
        <v>21565545.212121211</v>
      </c>
      <c r="Q139" s="411">
        <f t="shared" ref="Q139:Q202" si="20">P139/H139</f>
        <v>1.4837578536199603</v>
      </c>
      <c r="R139" s="352">
        <f t="shared" si="19"/>
        <v>6</v>
      </c>
    </row>
    <row r="140" spans="1:19">
      <c r="A140" s="410" t="s">
        <v>234</v>
      </c>
      <c r="B140" s="410" t="s">
        <v>496</v>
      </c>
      <c r="C140" s="410" t="s">
        <v>544</v>
      </c>
      <c r="D140" s="410" t="s">
        <v>235</v>
      </c>
      <c r="E140" s="351">
        <v>2810463.9768215315</v>
      </c>
      <c r="F140" s="351"/>
      <c r="G140" s="351"/>
      <c r="H140" s="292">
        <f t="shared" si="16"/>
        <v>11118042.067730622</v>
      </c>
      <c r="I140" s="351">
        <v>8608394.9696969707</v>
      </c>
      <c r="J140" s="351">
        <v>8307578.0909090908</v>
      </c>
      <c r="K140" s="351">
        <f t="shared" si="17"/>
        <v>16915973.060606062</v>
      </c>
      <c r="L140" s="351"/>
      <c r="M140" s="351"/>
      <c r="N140" s="351"/>
      <c r="O140" s="351"/>
      <c r="P140" s="292">
        <f t="shared" si="18"/>
        <v>16915973.060606062</v>
      </c>
      <c r="Q140" s="411">
        <f t="shared" si="20"/>
        <v>1.521488492088328</v>
      </c>
      <c r="R140" s="352">
        <f t="shared" si="19"/>
        <v>6</v>
      </c>
    </row>
    <row r="141" spans="1:19">
      <c r="A141" s="410" t="s">
        <v>236</v>
      </c>
      <c r="B141" s="410" t="s">
        <v>496</v>
      </c>
      <c r="C141" s="410" t="s">
        <v>544</v>
      </c>
      <c r="D141" s="410" t="s">
        <v>237</v>
      </c>
      <c r="E141" s="351">
        <v>3200111.9146435005</v>
      </c>
      <c r="F141" s="351"/>
      <c r="G141" s="351"/>
      <c r="H141" s="292">
        <f t="shared" si="16"/>
        <v>11594594.187370773</v>
      </c>
      <c r="I141" s="351">
        <v>19260669.484848488</v>
      </c>
      <c r="J141" s="351">
        <v>8394482.2727272734</v>
      </c>
      <c r="K141" s="351">
        <f t="shared" si="17"/>
        <v>27655151.757575762</v>
      </c>
      <c r="L141" s="351"/>
      <c r="M141" s="351"/>
      <c r="N141" s="351"/>
      <c r="O141" s="351"/>
      <c r="P141" s="292">
        <f t="shared" si="18"/>
        <v>27655151.757575762</v>
      </c>
      <c r="Q141" s="411">
        <f t="shared" si="20"/>
        <v>2.3851763425837444</v>
      </c>
      <c r="R141" s="352">
        <f t="shared" si="19"/>
        <v>6</v>
      </c>
    </row>
    <row r="142" spans="1:19">
      <c r="A142" s="410" t="s">
        <v>238</v>
      </c>
      <c r="B142" s="410" t="s">
        <v>496</v>
      </c>
      <c r="C142" s="410" t="s">
        <v>544</v>
      </c>
      <c r="D142" s="410" t="s">
        <v>239</v>
      </c>
      <c r="E142" s="351">
        <v>4336192.2714184923</v>
      </c>
      <c r="F142" s="351"/>
      <c r="G142" s="351"/>
      <c r="H142" s="292">
        <f t="shared" si="16"/>
        <v>12699444.453236673</v>
      </c>
      <c r="I142" s="351">
        <v>4210208.8181818202</v>
      </c>
      <c r="J142" s="351">
        <v>8363252.1818181816</v>
      </c>
      <c r="K142" s="351">
        <f t="shared" si="17"/>
        <v>12573461.000000002</v>
      </c>
      <c r="L142" s="351"/>
      <c r="M142" s="351"/>
      <c r="N142" s="351"/>
      <c r="O142" s="351"/>
      <c r="P142" s="292">
        <f t="shared" si="18"/>
        <v>12573461.000000002</v>
      </c>
      <c r="Q142" s="411">
        <f t="shared" si="20"/>
        <v>0.99007960909624182</v>
      </c>
      <c r="R142" s="352">
        <f t="shared" si="19"/>
        <v>4.9503980454812089</v>
      </c>
    </row>
    <row r="143" spans="1:19">
      <c r="A143" s="410" t="s">
        <v>1042</v>
      </c>
      <c r="B143" s="410" t="s">
        <v>496</v>
      </c>
      <c r="C143" s="410" t="s">
        <v>544</v>
      </c>
      <c r="D143" s="410" t="s">
        <v>1056</v>
      </c>
      <c r="E143" s="351">
        <v>889892.77324678027</v>
      </c>
      <c r="F143" s="351"/>
      <c r="G143" s="351"/>
      <c r="H143" s="292">
        <f t="shared" si="16"/>
        <v>1070948.8641558711</v>
      </c>
      <c r="I143" s="351">
        <v>2294942.3939393926</v>
      </c>
      <c r="J143" s="351">
        <v>181056.09090909091</v>
      </c>
      <c r="K143" s="351">
        <f t="shared" si="17"/>
        <v>2475998.4848484835</v>
      </c>
      <c r="L143" s="351"/>
      <c r="M143" s="351"/>
      <c r="N143" s="351"/>
      <c r="O143" s="351"/>
      <c r="P143" s="292">
        <f t="shared" si="18"/>
        <v>2475998.4848484835</v>
      </c>
      <c r="Q143" s="411">
        <f t="shared" si="20"/>
        <v>2.3119670487722881</v>
      </c>
      <c r="R143" s="352">
        <f t="shared" si="19"/>
        <v>6</v>
      </c>
    </row>
    <row r="144" spans="1:19">
      <c r="A144" s="410" t="s">
        <v>1040</v>
      </c>
      <c r="B144" s="410" t="s">
        <v>496</v>
      </c>
      <c r="C144" s="410" t="s">
        <v>544</v>
      </c>
      <c r="D144" s="410" t="s">
        <v>1057</v>
      </c>
      <c r="E144" s="351">
        <v>822344.00746512949</v>
      </c>
      <c r="F144" s="351"/>
      <c r="G144" s="351"/>
      <c r="H144" s="292">
        <f t="shared" si="16"/>
        <v>1070812.643828766</v>
      </c>
      <c r="I144" s="351">
        <v>-3179754.2121212091</v>
      </c>
      <c r="J144" s="351">
        <v>248468.63636363635</v>
      </c>
      <c r="K144" s="351">
        <f t="shared" si="17"/>
        <v>-2931285.5757575729</v>
      </c>
      <c r="L144" s="351"/>
      <c r="M144" s="351"/>
      <c r="N144" s="351"/>
      <c r="O144" s="351"/>
      <c r="P144" s="292">
        <f t="shared" si="18"/>
        <v>-2931285.5757575729</v>
      </c>
      <c r="Q144" s="411">
        <f t="shared" si="20"/>
        <v>-2.7374401980131231</v>
      </c>
      <c r="R144" s="352">
        <f t="shared" si="19"/>
        <v>0</v>
      </c>
    </row>
    <row r="145" spans="1:19">
      <c r="A145" s="410" t="s">
        <v>252</v>
      </c>
      <c r="B145" s="410" t="s">
        <v>496</v>
      </c>
      <c r="C145" s="410" t="s">
        <v>28</v>
      </c>
      <c r="D145" s="410" t="s">
        <v>253</v>
      </c>
      <c r="E145" s="351">
        <v>2646840.0000264314</v>
      </c>
      <c r="F145" s="351"/>
      <c r="G145" s="351"/>
      <c r="H145" s="292">
        <f t="shared" si="16"/>
        <v>10186649.272753704</v>
      </c>
      <c r="I145" s="351">
        <v>821242.66666666605</v>
      </c>
      <c r="J145" s="351">
        <v>7539809.2727272725</v>
      </c>
      <c r="K145" s="351">
        <f t="shared" si="17"/>
        <v>8361051.9393939385</v>
      </c>
      <c r="L145" s="351"/>
      <c r="M145" s="351"/>
      <c r="N145" s="351"/>
      <c r="O145" s="351"/>
      <c r="P145" s="292">
        <f t="shared" si="18"/>
        <v>8361051.9393939385</v>
      </c>
      <c r="Q145" s="411">
        <f t="shared" si="20"/>
        <v>0.82078529607937889</v>
      </c>
      <c r="R145" s="352">
        <f t="shared" si="19"/>
        <v>4.1039264803968942</v>
      </c>
    </row>
    <row r="146" spans="1:19">
      <c r="A146" s="410" t="s">
        <v>254</v>
      </c>
      <c r="B146" s="410" t="s">
        <v>496</v>
      </c>
      <c r="C146" s="410" t="s">
        <v>28</v>
      </c>
      <c r="D146" s="410" t="s">
        <v>255</v>
      </c>
      <c r="E146" s="351">
        <v>3114001.7109072581</v>
      </c>
      <c r="F146" s="351"/>
      <c r="G146" s="351"/>
      <c r="H146" s="292">
        <f t="shared" si="16"/>
        <v>9824787.7109072581</v>
      </c>
      <c r="I146" s="351">
        <v>6637118.5151515175</v>
      </c>
      <c r="J146" s="351">
        <v>6710786</v>
      </c>
      <c r="K146" s="351">
        <f t="shared" si="17"/>
        <v>13347904.515151517</v>
      </c>
      <c r="L146" s="351"/>
      <c r="M146" s="351"/>
      <c r="N146" s="351"/>
      <c r="O146" s="351"/>
      <c r="P146" s="292">
        <f t="shared" si="18"/>
        <v>13347904.515151517</v>
      </c>
      <c r="Q146" s="411">
        <f t="shared" si="20"/>
        <v>1.358594700253215</v>
      </c>
      <c r="R146" s="352">
        <f t="shared" si="19"/>
        <v>6</v>
      </c>
      <c r="S146" s="213"/>
    </row>
    <row r="147" spans="1:19">
      <c r="A147" s="410" t="s">
        <v>256</v>
      </c>
      <c r="B147" s="410" t="s">
        <v>496</v>
      </c>
      <c r="C147" s="410" t="s">
        <v>28</v>
      </c>
      <c r="D147" s="410" t="s">
        <v>257</v>
      </c>
      <c r="E147" s="351">
        <v>2893216.0142274662</v>
      </c>
      <c r="F147" s="351"/>
      <c r="G147" s="351"/>
      <c r="H147" s="292">
        <f t="shared" si="16"/>
        <v>15844417.014227467</v>
      </c>
      <c r="I147" s="351">
        <v>24961493.454545453</v>
      </c>
      <c r="J147" s="351">
        <v>12951201</v>
      </c>
      <c r="K147" s="351">
        <f t="shared" si="17"/>
        <v>37912694.454545453</v>
      </c>
      <c r="L147" s="351"/>
      <c r="M147" s="351"/>
      <c r="N147" s="351"/>
      <c r="O147" s="351"/>
      <c r="P147" s="292">
        <f t="shared" si="18"/>
        <v>37912694.454545453</v>
      </c>
      <c r="Q147" s="411">
        <f t="shared" si="20"/>
        <v>2.3928109453633928</v>
      </c>
      <c r="R147" s="352">
        <f t="shared" si="19"/>
        <v>6</v>
      </c>
      <c r="S147" s="213"/>
    </row>
    <row r="148" spans="1:19">
      <c r="A148" s="410" t="s">
        <v>258</v>
      </c>
      <c r="B148" s="410" t="s">
        <v>496</v>
      </c>
      <c r="C148" s="410" t="s">
        <v>28</v>
      </c>
      <c r="D148" s="410" t="s">
        <v>259</v>
      </c>
      <c r="E148" s="351">
        <v>3857918.3168490282</v>
      </c>
      <c r="F148" s="351"/>
      <c r="G148" s="351"/>
      <c r="H148" s="292">
        <f t="shared" si="16"/>
        <v>14285515.316849029</v>
      </c>
      <c r="I148" s="351">
        <v>-3538880.1212121174</v>
      </c>
      <c r="J148" s="351">
        <v>10427597</v>
      </c>
      <c r="K148" s="351">
        <f t="shared" si="17"/>
        <v>6888716.8787878826</v>
      </c>
      <c r="L148" s="351"/>
      <c r="M148" s="351"/>
      <c r="N148" s="351"/>
      <c r="O148" s="351"/>
      <c r="P148" s="292">
        <f t="shared" si="18"/>
        <v>6888716.8787878826</v>
      </c>
      <c r="Q148" s="411">
        <f t="shared" si="20"/>
        <v>0.48221689774557841</v>
      </c>
      <c r="R148" s="352">
        <f t="shared" si="19"/>
        <v>2.4110844887278922</v>
      </c>
    </row>
    <row r="149" spans="1:19">
      <c r="A149" s="410" t="s">
        <v>260</v>
      </c>
      <c r="B149" s="410" t="s">
        <v>496</v>
      </c>
      <c r="C149" s="410" t="s">
        <v>28</v>
      </c>
      <c r="D149" s="410" t="s">
        <v>261</v>
      </c>
      <c r="E149" s="351">
        <v>3541410.0003389618</v>
      </c>
      <c r="F149" s="351"/>
      <c r="G149" s="351"/>
      <c r="H149" s="292">
        <f t="shared" si="16"/>
        <v>11603723.091248052</v>
      </c>
      <c r="I149" s="351">
        <v>16827134.636363637</v>
      </c>
      <c r="J149" s="351">
        <v>8062313.0909090908</v>
      </c>
      <c r="K149" s="351">
        <f t="shared" si="17"/>
        <v>24889447.727272727</v>
      </c>
      <c r="L149" s="351"/>
      <c r="M149" s="351"/>
      <c r="N149" s="351"/>
      <c r="O149" s="351"/>
      <c r="P149" s="292">
        <f t="shared" si="18"/>
        <v>24889447.727272727</v>
      </c>
      <c r="Q149" s="411">
        <f t="shared" si="20"/>
        <v>2.1449536094191397</v>
      </c>
      <c r="R149" s="352">
        <f t="shared" si="19"/>
        <v>6</v>
      </c>
    </row>
    <row r="150" spans="1:19">
      <c r="A150" s="410" t="s">
        <v>262</v>
      </c>
      <c r="B150" s="410" t="s">
        <v>496</v>
      </c>
      <c r="C150" s="410" t="s">
        <v>28</v>
      </c>
      <c r="D150" s="410" t="s">
        <v>263</v>
      </c>
      <c r="E150" s="351">
        <v>2909527.3600917915</v>
      </c>
      <c r="F150" s="351"/>
      <c r="G150" s="351"/>
      <c r="H150" s="292">
        <f t="shared" si="16"/>
        <v>10704640.814637246</v>
      </c>
      <c r="I150" s="351">
        <v>9079167.4848484863</v>
      </c>
      <c r="J150" s="351">
        <v>7795113.4545454541</v>
      </c>
      <c r="K150" s="351">
        <f t="shared" si="17"/>
        <v>16874280.939393941</v>
      </c>
      <c r="L150" s="351"/>
      <c r="M150" s="351"/>
      <c r="N150" s="351"/>
      <c r="O150" s="351"/>
      <c r="P150" s="292">
        <f t="shared" si="18"/>
        <v>16874280.939393941</v>
      </c>
      <c r="Q150" s="411">
        <f t="shared" si="20"/>
        <v>1.576351904897219</v>
      </c>
      <c r="R150" s="352">
        <f t="shared" si="19"/>
        <v>6</v>
      </c>
    </row>
    <row r="151" spans="1:19">
      <c r="A151" s="410" t="s">
        <v>264</v>
      </c>
      <c r="B151" s="410" t="s">
        <v>496</v>
      </c>
      <c r="C151" s="410" t="s">
        <v>28</v>
      </c>
      <c r="D151" s="410" t="s">
        <v>265</v>
      </c>
      <c r="E151" s="351">
        <v>12864489.517939178</v>
      </c>
      <c r="F151" s="351"/>
      <c r="G151" s="351"/>
      <c r="H151" s="292">
        <f t="shared" si="16"/>
        <v>31653545.790666454</v>
      </c>
      <c r="I151" s="351">
        <v>40623950.303030305</v>
      </c>
      <c r="J151" s="351">
        <v>18789056.272727273</v>
      </c>
      <c r="K151" s="351">
        <f t="shared" si="17"/>
        <v>59413006.575757578</v>
      </c>
      <c r="L151" s="351"/>
      <c r="M151" s="351"/>
      <c r="N151" s="351"/>
      <c r="O151" s="351"/>
      <c r="P151" s="292">
        <f t="shared" si="18"/>
        <v>59413006.575757578</v>
      </c>
      <c r="Q151" s="411">
        <f t="shared" si="20"/>
        <v>1.876977921167885</v>
      </c>
      <c r="R151" s="352">
        <f t="shared" si="19"/>
        <v>6</v>
      </c>
      <c r="S151" s="213"/>
    </row>
    <row r="152" spans="1:19">
      <c r="A152" s="410" t="s">
        <v>266</v>
      </c>
      <c r="B152" s="410" t="s">
        <v>496</v>
      </c>
      <c r="C152" s="410" t="s">
        <v>28</v>
      </c>
      <c r="D152" s="410" t="s">
        <v>267</v>
      </c>
      <c r="E152" s="351">
        <v>5268028.4271275215</v>
      </c>
      <c r="F152" s="351"/>
      <c r="G152" s="351"/>
      <c r="H152" s="292">
        <f t="shared" si="16"/>
        <v>16864684.608945705</v>
      </c>
      <c r="I152" s="351">
        <v>28324843.515151523</v>
      </c>
      <c r="J152" s="351">
        <v>11596656.181818182</v>
      </c>
      <c r="K152" s="351">
        <f t="shared" si="17"/>
        <v>39921499.696969703</v>
      </c>
      <c r="L152" s="351"/>
      <c r="M152" s="351"/>
      <c r="N152" s="351"/>
      <c r="O152" s="351"/>
      <c r="P152" s="292">
        <f t="shared" si="18"/>
        <v>39921499.696969703</v>
      </c>
      <c r="Q152" s="411">
        <f t="shared" si="20"/>
        <v>2.367165507251392</v>
      </c>
      <c r="R152" s="352">
        <f t="shared" si="19"/>
        <v>6</v>
      </c>
    </row>
    <row r="153" spans="1:19" ht="15.5" customHeight="1">
      <c r="A153" s="410" t="s">
        <v>268</v>
      </c>
      <c r="B153" s="410" t="s">
        <v>496</v>
      </c>
      <c r="C153" s="410" t="s">
        <v>28</v>
      </c>
      <c r="D153" s="410" t="s">
        <v>269</v>
      </c>
      <c r="E153" s="351">
        <v>2140621.4337366321</v>
      </c>
      <c r="F153" s="351"/>
      <c r="G153" s="351"/>
      <c r="H153" s="292">
        <f t="shared" ref="H153:H216" si="21">SUM(E153:G153)+J153*1</f>
        <v>6342814.0701002683</v>
      </c>
      <c r="I153" s="351">
        <v>3752931.6060606074</v>
      </c>
      <c r="J153" s="351">
        <v>4202192.6363636367</v>
      </c>
      <c r="K153" s="351">
        <f t="shared" ref="K153:K216" si="22">I153+J153</f>
        <v>7955124.2424242441</v>
      </c>
      <c r="L153" s="351"/>
      <c r="M153" s="351"/>
      <c r="N153" s="351"/>
      <c r="O153" s="351"/>
      <c r="P153" s="292">
        <f t="shared" ref="P153:P216" si="23">SUM(K153,O153,M153)</f>
        <v>7955124.2424242441</v>
      </c>
      <c r="Q153" s="411">
        <f t="shared" si="20"/>
        <v>1.2541947713593453</v>
      </c>
      <c r="R153" s="352">
        <f t="shared" si="19"/>
        <v>6</v>
      </c>
    </row>
    <row r="154" spans="1:19">
      <c r="A154" s="410" t="s">
        <v>270</v>
      </c>
      <c r="B154" s="410" t="s">
        <v>496</v>
      </c>
      <c r="C154" s="410" t="s">
        <v>28</v>
      </c>
      <c r="D154" s="410" t="s">
        <v>271</v>
      </c>
      <c r="E154" s="351">
        <v>3772388.8970323098</v>
      </c>
      <c r="F154" s="351"/>
      <c r="G154" s="351"/>
      <c r="H154" s="292">
        <f t="shared" si="21"/>
        <v>14343214.987941401</v>
      </c>
      <c r="I154" s="351">
        <v>26352629.81818182</v>
      </c>
      <c r="J154" s="351">
        <v>10570826.090909092</v>
      </c>
      <c r="K154" s="351">
        <f t="shared" si="22"/>
        <v>36923455.909090914</v>
      </c>
      <c r="L154" s="351"/>
      <c r="M154" s="351"/>
      <c r="N154" s="351"/>
      <c r="O154" s="351"/>
      <c r="P154" s="292">
        <f t="shared" si="23"/>
        <v>36923455.909090914</v>
      </c>
      <c r="Q154" s="411">
        <f>-P154/H154</f>
        <v>-2.5742803088521735</v>
      </c>
      <c r="R154" s="352">
        <f t="shared" si="19"/>
        <v>0</v>
      </c>
    </row>
    <row r="155" spans="1:19">
      <c r="A155" s="410" t="s">
        <v>272</v>
      </c>
      <c r="B155" s="410" t="s">
        <v>496</v>
      </c>
      <c r="C155" s="410" t="s">
        <v>28</v>
      </c>
      <c r="D155" s="410" t="s">
        <v>273</v>
      </c>
      <c r="E155" s="351">
        <v>5916981.3505658777</v>
      </c>
      <c r="F155" s="351"/>
      <c r="G155" s="351"/>
      <c r="H155" s="292">
        <f t="shared" si="21"/>
        <v>20089350.71420224</v>
      </c>
      <c r="I155" s="351">
        <v>22555625.181818187</v>
      </c>
      <c r="J155" s="351">
        <v>14172369.363636363</v>
      </c>
      <c r="K155" s="351">
        <f t="shared" si="22"/>
        <v>36727994.545454547</v>
      </c>
      <c r="L155" s="351"/>
      <c r="M155" s="351"/>
      <c r="N155" s="351"/>
      <c r="O155" s="351"/>
      <c r="P155" s="292">
        <f t="shared" si="23"/>
        <v>36727994.545454547</v>
      </c>
      <c r="Q155" s="411">
        <f t="shared" si="20"/>
        <v>1.8282320353683486</v>
      </c>
      <c r="R155" s="352">
        <f t="shared" si="19"/>
        <v>6</v>
      </c>
      <c r="S155" s="211"/>
    </row>
    <row r="156" spans="1:19">
      <c r="A156" s="410" t="s">
        <v>274</v>
      </c>
      <c r="B156" s="410" t="s">
        <v>496</v>
      </c>
      <c r="C156" s="410" t="s">
        <v>28</v>
      </c>
      <c r="D156" s="410" t="s">
        <v>275</v>
      </c>
      <c r="E156" s="351">
        <v>2277272.0090290033</v>
      </c>
      <c r="F156" s="351"/>
      <c r="G156" s="351"/>
      <c r="H156" s="292">
        <f t="shared" si="21"/>
        <v>13822401.736301729</v>
      </c>
      <c r="I156" s="351">
        <v>4515059.0303030293</v>
      </c>
      <c r="J156" s="351">
        <v>11545129.727272727</v>
      </c>
      <c r="K156" s="351">
        <f t="shared" si="22"/>
        <v>16060188.757575756</v>
      </c>
      <c r="L156" s="351"/>
      <c r="M156" s="351"/>
      <c r="N156" s="351"/>
      <c r="O156" s="351"/>
      <c r="P156" s="292">
        <f t="shared" si="23"/>
        <v>16060188.757575756</v>
      </c>
      <c r="Q156" s="411">
        <f t="shared" si="20"/>
        <v>1.1618956722547669</v>
      </c>
      <c r="R156" s="352">
        <f t="shared" si="19"/>
        <v>5.8094783612738343</v>
      </c>
    </row>
    <row r="157" spans="1:19">
      <c r="A157" s="410" t="s">
        <v>240</v>
      </c>
      <c r="B157" s="410" t="s">
        <v>496</v>
      </c>
      <c r="C157" s="410" t="s">
        <v>28</v>
      </c>
      <c r="D157" s="410" t="s">
        <v>241</v>
      </c>
      <c r="E157" s="351">
        <v>8182267.4374316195</v>
      </c>
      <c r="F157" s="351"/>
      <c r="G157" s="351"/>
      <c r="H157" s="292">
        <f t="shared" si="21"/>
        <v>22610361.982886165</v>
      </c>
      <c r="I157" s="351">
        <v>29717966.878787879</v>
      </c>
      <c r="J157" s="351">
        <v>14428094.545454545</v>
      </c>
      <c r="K157" s="351">
        <f t="shared" si="22"/>
        <v>44146061.424242422</v>
      </c>
      <c r="L157" s="351"/>
      <c r="M157" s="351"/>
      <c r="N157" s="351"/>
      <c r="O157" s="351"/>
      <c r="P157" s="292">
        <f t="shared" si="23"/>
        <v>44146061.424242422</v>
      </c>
      <c r="Q157" s="411">
        <f t="shared" si="20"/>
        <v>1.9524703522065094</v>
      </c>
      <c r="R157" s="352">
        <f t="shared" si="19"/>
        <v>6</v>
      </c>
    </row>
    <row r="158" spans="1:19">
      <c r="A158" s="410" t="s">
        <v>242</v>
      </c>
      <c r="B158" s="410" t="s">
        <v>496</v>
      </c>
      <c r="C158" s="410" t="s">
        <v>28</v>
      </c>
      <c r="D158" s="410" t="s">
        <v>243</v>
      </c>
      <c r="E158" s="351">
        <v>2987656.8319700682</v>
      </c>
      <c r="F158" s="351"/>
      <c r="G158" s="351"/>
      <c r="H158" s="292">
        <f t="shared" si="21"/>
        <v>12917332.468333704</v>
      </c>
      <c r="I158" s="351">
        <v>6256966.151515156</v>
      </c>
      <c r="J158" s="351">
        <v>9929675.6363636367</v>
      </c>
      <c r="K158" s="351">
        <f t="shared" si="22"/>
        <v>16186641.787878793</v>
      </c>
      <c r="L158" s="351"/>
      <c r="M158" s="351"/>
      <c r="N158" s="351"/>
      <c r="O158" s="351"/>
      <c r="P158" s="292">
        <f t="shared" si="23"/>
        <v>16186641.787878793</v>
      </c>
      <c r="Q158" s="411">
        <f t="shared" si="20"/>
        <v>1.2530947722805512</v>
      </c>
      <c r="R158" s="352">
        <f t="shared" si="19"/>
        <v>6</v>
      </c>
    </row>
    <row r="159" spans="1:19">
      <c r="A159" s="410" t="s">
        <v>244</v>
      </c>
      <c r="B159" s="410" t="s">
        <v>496</v>
      </c>
      <c r="C159" s="410" t="s">
        <v>28</v>
      </c>
      <c r="D159" s="410" t="s">
        <v>245</v>
      </c>
      <c r="E159" s="351">
        <v>3287047.293640295</v>
      </c>
      <c r="F159" s="351"/>
      <c r="G159" s="351"/>
      <c r="H159" s="292">
        <f t="shared" si="21"/>
        <v>11924557.020913022</v>
      </c>
      <c r="I159" s="351">
        <v>24307392.424242429</v>
      </c>
      <c r="J159" s="351">
        <v>8637509.7272727266</v>
      </c>
      <c r="K159" s="351">
        <f t="shared" si="22"/>
        <v>32944902.151515156</v>
      </c>
      <c r="L159" s="351"/>
      <c r="M159" s="351"/>
      <c r="N159" s="351"/>
      <c r="O159" s="351"/>
      <c r="P159" s="292">
        <f t="shared" si="23"/>
        <v>32944902.151515156</v>
      </c>
      <c r="Q159" s="411">
        <f t="shared" si="20"/>
        <v>2.7627778619983219</v>
      </c>
      <c r="R159" s="352">
        <f t="shared" si="19"/>
        <v>6</v>
      </c>
    </row>
    <row r="160" spans="1:19">
      <c r="A160" s="410" t="s">
        <v>246</v>
      </c>
      <c r="B160" s="410" t="s">
        <v>496</v>
      </c>
      <c r="C160" s="410" t="s">
        <v>28</v>
      </c>
      <c r="D160" s="410" t="s">
        <v>247</v>
      </c>
      <c r="E160" s="351">
        <v>4218551.1472340003</v>
      </c>
      <c r="F160" s="351"/>
      <c r="G160" s="351"/>
      <c r="H160" s="292">
        <f t="shared" si="21"/>
        <v>13610240.147234</v>
      </c>
      <c r="I160" s="351">
        <v>13129750.636363637</v>
      </c>
      <c r="J160" s="351">
        <v>9391689</v>
      </c>
      <c r="K160" s="351">
        <f t="shared" si="22"/>
        <v>22521439.636363637</v>
      </c>
      <c r="L160" s="351"/>
      <c r="M160" s="351"/>
      <c r="N160" s="351"/>
      <c r="O160" s="351"/>
      <c r="P160" s="292">
        <f t="shared" si="23"/>
        <v>22521439.636363637</v>
      </c>
      <c r="Q160" s="411">
        <f t="shared" si="20"/>
        <v>1.6547422670525511</v>
      </c>
      <c r="R160" s="352">
        <f t="shared" si="19"/>
        <v>6</v>
      </c>
    </row>
    <row r="161" spans="1:18">
      <c r="A161" s="410" t="s">
        <v>248</v>
      </c>
      <c r="B161" s="410" t="s">
        <v>496</v>
      </c>
      <c r="C161" s="410" t="s">
        <v>28</v>
      </c>
      <c r="D161" s="410" t="s">
        <v>249</v>
      </c>
      <c r="E161" s="351">
        <v>2585389.4128980692</v>
      </c>
      <c r="F161" s="351"/>
      <c r="G161" s="351"/>
      <c r="H161" s="292">
        <f t="shared" si="21"/>
        <v>9531165.5947162509</v>
      </c>
      <c r="I161" s="351">
        <v>11051041.363636363</v>
      </c>
      <c r="J161" s="351">
        <v>6945776.1818181816</v>
      </c>
      <c r="K161" s="351">
        <f t="shared" si="22"/>
        <v>17996817.545454547</v>
      </c>
      <c r="L161" s="351"/>
      <c r="M161" s="351"/>
      <c r="N161" s="351"/>
      <c r="O161" s="351"/>
      <c r="P161" s="292">
        <f t="shared" si="23"/>
        <v>17996817.545454547</v>
      </c>
      <c r="Q161" s="411">
        <f t="shared" si="20"/>
        <v>1.8882074145717667</v>
      </c>
      <c r="R161" s="352">
        <f t="shared" si="19"/>
        <v>6</v>
      </c>
    </row>
    <row r="162" spans="1:18">
      <c r="A162" s="410" t="s">
        <v>250</v>
      </c>
      <c r="B162" s="410" t="s">
        <v>496</v>
      </c>
      <c r="C162" s="410" t="s">
        <v>28</v>
      </c>
      <c r="D162" s="410" t="s">
        <v>251</v>
      </c>
      <c r="E162" s="351">
        <v>3781669.7938222862</v>
      </c>
      <c r="F162" s="351"/>
      <c r="G162" s="351"/>
      <c r="H162" s="292">
        <f t="shared" si="21"/>
        <v>12832869.248367742</v>
      </c>
      <c r="I162" s="351">
        <v>17938933.090909094</v>
      </c>
      <c r="J162" s="351">
        <v>9051199.4545454551</v>
      </c>
      <c r="K162" s="351">
        <f t="shared" si="22"/>
        <v>26990132.545454547</v>
      </c>
      <c r="L162" s="351"/>
      <c r="M162" s="351"/>
      <c r="N162" s="351"/>
      <c r="O162" s="351"/>
      <c r="P162" s="292">
        <f t="shared" si="23"/>
        <v>26990132.545454547</v>
      </c>
      <c r="Q162" s="411">
        <f t="shared" si="20"/>
        <v>2.1032032683483872</v>
      </c>
      <c r="R162" s="352">
        <f t="shared" si="19"/>
        <v>6</v>
      </c>
    </row>
    <row r="163" spans="1:18">
      <c r="A163" s="410" t="s">
        <v>584</v>
      </c>
      <c r="B163" s="410" t="s">
        <v>496</v>
      </c>
      <c r="C163" s="410" t="s">
        <v>28</v>
      </c>
      <c r="D163" s="410" t="s">
        <v>593</v>
      </c>
      <c r="E163" s="351">
        <v>1897428.0792097319</v>
      </c>
      <c r="F163" s="351"/>
      <c r="G163" s="351"/>
      <c r="H163" s="292">
        <f t="shared" si="21"/>
        <v>5165461.8064824585</v>
      </c>
      <c r="I163" s="351">
        <v>10850072.454545453</v>
      </c>
      <c r="J163" s="351">
        <v>3268033.7272727271</v>
      </c>
      <c r="K163" s="351">
        <f t="shared" si="22"/>
        <v>14118106.18181818</v>
      </c>
      <c r="L163" s="351"/>
      <c r="M163" s="351"/>
      <c r="N163" s="351"/>
      <c r="O163" s="351"/>
      <c r="P163" s="292">
        <f t="shared" si="23"/>
        <v>14118106.18181818</v>
      </c>
      <c r="Q163" s="411">
        <f t="shared" si="20"/>
        <v>2.7331740531118616</v>
      </c>
      <c r="R163" s="352">
        <f t="shared" si="19"/>
        <v>6</v>
      </c>
    </row>
    <row r="164" spans="1:18">
      <c r="A164" s="410" t="s">
        <v>614</v>
      </c>
      <c r="B164" s="410" t="s">
        <v>496</v>
      </c>
      <c r="C164" s="410" t="s">
        <v>28</v>
      </c>
      <c r="D164" s="410" t="s">
        <v>624</v>
      </c>
      <c r="E164" s="351">
        <v>1784694.5621301585</v>
      </c>
      <c r="F164" s="351"/>
      <c r="G164" s="351"/>
      <c r="H164" s="292">
        <f t="shared" si="21"/>
        <v>3871133.4712210679</v>
      </c>
      <c r="I164" s="351">
        <v>8378089.1212121192</v>
      </c>
      <c r="J164" s="351">
        <v>2086438.9090909092</v>
      </c>
      <c r="K164" s="351">
        <f t="shared" si="22"/>
        <v>10464528.030303027</v>
      </c>
      <c r="L164" s="351"/>
      <c r="M164" s="351"/>
      <c r="N164" s="351"/>
      <c r="O164" s="351"/>
      <c r="P164" s="292">
        <f t="shared" si="23"/>
        <v>10464528.030303027</v>
      </c>
      <c r="Q164" s="411">
        <f t="shared" si="20"/>
        <v>2.7032206737635969</v>
      </c>
      <c r="R164" s="352">
        <f t="shared" si="19"/>
        <v>6</v>
      </c>
    </row>
    <row r="165" spans="1:18">
      <c r="A165" s="410" t="s">
        <v>276</v>
      </c>
      <c r="B165" s="410" t="s">
        <v>560</v>
      </c>
      <c r="C165" s="410" t="s">
        <v>29</v>
      </c>
      <c r="D165" s="410" t="s">
        <v>277</v>
      </c>
      <c r="E165" s="351">
        <v>3578632.4081237963</v>
      </c>
      <c r="F165" s="351"/>
      <c r="G165" s="351"/>
      <c r="H165" s="292">
        <f t="shared" si="21"/>
        <v>12183589.953578342</v>
      </c>
      <c r="I165" s="351">
        <v>24809931.030303024</v>
      </c>
      <c r="J165" s="351">
        <v>8604957.5454545449</v>
      </c>
      <c r="K165" s="351">
        <f t="shared" si="22"/>
        <v>33414888.575757571</v>
      </c>
      <c r="L165" s="351"/>
      <c r="M165" s="351"/>
      <c r="N165" s="351"/>
      <c r="O165" s="351"/>
      <c r="P165" s="292">
        <f t="shared" si="23"/>
        <v>33414888.575757571</v>
      </c>
      <c r="Q165" s="411">
        <f t="shared" si="20"/>
        <v>2.7426143446286586</v>
      </c>
      <c r="R165" s="352">
        <f t="shared" si="19"/>
        <v>6</v>
      </c>
    </row>
    <row r="166" spans="1:18">
      <c r="A166" s="410" t="s">
        <v>280</v>
      </c>
      <c r="B166" s="410" t="s">
        <v>560</v>
      </c>
      <c r="C166" s="410" t="s">
        <v>29</v>
      </c>
      <c r="D166" s="410" t="s">
        <v>281</v>
      </c>
      <c r="E166" s="351">
        <v>9209342.9381438158</v>
      </c>
      <c r="F166" s="351"/>
      <c r="G166" s="351"/>
      <c r="H166" s="292">
        <f t="shared" si="21"/>
        <v>35683009.93814382</v>
      </c>
      <c r="I166" s="351">
        <v>31221064.939393941</v>
      </c>
      <c r="J166" s="351">
        <v>26473667</v>
      </c>
      <c r="K166" s="351">
        <f t="shared" si="22"/>
        <v>57694731.939393938</v>
      </c>
      <c r="L166" s="351"/>
      <c r="M166" s="351"/>
      <c r="N166" s="351"/>
      <c r="O166" s="351"/>
      <c r="P166" s="292">
        <f t="shared" si="23"/>
        <v>57694731.939393938</v>
      </c>
      <c r="Q166" s="411">
        <f t="shared" si="20"/>
        <v>1.6168684211171436</v>
      </c>
      <c r="R166" s="352">
        <f t="shared" si="19"/>
        <v>6</v>
      </c>
    </row>
    <row r="167" spans="1:18">
      <c r="A167" s="410" t="s">
        <v>282</v>
      </c>
      <c r="B167" s="410" t="s">
        <v>560</v>
      </c>
      <c r="C167" s="410" t="s">
        <v>29</v>
      </c>
      <c r="D167" s="410" t="s">
        <v>283</v>
      </c>
      <c r="E167" s="351">
        <v>3645492.2819753317</v>
      </c>
      <c r="F167" s="351"/>
      <c r="G167" s="351"/>
      <c r="H167" s="292">
        <f t="shared" si="21"/>
        <v>15202184.645611696</v>
      </c>
      <c r="I167" s="351">
        <v>5279917.0606060587</v>
      </c>
      <c r="J167" s="351">
        <v>11556692.363636363</v>
      </c>
      <c r="K167" s="351">
        <f t="shared" si="22"/>
        <v>16836609.424242422</v>
      </c>
      <c r="L167" s="351"/>
      <c r="M167" s="351"/>
      <c r="N167" s="351"/>
      <c r="O167" s="351"/>
      <c r="P167" s="292">
        <f t="shared" si="23"/>
        <v>16836609.424242422</v>
      </c>
      <c r="Q167" s="411">
        <f t="shared" si="20"/>
        <v>1.1075124935482561</v>
      </c>
      <c r="R167" s="352">
        <f t="shared" si="19"/>
        <v>5.5375624677412807</v>
      </c>
    </row>
    <row r="168" spans="1:18">
      <c r="A168" s="410" t="s">
        <v>284</v>
      </c>
      <c r="B168" s="410" t="s">
        <v>560</v>
      </c>
      <c r="C168" s="410" t="s">
        <v>29</v>
      </c>
      <c r="D168" s="410" t="s">
        <v>285</v>
      </c>
      <c r="E168" s="351">
        <v>6996744.6277634203</v>
      </c>
      <c r="F168" s="351"/>
      <c r="G168" s="351"/>
      <c r="H168" s="292">
        <f t="shared" si="21"/>
        <v>20139504.536854327</v>
      </c>
      <c r="I168" s="351">
        <v>38571365.121212125</v>
      </c>
      <c r="J168" s="351">
        <v>13142759.909090908</v>
      </c>
      <c r="K168" s="351">
        <f t="shared" si="22"/>
        <v>51714125.030303031</v>
      </c>
      <c r="L168" s="351"/>
      <c r="M168" s="351"/>
      <c r="N168" s="351"/>
      <c r="O168" s="351"/>
      <c r="P168" s="292">
        <f t="shared" si="23"/>
        <v>51714125.030303031</v>
      </c>
      <c r="Q168" s="411">
        <f t="shared" si="20"/>
        <v>2.5677952968340736</v>
      </c>
      <c r="R168" s="352">
        <f t="shared" si="19"/>
        <v>6</v>
      </c>
    </row>
    <row r="169" spans="1:18">
      <c r="A169" s="410" t="s">
        <v>286</v>
      </c>
      <c r="B169" s="410" t="s">
        <v>560</v>
      </c>
      <c r="C169" s="410" t="s">
        <v>29</v>
      </c>
      <c r="D169" s="410" t="s">
        <v>287</v>
      </c>
      <c r="E169" s="351">
        <v>3346940.5301105645</v>
      </c>
      <c r="F169" s="351"/>
      <c r="G169" s="351"/>
      <c r="H169" s="292">
        <f t="shared" si="21"/>
        <v>12619716.802837837</v>
      </c>
      <c r="I169" s="351">
        <v>20386033.060606062</v>
      </c>
      <c r="J169" s="351">
        <v>9272776.2727272734</v>
      </c>
      <c r="K169" s="351">
        <f t="shared" si="22"/>
        <v>29658809.333333336</v>
      </c>
      <c r="L169" s="351"/>
      <c r="M169" s="351"/>
      <c r="N169" s="351"/>
      <c r="O169" s="351"/>
      <c r="P169" s="292">
        <f t="shared" si="23"/>
        <v>29658809.333333336</v>
      </c>
      <c r="Q169" s="411">
        <f t="shared" si="20"/>
        <v>2.3501961095247288</v>
      </c>
      <c r="R169" s="352">
        <f t="shared" si="19"/>
        <v>6</v>
      </c>
    </row>
    <row r="170" spans="1:18">
      <c r="A170" s="410" t="s">
        <v>290</v>
      </c>
      <c r="B170" s="410" t="s">
        <v>560</v>
      </c>
      <c r="C170" s="410" t="s">
        <v>29</v>
      </c>
      <c r="D170" s="410" t="s">
        <v>291</v>
      </c>
      <c r="E170" s="351">
        <v>3740367.1715924642</v>
      </c>
      <c r="F170" s="351"/>
      <c r="G170" s="351"/>
      <c r="H170" s="292">
        <f t="shared" si="21"/>
        <v>11231433.171592465</v>
      </c>
      <c r="I170" s="351">
        <v>26033727.181818187</v>
      </c>
      <c r="J170" s="351">
        <v>7491066</v>
      </c>
      <c r="K170" s="351">
        <f t="shared" si="22"/>
        <v>33524793.181818187</v>
      </c>
      <c r="L170" s="351"/>
      <c r="M170" s="351"/>
      <c r="N170" s="351"/>
      <c r="O170" s="351"/>
      <c r="P170" s="292">
        <f t="shared" si="23"/>
        <v>33524793.181818187</v>
      </c>
      <c r="Q170" s="411">
        <f t="shared" si="20"/>
        <v>2.984907862570207</v>
      </c>
      <c r="R170" s="352">
        <f t="shared" si="19"/>
        <v>6</v>
      </c>
    </row>
    <row r="171" spans="1:18">
      <c r="A171" s="410" t="s">
        <v>292</v>
      </c>
      <c r="B171" s="410" t="s">
        <v>560</v>
      </c>
      <c r="C171" s="410" t="s">
        <v>29</v>
      </c>
      <c r="D171" s="410" t="s">
        <v>293</v>
      </c>
      <c r="E171" s="351">
        <v>5791890.0762191638</v>
      </c>
      <c r="F171" s="351"/>
      <c r="G171" s="351"/>
      <c r="H171" s="292">
        <f t="shared" si="21"/>
        <v>20624462.80349189</v>
      </c>
      <c r="I171" s="351">
        <v>23772938.303030305</v>
      </c>
      <c r="J171" s="351">
        <v>14832572.727272727</v>
      </c>
      <c r="K171" s="351">
        <f t="shared" si="22"/>
        <v>38605511.030303031</v>
      </c>
      <c r="L171" s="351"/>
      <c r="M171" s="351"/>
      <c r="N171" s="351"/>
      <c r="O171" s="351"/>
      <c r="P171" s="292">
        <f t="shared" si="23"/>
        <v>38605511.030303031</v>
      </c>
      <c r="Q171" s="411">
        <f t="shared" si="20"/>
        <v>1.8718311064939253</v>
      </c>
      <c r="R171" s="352">
        <f t="shared" si="19"/>
        <v>6</v>
      </c>
    </row>
    <row r="172" spans="1:18">
      <c r="A172" s="410" t="s">
        <v>294</v>
      </c>
      <c r="B172" s="410" t="s">
        <v>560</v>
      </c>
      <c r="C172" s="410" t="s">
        <v>29</v>
      </c>
      <c r="D172" s="410" t="s">
        <v>295</v>
      </c>
      <c r="E172" s="351">
        <v>6152800.5640581315</v>
      </c>
      <c r="F172" s="351"/>
      <c r="G172" s="351"/>
      <c r="H172" s="292">
        <f t="shared" si="21"/>
        <v>17089784.473149039</v>
      </c>
      <c r="I172" s="351">
        <v>28659302.333333336</v>
      </c>
      <c r="J172" s="351">
        <v>10936983.909090908</v>
      </c>
      <c r="K172" s="351">
        <f t="shared" si="22"/>
        <v>39596286.242424242</v>
      </c>
      <c r="L172" s="351"/>
      <c r="M172" s="351"/>
      <c r="N172" s="351"/>
      <c r="O172" s="351"/>
      <c r="P172" s="292">
        <f t="shared" si="23"/>
        <v>39596286.242424242</v>
      </c>
      <c r="Q172" s="411">
        <f t="shared" si="20"/>
        <v>2.3169564428759619</v>
      </c>
      <c r="R172" s="352">
        <f t="shared" si="19"/>
        <v>6</v>
      </c>
    </row>
    <row r="173" spans="1:18">
      <c r="A173" s="410" t="s">
        <v>296</v>
      </c>
      <c r="B173" s="410" t="s">
        <v>560</v>
      </c>
      <c r="C173" s="410" t="s">
        <v>29</v>
      </c>
      <c r="D173" s="410" t="s">
        <v>297</v>
      </c>
      <c r="E173" s="351">
        <v>5319194.2928869994</v>
      </c>
      <c r="F173" s="351"/>
      <c r="G173" s="351"/>
      <c r="H173" s="292">
        <f t="shared" si="21"/>
        <v>21500269.747432455</v>
      </c>
      <c r="I173" s="351">
        <v>31972994.272727273</v>
      </c>
      <c r="J173" s="351">
        <v>16181075.454545455</v>
      </c>
      <c r="K173" s="351">
        <f t="shared" si="22"/>
        <v>48154069.727272727</v>
      </c>
      <c r="L173" s="351"/>
      <c r="M173" s="351"/>
      <c r="N173" s="351"/>
      <c r="O173" s="351"/>
      <c r="P173" s="292">
        <f t="shared" si="23"/>
        <v>48154069.727272727</v>
      </c>
      <c r="Q173" s="411">
        <f t="shared" si="20"/>
        <v>2.2396960732561619</v>
      </c>
      <c r="R173" s="352">
        <f t="shared" si="19"/>
        <v>6</v>
      </c>
    </row>
    <row r="174" spans="1:18">
      <c r="A174" s="410" t="s">
        <v>298</v>
      </c>
      <c r="B174" s="410" t="s">
        <v>560</v>
      </c>
      <c r="C174" s="410" t="s">
        <v>29</v>
      </c>
      <c r="D174" s="410" t="s">
        <v>299</v>
      </c>
      <c r="E174" s="351">
        <v>5548282.8684551921</v>
      </c>
      <c r="F174" s="351"/>
      <c r="G174" s="351"/>
      <c r="H174" s="292">
        <f t="shared" si="21"/>
        <v>18473926.7775461</v>
      </c>
      <c r="I174" s="351">
        <v>12985481.030303031</v>
      </c>
      <c r="J174" s="351">
        <v>12925643.909090908</v>
      </c>
      <c r="K174" s="351">
        <f t="shared" si="22"/>
        <v>25911124.939393938</v>
      </c>
      <c r="L174" s="351"/>
      <c r="M174" s="351"/>
      <c r="N174" s="351"/>
      <c r="O174" s="351"/>
      <c r="P174" s="292">
        <f t="shared" si="23"/>
        <v>25911124.939393938</v>
      </c>
      <c r="Q174" s="411">
        <f t="shared" si="20"/>
        <v>1.4025780902675919</v>
      </c>
      <c r="R174" s="352">
        <f t="shared" si="19"/>
        <v>6</v>
      </c>
    </row>
    <row r="175" spans="1:18">
      <c r="A175" s="410" t="s">
        <v>300</v>
      </c>
      <c r="B175" s="410" t="s">
        <v>560</v>
      </c>
      <c r="C175" s="410" t="s">
        <v>29</v>
      </c>
      <c r="D175" s="410" t="s">
        <v>301</v>
      </c>
      <c r="E175" s="351">
        <v>4330598.0393475248</v>
      </c>
      <c r="F175" s="351"/>
      <c r="G175" s="351"/>
      <c r="H175" s="292">
        <f t="shared" si="21"/>
        <v>13893088.130256616</v>
      </c>
      <c r="I175" s="351">
        <v>11560142.424242428</v>
      </c>
      <c r="J175" s="351">
        <v>9562490.0909090918</v>
      </c>
      <c r="K175" s="351">
        <f t="shared" si="22"/>
        <v>21122632.515151519</v>
      </c>
      <c r="L175" s="351"/>
      <c r="M175" s="351"/>
      <c r="N175" s="351"/>
      <c r="O175" s="351"/>
      <c r="P175" s="292">
        <f t="shared" si="23"/>
        <v>21122632.515151519</v>
      </c>
      <c r="Q175" s="411">
        <f t="shared" si="20"/>
        <v>1.520369864288867</v>
      </c>
      <c r="R175" s="352">
        <f t="shared" si="19"/>
        <v>6</v>
      </c>
    </row>
    <row r="176" spans="1:18">
      <c r="A176" s="410" t="s">
        <v>302</v>
      </c>
      <c r="B176" s="410" t="s">
        <v>560</v>
      </c>
      <c r="C176" s="410" t="s">
        <v>29</v>
      </c>
      <c r="D176" s="410" t="s">
        <v>303</v>
      </c>
      <c r="E176" s="351">
        <v>4311271.3035374219</v>
      </c>
      <c r="F176" s="351"/>
      <c r="G176" s="351"/>
      <c r="H176" s="292">
        <f t="shared" si="21"/>
        <v>12617337.667173784</v>
      </c>
      <c r="I176" s="351">
        <v>10686346.121212119</v>
      </c>
      <c r="J176" s="351">
        <v>8306066.3636363633</v>
      </c>
      <c r="K176" s="351">
        <f t="shared" si="22"/>
        <v>18992412.484848484</v>
      </c>
      <c r="L176" s="351"/>
      <c r="M176" s="351"/>
      <c r="N176" s="351"/>
      <c r="O176" s="351"/>
      <c r="P176" s="292">
        <f t="shared" si="23"/>
        <v>18992412.484848484</v>
      </c>
      <c r="Q176" s="411">
        <f t="shared" si="20"/>
        <v>1.5052630741793156</v>
      </c>
      <c r="R176" s="352">
        <f t="shared" si="19"/>
        <v>6</v>
      </c>
    </row>
    <row r="177" spans="1:19">
      <c r="A177" s="410" t="s">
        <v>304</v>
      </c>
      <c r="B177" s="410" t="s">
        <v>560</v>
      </c>
      <c r="C177" s="410" t="s">
        <v>29</v>
      </c>
      <c r="D177" s="410" t="s">
        <v>305</v>
      </c>
      <c r="E177" s="351">
        <v>4025414.3565084226</v>
      </c>
      <c r="F177" s="351"/>
      <c r="G177" s="351"/>
      <c r="H177" s="292">
        <f t="shared" si="21"/>
        <v>13603568.174690241</v>
      </c>
      <c r="I177" s="351">
        <v>15477314.484848484</v>
      </c>
      <c r="J177" s="351">
        <v>9578153.8181818184</v>
      </c>
      <c r="K177" s="351">
        <f t="shared" si="22"/>
        <v>25055468.303030305</v>
      </c>
      <c r="L177" s="351"/>
      <c r="M177" s="351"/>
      <c r="N177" s="351"/>
      <c r="O177" s="351"/>
      <c r="P177" s="292">
        <f t="shared" si="23"/>
        <v>25055468.303030305</v>
      </c>
      <c r="Q177" s="411">
        <f t="shared" si="20"/>
        <v>1.8418306124746442</v>
      </c>
      <c r="R177" s="352">
        <f t="shared" si="19"/>
        <v>6</v>
      </c>
    </row>
    <row r="178" spans="1:19">
      <c r="A178" s="410" t="s">
        <v>306</v>
      </c>
      <c r="B178" s="410" t="s">
        <v>560</v>
      </c>
      <c r="C178" s="410" t="s">
        <v>29</v>
      </c>
      <c r="D178" s="410" t="s">
        <v>307</v>
      </c>
      <c r="E178" s="351">
        <v>5308968.0954430103</v>
      </c>
      <c r="F178" s="351"/>
      <c r="G178" s="351"/>
      <c r="H178" s="292">
        <f t="shared" si="21"/>
        <v>17352952.368170284</v>
      </c>
      <c r="I178" s="351">
        <v>11252559.151515156</v>
      </c>
      <c r="J178" s="351">
        <v>12043984.272727273</v>
      </c>
      <c r="K178" s="351">
        <f t="shared" si="22"/>
        <v>23296543.424242429</v>
      </c>
      <c r="L178" s="351"/>
      <c r="M178" s="351"/>
      <c r="N178" s="351"/>
      <c r="O178" s="351"/>
      <c r="P178" s="292">
        <f t="shared" si="23"/>
        <v>23296543.424242429</v>
      </c>
      <c r="Q178" s="411">
        <f t="shared" si="20"/>
        <v>1.3425118060586738</v>
      </c>
      <c r="R178" s="352">
        <f t="shared" si="19"/>
        <v>6</v>
      </c>
    </row>
    <row r="179" spans="1:19">
      <c r="A179" s="410" t="s">
        <v>278</v>
      </c>
      <c r="B179" s="410" t="s">
        <v>560</v>
      </c>
      <c r="C179" s="410" t="s">
        <v>29</v>
      </c>
      <c r="D179" s="410" t="s">
        <v>279</v>
      </c>
      <c r="E179" s="351">
        <v>5059159.6756336102</v>
      </c>
      <c r="F179" s="351"/>
      <c r="G179" s="351"/>
      <c r="H179" s="292">
        <f t="shared" si="21"/>
        <v>24129111.402906336</v>
      </c>
      <c r="I179" s="351">
        <v>27228715.696969695</v>
      </c>
      <c r="J179" s="351">
        <v>19069951.727272727</v>
      </c>
      <c r="K179" s="351">
        <f t="shared" si="22"/>
        <v>46298667.424242422</v>
      </c>
      <c r="L179" s="351"/>
      <c r="M179" s="351"/>
      <c r="N179" s="351"/>
      <c r="O179" s="351"/>
      <c r="P179" s="292">
        <f t="shared" si="23"/>
        <v>46298667.424242422</v>
      </c>
      <c r="Q179" s="411">
        <f t="shared" si="20"/>
        <v>1.9187887465539148</v>
      </c>
      <c r="R179" s="352">
        <f t="shared" si="19"/>
        <v>6</v>
      </c>
    </row>
    <row r="180" spans="1:19">
      <c r="A180" s="410" t="s">
        <v>311</v>
      </c>
      <c r="B180" s="410" t="s">
        <v>560</v>
      </c>
      <c r="C180" s="410" t="s">
        <v>29</v>
      </c>
      <c r="D180" s="410" t="s">
        <v>312</v>
      </c>
      <c r="E180" s="351">
        <v>5377658.6980358753</v>
      </c>
      <c r="F180" s="351"/>
      <c r="G180" s="351"/>
      <c r="H180" s="292">
        <f t="shared" si="21"/>
        <v>20171842.15258133</v>
      </c>
      <c r="I180" s="351">
        <v>22827569.030303024</v>
      </c>
      <c r="J180" s="351">
        <v>14794183.454545455</v>
      </c>
      <c r="K180" s="351">
        <f t="shared" si="22"/>
        <v>37621752.484848477</v>
      </c>
      <c r="L180" s="351"/>
      <c r="M180" s="351"/>
      <c r="N180" s="351"/>
      <c r="O180" s="351"/>
      <c r="P180" s="292">
        <f t="shared" si="23"/>
        <v>37621752.484848477</v>
      </c>
      <c r="Q180" s="411">
        <f t="shared" si="20"/>
        <v>1.8650628038963777</v>
      </c>
      <c r="R180" s="352">
        <f t="shared" si="19"/>
        <v>6</v>
      </c>
    </row>
    <row r="181" spans="1:19">
      <c r="A181" s="410" t="s">
        <v>313</v>
      </c>
      <c r="B181" s="410" t="s">
        <v>560</v>
      </c>
      <c r="C181" s="410" t="s">
        <v>29</v>
      </c>
      <c r="D181" s="410" t="s">
        <v>314</v>
      </c>
      <c r="E181" s="351">
        <v>5748146.3662482612</v>
      </c>
      <c r="F181" s="351"/>
      <c r="G181" s="351"/>
      <c r="H181" s="292">
        <f t="shared" si="21"/>
        <v>26687325.729884624</v>
      </c>
      <c r="I181" s="351">
        <v>479307.54545454681</v>
      </c>
      <c r="J181" s="351">
        <v>20939179.363636363</v>
      </c>
      <c r="K181" s="351">
        <f t="shared" si="22"/>
        <v>21418486.90909091</v>
      </c>
      <c r="L181" s="351"/>
      <c r="M181" s="351"/>
      <c r="N181" s="351"/>
      <c r="O181" s="351"/>
      <c r="P181" s="292">
        <f t="shared" si="23"/>
        <v>21418486.90909091</v>
      </c>
      <c r="Q181" s="411">
        <f t="shared" si="20"/>
        <v>0.80257149501893932</v>
      </c>
      <c r="R181" s="352">
        <f t="shared" si="19"/>
        <v>4.0128574750946964</v>
      </c>
    </row>
    <row r="182" spans="1:19">
      <c r="A182" s="410" t="s">
        <v>315</v>
      </c>
      <c r="B182" s="410" t="s">
        <v>560</v>
      </c>
      <c r="C182" s="410" t="s">
        <v>29</v>
      </c>
      <c r="D182" s="410" t="s">
        <v>316</v>
      </c>
      <c r="E182" s="351">
        <v>6680964.5389256896</v>
      </c>
      <c r="F182" s="351"/>
      <c r="G182" s="351"/>
      <c r="H182" s="292">
        <f t="shared" si="21"/>
        <v>17411100.993471146</v>
      </c>
      <c r="I182" s="351">
        <v>19999717</v>
      </c>
      <c r="J182" s="351">
        <v>10730136.454545455</v>
      </c>
      <c r="K182" s="351">
        <f t="shared" si="22"/>
        <v>30729853.454545453</v>
      </c>
      <c r="L182" s="351"/>
      <c r="M182" s="351"/>
      <c r="N182" s="351"/>
      <c r="O182" s="351"/>
      <c r="P182" s="292">
        <f t="shared" si="23"/>
        <v>30729853.454545453</v>
      </c>
      <c r="Q182" s="411">
        <f t="shared" si="20"/>
        <v>1.7649575099282122</v>
      </c>
      <c r="R182" s="352">
        <f t="shared" si="19"/>
        <v>6</v>
      </c>
    </row>
    <row r="183" spans="1:19">
      <c r="A183" s="410" t="s">
        <v>317</v>
      </c>
      <c r="B183" s="410" t="s">
        <v>560</v>
      </c>
      <c r="C183" s="410" t="s">
        <v>29</v>
      </c>
      <c r="D183" s="410" t="s">
        <v>318</v>
      </c>
      <c r="E183" s="351">
        <v>3254687.2064039521</v>
      </c>
      <c r="F183" s="351"/>
      <c r="G183" s="351"/>
      <c r="H183" s="292">
        <f t="shared" si="21"/>
        <v>11870478.206403952</v>
      </c>
      <c r="I183" s="351">
        <v>4803306.0909090936</v>
      </c>
      <c r="J183" s="351">
        <v>8615791</v>
      </c>
      <c r="K183" s="351">
        <f t="shared" si="22"/>
        <v>13419097.090909094</v>
      </c>
      <c r="L183" s="351"/>
      <c r="M183" s="351"/>
      <c r="N183" s="351"/>
      <c r="O183" s="351"/>
      <c r="P183" s="292">
        <f t="shared" si="23"/>
        <v>13419097.090909094</v>
      </c>
      <c r="Q183" s="411">
        <f t="shared" si="20"/>
        <v>1.1304596881084104</v>
      </c>
      <c r="R183" s="352">
        <f t="shared" si="19"/>
        <v>5.6522984405420518</v>
      </c>
    </row>
    <row r="184" spans="1:19">
      <c r="A184" s="410" t="s">
        <v>319</v>
      </c>
      <c r="B184" s="410" t="s">
        <v>560</v>
      </c>
      <c r="C184" s="410" t="s">
        <v>29</v>
      </c>
      <c r="D184" s="410" t="s">
        <v>320</v>
      </c>
      <c r="E184" s="351">
        <v>4238908.4013921218</v>
      </c>
      <c r="F184" s="351"/>
      <c r="G184" s="351"/>
      <c r="H184" s="292">
        <f t="shared" si="21"/>
        <v>14550279.037755758</v>
      </c>
      <c r="I184" s="351">
        <v>5708494.9090909101</v>
      </c>
      <c r="J184" s="351">
        <v>10311370.636363637</v>
      </c>
      <c r="K184" s="351">
        <f t="shared" si="22"/>
        <v>16019865.545454547</v>
      </c>
      <c r="L184" s="351"/>
      <c r="M184" s="351"/>
      <c r="N184" s="351"/>
      <c r="O184" s="351"/>
      <c r="P184" s="292">
        <f t="shared" si="23"/>
        <v>16019865.545454547</v>
      </c>
      <c r="Q184" s="411">
        <f t="shared" si="20"/>
        <v>1.1010005721461036</v>
      </c>
      <c r="R184" s="352">
        <f t="shared" si="19"/>
        <v>5.5050028607305181</v>
      </c>
    </row>
    <row r="185" spans="1:19">
      <c r="A185" s="410" t="s">
        <v>288</v>
      </c>
      <c r="B185" s="410" t="s">
        <v>560</v>
      </c>
      <c r="C185" s="410" t="s">
        <v>29</v>
      </c>
      <c r="D185" s="410" t="s">
        <v>289</v>
      </c>
      <c r="E185" s="351">
        <v>6257878.598191577</v>
      </c>
      <c r="F185" s="351"/>
      <c r="G185" s="351"/>
      <c r="H185" s="292">
        <f t="shared" si="21"/>
        <v>17820131.507282484</v>
      </c>
      <c r="I185" s="351">
        <v>24990456.36363636</v>
      </c>
      <c r="J185" s="351">
        <v>11562252.909090908</v>
      </c>
      <c r="K185" s="351">
        <f t="shared" si="22"/>
        <v>36552709.272727266</v>
      </c>
      <c r="L185" s="351"/>
      <c r="M185" s="351"/>
      <c r="N185" s="351"/>
      <c r="O185" s="351"/>
      <c r="P185" s="292">
        <f t="shared" si="23"/>
        <v>36552709.272727266</v>
      </c>
      <c r="Q185" s="411">
        <f t="shared" si="20"/>
        <v>2.0512031158574455</v>
      </c>
      <c r="R185" s="352">
        <f t="shared" si="19"/>
        <v>6</v>
      </c>
    </row>
    <row r="186" spans="1:19">
      <c r="A186" s="410" t="s">
        <v>308</v>
      </c>
      <c r="B186" s="410" t="s">
        <v>560</v>
      </c>
      <c r="C186" s="410" t="s">
        <v>29</v>
      </c>
      <c r="D186" s="410" t="s">
        <v>309</v>
      </c>
      <c r="E186" s="351">
        <v>2136646.0599523638</v>
      </c>
      <c r="F186" s="351"/>
      <c r="G186" s="351"/>
      <c r="H186" s="292">
        <f t="shared" si="21"/>
        <v>7689498.3326796368</v>
      </c>
      <c r="I186" s="351">
        <v>14869468.575757576</v>
      </c>
      <c r="J186" s="351">
        <v>5552852.2727272725</v>
      </c>
      <c r="K186" s="351">
        <f t="shared" si="22"/>
        <v>20422320.848484848</v>
      </c>
      <c r="L186" s="351"/>
      <c r="M186" s="351"/>
      <c r="N186" s="351"/>
      <c r="O186" s="351"/>
      <c r="P186" s="292">
        <f t="shared" si="23"/>
        <v>20422320.848484848</v>
      </c>
      <c r="Q186" s="411">
        <f t="shared" si="20"/>
        <v>2.655871679130474</v>
      </c>
      <c r="R186" s="352">
        <f t="shared" si="19"/>
        <v>6</v>
      </c>
    </row>
    <row r="187" spans="1:19">
      <c r="A187" s="410" t="s">
        <v>310</v>
      </c>
      <c r="B187" s="410" t="s">
        <v>560</v>
      </c>
      <c r="C187" s="410" t="s">
        <v>29</v>
      </c>
      <c r="D187" s="410" t="s">
        <v>493</v>
      </c>
      <c r="E187" s="351">
        <v>2546515.6018324364</v>
      </c>
      <c r="F187" s="351"/>
      <c r="G187" s="351"/>
      <c r="H187" s="292">
        <f t="shared" si="21"/>
        <v>11221722.056377891</v>
      </c>
      <c r="I187" s="351">
        <v>14368934.090909094</v>
      </c>
      <c r="J187" s="351">
        <v>8675206.4545454551</v>
      </c>
      <c r="K187" s="351">
        <f t="shared" si="22"/>
        <v>23044140.545454547</v>
      </c>
      <c r="L187" s="351"/>
      <c r="M187" s="351"/>
      <c r="N187" s="351"/>
      <c r="O187" s="351"/>
      <c r="P187" s="292">
        <f t="shared" si="23"/>
        <v>23044140.545454547</v>
      </c>
      <c r="Q187" s="411">
        <f t="shared" si="20"/>
        <v>2.0535297906756971</v>
      </c>
      <c r="R187" s="352">
        <f t="shared" si="19"/>
        <v>6</v>
      </c>
    </row>
    <row r="188" spans="1:19">
      <c r="A188" s="410" t="s">
        <v>534</v>
      </c>
      <c r="B188" s="410" t="s">
        <v>560</v>
      </c>
      <c r="C188" s="410" t="s">
        <v>29</v>
      </c>
      <c r="D188" s="410" t="s">
        <v>535</v>
      </c>
      <c r="E188" s="351">
        <v>3674317.3957933662</v>
      </c>
      <c r="F188" s="351"/>
      <c r="G188" s="351"/>
      <c r="H188" s="292">
        <f t="shared" si="21"/>
        <v>7757164.3957933662</v>
      </c>
      <c r="I188" s="351">
        <v>11782154.151515154</v>
      </c>
      <c r="J188" s="351">
        <v>4082847</v>
      </c>
      <c r="K188" s="351">
        <f t="shared" si="22"/>
        <v>15865001.151515154</v>
      </c>
      <c r="L188" s="351"/>
      <c r="M188" s="351"/>
      <c r="N188" s="351"/>
      <c r="O188" s="351"/>
      <c r="P188" s="292">
        <f t="shared" si="23"/>
        <v>15865001.151515154</v>
      </c>
      <c r="Q188" s="411">
        <f t="shared" si="20"/>
        <v>2.0452062560538988</v>
      </c>
      <c r="R188" s="352">
        <f t="shared" si="19"/>
        <v>6</v>
      </c>
    </row>
    <row r="189" spans="1:19">
      <c r="A189" s="410" t="s">
        <v>561</v>
      </c>
      <c r="B189" s="410" t="s">
        <v>560</v>
      </c>
      <c r="C189" s="410" t="s">
        <v>29</v>
      </c>
      <c r="D189" s="410" t="s">
        <v>562</v>
      </c>
      <c r="E189" s="351">
        <v>1416041.1468636405</v>
      </c>
      <c r="F189" s="351"/>
      <c r="G189" s="351"/>
      <c r="H189" s="292">
        <f t="shared" si="21"/>
        <v>8270395.9650454586</v>
      </c>
      <c r="I189" s="351">
        <v>6440480.5151515175</v>
      </c>
      <c r="J189" s="351">
        <v>6854354.8181818184</v>
      </c>
      <c r="K189" s="351">
        <f t="shared" si="22"/>
        <v>13294835.333333336</v>
      </c>
      <c r="L189" s="351"/>
      <c r="M189" s="351"/>
      <c r="N189" s="351"/>
      <c r="O189" s="351"/>
      <c r="P189" s="292">
        <f t="shared" si="23"/>
        <v>13294835.333333336</v>
      </c>
      <c r="Q189" s="411">
        <f t="shared" si="20"/>
        <v>1.6075210170738494</v>
      </c>
      <c r="R189" s="352">
        <f t="shared" si="19"/>
        <v>6</v>
      </c>
    </row>
    <row r="190" spans="1:19">
      <c r="A190" s="410" t="s">
        <v>604</v>
      </c>
      <c r="B190" s="410" t="s">
        <v>560</v>
      </c>
      <c r="C190" s="410" t="s">
        <v>29</v>
      </c>
      <c r="D190" s="410" t="s">
        <v>609</v>
      </c>
      <c r="E190" s="351">
        <v>1565853.0847829282</v>
      </c>
      <c r="F190" s="351"/>
      <c r="G190" s="351"/>
      <c r="H190" s="292">
        <f t="shared" si="21"/>
        <v>3509024.1756920191</v>
      </c>
      <c r="I190" s="351">
        <v>1321244.1212121192</v>
      </c>
      <c r="J190" s="351">
        <v>1943171.0909090908</v>
      </c>
      <c r="K190" s="351">
        <f t="shared" si="22"/>
        <v>3264415.2121212101</v>
      </c>
      <c r="L190" s="351"/>
      <c r="M190" s="351"/>
      <c r="N190" s="351"/>
      <c r="O190" s="351"/>
      <c r="P190" s="292">
        <f t="shared" si="23"/>
        <v>3264415.2121212101</v>
      </c>
      <c r="Q190" s="411">
        <f t="shared" si="20"/>
        <v>0.93029145673452951</v>
      </c>
      <c r="R190" s="352">
        <f t="shared" si="19"/>
        <v>4.6514572836726478</v>
      </c>
    </row>
    <row r="191" spans="1:19">
      <c r="A191" s="410" t="s">
        <v>619</v>
      </c>
      <c r="B191" s="410" t="s">
        <v>560</v>
      </c>
      <c r="C191" s="410" t="s">
        <v>29</v>
      </c>
      <c r="D191" s="410" t="s">
        <v>625</v>
      </c>
      <c r="E191" s="351">
        <v>2400305.1648600386</v>
      </c>
      <c r="F191" s="351"/>
      <c r="G191" s="351"/>
      <c r="H191" s="292">
        <f t="shared" si="21"/>
        <v>9659882.6194054931</v>
      </c>
      <c r="I191" s="351">
        <v>331764.4848484844</v>
      </c>
      <c r="J191" s="351">
        <v>7259577.4545454541</v>
      </c>
      <c r="K191" s="351">
        <f t="shared" si="22"/>
        <v>7591341.9393939385</v>
      </c>
      <c r="L191" s="351"/>
      <c r="M191" s="351"/>
      <c r="N191" s="351"/>
      <c r="O191" s="351"/>
      <c r="P191" s="292">
        <f t="shared" si="23"/>
        <v>7591341.9393939385</v>
      </c>
      <c r="Q191" s="411">
        <f t="shared" si="20"/>
        <v>0.78586275201148759</v>
      </c>
      <c r="R191" s="352">
        <f t="shared" si="19"/>
        <v>3.9293137600574379</v>
      </c>
      <c r="S191" s="324"/>
    </row>
    <row r="192" spans="1:19">
      <c r="A192" s="410" t="s">
        <v>641</v>
      </c>
      <c r="B192" s="410" t="s">
        <v>560</v>
      </c>
      <c r="C192" s="410" t="s">
        <v>29</v>
      </c>
      <c r="D192" s="410" t="s">
        <v>642</v>
      </c>
      <c r="E192" s="351">
        <v>2830038.9716277937</v>
      </c>
      <c r="F192" s="351"/>
      <c r="G192" s="351"/>
      <c r="H192" s="292">
        <f t="shared" si="21"/>
        <v>13170597.789809613</v>
      </c>
      <c r="I192" s="351">
        <v>1328488.4848484863</v>
      </c>
      <c r="J192" s="351">
        <v>10340558.818181818</v>
      </c>
      <c r="K192" s="351">
        <f t="shared" si="22"/>
        <v>11669047.303030305</v>
      </c>
      <c r="L192" s="351"/>
      <c r="M192" s="351"/>
      <c r="N192" s="351"/>
      <c r="O192" s="351"/>
      <c r="P192" s="292">
        <f t="shared" si="23"/>
        <v>11669047.303030305</v>
      </c>
      <c r="Q192" s="411">
        <f t="shared" si="20"/>
        <v>0.88599222975732417</v>
      </c>
      <c r="R192" s="352">
        <f t="shared" si="19"/>
        <v>4.4299611487866208</v>
      </c>
      <c r="S192" s="211"/>
    </row>
    <row r="193" spans="1:19">
      <c r="A193" s="410" t="s">
        <v>321</v>
      </c>
      <c r="B193" s="410" t="s">
        <v>560</v>
      </c>
      <c r="C193" s="410" t="s">
        <v>30</v>
      </c>
      <c r="D193" s="410" t="s">
        <v>322</v>
      </c>
      <c r="E193" s="351">
        <v>596506.66513879679</v>
      </c>
      <c r="F193" s="351"/>
      <c r="G193" s="351"/>
      <c r="H193" s="292">
        <f t="shared" si="21"/>
        <v>8368076.5742297061</v>
      </c>
      <c r="I193" s="351">
        <v>-9262193.0909090899</v>
      </c>
      <c r="J193" s="351">
        <v>7771569.9090909092</v>
      </c>
      <c r="K193" s="351">
        <f t="shared" si="22"/>
        <v>-1490623.1818181807</v>
      </c>
      <c r="L193" s="351"/>
      <c r="M193" s="351"/>
      <c r="N193" s="351"/>
      <c r="O193" s="351"/>
      <c r="P193" s="292">
        <f t="shared" si="23"/>
        <v>-1490623.1818181807</v>
      </c>
      <c r="Q193" s="411">
        <v>1</v>
      </c>
      <c r="R193" s="352">
        <f t="shared" si="19"/>
        <v>5</v>
      </c>
    </row>
    <row r="194" spans="1:19">
      <c r="A194" s="410" t="s">
        <v>323</v>
      </c>
      <c r="B194" s="410" t="s">
        <v>560</v>
      </c>
      <c r="C194" s="410" t="s">
        <v>30</v>
      </c>
      <c r="D194" s="410" t="s">
        <v>324</v>
      </c>
      <c r="E194" s="351">
        <v>2669348.0404843637</v>
      </c>
      <c r="F194" s="351"/>
      <c r="G194" s="351"/>
      <c r="H194" s="292">
        <f t="shared" si="21"/>
        <v>11971191.131393455</v>
      </c>
      <c r="I194" s="351">
        <v>-6888693.7575757541</v>
      </c>
      <c r="J194" s="351">
        <v>9301843.0909090918</v>
      </c>
      <c r="K194" s="351">
        <f t="shared" si="22"/>
        <v>2413149.3333333377</v>
      </c>
      <c r="L194" s="351"/>
      <c r="M194" s="351"/>
      <c r="N194" s="351"/>
      <c r="O194" s="351"/>
      <c r="P194" s="292">
        <f t="shared" si="23"/>
        <v>2413149.3333333377</v>
      </c>
      <c r="Q194" s="411">
        <f t="shared" si="20"/>
        <v>0.20157971807876776</v>
      </c>
      <c r="R194" s="352">
        <f t="shared" si="19"/>
        <v>1.0078985903938389</v>
      </c>
    </row>
    <row r="195" spans="1:19">
      <c r="A195" s="410" t="s">
        <v>327</v>
      </c>
      <c r="B195" s="410" t="s">
        <v>560</v>
      </c>
      <c r="C195" s="410" t="s">
        <v>30</v>
      </c>
      <c r="D195" s="410" t="s">
        <v>328</v>
      </c>
      <c r="E195" s="351">
        <v>1912306.4501538093</v>
      </c>
      <c r="F195" s="351"/>
      <c r="G195" s="351"/>
      <c r="H195" s="292">
        <f t="shared" si="21"/>
        <v>6973450.5410628999</v>
      </c>
      <c r="I195" s="351">
        <v>4918793.1818181798</v>
      </c>
      <c r="J195" s="351">
        <v>5061144.0909090908</v>
      </c>
      <c r="K195" s="351">
        <f t="shared" si="22"/>
        <v>9979937.2727272697</v>
      </c>
      <c r="L195" s="351"/>
      <c r="M195" s="351"/>
      <c r="N195" s="351"/>
      <c r="O195" s="351"/>
      <c r="P195" s="292">
        <f t="shared" si="23"/>
        <v>9979937.2727272697</v>
      </c>
      <c r="Q195" s="411">
        <f t="shared" si="20"/>
        <v>1.4311332982087972</v>
      </c>
      <c r="R195" s="352">
        <f t="shared" si="19"/>
        <v>6</v>
      </c>
    </row>
    <row r="196" spans="1:19">
      <c r="A196" s="410" t="s">
        <v>329</v>
      </c>
      <c r="B196" s="410" t="s">
        <v>560</v>
      </c>
      <c r="C196" s="410" t="s">
        <v>30</v>
      </c>
      <c r="D196" s="410" t="s">
        <v>330</v>
      </c>
      <c r="E196" s="351">
        <v>4772072.5170129603</v>
      </c>
      <c r="F196" s="351"/>
      <c r="G196" s="351"/>
      <c r="H196" s="292">
        <f t="shared" si="21"/>
        <v>24294039.517012961</v>
      </c>
      <c r="I196" s="351">
        <v>6977936.6666666679</v>
      </c>
      <c r="J196" s="351">
        <v>19521967</v>
      </c>
      <c r="K196" s="351">
        <f t="shared" si="22"/>
        <v>26499903.666666668</v>
      </c>
      <c r="L196" s="351"/>
      <c r="M196" s="351"/>
      <c r="N196" s="351"/>
      <c r="O196" s="351"/>
      <c r="P196" s="292">
        <f t="shared" si="23"/>
        <v>26499903.666666668</v>
      </c>
      <c r="Q196" s="411">
        <f t="shared" si="20"/>
        <v>1.0907985741979613</v>
      </c>
      <c r="R196" s="352">
        <f t="shared" si="19"/>
        <v>5.4539928709898069</v>
      </c>
    </row>
    <row r="197" spans="1:19">
      <c r="A197" s="410" t="s">
        <v>331</v>
      </c>
      <c r="B197" s="410" t="s">
        <v>560</v>
      </c>
      <c r="C197" s="410" t="s">
        <v>30</v>
      </c>
      <c r="D197" s="410" t="s">
        <v>332</v>
      </c>
      <c r="E197" s="351">
        <v>6114964.6597017059</v>
      </c>
      <c r="F197" s="351"/>
      <c r="G197" s="351"/>
      <c r="H197" s="292">
        <f t="shared" si="21"/>
        <v>25041056.023338068</v>
      </c>
      <c r="I197" s="351">
        <v>35715546.090909094</v>
      </c>
      <c r="J197" s="351">
        <v>18926091.363636363</v>
      </c>
      <c r="K197" s="351">
        <f t="shared" si="22"/>
        <v>54641637.454545453</v>
      </c>
      <c r="L197" s="351"/>
      <c r="M197" s="351"/>
      <c r="N197" s="351"/>
      <c r="O197" s="351"/>
      <c r="P197" s="292">
        <f t="shared" si="23"/>
        <v>54641637.454545453</v>
      </c>
      <c r="Q197" s="411">
        <f t="shared" si="20"/>
        <v>2.1820819938112783</v>
      </c>
      <c r="R197" s="352">
        <f t="shared" si="19"/>
        <v>6</v>
      </c>
    </row>
    <row r="198" spans="1:19">
      <c r="A198" s="410" t="s">
        <v>333</v>
      </c>
      <c r="B198" s="410" t="s">
        <v>560</v>
      </c>
      <c r="C198" s="410" t="s">
        <v>30</v>
      </c>
      <c r="D198" s="410" t="s">
        <v>334</v>
      </c>
      <c r="E198" s="351">
        <v>3590188.9413132034</v>
      </c>
      <c r="F198" s="351"/>
      <c r="G198" s="351"/>
      <c r="H198" s="292">
        <f t="shared" si="21"/>
        <v>11832408.123131385</v>
      </c>
      <c r="I198" s="351">
        <v>15455569</v>
      </c>
      <c r="J198" s="351">
        <v>8242219.1818181816</v>
      </c>
      <c r="K198" s="351">
        <f t="shared" si="22"/>
        <v>23697788.18181818</v>
      </c>
      <c r="L198" s="351"/>
      <c r="M198" s="351"/>
      <c r="N198" s="351"/>
      <c r="O198" s="351"/>
      <c r="P198" s="292">
        <f t="shared" si="23"/>
        <v>23697788.18181818</v>
      </c>
      <c r="Q198" s="411">
        <f t="shared" si="20"/>
        <v>2.0027865786247645</v>
      </c>
      <c r="R198" s="352">
        <f t="shared" si="19"/>
        <v>6</v>
      </c>
    </row>
    <row r="199" spans="1:19">
      <c r="A199" s="410" t="s">
        <v>335</v>
      </c>
      <c r="B199" s="410" t="s">
        <v>560</v>
      </c>
      <c r="C199" s="410" t="s">
        <v>30</v>
      </c>
      <c r="D199" s="410" t="s">
        <v>336</v>
      </c>
      <c r="E199" s="351">
        <v>1540841.8255066476</v>
      </c>
      <c r="F199" s="351"/>
      <c r="G199" s="351"/>
      <c r="H199" s="292">
        <f t="shared" si="21"/>
        <v>7672392.1891430113</v>
      </c>
      <c r="I199" s="351">
        <v>-1446370.0909090899</v>
      </c>
      <c r="J199" s="351">
        <v>6131550.3636363633</v>
      </c>
      <c r="K199" s="351">
        <f t="shared" si="22"/>
        <v>4685180.2727272734</v>
      </c>
      <c r="L199" s="351"/>
      <c r="M199" s="351"/>
      <c r="N199" s="351"/>
      <c r="O199" s="351"/>
      <c r="P199" s="292">
        <f t="shared" si="23"/>
        <v>4685180.2727272734</v>
      </c>
      <c r="Q199" s="411">
        <f t="shared" si="20"/>
        <v>0.6106544291827446</v>
      </c>
      <c r="R199" s="352">
        <f t="shared" si="19"/>
        <v>3.0532721459137231</v>
      </c>
    </row>
    <row r="200" spans="1:19">
      <c r="A200" s="410" t="s">
        <v>337</v>
      </c>
      <c r="B200" s="410" t="s">
        <v>560</v>
      </c>
      <c r="C200" s="410" t="s">
        <v>30</v>
      </c>
      <c r="D200" s="410" t="s">
        <v>338</v>
      </c>
      <c r="E200" s="351">
        <v>4694595.1885645501</v>
      </c>
      <c r="F200" s="351"/>
      <c r="G200" s="351"/>
      <c r="H200" s="292">
        <f t="shared" si="21"/>
        <v>17752597.552200913</v>
      </c>
      <c r="I200" s="351">
        <v>20925796.81818182</v>
      </c>
      <c r="J200" s="351">
        <v>13058002.363636363</v>
      </c>
      <c r="K200" s="351">
        <f t="shared" si="22"/>
        <v>33983799.181818187</v>
      </c>
      <c r="L200" s="351"/>
      <c r="M200" s="351"/>
      <c r="N200" s="351"/>
      <c r="O200" s="351"/>
      <c r="P200" s="292">
        <f t="shared" si="23"/>
        <v>33983799.181818187</v>
      </c>
      <c r="Q200" s="411">
        <f t="shared" si="20"/>
        <v>1.9143000950643969</v>
      </c>
      <c r="R200" s="352">
        <f t="shared" si="19"/>
        <v>6</v>
      </c>
      <c r="S200" s="211"/>
    </row>
    <row r="201" spans="1:19">
      <c r="A201" s="410" t="s">
        <v>339</v>
      </c>
      <c r="B201" s="410" t="s">
        <v>560</v>
      </c>
      <c r="C201" s="410" t="s">
        <v>30</v>
      </c>
      <c r="D201" s="410" t="s">
        <v>340</v>
      </c>
      <c r="E201" s="351">
        <v>6696617.2600274263</v>
      </c>
      <c r="F201" s="351"/>
      <c r="G201" s="351"/>
      <c r="H201" s="292">
        <f t="shared" si="21"/>
        <v>19055480.169118334</v>
      </c>
      <c r="I201" s="351">
        <v>39771514.545454547</v>
      </c>
      <c r="J201" s="351">
        <v>12358862.909090908</v>
      </c>
      <c r="K201" s="351">
        <f t="shared" si="22"/>
        <v>52130377.454545453</v>
      </c>
      <c r="L201" s="351"/>
      <c r="M201" s="351"/>
      <c r="N201" s="351"/>
      <c r="O201" s="351"/>
      <c r="P201" s="292">
        <f t="shared" si="23"/>
        <v>52130377.454545453</v>
      </c>
      <c r="Q201" s="411">
        <f t="shared" si="20"/>
        <v>2.7357157621789514</v>
      </c>
      <c r="R201" s="352">
        <f t="shared" ref="R201:R264" si="24">MAX(0,MIN(5*1.2,5*Q201))</f>
        <v>6</v>
      </c>
    </row>
    <row r="202" spans="1:19">
      <c r="A202" s="410" t="s">
        <v>341</v>
      </c>
      <c r="B202" s="410" t="s">
        <v>560</v>
      </c>
      <c r="C202" s="410" t="s">
        <v>30</v>
      </c>
      <c r="D202" s="410" t="s">
        <v>342</v>
      </c>
      <c r="E202" s="351">
        <v>3014347.8485382535</v>
      </c>
      <c r="F202" s="351"/>
      <c r="G202" s="351"/>
      <c r="H202" s="292">
        <f t="shared" si="21"/>
        <v>13315481.303083709</v>
      </c>
      <c r="I202" s="351">
        <v>3692758.6060606092</v>
      </c>
      <c r="J202" s="351">
        <v>10301133.454545455</v>
      </c>
      <c r="K202" s="351">
        <f t="shared" si="22"/>
        <v>13993892.060606064</v>
      </c>
      <c r="L202" s="351"/>
      <c r="M202" s="351"/>
      <c r="N202" s="351"/>
      <c r="O202" s="351"/>
      <c r="P202" s="292">
        <f t="shared" si="23"/>
        <v>13993892.060606064</v>
      </c>
      <c r="Q202" s="411">
        <f t="shared" si="20"/>
        <v>1.0509490225760929</v>
      </c>
      <c r="R202" s="352">
        <f t="shared" si="24"/>
        <v>5.2547451128804648</v>
      </c>
    </row>
    <row r="203" spans="1:19">
      <c r="A203" s="410" t="s">
        <v>343</v>
      </c>
      <c r="B203" s="410" t="s">
        <v>560</v>
      </c>
      <c r="C203" s="410" t="s">
        <v>30</v>
      </c>
      <c r="D203" s="410" t="s">
        <v>344</v>
      </c>
      <c r="E203" s="351">
        <v>2595493.7126844157</v>
      </c>
      <c r="F203" s="351"/>
      <c r="G203" s="351"/>
      <c r="H203" s="292">
        <f t="shared" si="21"/>
        <v>13035279.621775324</v>
      </c>
      <c r="I203" s="351">
        <v>3338445.212121211</v>
      </c>
      <c r="J203" s="351">
        <v>10439785.909090908</v>
      </c>
      <c r="K203" s="351">
        <f t="shared" si="22"/>
        <v>13778231.121212119</v>
      </c>
      <c r="L203" s="351"/>
      <c r="M203" s="351"/>
      <c r="N203" s="351"/>
      <c r="O203" s="351"/>
      <c r="P203" s="292">
        <f t="shared" si="23"/>
        <v>13778231.121212119</v>
      </c>
      <c r="Q203" s="411">
        <f t="shared" ref="Q203:Q266" si="25">P203/H203</f>
        <v>1.0569954401435089</v>
      </c>
      <c r="R203" s="352">
        <f t="shared" si="24"/>
        <v>5.2849772007175444</v>
      </c>
    </row>
    <row r="204" spans="1:19">
      <c r="A204" s="410" t="s">
        <v>345</v>
      </c>
      <c r="B204" s="410" t="s">
        <v>560</v>
      </c>
      <c r="C204" s="410" t="s">
        <v>30</v>
      </c>
      <c r="D204" s="410" t="s">
        <v>346</v>
      </c>
      <c r="E204" s="351">
        <v>3187595.9825304924</v>
      </c>
      <c r="F204" s="351"/>
      <c r="G204" s="351"/>
      <c r="H204" s="292">
        <f t="shared" si="21"/>
        <v>9249616.0734395832</v>
      </c>
      <c r="I204" s="351">
        <v>4599504.2121212129</v>
      </c>
      <c r="J204" s="351">
        <v>6062020.0909090908</v>
      </c>
      <c r="K204" s="351">
        <f t="shared" si="22"/>
        <v>10661524.303030305</v>
      </c>
      <c r="L204" s="351"/>
      <c r="M204" s="351"/>
      <c r="N204" s="351"/>
      <c r="O204" s="351"/>
      <c r="P204" s="292">
        <f t="shared" si="23"/>
        <v>10661524.303030305</v>
      </c>
      <c r="Q204" s="411">
        <f t="shared" si="25"/>
        <v>1.1526450631443004</v>
      </c>
      <c r="R204" s="352">
        <f t="shared" si="24"/>
        <v>5.7632253157215017</v>
      </c>
    </row>
    <row r="205" spans="1:19">
      <c r="A205" s="410" t="s">
        <v>347</v>
      </c>
      <c r="B205" s="410" t="s">
        <v>560</v>
      </c>
      <c r="C205" s="410" t="s">
        <v>30</v>
      </c>
      <c r="D205" s="410" t="s">
        <v>348</v>
      </c>
      <c r="E205" s="351">
        <v>3207340.3718203697</v>
      </c>
      <c r="F205" s="351"/>
      <c r="G205" s="351"/>
      <c r="H205" s="292">
        <f t="shared" si="21"/>
        <v>12278468.190002188</v>
      </c>
      <c r="I205" s="351">
        <v>-1760120.9090909064</v>
      </c>
      <c r="J205" s="351">
        <v>9071127.8181818184</v>
      </c>
      <c r="K205" s="351">
        <f t="shared" si="22"/>
        <v>7311006.909090912</v>
      </c>
      <c r="L205" s="351"/>
      <c r="M205" s="351"/>
      <c r="N205" s="351"/>
      <c r="O205" s="351"/>
      <c r="P205" s="292">
        <f t="shared" si="23"/>
        <v>7311006.909090912</v>
      </c>
      <c r="Q205" s="411">
        <f t="shared" si="25"/>
        <v>0.59543314328443187</v>
      </c>
      <c r="R205" s="352">
        <f t="shared" si="24"/>
        <v>2.9771657164221592</v>
      </c>
    </row>
    <row r="206" spans="1:19">
      <c r="A206" s="410" t="s">
        <v>349</v>
      </c>
      <c r="B206" s="410" t="s">
        <v>560</v>
      </c>
      <c r="C206" s="410" t="s">
        <v>30</v>
      </c>
      <c r="D206" s="410" t="s">
        <v>350</v>
      </c>
      <c r="E206" s="351">
        <v>3419637.4515506807</v>
      </c>
      <c r="F206" s="351"/>
      <c r="G206" s="351"/>
      <c r="H206" s="292">
        <f t="shared" si="21"/>
        <v>12263487.087914318</v>
      </c>
      <c r="I206" s="351">
        <v>5328934.9393939376</v>
      </c>
      <c r="J206" s="351">
        <v>8843849.6363636367</v>
      </c>
      <c r="K206" s="351">
        <f t="shared" si="22"/>
        <v>14172784.575757574</v>
      </c>
      <c r="L206" s="351"/>
      <c r="M206" s="351"/>
      <c r="N206" s="351"/>
      <c r="O206" s="351"/>
      <c r="P206" s="292">
        <f t="shared" si="23"/>
        <v>14172784.575757574</v>
      </c>
      <c r="Q206" s="411">
        <f t="shared" si="25"/>
        <v>1.1556896072182334</v>
      </c>
      <c r="R206" s="352">
        <f t="shared" si="24"/>
        <v>5.7784480360911674</v>
      </c>
    </row>
    <row r="207" spans="1:19">
      <c r="A207" s="410" t="s">
        <v>351</v>
      </c>
      <c r="B207" s="410" t="s">
        <v>560</v>
      </c>
      <c r="C207" s="410" t="s">
        <v>30</v>
      </c>
      <c r="D207" s="410" t="s">
        <v>352</v>
      </c>
      <c r="E207" s="351">
        <v>2737031.081823993</v>
      </c>
      <c r="F207" s="351"/>
      <c r="G207" s="351"/>
      <c r="H207" s="292">
        <f t="shared" si="21"/>
        <v>10301276.445460357</v>
      </c>
      <c r="I207" s="351">
        <v>5485745.2727272734</v>
      </c>
      <c r="J207" s="351">
        <v>7564245.3636363633</v>
      </c>
      <c r="K207" s="351">
        <f t="shared" si="22"/>
        <v>13049990.636363637</v>
      </c>
      <c r="L207" s="351"/>
      <c r="M207" s="351"/>
      <c r="N207" s="351"/>
      <c r="O207" s="351"/>
      <c r="P207" s="292">
        <f t="shared" si="23"/>
        <v>13049990.636363637</v>
      </c>
      <c r="Q207" s="411">
        <f t="shared" si="25"/>
        <v>1.2668323877585679</v>
      </c>
      <c r="R207" s="352">
        <f t="shared" si="24"/>
        <v>6</v>
      </c>
    </row>
    <row r="208" spans="1:19">
      <c r="A208" s="410" t="s">
        <v>353</v>
      </c>
      <c r="B208" s="410" t="s">
        <v>560</v>
      </c>
      <c r="C208" s="410" t="s">
        <v>30</v>
      </c>
      <c r="D208" s="410" t="s">
        <v>354</v>
      </c>
      <c r="E208" s="351">
        <v>2640474.9145850874</v>
      </c>
      <c r="F208" s="351"/>
      <c r="G208" s="351"/>
      <c r="H208" s="292">
        <f t="shared" si="21"/>
        <v>10022920.550948724</v>
      </c>
      <c r="I208" s="351">
        <v>3604391.3939393926</v>
      </c>
      <c r="J208" s="351">
        <v>7382445.6363636367</v>
      </c>
      <c r="K208" s="351">
        <f t="shared" si="22"/>
        <v>10986837.030303029</v>
      </c>
      <c r="L208" s="351"/>
      <c r="M208" s="351"/>
      <c r="N208" s="351"/>
      <c r="O208" s="351"/>
      <c r="P208" s="292">
        <f t="shared" si="23"/>
        <v>10986837.030303029</v>
      </c>
      <c r="Q208" s="411">
        <f t="shared" si="25"/>
        <v>1.0961712182047643</v>
      </c>
      <c r="R208" s="352">
        <f t="shared" si="24"/>
        <v>5.4808560910238215</v>
      </c>
    </row>
    <row r="209" spans="1:18">
      <c r="A209" s="410" t="s">
        <v>355</v>
      </c>
      <c r="B209" s="410" t="s">
        <v>560</v>
      </c>
      <c r="C209" s="410" t="s">
        <v>30</v>
      </c>
      <c r="D209" s="410" t="s">
        <v>356</v>
      </c>
      <c r="E209" s="351">
        <v>5478510.5425964789</v>
      </c>
      <c r="F209" s="351"/>
      <c r="G209" s="351"/>
      <c r="H209" s="292">
        <f t="shared" si="21"/>
        <v>15740740.815323751</v>
      </c>
      <c r="I209" s="351">
        <v>17001967.606060609</v>
      </c>
      <c r="J209" s="351">
        <v>10262230.272727273</v>
      </c>
      <c r="K209" s="351">
        <f t="shared" si="22"/>
        <v>27264197.878787883</v>
      </c>
      <c r="L209" s="351"/>
      <c r="M209" s="351"/>
      <c r="N209" s="351"/>
      <c r="O209" s="351"/>
      <c r="P209" s="292">
        <f t="shared" si="23"/>
        <v>27264197.878787883</v>
      </c>
      <c r="Q209" s="411">
        <f t="shared" si="25"/>
        <v>1.7320784452689764</v>
      </c>
      <c r="R209" s="352">
        <f t="shared" si="24"/>
        <v>6</v>
      </c>
    </row>
    <row r="210" spans="1:18">
      <c r="A210" s="410" t="s">
        <v>359</v>
      </c>
      <c r="B210" s="410" t="s">
        <v>560</v>
      </c>
      <c r="C210" s="410" t="s">
        <v>30</v>
      </c>
      <c r="D210" s="410" t="s">
        <v>360</v>
      </c>
      <c r="E210" s="351">
        <v>4568268.7004429484</v>
      </c>
      <c r="F210" s="351"/>
      <c r="G210" s="351"/>
      <c r="H210" s="292">
        <f t="shared" si="21"/>
        <v>13943081.518624768</v>
      </c>
      <c r="I210" s="351">
        <v>19894580.060606062</v>
      </c>
      <c r="J210" s="351">
        <v>9374812.8181818184</v>
      </c>
      <c r="K210" s="351">
        <f t="shared" si="22"/>
        <v>29269392.878787883</v>
      </c>
      <c r="L210" s="351"/>
      <c r="M210" s="351"/>
      <c r="N210" s="351"/>
      <c r="O210" s="351"/>
      <c r="P210" s="292">
        <f t="shared" si="23"/>
        <v>29269392.878787883</v>
      </c>
      <c r="Q210" s="411">
        <f t="shared" si="25"/>
        <v>2.0992054618407465</v>
      </c>
      <c r="R210" s="352">
        <f t="shared" si="24"/>
        <v>6</v>
      </c>
    </row>
    <row r="211" spans="1:18">
      <c r="A211" s="410" t="s">
        <v>361</v>
      </c>
      <c r="B211" s="410" t="s">
        <v>560</v>
      </c>
      <c r="C211" s="410" t="s">
        <v>30</v>
      </c>
      <c r="D211" s="410" t="s">
        <v>362</v>
      </c>
      <c r="E211" s="351">
        <v>3129179.2662397688</v>
      </c>
      <c r="F211" s="351"/>
      <c r="G211" s="351"/>
      <c r="H211" s="292">
        <f t="shared" si="21"/>
        <v>10411155.811694315</v>
      </c>
      <c r="I211" s="351">
        <v>10480081.84848485</v>
      </c>
      <c r="J211" s="351">
        <v>7281976.5454545459</v>
      </c>
      <c r="K211" s="351">
        <f t="shared" si="22"/>
        <v>17762058.393939395</v>
      </c>
      <c r="L211" s="351"/>
      <c r="M211" s="351"/>
      <c r="N211" s="351"/>
      <c r="O211" s="351"/>
      <c r="P211" s="292">
        <f t="shared" si="23"/>
        <v>17762058.393939395</v>
      </c>
      <c r="Q211" s="411">
        <f t="shared" si="25"/>
        <v>1.7060601834417068</v>
      </c>
      <c r="R211" s="352">
        <f t="shared" si="24"/>
        <v>6</v>
      </c>
    </row>
    <row r="212" spans="1:18">
      <c r="A212" s="410" t="s">
        <v>363</v>
      </c>
      <c r="B212" s="410" t="s">
        <v>560</v>
      </c>
      <c r="C212" s="410" t="s">
        <v>30</v>
      </c>
      <c r="D212" s="410" t="s">
        <v>364</v>
      </c>
      <c r="E212" s="351">
        <v>3147061.4619127451</v>
      </c>
      <c r="F212" s="351"/>
      <c r="G212" s="351"/>
      <c r="H212" s="292">
        <f t="shared" si="21"/>
        <v>11236811.552821836</v>
      </c>
      <c r="I212" s="351">
        <v>2050297.3030303009</v>
      </c>
      <c r="J212" s="351">
        <v>8089750.0909090908</v>
      </c>
      <c r="K212" s="351">
        <f t="shared" si="22"/>
        <v>10140047.393939391</v>
      </c>
      <c r="L212" s="351"/>
      <c r="M212" s="351"/>
      <c r="N212" s="351"/>
      <c r="O212" s="351"/>
      <c r="P212" s="292">
        <f t="shared" si="23"/>
        <v>10140047.393939391</v>
      </c>
      <c r="Q212" s="411">
        <f t="shared" si="25"/>
        <v>0.9023954300802508</v>
      </c>
      <c r="R212" s="352">
        <f t="shared" si="24"/>
        <v>4.511977150401254</v>
      </c>
    </row>
    <row r="213" spans="1:18">
      <c r="A213" s="410" t="s">
        <v>365</v>
      </c>
      <c r="B213" s="410" t="s">
        <v>560</v>
      </c>
      <c r="C213" s="410" t="s">
        <v>30</v>
      </c>
      <c r="D213" s="410" t="s">
        <v>366</v>
      </c>
      <c r="E213" s="351">
        <v>2135071.3450073507</v>
      </c>
      <c r="F213" s="351"/>
      <c r="G213" s="351"/>
      <c r="H213" s="292">
        <f t="shared" si="21"/>
        <v>6703188.163189169</v>
      </c>
      <c r="I213" s="351">
        <v>3590655.1515151523</v>
      </c>
      <c r="J213" s="351">
        <v>4568116.8181818184</v>
      </c>
      <c r="K213" s="351">
        <f t="shared" si="22"/>
        <v>8158771.9696969707</v>
      </c>
      <c r="L213" s="351"/>
      <c r="M213" s="351"/>
      <c r="N213" s="351"/>
      <c r="O213" s="351"/>
      <c r="P213" s="292">
        <f t="shared" si="23"/>
        <v>8158771.9696969707</v>
      </c>
      <c r="Q213" s="411">
        <f t="shared" si="25"/>
        <v>1.2171479855662115</v>
      </c>
      <c r="R213" s="352">
        <f t="shared" si="24"/>
        <v>6</v>
      </c>
    </row>
    <row r="214" spans="1:18">
      <c r="A214" s="410" t="s">
        <v>367</v>
      </c>
      <c r="B214" s="410" t="s">
        <v>560</v>
      </c>
      <c r="C214" s="410" t="s">
        <v>30</v>
      </c>
      <c r="D214" s="410" t="s">
        <v>368</v>
      </c>
      <c r="E214" s="351">
        <v>2407656.7577575352</v>
      </c>
      <c r="F214" s="351"/>
      <c r="G214" s="351"/>
      <c r="H214" s="292">
        <f t="shared" si="21"/>
        <v>6992882.9395757169</v>
      </c>
      <c r="I214" s="351">
        <v>7765617.5757575762</v>
      </c>
      <c r="J214" s="351">
        <v>4585226.1818181816</v>
      </c>
      <c r="K214" s="351">
        <f t="shared" si="22"/>
        <v>12350843.757575758</v>
      </c>
      <c r="L214" s="351"/>
      <c r="M214" s="351"/>
      <c r="N214" s="351"/>
      <c r="O214" s="351"/>
      <c r="P214" s="292">
        <f t="shared" si="23"/>
        <v>12350843.757575758</v>
      </c>
      <c r="Q214" s="411">
        <f t="shared" si="25"/>
        <v>1.7662019891219753</v>
      </c>
      <c r="R214" s="352">
        <f t="shared" si="24"/>
        <v>6</v>
      </c>
    </row>
    <row r="215" spans="1:18">
      <c r="A215" s="410" t="s">
        <v>369</v>
      </c>
      <c r="B215" s="410" t="s">
        <v>560</v>
      </c>
      <c r="C215" s="410" t="s">
        <v>30</v>
      </c>
      <c r="D215" s="410" t="s">
        <v>370</v>
      </c>
      <c r="E215" s="351">
        <v>1755480.6090202094</v>
      </c>
      <c r="F215" s="351"/>
      <c r="G215" s="351"/>
      <c r="H215" s="292">
        <f t="shared" si="21"/>
        <v>7993414.7908383906</v>
      </c>
      <c r="I215" s="351">
        <v>3768840.9393939395</v>
      </c>
      <c r="J215" s="351">
        <v>6237934.1818181816</v>
      </c>
      <c r="K215" s="351">
        <f t="shared" si="22"/>
        <v>10006775.121212121</v>
      </c>
      <c r="L215" s="351"/>
      <c r="M215" s="351"/>
      <c r="N215" s="351"/>
      <c r="O215" s="351"/>
      <c r="P215" s="292">
        <f t="shared" si="23"/>
        <v>10006775.121212121</v>
      </c>
      <c r="Q215" s="411">
        <f t="shared" si="25"/>
        <v>1.2518773744459417</v>
      </c>
      <c r="R215" s="352">
        <f t="shared" si="24"/>
        <v>6</v>
      </c>
    </row>
    <row r="216" spans="1:18">
      <c r="A216" s="410" t="s">
        <v>371</v>
      </c>
      <c r="B216" s="410" t="s">
        <v>560</v>
      </c>
      <c r="C216" s="410" t="s">
        <v>30</v>
      </c>
      <c r="D216" s="410" t="s">
        <v>372</v>
      </c>
      <c r="E216" s="351">
        <v>5779602.2069279542</v>
      </c>
      <c r="F216" s="351"/>
      <c r="G216" s="351"/>
      <c r="H216" s="292">
        <f t="shared" si="21"/>
        <v>15846773.116018862</v>
      </c>
      <c r="I216" s="351">
        <v>24738525.060606062</v>
      </c>
      <c r="J216" s="351">
        <v>10067170.909090908</v>
      </c>
      <c r="K216" s="351">
        <f t="shared" si="22"/>
        <v>34805695.969696969</v>
      </c>
      <c r="L216" s="351"/>
      <c r="M216" s="351"/>
      <c r="N216" s="351"/>
      <c r="O216" s="351"/>
      <c r="P216" s="292">
        <f t="shared" si="23"/>
        <v>34805695.969696969</v>
      </c>
      <c r="Q216" s="411">
        <f t="shared" si="25"/>
        <v>2.1963901240255215</v>
      </c>
      <c r="R216" s="352">
        <f t="shared" si="24"/>
        <v>6</v>
      </c>
    </row>
    <row r="217" spans="1:18">
      <c r="A217" s="410" t="s">
        <v>373</v>
      </c>
      <c r="B217" s="410" t="s">
        <v>560</v>
      </c>
      <c r="C217" s="410" t="s">
        <v>30</v>
      </c>
      <c r="D217" s="410" t="s">
        <v>374</v>
      </c>
      <c r="E217" s="351">
        <v>2828812.6697502858</v>
      </c>
      <c r="F217" s="351"/>
      <c r="G217" s="351"/>
      <c r="H217" s="292">
        <f t="shared" ref="H217:H275" si="26">SUM(E217:G217)+J217*1</f>
        <v>9758141.9424775578</v>
      </c>
      <c r="I217" s="351">
        <v>10127941.84848485</v>
      </c>
      <c r="J217" s="351">
        <v>6929329.2727272725</v>
      </c>
      <c r="K217" s="351">
        <f t="shared" ref="K217:K275" si="27">I217+J217</f>
        <v>17057271.121212121</v>
      </c>
      <c r="L217" s="351"/>
      <c r="M217" s="351"/>
      <c r="N217" s="351"/>
      <c r="O217" s="351"/>
      <c r="P217" s="292">
        <f t="shared" ref="P217:P275" si="28">SUM(K217,O217,M217)</f>
        <v>17057271.121212121</v>
      </c>
      <c r="Q217" s="411">
        <f t="shared" si="25"/>
        <v>1.7480039972529176</v>
      </c>
      <c r="R217" s="352">
        <f t="shared" si="24"/>
        <v>6</v>
      </c>
    </row>
    <row r="218" spans="1:18">
      <c r="A218" s="410" t="s">
        <v>375</v>
      </c>
      <c r="B218" s="410" t="s">
        <v>560</v>
      </c>
      <c r="C218" s="410" t="s">
        <v>30</v>
      </c>
      <c r="D218" s="410" t="s">
        <v>376</v>
      </c>
      <c r="E218" s="351">
        <v>3983947.2878300324</v>
      </c>
      <c r="F218" s="351"/>
      <c r="G218" s="351"/>
      <c r="H218" s="292">
        <f t="shared" si="26"/>
        <v>11314142.924193669</v>
      </c>
      <c r="I218" s="351">
        <v>18342963.909090906</v>
      </c>
      <c r="J218" s="351">
        <v>7330195.6363636367</v>
      </c>
      <c r="K218" s="351">
        <f t="shared" si="27"/>
        <v>25673159.545454543</v>
      </c>
      <c r="L218" s="351"/>
      <c r="M218" s="351"/>
      <c r="N218" s="351"/>
      <c r="O218" s="351"/>
      <c r="P218" s="292">
        <f t="shared" si="28"/>
        <v>25673159.545454543</v>
      </c>
      <c r="Q218" s="411">
        <f t="shared" si="25"/>
        <v>2.2691210211386124</v>
      </c>
      <c r="R218" s="352">
        <f t="shared" si="24"/>
        <v>6</v>
      </c>
    </row>
    <row r="219" spans="1:18">
      <c r="A219" s="410" t="s">
        <v>377</v>
      </c>
      <c r="B219" s="410" t="s">
        <v>560</v>
      </c>
      <c r="C219" s="410" t="s">
        <v>30</v>
      </c>
      <c r="D219" s="410" t="s">
        <v>378</v>
      </c>
      <c r="E219" s="351">
        <v>1883118.6668680527</v>
      </c>
      <c r="F219" s="351"/>
      <c r="G219" s="351"/>
      <c r="H219" s="292">
        <f t="shared" si="26"/>
        <v>7032816.8486862341</v>
      </c>
      <c r="I219" s="351">
        <v>3119187.1818181798</v>
      </c>
      <c r="J219" s="351">
        <v>5149698.1818181816</v>
      </c>
      <c r="K219" s="351">
        <f t="shared" si="27"/>
        <v>8268885.3636363614</v>
      </c>
      <c r="L219" s="351"/>
      <c r="M219" s="351"/>
      <c r="N219" s="351"/>
      <c r="O219" s="351"/>
      <c r="P219" s="292">
        <f t="shared" si="28"/>
        <v>8268885.3636363614</v>
      </c>
      <c r="Q219" s="411">
        <f t="shared" si="25"/>
        <v>1.1757572451472316</v>
      </c>
      <c r="R219" s="352">
        <f t="shared" si="24"/>
        <v>5.8787862257361576</v>
      </c>
    </row>
    <row r="220" spans="1:18">
      <c r="A220" s="410" t="s">
        <v>325</v>
      </c>
      <c r="B220" s="410" t="s">
        <v>560</v>
      </c>
      <c r="C220" s="410" t="s">
        <v>30</v>
      </c>
      <c r="D220" s="410" t="s">
        <v>326</v>
      </c>
      <c r="E220" s="351">
        <v>3975793.3949366356</v>
      </c>
      <c r="F220" s="351"/>
      <c r="G220" s="351"/>
      <c r="H220" s="292">
        <f t="shared" si="26"/>
        <v>12075357.849482089</v>
      </c>
      <c r="I220" s="351">
        <v>19397427.484848484</v>
      </c>
      <c r="J220" s="351">
        <v>8099564.4545454541</v>
      </c>
      <c r="K220" s="351">
        <f t="shared" si="27"/>
        <v>27496991.939393938</v>
      </c>
      <c r="L220" s="351"/>
      <c r="M220" s="351"/>
      <c r="N220" s="351"/>
      <c r="O220" s="351"/>
      <c r="P220" s="292">
        <f t="shared" si="28"/>
        <v>27496991.939393938</v>
      </c>
      <c r="Q220" s="411">
        <f t="shared" si="25"/>
        <v>2.2771161138361857</v>
      </c>
      <c r="R220" s="352">
        <f t="shared" si="24"/>
        <v>6</v>
      </c>
    </row>
    <row r="221" spans="1:18">
      <c r="A221" s="410" t="s">
        <v>357</v>
      </c>
      <c r="B221" s="410" t="s">
        <v>560</v>
      </c>
      <c r="C221" s="410" t="s">
        <v>30</v>
      </c>
      <c r="D221" s="410" t="s">
        <v>358</v>
      </c>
      <c r="E221" s="351">
        <v>3452008.4713127483</v>
      </c>
      <c r="F221" s="351"/>
      <c r="G221" s="351"/>
      <c r="H221" s="292">
        <f t="shared" si="26"/>
        <v>9965750.8349491116</v>
      </c>
      <c r="I221" s="351">
        <v>1903191.787878789</v>
      </c>
      <c r="J221" s="351">
        <v>6513742.3636363633</v>
      </c>
      <c r="K221" s="351">
        <f t="shared" si="27"/>
        <v>8416934.1515151523</v>
      </c>
      <c r="L221" s="351"/>
      <c r="M221" s="351"/>
      <c r="N221" s="351"/>
      <c r="O221" s="351"/>
      <c r="P221" s="292">
        <f t="shared" si="28"/>
        <v>8416934.1515151523</v>
      </c>
      <c r="Q221" s="411">
        <f t="shared" si="25"/>
        <v>0.84458605186050006</v>
      </c>
      <c r="R221" s="352">
        <f t="shared" si="24"/>
        <v>4.2229302593025002</v>
      </c>
    </row>
    <row r="222" spans="1:18">
      <c r="A222" s="410" t="s">
        <v>380</v>
      </c>
      <c r="B222" s="410" t="s">
        <v>379</v>
      </c>
      <c r="C222" s="410" t="s">
        <v>31</v>
      </c>
      <c r="D222" s="410" t="s">
        <v>381</v>
      </c>
      <c r="E222" s="351">
        <v>4539671.1051250258</v>
      </c>
      <c r="F222" s="351"/>
      <c r="G222" s="351"/>
      <c r="H222" s="292">
        <f t="shared" si="26"/>
        <v>15028346.105125025</v>
      </c>
      <c r="I222" s="351">
        <v>10512932.484848486</v>
      </c>
      <c r="J222" s="351">
        <v>10488675</v>
      </c>
      <c r="K222" s="351">
        <f t="shared" si="27"/>
        <v>21001607.484848484</v>
      </c>
      <c r="L222" s="351"/>
      <c r="M222" s="351"/>
      <c r="N222" s="351"/>
      <c r="O222" s="351"/>
      <c r="P222" s="292">
        <f t="shared" si="28"/>
        <v>21001607.484848484</v>
      </c>
      <c r="Q222" s="411">
        <f t="shared" si="25"/>
        <v>1.3974663171808663</v>
      </c>
      <c r="R222" s="352">
        <f t="shared" si="24"/>
        <v>6</v>
      </c>
    </row>
    <row r="223" spans="1:18">
      <c r="A223" s="410" t="s">
        <v>382</v>
      </c>
      <c r="B223" s="410" t="s">
        <v>379</v>
      </c>
      <c r="C223" s="410" t="s">
        <v>31</v>
      </c>
      <c r="D223" s="410" t="s">
        <v>383</v>
      </c>
      <c r="E223" s="351">
        <v>1191135.443926302</v>
      </c>
      <c r="F223" s="351"/>
      <c r="G223" s="351"/>
      <c r="H223" s="292">
        <f t="shared" si="26"/>
        <v>7596782.4439263018</v>
      </c>
      <c r="I223" s="351">
        <v>4841027.9090909101</v>
      </c>
      <c r="J223" s="351">
        <v>6405647</v>
      </c>
      <c r="K223" s="351">
        <f t="shared" si="27"/>
        <v>11246674.90909091</v>
      </c>
      <c r="L223" s="351"/>
      <c r="M223" s="351"/>
      <c r="N223" s="351"/>
      <c r="O223" s="351"/>
      <c r="P223" s="292">
        <f t="shared" si="28"/>
        <v>11246674.90909091</v>
      </c>
      <c r="Q223" s="411">
        <f t="shared" si="25"/>
        <v>1.4804524141773641</v>
      </c>
      <c r="R223" s="352">
        <f t="shared" si="24"/>
        <v>6</v>
      </c>
    </row>
    <row r="224" spans="1:18">
      <c r="A224" s="410" t="s">
        <v>384</v>
      </c>
      <c r="B224" s="410" t="s">
        <v>379</v>
      </c>
      <c r="C224" s="410" t="s">
        <v>31</v>
      </c>
      <c r="D224" s="410" t="s">
        <v>385</v>
      </c>
      <c r="E224" s="351">
        <v>6142783.4304016242</v>
      </c>
      <c r="F224" s="351"/>
      <c r="G224" s="351"/>
      <c r="H224" s="292">
        <f t="shared" si="26"/>
        <v>20769827.15767435</v>
      </c>
      <c r="I224" s="351">
        <v>16278777.181818187</v>
      </c>
      <c r="J224" s="351">
        <v>14627043.727272727</v>
      </c>
      <c r="K224" s="351">
        <f t="shared" si="27"/>
        <v>30905820.909090914</v>
      </c>
      <c r="L224" s="351"/>
      <c r="M224" s="351"/>
      <c r="N224" s="351"/>
      <c r="O224" s="351"/>
      <c r="P224" s="292">
        <f t="shared" si="28"/>
        <v>30905820.909090914</v>
      </c>
      <c r="Q224" s="411">
        <f t="shared" si="25"/>
        <v>1.4880153154125486</v>
      </c>
      <c r="R224" s="352">
        <f t="shared" si="24"/>
        <v>6</v>
      </c>
    </row>
    <row r="225" spans="1:18">
      <c r="A225" s="410" t="s">
        <v>386</v>
      </c>
      <c r="B225" s="410" t="s">
        <v>379</v>
      </c>
      <c r="C225" s="410" t="s">
        <v>31</v>
      </c>
      <c r="D225" s="410" t="s">
        <v>387</v>
      </c>
      <c r="E225" s="351">
        <v>3256490.9262331063</v>
      </c>
      <c r="F225" s="351"/>
      <c r="G225" s="351"/>
      <c r="H225" s="292">
        <f t="shared" si="26"/>
        <v>10935971.289869469</v>
      </c>
      <c r="I225" s="351">
        <v>254287.78787878715</v>
      </c>
      <c r="J225" s="351">
        <v>7679480.3636363633</v>
      </c>
      <c r="K225" s="351">
        <f t="shared" si="27"/>
        <v>7933768.1515151504</v>
      </c>
      <c r="L225" s="351"/>
      <c r="M225" s="351"/>
      <c r="N225" s="351"/>
      <c r="O225" s="351"/>
      <c r="P225" s="292">
        <f t="shared" si="28"/>
        <v>7933768.1515151504</v>
      </c>
      <c r="Q225" s="411">
        <f t="shared" si="25"/>
        <v>0.72547448609933651</v>
      </c>
      <c r="R225" s="352">
        <f t="shared" si="24"/>
        <v>3.6273724304966826</v>
      </c>
    </row>
    <row r="226" spans="1:18">
      <c r="A226" s="410" t="s">
        <v>388</v>
      </c>
      <c r="B226" s="410" t="s">
        <v>379</v>
      </c>
      <c r="C226" s="410" t="s">
        <v>31</v>
      </c>
      <c r="D226" s="410" t="s">
        <v>389</v>
      </c>
      <c r="E226" s="351">
        <v>2489742.4185371841</v>
      </c>
      <c r="F226" s="351"/>
      <c r="G226" s="351"/>
      <c r="H226" s="292">
        <f t="shared" si="26"/>
        <v>10545936.327628093</v>
      </c>
      <c r="I226" s="351">
        <v>4143075.8484848477</v>
      </c>
      <c r="J226" s="351">
        <v>8056193.9090909092</v>
      </c>
      <c r="K226" s="351">
        <f t="shared" si="27"/>
        <v>12199269.757575758</v>
      </c>
      <c r="L226" s="351"/>
      <c r="M226" s="351"/>
      <c r="N226" s="351"/>
      <c r="O226" s="351"/>
      <c r="P226" s="292">
        <f t="shared" si="28"/>
        <v>12199269.757575758</v>
      </c>
      <c r="Q226" s="411">
        <f t="shared" si="25"/>
        <v>1.1567744559215938</v>
      </c>
      <c r="R226" s="352">
        <f t="shared" si="24"/>
        <v>5.7838722796079693</v>
      </c>
    </row>
    <row r="227" spans="1:18">
      <c r="A227" s="410" t="s">
        <v>390</v>
      </c>
      <c r="B227" s="410" t="s">
        <v>379</v>
      </c>
      <c r="C227" s="410" t="s">
        <v>31</v>
      </c>
      <c r="D227" s="410" t="s">
        <v>391</v>
      </c>
      <c r="E227" s="351">
        <v>3064201.7333480148</v>
      </c>
      <c r="F227" s="351"/>
      <c r="G227" s="351"/>
      <c r="H227" s="292">
        <f t="shared" si="26"/>
        <v>10225286.278802561</v>
      </c>
      <c r="I227" s="351">
        <v>11814475.484848486</v>
      </c>
      <c r="J227" s="351">
        <v>7161084.5454545459</v>
      </c>
      <c r="K227" s="351">
        <f t="shared" si="27"/>
        <v>18975560.030303031</v>
      </c>
      <c r="L227" s="351"/>
      <c r="M227" s="351"/>
      <c r="N227" s="351"/>
      <c r="O227" s="351"/>
      <c r="P227" s="292">
        <f t="shared" si="28"/>
        <v>18975560.030303031</v>
      </c>
      <c r="Q227" s="411">
        <f t="shared" si="25"/>
        <v>1.8557485348493516</v>
      </c>
      <c r="R227" s="352">
        <f t="shared" si="24"/>
        <v>6</v>
      </c>
    </row>
    <row r="228" spans="1:18">
      <c r="A228" s="410" t="s">
        <v>408</v>
      </c>
      <c r="B228" s="410" t="s">
        <v>379</v>
      </c>
      <c r="C228" s="410" t="s">
        <v>31</v>
      </c>
      <c r="D228" s="410" t="s">
        <v>409</v>
      </c>
      <c r="E228" s="351">
        <v>5854782.3935334897</v>
      </c>
      <c r="F228" s="351"/>
      <c r="G228" s="351"/>
      <c r="H228" s="292">
        <f t="shared" si="26"/>
        <v>22299465.211715307</v>
      </c>
      <c r="I228" s="351">
        <v>22038248.787878789</v>
      </c>
      <c r="J228" s="351">
        <v>16444682.818181818</v>
      </c>
      <c r="K228" s="351">
        <f t="shared" si="27"/>
        <v>38482931.606060609</v>
      </c>
      <c r="L228" s="351"/>
      <c r="M228" s="351"/>
      <c r="N228" s="351"/>
      <c r="O228" s="351"/>
      <c r="P228" s="292">
        <f t="shared" si="28"/>
        <v>38482931.606060609</v>
      </c>
      <c r="Q228" s="411">
        <f t="shared" si="25"/>
        <v>1.7257333860115673</v>
      </c>
      <c r="R228" s="352">
        <f t="shared" si="24"/>
        <v>6</v>
      </c>
    </row>
    <row r="229" spans="1:18">
      <c r="A229" s="410" t="s">
        <v>410</v>
      </c>
      <c r="B229" s="410" t="s">
        <v>379</v>
      </c>
      <c r="C229" s="410" t="s">
        <v>31</v>
      </c>
      <c r="D229" s="410" t="s">
        <v>411</v>
      </c>
      <c r="E229" s="351">
        <v>3814995.7834194107</v>
      </c>
      <c r="F229" s="351"/>
      <c r="G229" s="351"/>
      <c r="H229" s="292">
        <f t="shared" si="26"/>
        <v>12388294.874328502</v>
      </c>
      <c r="I229" s="351">
        <v>12607275.545454547</v>
      </c>
      <c r="J229" s="351">
        <v>8573299.0909090918</v>
      </c>
      <c r="K229" s="351">
        <f t="shared" si="27"/>
        <v>21180574.63636364</v>
      </c>
      <c r="L229" s="351"/>
      <c r="M229" s="351"/>
      <c r="N229" s="351"/>
      <c r="O229" s="351"/>
      <c r="P229" s="292">
        <f t="shared" si="28"/>
        <v>21180574.63636364</v>
      </c>
      <c r="Q229" s="411">
        <f t="shared" si="25"/>
        <v>1.7097247725556515</v>
      </c>
      <c r="R229" s="352">
        <f t="shared" si="24"/>
        <v>6</v>
      </c>
    </row>
    <row r="230" spans="1:18">
      <c r="A230" s="410" t="s">
        <v>392</v>
      </c>
      <c r="B230" s="410" t="s">
        <v>379</v>
      </c>
      <c r="C230" s="410" t="s">
        <v>31</v>
      </c>
      <c r="D230" s="410" t="s">
        <v>393</v>
      </c>
      <c r="E230" s="351">
        <v>3226929.8204700514</v>
      </c>
      <c r="F230" s="351"/>
      <c r="G230" s="351"/>
      <c r="H230" s="292">
        <f t="shared" si="26"/>
        <v>10392219.911379142</v>
      </c>
      <c r="I230" s="351">
        <v>496832.21212121099</v>
      </c>
      <c r="J230" s="351">
        <v>7165290.0909090908</v>
      </c>
      <c r="K230" s="351">
        <f t="shared" si="27"/>
        <v>7662122.3030303018</v>
      </c>
      <c r="L230" s="351"/>
      <c r="M230" s="351"/>
      <c r="N230" s="351"/>
      <c r="O230" s="351"/>
      <c r="P230" s="292">
        <f t="shared" si="28"/>
        <v>7662122.3030303018</v>
      </c>
      <c r="Q230" s="411">
        <f t="shared" si="25"/>
        <v>0.73729408811302466</v>
      </c>
      <c r="R230" s="352">
        <f t="shared" si="24"/>
        <v>3.6864704405651234</v>
      </c>
    </row>
    <row r="231" spans="1:18">
      <c r="A231" s="410" t="s">
        <v>394</v>
      </c>
      <c r="B231" s="410" t="s">
        <v>379</v>
      </c>
      <c r="C231" s="410" t="s">
        <v>31</v>
      </c>
      <c r="D231" s="410" t="s">
        <v>395</v>
      </c>
      <c r="E231" s="351">
        <v>4711704.6849914063</v>
      </c>
      <c r="F231" s="351"/>
      <c r="G231" s="351"/>
      <c r="H231" s="292">
        <f t="shared" si="26"/>
        <v>14536807.04862777</v>
      </c>
      <c r="I231" s="351">
        <v>12005227.212121215</v>
      </c>
      <c r="J231" s="351">
        <v>9825102.3636363633</v>
      </c>
      <c r="K231" s="351">
        <f t="shared" si="27"/>
        <v>21830329.575757578</v>
      </c>
      <c r="L231" s="351"/>
      <c r="M231" s="351"/>
      <c r="N231" s="351"/>
      <c r="O231" s="351"/>
      <c r="P231" s="292">
        <f t="shared" si="28"/>
        <v>21830329.575757578</v>
      </c>
      <c r="Q231" s="411">
        <f t="shared" si="25"/>
        <v>1.501727958741689</v>
      </c>
      <c r="R231" s="352">
        <f t="shared" si="24"/>
        <v>6</v>
      </c>
    </row>
    <row r="232" spans="1:18">
      <c r="A232" s="410" t="s">
        <v>396</v>
      </c>
      <c r="B232" s="410" t="s">
        <v>379</v>
      </c>
      <c r="C232" s="410" t="s">
        <v>31</v>
      </c>
      <c r="D232" s="410" t="s">
        <v>397</v>
      </c>
      <c r="E232" s="351">
        <v>3660036.7405541521</v>
      </c>
      <c r="F232" s="351"/>
      <c r="G232" s="351"/>
      <c r="H232" s="292">
        <f t="shared" si="26"/>
        <v>19242390.55873597</v>
      </c>
      <c r="I232" s="351">
        <v>13888529.939393938</v>
      </c>
      <c r="J232" s="351">
        <v>15582353.818181818</v>
      </c>
      <c r="K232" s="351">
        <f t="shared" si="27"/>
        <v>29470883.757575758</v>
      </c>
      <c r="L232" s="351"/>
      <c r="M232" s="351"/>
      <c r="N232" s="351"/>
      <c r="O232" s="351"/>
      <c r="P232" s="292">
        <f t="shared" si="28"/>
        <v>29470883.757575758</v>
      </c>
      <c r="Q232" s="411">
        <f t="shared" si="25"/>
        <v>1.5315604195652339</v>
      </c>
      <c r="R232" s="352">
        <f t="shared" si="24"/>
        <v>6</v>
      </c>
    </row>
    <row r="233" spans="1:18">
      <c r="A233" s="410" t="s">
        <v>398</v>
      </c>
      <c r="B233" s="410" t="s">
        <v>379</v>
      </c>
      <c r="C233" s="410" t="s">
        <v>31</v>
      </c>
      <c r="D233" s="410" t="s">
        <v>399</v>
      </c>
      <c r="E233" s="351">
        <v>4073998.434977809</v>
      </c>
      <c r="F233" s="351"/>
      <c r="G233" s="351"/>
      <c r="H233" s="292">
        <f t="shared" si="26"/>
        <v>13717007.344068717</v>
      </c>
      <c r="I233" s="351">
        <v>19406779.696969695</v>
      </c>
      <c r="J233" s="351">
        <v>9643008.9090909082</v>
      </c>
      <c r="K233" s="351">
        <f t="shared" si="27"/>
        <v>29049788.606060602</v>
      </c>
      <c r="L233" s="351"/>
      <c r="M233" s="351"/>
      <c r="N233" s="351"/>
      <c r="O233" s="351"/>
      <c r="P233" s="292">
        <f t="shared" si="28"/>
        <v>29049788.606060602</v>
      </c>
      <c r="Q233" s="411">
        <f t="shared" si="25"/>
        <v>2.1177934718116074</v>
      </c>
      <c r="R233" s="352">
        <f t="shared" si="24"/>
        <v>6</v>
      </c>
    </row>
    <row r="234" spans="1:18">
      <c r="A234" s="410" t="s">
        <v>400</v>
      </c>
      <c r="B234" s="410" t="s">
        <v>379</v>
      </c>
      <c r="C234" s="410" t="s">
        <v>31</v>
      </c>
      <c r="D234" s="410" t="s">
        <v>401</v>
      </c>
      <c r="E234" s="351">
        <v>4629194.4583634976</v>
      </c>
      <c r="F234" s="351"/>
      <c r="G234" s="351"/>
      <c r="H234" s="292">
        <f t="shared" si="26"/>
        <v>14736795.640181679</v>
      </c>
      <c r="I234" s="351">
        <v>11586272.90909091</v>
      </c>
      <c r="J234" s="351">
        <v>10107601.181818182</v>
      </c>
      <c r="K234" s="351">
        <f t="shared" si="27"/>
        <v>21693874.090909094</v>
      </c>
      <c r="L234" s="351"/>
      <c r="M234" s="351"/>
      <c r="N234" s="351"/>
      <c r="O234" s="351"/>
      <c r="P234" s="292">
        <f t="shared" si="28"/>
        <v>21693874.090909094</v>
      </c>
      <c r="Q234" s="411">
        <f t="shared" si="25"/>
        <v>1.4720889547900147</v>
      </c>
      <c r="R234" s="352">
        <f t="shared" si="24"/>
        <v>6</v>
      </c>
    </row>
    <row r="235" spans="1:18">
      <c r="A235" s="410" t="s">
        <v>402</v>
      </c>
      <c r="B235" s="410" t="s">
        <v>379</v>
      </c>
      <c r="C235" s="410" t="s">
        <v>31</v>
      </c>
      <c r="D235" s="410" t="s">
        <v>403</v>
      </c>
      <c r="E235" s="351">
        <v>3503158.3192751184</v>
      </c>
      <c r="F235" s="351"/>
      <c r="G235" s="351"/>
      <c r="H235" s="292">
        <f t="shared" si="26"/>
        <v>16428146.682911482</v>
      </c>
      <c r="I235" s="351">
        <v>11190708.939393938</v>
      </c>
      <c r="J235" s="351">
        <v>12924988.363636363</v>
      </c>
      <c r="K235" s="351">
        <f t="shared" si="27"/>
        <v>24115697.303030301</v>
      </c>
      <c r="L235" s="351"/>
      <c r="M235" s="351"/>
      <c r="N235" s="351"/>
      <c r="O235" s="351"/>
      <c r="P235" s="292">
        <f t="shared" si="28"/>
        <v>24115697.303030301</v>
      </c>
      <c r="Q235" s="411">
        <f t="shared" si="25"/>
        <v>1.467949962250787</v>
      </c>
      <c r="R235" s="352">
        <f t="shared" si="24"/>
        <v>6</v>
      </c>
    </row>
    <row r="236" spans="1:18">
      <c r="A236" s="410" t="s">
        <v>412</v>
      </c>
      <c r="B236" s="410" t="s">
        <v>379</v>
      </c>
      <c r="C236" s="410" t="s">
        <v>31</v>
      </c>
      <c r="D236" s="410" t="s">
        <v>413</v>
      </c>
      <c r="E236" s="351">
        <v>1110598.3043814118</v>
      </c>
      <c r="F236" s="351"/>
      <c r="G236" s="351"/>
      <c r="H236" s="292">
        <f t="shared" si="26"/>
        <v>9090370.5771086849</v>
      </c>
      <c r="I236" s="351">
        <v>5522316.0303030293</v>
      </c>
      <c r="J236" s="351">
        <v>7979772.2727272725</v>
      </c>
      <c r="K236" s="351">
        <f t="shared" si="27"/>
        <v>13502088.303030301</v>
      </c>
      <c r="L236" s="351"/>
      <c r="M236" s="351"/>
      <c r="N236" s="351"/>
      <c r="O236" s="351"/>
      <c r="P236" s="292">
        <f t="shared" si="28"/>
        <v>13502088.303030301</v>
      </c>
      <c r="Q236" s="411">
        <f t="shared" si="25"/>
        <v>1.4853176983819754</v>
      </c>
      <c r="R236" s="352">
        <f t="shared" si="24"/>
        <v>6</v>
      </c>
    </row>
    <row r="237" spans="1:18">
      <c r="A237" s="410" t="s">
        <v>414</v>
      </c>
      <c r="B237" s="410" t="s">
        <v>379</v>
      </c>
      <c r="C237" s="410" t="s">
        <v>31</v>
      </c>
      <c r="D237" s="410" t="s">
        <v>415</v>
      </c>
      <c r="E237" s="351">
        <v>3397925.9684632719</v>
      </c>
      <c r="F237" s="351"/>
      <c r="G237" s="351"/>
      <c r="H237" s="292">
        <f t="shared" si="26"/>
        <v>14165974.78664509</v>
      </c>
      <c r="I237" s="351">
        <v>7385785.0606060605</v>
      </c>
      <c r="J237" s="351">
        <v>10768048.818181818</v>
      </c>
      <c r="K237" s="351">
        <f t="shared" si="27"/>
        <v>18153833.878787879</v>
      </c>
      <c r="L237" s="351"/>
      <c r="M237" s="351"/>
      <c r="N237" s="351"/>
      <c r="O237" s="351"/>
      <c r="P237" s="292">
        <f t="shared" si="28"/>
        <v>18153833.878787879</v>
      </c>
      <c r="Q237" s="411">
        <f t="shared" si="25"/>
        <v>1.2815096844519536</v>
      </c>
      <c r="R237" s="352">
        <f t="shared" si="24"/>
        <v>6</v>
      </c>
    </row>
    <row r="238" spans="1:18">
      <c r="A238" s="410" t="s">
        <v>416</v>
      </c>
      <c r="B238" s="410" t="s">
        <v>379</v>
      </c>
      <c r="C238" s="410" t="s">
        <v>31</v>
      </c>
      <c r="D238" s="410" t="s">
        <v>417</v>
      </c>
      <c r="E238" s="351">
        <v>4151692.1696070489</v>
      </c>
      <c r="F238" s="351"/>
      <c r="G238" s="351"/>
      <c r="H238" s="292">
        <f t="shared" si="26"/>
        <v>14079745.715061594</v>
      </c>
      <c r="I238" s="351">
        <v>15150086.333333334</v>
      </c>
      <c r="J238" s="351">
        <v>9928053.5454545449</v>
      </c>
      <c r="K238" s="351">
        <f t="shared" si="27"/>
        <v>25078139.878787879</v>
      </c>
      <c r="L238" s="351"/>
      <c r="M238" s="351"/>
      <c r="N238" s="351"/>
      <c r="O238" s="351"/>
      <c r="P238" s="292">
        <f t="shared" si="28"/>
        <v>25078139.878787879</v>
      </c>
      <c r="Q238" s="411">
        <f t="shared" si="25"/>
        <v>1.7811500567059901</v>
      </c>
      <c r="R238" s="352">
        <f t="shared" si="24"/>
        <v>6</v>
      </c>
    </row>
    <row r="239" spans="1:18">
      <c r="A239" s="410" t="s">
        <v>418</v>
      </c>
      <c r="B239" s="410" t="s">
        <v>379</v>
      </c>
      <c r="C239" s="410" t="s">
        <v>31</v>
      </c>
      <c r="D239" s="410" t="s">
        <v>419</v>
      </c>
      <c r="E239" s="351">
        <v>3426662.2821740694</v>
      </c>
      <c r="F239" s="351"/>
      <c r="G239" s="351"/>
      <c r="H239" s="292">
        <f t="shared" si="26"/>
        <v>13863298.191264978</v>
      </c>
      <c r="I239" s="351">
        <v>9089657.3939393908</v>
      </c>
      <c r="J239" s="351">
        <v>10436635.909090908</v>
      </c>
      <c r="K239" s="351">
        <f t="shared" si="27"/>
        <v>19526293.303030297</v>
      </c>
      <c r="L239" s="351"/>
      <c r="M239" s="351"/>
      <c r="N239" s="351"/>
      <c r="O239" s="351"/>
      <c r="P239" s="292">
        <f t="shared" si="28"/>
        <v>19526293.303030297</v>
      </c>
      <c r="Q239" s="411">
        <f t="shared" si="25"/>
        <v>1.4084883000881763</v>
      </c>
      <c r="R239" s="352">
        <f t="shared" si="24"/>
        <v>6</v>
      </c>
    </row>
    <row r="240" spans="1:18">
      <c r="A240" s="410" t="s">
        <v>420</v>
      </c>
      <c r="B240" s="410" t="s">
        <v>379</v>
      </c>
      <c r="C240" s="410" t="s">
        <v>31</v>
      </c>
      <c r="D240" s="410" t="s">
        <v>421</v>
      </c>
      <c r="E240" s="351">
        <v>1582338.6934519361</v>
      </c>
      <c r="F240" s="351"/>
      <c r="G240" s="351"/>
      <c r="H240" s="292">
        <f t="shared" si="26"/>
        <v>11788433.329815572</v>
      </c>
      <c r="I240" s="351">
        <v>7288726.333333334</v>
      </c>
      <c r="J240" s="351">
        <v>10206094.636363637</v>
      </c>
      <c r="K240" s="351">
        <f t="shared" si="27"/>
        <v>17494820.969696969</v>
      </c>
      <c r="L240" s="351"/>
      <c r="M240" s="351"/>
      <c r="N240" s="351"/>
      <c r="O240" s="351"/>
      <c r="P240" s="292">
        <f t="shared" si="28"/>
        <v>17494820.969696969</v>
      </c>
      <c r="Q240" s="411">
        <f t="shared" si="25"/>
        <v>1.4840666677435985</v>
      </c>
      <c r="R240" s="352">
        <f t="shared" si="24"/>
        <v>6</v>
      </c>
    </row>
    <row r="241" spans="1:18">
      <c r="A241" s="410" t="s">
        <v>422</v>
      </c>
      <c r="B241" s="410" t="s">
        <v>379</v>
      </c>
      <c r="C241" s="410" t="s">
        <v>31</v>
      </c>
      <c r="D241" s="410" t="s">
        <v>423</v>
      </c>
      <c r="E241" s="351">
        <v>2076245.1545036582</v>
      </c>
      <c r="F241" s="351"/>
      <c r="G241" s="351"/>
      <c r="H241" s="292">
        <f t="shared" si="26"/>
        <v>9017388.7908672951</v>
      </c>
      <c r="I241" s="351">
        <v>3481899.4545454532</v>
      </c>
      <c r="J241" s="351">
        <v>6941143.6363636367</v>
      </c>
      <c r="K241" s="351">
        <f t="shared" si="27"/>
        <v>10423043.09090909</v>
      </c>
      <c r="L241" s="351"/>
      <c r="M241" s="351"/>
      <c r="N241" s="351"/>
      <c r="O241" s="351"/>
      <c r="P241" s="292">
        <f t="shared" si="28"/>
        <v>10423043.09090909</v>
      </c>
      <c r="Q241" s="411">
        <f t="shared" si="25"/>
        <v>1.1558826321723452</v>
      </c>
      <c r="R241" s="352">
        <f t="shared" si="24"/>
        <v>5.7794131608617256</v>
      </c>
    </row>
    <row r="242" spans="1:18">
      <c r="A242" s="410" t="s">
        <v>424</v>
      </c>
      <c r="B242" s="410" t="s">
        <v>379</v>
      </c>
      <c r="C242" s="410" t="s">
        <v>31</v>
      </c>
      <c r="D242" s="410" t="s">
        <v>425</v>
      </c>
      <c r="E242" s="351">
        <v>2114602.5099368077</v>
      </c>
      <c r="F242" s="351"/>
      <c r="G242" s="351"/>
      <c r="H242" s="292">
        <f t="shared" si="26"/>
        <v>10131214.328118626</v>
      </c>
      <c r="I242" s="351">
        <v>2324179.787878789</v>
      </c>
      <c r="J242" s="351">
        <v>8016611.8181818184</v>
      </c>
      <c r="K242" s="351">
        <f t="shared" si="27"/>
        <v>10340791.606060607</v>
      </c>
      <c r="L242" s="351"/>
      <c r="M242" s="351"/>
      <c r="N242" s="351"/>
      <c r="O242" s="351"/>
      <c r="P242" s="292">
        <f t="shared" si="28"/>
        <v>10340791.606060607</v>
      </c>
      <c r="Q242" s="411">
        <f t="shared" si="25"/>
        <v>1.020686293977644</v>
      </c>
      <c r="R242" s="352">
        <f t="shared" si="24"/>
        <v>5.1034314698882195</v>
      </c>
    </row>
    <row r="243" spans="1:18">
      <c r="A243" s="410" t="s">
        <v>426</v>
      </c>
      <c r="B243" s="410" t="s">
        <v>379</v>
      </c>
      <c r="C243" s="410" t="s">
        <v>31</v>
      </c>
      <c r="D243" s="410" t="s">
        <v>427</v>
      </c>
      <c r="E243" s="351">
        <v>2612159.5841771308</v>
      </c>
      <c r="F243" s="351"/>
      <c r="G243" s="351"/>
      <c r="H243" s="292">
        <f t="shared" si="26"/>
        <v>8788199.4932680391</v>
      </c>
      <c r="I243" s="351">
        <v>7269065.6969696973</v>
      </c>
      <c r="J243" s="351">
        <v>6176039.9090909092</v>
      </c>
      <c r="K243" s="351">
        <f t="shared" si="27"/>
        <v>13445105.606060605</v>
      </c>
      <c r="L243" s="351"/>
      <c r="M243" s="351"/>
      <c r="N243" s="351"/>
      <c r="O243" s="351"/>
      <c r="P243" s="292">
        <f t="shared" si="28"/>
        <v>13445105.606060605</v>
      </c>
      <c r="Q243" s="411">
        <f t="shared" si="25"/>
        <v>1.5299044606759169</v>
      </c>
      <c r="R243" s="352">
        <f t="shared" si="24"/>
        <v>6</v>
      </c>
    </row>
    <row r="244" spans="1:18">
      <c r="A244" s="410" t="s">
        <v>428</v>
      </c>
      <c r="B244" s="410" t="s">
        <v>379</v>
      </c>
      <c r="C244" s="410" t="s">
        <v>31</v>
      </c>
      <c r="D244" s="410" t="s">
        <v>429</v>
      </c>
      <c r="E244" s="351">
        <v>2097907.3929699874</v>
      </c>
      <c r="F244" s="351"/>
      <c r="G244" s="351"/>
      <c r="H244" s="292">
        <f t="shared" si="26"/>
        <v>7709517.1202427149</v>
      </c>
      <c r="I244" s="351">
        <v>3061617.4545454551</v>
      </c>
      <c r="J244" s="351">
        <v>5611609.7272727275</v>
      </c>
      <c r="K244" s="351">
        <f t="shared" si="27"/>
        <v>8673227.1818181835</v>
      </c>
      <c r="L244" s="351"/>
      <c r="M244" s="351"/>
      <c r="N244" s="351"/>
      <c r="O244" s="351"/>
      <c r="P244" s="292">
        <f t="shared" si="28"/>
        <v>8673227.1818181835</v>
      </c>
      <c r="Q244" s="411">
        <f t="shared" si="25"/>
        <v>1.1250026488747364</v>
      </c>
      <c r="R244" s="352">
        <f t="shared" si="24"/>
        <v>5.6250132443736822</v>
      </c>
    </row>
    <row r="245" spans="1:18">
      <c r="A245" s="410" t="s">
        <v>404</v>
      </c>
      <c r="B245" s="410" t="s">
        <v>379</v>
      </c>
      <c r="C245" s="410" t="s">
        <v>31</v>
      </c>
      <c r="D245" s="410" t="s">
        <v>405</v>
      </c>
      <c r="E245" s="351">
        <v>1742724.6987115107</v>
      </c>
      <c r="F245" s="351"/>
      <c r="G245" s="351"/>
      <c r="H245" s="292">
        <f t="shared" si="26"/>
        <v>13451898.880529692</v>
      </c>
      <c r="I245" s="351">
        <v>2164292.3030303027</v>
      </c>
      <c r="J245" s="351">
        <v>11709174.181818182</v>
      </c>
      <c r="K245" s="351">
        <f t="shared" si="27"/>
        <v>13873466.484848484</v>
      </c>
      <c r="L245" s="351"/>
      <c r="M245" s="351"/>
      <c r="N245" s="351"/>
      <c r="O245" s="351"/>
      <c r="P245" s="292">
        <f t="shared" si="28"/>
        <v>13873466.484848484</v>
      </c>
      <c r="Q245" s="411">
        <f t="shared" si="25"/>
        <v>1.0313388918592727</v>
      </c>
      <c r="R245" s="352">
        <f t="shared" si="24"/>
        <v>5.1566944592963635</v>
      </c>
    </row>
    <row r="246" spans="1:18">
      <c r="A246" s="410" t="s">
        <v>406</v>
      </c>
      <c r="B246" s="410" t="s">
        <v>379</v>
      </c>
      <c r="C246" s="410" t="s">
        <v>31</v>
      </c>
      <c r="D246" s="410" t="s">
        <v>407</v>
      </c>
      <c r="E246" s="351">
        <v>3259068.4328477932</v>
      </c>
      <c r="F246" s="351"/>
      <c r="G246" s="351"/>
      <c r="H246" s="292">
        <f t="shared" si="26"/>
        <v>8366036.523756884</v>
      </c>
      <c r="I246" s="351">
        <v>12933760.727272727</v>
      </c>
      <c r="J246" s="351">
        <v>5106968.0909090908</v>
      </c>
      <c r="K246" s="351">
        <f t="shared" si="27"/>
        <v>18040728.818181816</v>
      </c>
      <c r="L246" s="351"/>
      <c r="M246" s="351"/>
      <c r="N246" s="351"/>
      <c r="O246" s="351"/>
      <c r="P246" s="292">
        <f t="shared" si="28"/>
        <v>18040728.818181816</v>
      </c>
      <c r="Q246" s="411">
        <f t="shared" si="25"/>
        <v>2.1564248215928634</v>
      </c>
      <c r="R246" s="352">
        <f t="shared" si="24"/>
        <v>6</v>
      </c>
    </row>
    <row r="247" spans="1:18">
      <c r="A247" s="410" t="s">
        <v>620</v>
      </c>
      <c r="B247" s="410" t="s">
        <v>379</v>
      </c>
      <c r="C247" s="410" t="s">
        <v>31</v>
      </c>
      <c r="D247" s="410" t="s">
        <v>626</v>
      </c>
      <c r="E247" s="351">
        <v>1020798.3814449823</v>
      </c>
      <c r="F247" s="351"/>
      <c r="G247" s="351"/>
      <c r="H247" s="292">
        <f t="shared" si="26"/>
        <v>6106410.5632631639</v>
      </c>
      <c r="I247" s="351">
        <v>-3494623.9090909092</v>
      </c>
      <c r="J247" s="351">
        <v>5085612.1818181816</v>
      </c>
      <c r="K247" s="351">
        <f t="shared" si="27"/>
        <v>1590988.2727272725</v>
      </c>
      <c r="L247" s="351"/>
      <c r="M247" s="351"/>
      <c r="N247" s="351"/>
      <c r="O247" s="351"/>
      <c r="P247" s="292">
        <f t="shared" si="28"/>
        <v>1590988.2727272725</v>
      </c>
      <c r="Q247" s="411">
        <f t="shared" si="25"/>
        <v>0.26054394087073551</v>
      </c>
      <c r="R247" s="352">
        <f t="shared" si="24"/>
        <v>1.3027197043536776</v>
      </c>
    </row>
    <row r="248" spans="1:18">
      <c r="A248" s="410" t="s">
        <v>643</v>
      </c>
      <c r="B248" s="410" t="s">
        <v>379</v>
      </c>
      <c r="C248" s="410" t="s">
        <v>31</v>
      </c>
      <c r="D248" s="410" t="s">
        <v>644</v>
      </c>
      <c r="E248" s="351">
        <v>2245415.1590989125</v>
      </c>
      <c r="F248" s="351"/>
      <c r="G248" s="351"/>
      <c r="H248" s="292">
        <f t="shared" si="26"/>
        <v>5908559.0681898221</v>
      </c>
      <c r="I248" s="351">
        <v>-2484320.1212121174</v>
      </c>
      <c r="J248" s="351">
        <v>3663143.9090909092</v>
      </c>
      <c r="K248" s="351">
        <f t="shared" si="27"/>
        <v>1178823.7878787918</v>
      </c>
      <c r="L248" s="351"/>
      <c r="M248" s="351"/>
      <c r="N248" s="351"/>
      <c r="O248" s="351"/>
      <c r="P248" s="292">
        <f t="shared" si="28"/>
        <v>1178823.7878787918</v>
      </c>
      <c r="Q248" s="411">
        <f t="shared" si="25"/>
        <v>0.19951121318652443</v>
      </c>
      <c r="R248" s="352">
        <f t="shared" si="24"/>
        <v>0.99755606593262214</v>
      </c>
    </row>
    <row r="249" spans="1:18">
      <c r="A249" s="410" t="s">
        <v>430</v>
      </c>
      <c r="B249" s="410" t="s">
        <v>379</v>
      </c>
      <c r="C249" s="410" t="s">
        <v>32</v>
      </c>
      <c r="D249" s="410" t="s">
        <v>495</v>
      </c>
      <c r="E249" s="351">
        <v>5400146.5468024323</v>
      </c>
      <c r="F249" s="351"/>
      <c r="G249" s="351"/>
      <c r="H249" s="292">
        <f t="shared" si="26"/>
        <v>24806285.092256978</v>
      </c>
      <c r="I249" s="351">
        <v>16985249.303030308</v>
      </c>
      <c r="J249" s="351">
        <v>19406138.545454547</v>
      </c>
      <c r="K249" s="351">
        <f t="shared" si="27"/>
        <v>36391387.848484859</v>
      </c>
      <c r="L249" s="351"/>
      <c r="M249" s="351"/>
      <c r="N249" s="351"/>
      <c r="O249" s="351"/>
      <c r="P249" s="292">
        <f t="shared" si="28"/>
        <v>36391387.848484859</v>
      </c>
      <c r="Q249" s="411">
        <f t="shared" si="25"/>
        <v>1.4670228820293632</v>
      </c>
      <c r="R249" s="352">
        <f t="shared" si="24"/>
        <v>6</v>
      </c>
    </row>
    <row r="250" spans="1:18">
      <c r="A250" s="410" t="s">
        <v>431</v>
      </c>
      <c r="B250" s="410" t="s">
        <v>379</v>
      </c>
      <c r="C250" s="410" t="s">
        <v>32</v>
      </c>
      <c r="D250" s="410" t="s">
        <v>432</v>
      </c>
      <c r="E250" s="351">
        <v>2254687.5058891214</v>
      </c>
      <c r="F250" s="351"/>
      <c r="G250" s="351"/>
      <c r="H250" s="292">
        <f t="shared" si="26"/>
        <v>7845148.9604345756</v>
      </c>
      <c r="I250" s="351">
        <v>5819690.3333333321</v>
      </c>
      <c r="J250" s="351">
        <v>5590461.4545454541</v>
      </c>
      <c r="K250" s="351">
        <f t="shared" si="27"/>
        <v>11410151.787878785</v>
      </c>
      <c r="L250" s="351"/>
      <c r="M250" s="351"/>
      <c r="N250" s="351"/>
      <c r="O250" s="351"/>
      <c r="P250" s="292">
        <f t="shared" si="28"/>
        <v>11410151.787878785</v>
      </c>
      <c r="Q250" s="411">
        <f t="shared" si="25"/>
        <v>1.4544213048628625</v>
      </c>
      <c r="R250" s="352">
        <f t="shared" si="24"/>
        <v>6</v>
      </c>
    </row>
    <row r="251" spans="1:18">
      <c r="A251" s="410" t="s">
        <v>433</v>
      </c>
      <c r="B251" s="410" t="s">
        <v>379</v>
      </c>
      <c r="C251" s="410" t="s">
        <v>32</v>
      </c>
      <c r="D251" s="410" t="s">
        <v>434</v>
      </c>
      <c r="E251" s="351">
        <v>4358468.4371958748</v>
      </c>
      <c r="F251" s="351"/>
      <c r="G251" s="351"/>
      <c r="H251" s="292">
        <f t="shared" si="26"/>
        <v>14010168.619014056</v>
      </c>
      <c r="I251" s="351">
        <v>12346896.121212119</v>
      </c>
      <c r="J251" s="351">
        <v>9651700.1818181816</v>
      </c>
      <c r="K251" s="351">
        <f t="shared" si="27"/>
        <v>21998596.303030301</v>
      </c>
      <c r="L251" s="351"/>
      <c r="M251" s="351"/>
      <c r="N251" s="351"/>
      <c r="O251" s="351"/>
      <c r="P251" s="292">
        <f t="shared" si="28"/>
        <v>21998596.303030301</v>
      </c>
      <c r="Q251" s="411">
        <f t="shared" si="25"/>
        <v>1.5701878329411867</v>
      </c>
      <c r="R251" s="352">
        <f t="shared" si="24"/>
        <v>6</v>
      </c>
    </row>
    <row r="252" spans="1:18">
      <c r="A252" s="410" t="s">
        <v>435</v>
      </c>
      <c r="B252" s="410" t="s">
        <v>379</v>
      </c>
      <c r="C252" s="410" t="s">
        <v>32</v>
      </c>
      <c r="D252" s="410" t="s">
        <v>436</v>
      </c>
      <c r="E252" s="351">
        <v>2670449.1704431656</v>
      </c>
      <c r="F252" s="351"/>
      <c r="G252" s="351"/>
      <c r="H252" s="292">
        <f t="shared" si="26"/>
        <v>9268550.0795340743</v>
      </c>
      <c r="I252" s="351">
        <v>14642415.727272727</v>
      </c>
      <c r="J252" s="351">
        <v>6598100.9090909092</v>
      </c>
      <c r="K252" s="351">
        <f t="shared" si="27"/>
        <v>21240516.636363637</v>
      </c>
      <c r="L252" s="351"/>
      <c r="M252" s="351"/>
      <c r="N252" s="351"/>
      <c r="O252" s="351"/>
      <c r="P252" s="292">
        <f t="shared" si="28"/>
        <v>21240516.636363637</v>
      </c>
      <c r="Q252" s="411">
        <f t="shared" si="25"/>
        <v>2.2916763090340218</v>
      </c>
      <c r="R252" s="352">
        <f t="shared" si="24"/>
        <v>6</v>
      </c>
    </row>
    <row r="253" spans="1:18">
      <c r="A253" s="410" t="s">
        <v>437</v>
      </c>
      <c r="B253" s="410" t="s">
        <v>379</v>
      </c>
      <c r="C253" s="410" t="s">
        <v>32</v>
      </c>
      <c r="D253" s="410" t="s">
        <v>438</v>
      </c>
      <c r="E253" s="351">
        <v>2889065.8251494663</v>
      </c>
      <c r="F253" s="351"/>
      <c r="G253" s="351"/>
      <c r="H253" s="292">
        <f t="shared" si="26"/>
        <v>9450000.5524221938</v>
      </c>
      <c r="I253" s="351">
        <v>11087227.727272727</v>
      </c>
      <c r="J253" s="351">
        <v>6560934.7272727275</v>
      </c>
      <c r="K253" s="351">
        <f t="shared" si="27"/>
        <v>17648162.454545453</v>
      </c>
      <c r="L253" s="351"/>
      <c r="M253" s="351"/>
      <c r="N253" s="351"/>
      <c r="O253" s="351"/>
      <c r="P253" s="292">
        <f t="shared" si="28"/>
        <v>17648162.454545453</v>
      </c>
      <c r="Q253" s="411">
        <f t="shared" si="25"/>
        <v>1.8675303092994986</v>
      </c>
      <c r="R253" s="352">
        <f t="shared" si="24"/>
        <v>6</v>
      </c>
    </row>
    <row r="254" spans="1:18">
      <c r="A254" s="410" t="s">
        <v>439</v>
      </c>
      <c r="B254" s="410" t="s">
        <v>379</v>
      </c>
      <c r="C254" s="410" t="s">
        <v>32</v>
      </c>
      <c r="D254" s="410" t="s">
        <v>440</v>
      </c>
      <c r="E254" s="351">
        <v>2960559.934845068</v>
      </c>
      <c r="F254" s="351"/>
      <c r="G254" s="351"/>
      <c r="H254" s="292">
        <f t="shared" si="26"/>
        <v>10386909.571208704</v>
      </c>
      <c r="I254" s="351">
        <v>19404133.606060609</v>
      </c>
      <c r="J254" s="351">
        <v>7426349.6363636367</v>
      </c>
      <c r="K254" s="351">
        <f t="shared" si="27"/>
        <v>26830483.242424246</v>
      </c>
      <c r="L254" s="351"/>
      <c r="M254" s="351"/>
      <c r="N254" s="351"/>
      <c r="O254" s="351"/>
      <c r="P254" s="292">
        <f t="shared" si="28"/>
        <v>26830483.242424246</v>
      </c>
      <c r="Q254" s="411">
        <f t="shared" si="25"/>
        <v>2.5831055000993945</v>
      </c>
      <c r="R254" s="352">
        <f t="shared" si="24"/>
        <v>6</v>
      </c>
    </row>
    <row r="255" spans="1:18">
      <c r="A255" s="410" t="s">
        <v>441</v>
      </c>
      <c r="B255" s="410" t="s">
        <v>379</v>
      </c>
      <c r="C255" s="410" t="s">
        <v>32</v>
      </c>
      <c r="D255" s="410" t="s">
        <v>442</v>
      </c>
      <c r="E255" s="351">
        <v>4453004.3985560732</v>
      </c>
      <c r="F255" s="351"/>
      <c r="G255" s="351"/>
      <c r="H255" s="292">
        <f t="shared" si="26"/>
        <v>14742887.762192436</v>
      </c>
      <c r="I255" s="351">
        <v>16571182.848484851</v>
      </c>
      <c r="J255" s="351">
        <v>10289883.363636363</v>
      </c>
      <c r="K255" s="351">
        <f t="shared" si="27"/>
        <v>26861066.212121215</v>
      </c>
      <c r="L255" s="351"/>
      <c r="M255" s="351"/>
      <c r="N255" s="351"/>
      <c r="O255" s="351"/>
      <c r="P255" s="292">
        <f t="shared" si="28"/>
        <v>26861066.212121215</v>
      </c>
      <c r="Q255" s="411">
        <f t="shared" si="25"/>
        <v>1.8219677613639154</v>
      </c>
      <c r="R255" s="352">
        <f t="shared" si="24"/>
        <v>6</v>
      </c>
    </row>
    <row r="256" spans="1:18">
      <c r="A256" s="410" t="s">
        <v>443</v>
      </c>
      <c r="B256" s="410" t="s">
        <v>379</v>
      </c>
      <c r="C256" s="410" t="s">
        <v>32</v>
      </c>
      <c r="D256" s="410" t="s">
        <v>444</v>
      </c>
      <c r="E256" s="351">
        <v>4567627.2776482897</v>
      </c>
      <c r="F256" s="351"/>
      <c r="G256" s="351"/>
      <c r="H256" s="292">
        <f t="shared" si="26"/>
        <v>12573015.732193744</v>
      </c>
      <c r="I256" s="351">
        <v>13508364.030303027</v>
      </c>
      <c r="J256" s="351">
        <v>8005388.4545454541</v>
      </c>
      <c r="K256" s="351">
        <f t="shared" si="27"/>
        <v>21513752.484848481</v>
      </c>
      <c r="L256" s="351"/>
      <c r="M256" s="351"/>
      <c r="N256" s="351"/>
      <c r="O256" s="351"/>
      <c r="P256" s="292">
        <f t="shared" si="28"/>
        <v>21513752.484848481</v>
      </c>
      <c r="Q256" s="411">
        <f t="shared" si="25"/>
        <v>1.7111051909178479</v>
      </c>
      <c r="R256" s="352">
        <f t="shared" si="24"/>
        <v>6</v>
      </c>
    </row>
    <row r="257" spans="1:18">
      <c r="A257" s="410" t="s">
        <v>445</v>
      </c>
      <c r="B257" s="410" t="s">
        <v>379</v>
      </c>
      <c r="C257" s="410" t="s">
        <v>32</v>
      </c>
      <c r="D257" s="410" t="s">
        <v>446</v>
      </c>
      <c r="E257" s="351">
        <v>1853566.5490937966</v>
      </c>
      <c r="F257" s="351"/>
      <c r="G257" s="351"/>
      <c r="H257" s="292">
        <f t="shared" si="26"/>
        <v>6009017.9127301602</v>
      </c>
      <c r="I257" s="351">
        <v>8410781.6969696973</v>
      </c>
      <c r="J257" s="351">
        <v>4155451.3636363638</v>
      </c>
      <c r="K257" s="351">
        <f t="shared" si="27"/>
        <v>12566233.060606061</v>
      </c>
      <c r="L257" s="351"/>
      <c r="M257" s="351"/>
      <c r="N257" s="351"/>
      <c r="O257" s="351"/>
      <c r="P257" s="292">
        <f t="shared" si="28"/>
        <v>12566233.060606061</v>
      </c>
      <c r="Q257" s="411">
        <f t="shared" si="25"/>
        <v>2.0912290898624848</v>
      </c>
      <c r="R257" s="352">
        <f t="shared" si="24"/>
        <v>6</v>
      </c>
    </row>
    <row r="258" spans="1:18">
      <c r="A258" s="410" t="s">
        <v>447</v>
      </c>
      <c r="B258" s="410" t="s">
        <v>379</v>
      </c>
      <c r="C258" s="410" t="s">
        <v>32</v>
      </c>
      <c r="D258" s="410" t="s">
        <v>448</v>
      </c>
      <c r="E258" s="351">
        <v>2695995.9040484885</v>
      </c>
      <c r="F258" s="351"/>
      <c r="G258" s="351"/>
      <c r="H258" s="292">
        <f t="shared" si="26"/>
        <v>13190981.449503034</v>
      </c>
      <c r="I258" s="351">
        <v>12486861.575757574</v>
      </c>
      <c r="J258" s="351">
        <v>10494985.545454545</v>
      </c>
      <c r="K258" s="351">
        <f t="shared" si="27"/>
        <v>22981847.121212117</v>
      </c>
      <c r="L258" s="351"/>
      <c r="M258" s="351"/>
      <c r="N258" s="351"/>
      <c r="O258" s="351"/>
      <c r="P258" s="292">
        <f t="shared" si="28"/>
        <v>22981847.121212117</v>
      </c>
      <c r="Q258" s="411">
        <f t="shared" si="25"/>
        <v>1.742239363249044</v>
      </c>
      <c r="R258" s="352">
        <f t="shared" si="24"/>
        <v>6</v>
      </c>
    </row>
    <row r="259" spans="1:18">
      <c r="A259" s="410" t="s">
        <v>451</v>
      </c>
      <c r="B259" s="410" t="s">
        <v>379</v>
      </c>
      <c r="C259" s="410" t="s">
        <v>32</v>
      </c>
      <c r="D259" s="410" t="s">
        <v>452</v>
      </c>
      <c r="E259" s="351">
        <v>3358649.3822321668</v>
      </c>
      <c r="F259" s="351"/>
      <c r="G259" s="351"/>
      <c r="H259" s="292">
        <f t="shared" si="26"/>
        <v>14271986.564050348</v>
      </c>
      <c r="I259" s="351">
        <v>19609455.90909091</v>
      </c>
      <c r="J259" s="351">
        <v>10913337.181818182</v>
      </c>
      <c r="K259" s="351">
        <f t="shared" si="27"/>
        <v>30522793.090909094</v>
      </c>
      <c r="L259" s="351"/>
      <c r="M259" s="351"/>
      <c r="N259" s="351"/>
      <c r="O259" s="351"/>
      <c r="P259" s="292">
        <f t="shared" si="28"/>
        <v>30522793.090909094</v>
      </c>
      <c r="Q259" s="411">
        <f t="shared" si="25"/>
        <v>2.1386506324069026</v>
      </c>
      <c r="R259" s="352">
        <f t="shared" si="24"/>
        <v>6</v>
      </c>
    </row>
    <row r="260" spans="1:18">
      <c r="A260" s="410" t="s">
        <v>453</v>
      </c>
      <c r="B260" s="410" t="s">
        <v>379</v>
      </c>
      <c r="C260" s="410" t="s">
        <v>32</v>
      </c>
      <c r="D260" s="410" t="s">
        <v>454</v>
      </c>
      <c r="E260" s="351">
        <v>1804380.3496903772</v>
      </c>
      <c r="F260" s="351"/>
      <c r="G260" s="351"/>
      <c r="H260" s="292">
        <f t="shared" si="26"/>
        <v>7677934.9860540144</v>
      </c>
      <c r="I260" s="351">
        <v>5832928.6363636367</v>
      </c>
      <c r="J260" s="351">
        <v>5873554.6363636367</v>
      </c>
      <c r="K260" s="351">
        <f t="shared" si="27"/>
        <v>11706483.272727273</v>
      </c>
      <c r="L260" s="351"/>
      <c r="M260" s="351"/>
      <c r="N260" s="351"/>
      <c r="O260" s="351"/>
      <c r="P260" s="292">
        <f t="shared" si="28"/>
        <v>11706483.272727273</v>
      </c>
      <c r="Q260" s="411">
        <f t="shared" si="25"/>
        <v>1.5246916383103792</v>
      </c>
      <c r="R260" s="352">
        <f t="shared" si="24"/>
        <v>6</v>
      </c>
    </row>
    <row r="261" spans="1:18">
      <c r="A261" s="410" t="s">
        <v>455</v>
      </c>
      <c r="B261" s="410" t="s">
        <v>379</v>
      </c>
      <c r="C261" s="410" t="s">
        <v>32</v>
      </c>
      <c r="D261" s="410" t="s">
        <v>456</v>
      </c>
      <c r="E261" s="351">
        <v>3898536.3330285898</v>
      </c>
      <c r="F261" s="351"/>
      <c r="G261" s="351"/>
      <c r="H261" s="292">
        <f t="shared" si="26"/>
        <v>13717493.878483135</v>
      </c>
      <c r="I261" s="351">
        <v>-7303621.6363636367</v>
      </c>
      <c r="J261" s="351">
        <v>9818957.5454545449</v>
      </c>
      <c r="K261" s="351">
        <f t="shared" si="27"/>
        <v>2515335.9090909082</v>
      </c>
      <c r="L261" s="351"/>
      <c r="M261" s="351"/>
      <c r="N261" s="351"/>
      <c r="O261" s="351"/>
      <c r="P261" s="292">
        <f t="shared" si="28"/>
        <v>2515335.9090909082</v>
      </c>
      <c r="Q261" s="411">
        <f t="shared" si="25"/>
        <v>0.18336701524149332</v>
      </c>
      <c r="R261" s="352">
        <f t="shared" si="24"/>
        <v>0.91683507620746663</v>
      </c>
    </row>
    <row r="262" spans="1:18">
      <c r="A262" s="410" t="s">
        <v>459</v>
      </c>
      <c r="B262" s="410" t="s">
        <v>379</v>
      </c>
      <c r="C262" s="410" t="s">
        <v>32</v>
      </c>
      <c r="D262" s="410" t="s">
        <v>460</v>
      </c>
      <c r="E262" s="351">
        <v>1657526.6742283753</v>
      </c>
      <c r="F262" s="351"/>
      <c r="G262" s="351"/>
      <c r="H262" s="292">
        <f t="shared" si="26"/>
        <v>6506370.4015011024</v>
      </c>
      <c r="I262" s="351">
        <v>9920970.3939393926</v>
      </c>
      <c r="J262" s="351">
        <v>4848843.7272727275</v>
      </c>
      <c r="K262" s="351">
        <f t="shared" si="27"/>
        <v>14769814.121212121</v>
      </c>
      <c r="L262" s="351"/>
      <c r="M262" s="351"/>
      <c r="N262" s="351"/>
      <c r="O262" s="351"/>
      <c r="P262" s="292">
        <f t="shared" si="28"/>
        <v>14769814.121212121</v>
      </c>
      <c r="Q262" s="411">
        <f t="shared" si="25"/>
        <v>2.2700543021351103</v>
      </c>
      <c r="R262" s="352">
        <f t="shared" si="24"/>
        <v>6</v>
      </c>
    </row>
    <row r="263" spans="1:18">
      <c r="A263" s="410" t="s">
        <v>461</v>
      </c>
      <c r="B263" s="410" t="s">
        <v>379</v>
      </c>
      <c r="C263" s="410" t="s">
        <v>32</v>
      </c>
      <c r="D263" s="410" t="s">
        <v>462</v>
      </c>
      <c r="E263" s="351">
        <v>2469264.4462692225</v>
      </c>
      <c r="F263" s="351"/>
      <c r="G263" s="351"/>
      <c r="H263" s="292">
        <f t="shared" si="26"/>
        <v>11894709.082632858</v>
      </c>
      <c r="I263" s="351">
        <v>12937850.969696973</v>
      </c>
      <c r="J263" s="351">
        <v>9425444.6363636367</v>
      </c>
      <c r="K263" s="351">
        <f t="shared" si="27"/>
        <v>22363295.606060609</v>
      </c>
      <c r="L263" s="351"/>
      <c r="M263" s="351"/>
      <c r="N263" s="351"/>
      <c r="O263" s="351"/>
      <c r="P263" s="292">
        <f t="shared" si="28"/>
        <v>22363295.606060609</v>
      </c>
      <c r="Q263" s="411">
        <f t="shared" si="25"/>
        <v>1.8801044607902726</v>
      </c>
      <c r="R263" s="352">
        <f t="shared" si="24"/>
        <v>6</v>
      </c>
    </row>
    <row r="264" spans="1:18">
      <c r="A264" s="410" t="s">
        <v>463</v>
      </c>
      <c r="B264" s="410" t="s">
        <v>379</v>
      </c>
      <c r="C264" s="410" t="s">
        <v>32</v>
      </c>
      <c r="D264" s="410" t="s">
        <v>464</v>
      </c>
      <c r="E264" s="351">
        <v>1667422.0215837311</v>
      </c>
      <c r="F264" s="351"/>
      <c r="G264" s="351"/>
      <c r="H264" s="292">
        <f t="shared" si="26"/>
        <v>8067985.657947368</v>
      </c>
      <c r="I264" s="351">
        <v>3030262.6363636367</v>
      </c>
      <c r="J264" s="351">
        <v>6400563.6363636367</v>
      </c>
      <c r="K264" s="351">
        <f t="shared" si="27"/>
        <v>9430826.2727272734</v>
      </c>
      <c r="L264" s="351"/>
      <c r="M264" s="351"/>
      <c r="N264" s="351"/>
      <c r="O264" s="351"/>
      <c r="P264" s="292">
        <f t="shared" si="28"/>
        <v>9430826.2727272734</v>
      </c>
      <c r="Q264" s="411">
        <f t="shared" si="25"/>
        <v>1.1689195633903289</v>
      </c>
      <c r="R264" s="352">
        <f t="shared" si="24"/>
        <v>5.8445978169516444</v>
      </c>
    </row>
    <row r="265" spans="1:18">
      <c r="A265" s="410" t="s">
        <v>465</v>
      </c>
      <c r="B265" s="410" t="s">
        <v>379</v>
      </c>
      <c r="C265" s="410" t="s">
        <v>32</v>
      </c>
      <c r="D265" s="410" t="s">
        <v>466</v>
      </c>
      <c r="E265" s="351">
        <v>2357773.3668928049</v>
      </c>
      <c r="F265" s="351"/>
      <c r="G265" s="351"/>
      <c r="H265" s="292">
        <f t="shared" si="26"/>
        <v>9609516.0941655319</v>
      </c>
      <c r="I265" s="351">
        <v>7185759.7272727266</v>
      </c>
      <c r="J265" s="351">
        <v>7251742.7272727275</v>
      </c>
      <c r="K265" s="351">
        <f t="shared" si="27"/>
        <v>14437502.454545453</v>
      </c>
      <c r="L265" s="351"/>
      <c r="M265" s="351"/>
      <c r="N265" s="351"/>
      <c r="O265" s="351"/>
      <c r="P265" s="292">
        <f t="shared" si="28"/>
        <v>14437502.454545453</v>
      </c>
      <c r="Q265" s="411">
        <f t="shared" si="25"/>
        <v>1.5024172198755417</v>
      </c>
      <c r="R265" s="352">
        <f t="shared" ref="R265:R275" si="29">MAX(0,MIN(5*1.2,5*Q265))</f>
        <v>6</v>
      </c>
    </row>
    <row r="266" spans="1:18">
      <c r="A266" s="410" t="s">
        <v>467</v>
      </c>
      <c r="B266" s="410" t="s">
        <v>379</v>
      </c>
      <c r="C266" s="410" t="s">
        <v>32</v>
      </c>
      <c r="D266" s="410" t="s">
        <v>468</v>
      </c>
      <c r="E266" s="351">
        <v>2176228.0951402015</v>
      </c>
      <c r="F266" s="351"/>
      <c r="G266" s="351"/>
      <c r="H266" s="292">
        <f t="shared" si="26"/>
        <v>11862150.186049294</v>
      </c>
      <c r="I266" s="351">
        <v>14677009.666666664</v>
      </c>
      <c r="J266" s="351">
        <v>9685922.0909090918</v>
      </c>
      <c r="K266" s="351">
        <f t="shared" si="27"/>
        <v>24362931.757575758</v>
      </c>
      <c r="L266" s="351"/>
      <c r="M266" s="351"/>
      <c r="N266" s="351"/>
      <c r="O266" s="351"/>
      <c r="P266" s="292">
        <f t="shared" si="28"/>
        <v>24362931.757575758</v>
      </c>
      <c r="Q266" s="411">
        <f t="shared" si="25"/>
        <v>2.0538377423536791</v>
      </c>
      <c r="R266" s="352">
        <f t="shared" si="29"/>
        <v>6</v>
      </c>
    </row>
    <row r="267" spans="1:18">
      <c r="A267" s="410" t="s">
        <v>469</v>
      </c>
      <c r="B267" s="410" t="s">
        <v>379</v>
      </c>
      <c r="C267" s="410" t="s">
        <v>32</v>
      </c>
      <c r="D267" s="410" t="s">
        <v>470</v>
      </c>
      <c r="E267" s="351">
        <v>4064358.1690871818</v>
      </c>
      <c r="F267" s="351"/>
      <c r="G267" s="351"/>
      <c r="H267" s="292">
        <f t="shared" si="26"/>
        <v>12232969.078178091</v>
      </c>
      <c r="I267" s="351">
        <v>-14792855.333333334</v>
      </c>
      <c r="J267" s="351">
        <v>8168610.9090909092</v>
      </c>
      <c r="K267" s="351">
        <f t="shared" si="27"/>
        <v>-6624244.4242424248</v>
      </c>
      <c r="L267" s="351"/>
      <c r="M267" s="351"/>
      <c r="N267" s="351"/>
      <c r="O267" s="351"/>
      <c r="P267" s="292">
        <f t="shared" si="28"/>
        <v>-6624244.4242424248</v>
      </c>
      <c r="Q267" s="411">
        <f t="shared" ref="Q267:Q275" si="30">P267/H267</f>
        <v>-0.54150749355356032</v>
      </c>
      <c r="R267" s="352">
        <f t="shared" si="29"/>
        <v>0</v>
      </c>
    </row>
    <row r="268" spans="1:18">
      <c r="A268" s="410" t="s">
        <v>471</v>
      </c>
      <c r="B268" s="410" t="s">
        <v>379</v>
      </c>
      <c r="C268" s="410" t="s">
        <v>32</v>
      </c>
      <c r="D268" s="410" t="s">
        <v>472</v>
      </c>
      <c r="E268" s="351">
        <v>2786863.7642406537</v>
      </c>
      <c r="F268" s="351"/>
      <c r="G268" s="351"/>
      <c r="H268" s="292">
        <f t="shared" si="26"/>
        <v>10187256.036967926</v>
      </c>
      <c r="I268" s="351">
        <v>13246894.606060605</v>
      </c>
      <c r="J268" s="351">
        <v>7400392.2727272725</v>
      </c>
      <c r="K268" s="351">
        <f t="shared" si="27"/>
        <v>20647286.878787879</v>
      </c>
      <c r="L268" s="351"/>
      <c r="M268" s="351"/>
      <c r="N268" s="351"/>
      <c r="O268" s="351"/>
      <c r="P268" s="292">
        <f t="shared" si="28"/>
        <v>20647286.878787879</v>
      </c>
      <c r="Q268" s="411">
        <f t="shared" si="30"/>
        <v>2.0267760821817151</v>
      </c>
      <c r="R268" s="352">
        <f t="shared" si="29"/>
        <v>6</v>
      </c>
    </row>
    <row r="269" spans="1:18">
      <c r="A269" s="410" t="s">
        <v>473</v>
      </c>
      <c r="B269" s="410" t="s">
        <v>379</v>
      </c>
      <c r="C269" s="410" t="s">
        <v>32</v>
      </c>
      <c r="D269" s="410" t="s">
        <v>474</v>
      </c>
      <c r="E269" s="351">
        <v>3874631.7909772932</v>
      </c>
      <c r="F269" s="351"/>
      <c r="G269" s="351"/>
      <c r="H269" s="292">
        <f t="shared" si="26"/>
        <v>14355276.245522749</v>
      </c>
      <c r="I269" s="351">
        <v>7666211.4545454532</v>
      </c>
      <c r="J269" s="351">
        <v>10480644.454545455</v>
      </c>
      <c r="K269" s="351">
        <f t="shared" si="27"/>
        <v>18146855.909090906</v>
      </c>
      <c r="L269" s="351"/>
      <c r="M269" s="351"/>
      <c r="N269" s="351"/>
      <c r="O269" s="351"/>
      <c r="P269" s="292">
        <f t="shared" si="28"/>
        <v>18146855.909090906</v>
      </c>
      <c r="Q269" s="411">
        <f t="shared" si="30"/>
        <v>1.2641244653686625</v>
      </c>
      <c r="R269" s="352">
        <f t="shared" si="29"/>
        <v>6</v>
      </c>
    </row>
    <row r="270" spans="1:18">
      <c r="A270" s="410" t="s">
        <v>475</v>
      </c>
      <c r="B270" s="410" t="s">
        <v>379</v>
      </c>
      <c r="C270" s="410" t="s">
        <v>32</v>
      </c>
      <c r="D270" s="410" t="s">
        <v>476</v>
      </c>
      <c r="E270" s="351">
        <v>6300917.3827670505</v>
      </c>
      <c r="F270" s="351"/>
      <c r="G270" s="351"/>
      <c r="H270" s="292">
        <f t="shared" si="26"/>
        <v>25105255.473676141</v>
      </c>
      <c r="I270" s="351">
        <v>15234598.393939391</v>
      </c>
      <c r="J270" s="351">
        <v>18804338.09090909</v>
      </c>
      <c r="K270" s="351">
        <f t="shared" si="27"/>
        <v>34038936.484848484</v>
      </c>
      <c r="L270" s="351"/>
      <c r="M270" s="351"/>
      <c r="N270" s="351"/>
      <c r="O270" s="351"/>
      <c r="P270" s="292">
        <f t="shared" si="28"/>
        <v>34038936.484848484</v>
      </c>
      <c r="Q270" s="411">
        <f t="shared" si="30"/>
        <v>1.3558490380844626</v>
      </c>
      <c r="R270" s="352">
        <f t="shared" si="29"/>
        <v>6</v>
      </c>
    </row>
    <row r="271" spans="1:18">
      <c r="A271" s="410" t="s">
        <v>449</v>
      </c>
      <c r="B271" s="410" t="s">
        <v>379</v>
      </c>
      <c r="C271" s="410" t="s">
        <v>32</v>
      </c>
      <c r="D271" s="410" t="s">
        <v>450</v>
      </c>
      <c r="E271" s="351">
        <v>7472002.2713126643</v>
      </c>
      <c r="F271" s="351"/>
      <c r="G271" s="351"/>
      <c r="H271" s="292">
        <f t="shared" si="26"/>
        <v>17434874.998585392</v>
      </c>
      <c r="I271" s="351">
        <v>19690041.333333336</v>
      </c>
      <c r="J271" s="351">
        <v>9962872.7272727266</v>
      </c>
      <c r="K271" s="351">
        <f t="shared" si="27"/>
        <v>29652914.060606062</v>
      </c>
      <c r="L271" s="351"/>
      <c r="M271" s="351"/>
      <c r="N271" s="351"/>
      <c r="O271" s="351"/>
      <c r="P271" s="292">
        <f t="shared" si="28"/>
        <v>29652914.060606062</v>
      </c>
      <c r="Q271" s="411">
        <f t="shared" si="30"/>
        <v>1.7007815692978585</v>
      </c>
      <c r="R271" s="352">
        <f t="shared" si="29"/>
        <v>6</v>
      </c>
    </row>
    <row r="272" spans="1:18">
      <c r="A272" s="410" t="s">
        <v>457</v>
      </c>
      <c r="B272" s="410" t="s">
        <v>379</v>
      </c>
      <c r="C272" s="410" t="s">
        <v>32</v>
      </c>
      <c r="D272" s="410" t="s">
        <v>458</v>
      </c>
      <c r="E272" s="351">
        <v>1122276.8759753637</v>
      </c>
      <c r="F272" s="351"/>
      <c r="G272" s="351"/>
      <c r="H272" s="292">
        <f t="shared" si="26"/>
        <v>5027359.4214299088</v>
      </c>
      <c r="I272" s="351">
        <v>15960088.727272727</v>
      </c>
      <c r="J272" s="351">
        <v>3905082.5454545454</v>
      </c>
      <c r="K272" s="351">
        <f t="shared" si="27"/>
        <v>19865171.272727273</v>
      </c>
      <c r="L272" s="351"/>
      <c r="M272" s="351"/>
      <c r="N272" s="351"/>
      <c r="O272" s="351"/>
      <c r="P272" s="292">
        <f t="shared" si="28"/>
        <v>19865171.272727273</v>
      </c>
      <c r="Q272" s="411">
        <f t="shared" si="30"/>
        <v>3.9514125821298678</v>
      </c>
      <c r="R272" s="352">
        <f t="shared" si="29"/>
        <v>6</v>
      </c>
    </row>
    <row r="273" spans="1:18">
      <c r="A273" s="410" t="s">
        <v>563</v>
      </c>
      <c r="B273" s="410" t="s">
        <v>379</v>
      </c>
      <c r="C273" s="410" t="s">
        <v>32</v>
      </c>
      <c r="D273" s="410" t="s">
        <v>564</v>
      </c>
      <c r="E273" s="351">
        <v>1326726.8451892224</v>
      </c>
      <c r="F273" s="351"/>
      <c r="G273" s="351"/>
      <c r="H273" s="292">
        <f t="shared" si="26"/>
        <v>3790019.1179164955</v>
      </c>
      <c r="I273" s="351">
        <v>3029224.8484848477</v>
      </c>
      <c r="J273" s="351">
        <v>2463292.2727272729</v>
      </c>
      <c r="K273" s="351">
        <f t="shared" si="27"/>
        <v>5492517.1212121211</v>
      </c>
      <c r="L273" s="351"/>
      <c r="M273" s="351"/>
      <c r="N273" s="351"/>
      <c r="O273" s="351"/>
      <c r="P273" s="292">
        <f t="shared" si="28"/>
        <v>5492517.1212121211</v>
      </c>
      <c r="Q273" s="411">
        <f t="shared" si="30"/>
        <v>1.449205650506467</v>
      </c>
      <c r="R273" s="352">
        <f t="shared" si="29"/>
        <v>6</v>
      </c>
    </row>
    <row r="274" spans="1:18">
      <c r="A274" s="410" t="s">
        <v>607</v>
      </c>
      <c r="B274" s="410" t="s">
        <v>379</v>
      </c>
      <c r="C274" s="410" t="s">
        <v>32</v>
      </c>
      <c r="D274" s="410" t="s">
        <v>613</v>
      </c>
      <c r="E274" s="351">
        <v>2534214.7079068413</v>
      </c>
      <c r="F274" s="351"/>
      <c r="G274" s="351"/>
      <c r="H274" s="292">
        <f t="shared" si="26"/>
        <v>4728199.7079068413</v>
      </c>
      <c r="I274" s="351">
        <v>7511936.9696969707</v>
      </c>
      <c r="J274" s="351">
        <v>2193985</v>
      </c>
      <c r="K274" s="351">
        <f t="shared" si="27"/>
        <v>9705921.9696969707</v>
      </c>
      <c r="L274" s="351"/>
      <c r="M274" s="351"/>
      <c r="N274" s="351"/>
      <c r="O274" s="351"/>
      <c r="P274" s="292">
        <f t="shared" si="28"/>
        <v>9705921.9696969707</v>
      </c>
      <c r="Q274" s="411">
        <f t="shared" si="30"/>
        <v>2.0527732687487839</v>
      </c>
      <c r="R274" s="352">
        <f t="shared" si="29"/>
        <v>6</v>
      </c>
    </row>
    <row r="275" spans="1:18">
      <c r="A275" s="410" t="s">
        <v>1075</v>
      </c>
      <c r="B275" s="410" t="s">
        <v>379</v>
      </c>
      <c r="C275" s="410" t="s">
        <v>32</v>
      </c>
      <c r="D275" s="410" t="s">
        <v>1076</v>
      </c>
      <c r="E275" s="351">
        <v>0</v>
      </c>
      <c r="F275" s="351"/>
      <c r="G275" s="351"/>
      <c r="H275" s="292">
        <f t="shared" si="26"/>
        <v>0</v>
      </c>
      <c r="I275" s="351">
        <v>0</v>
      </c>
      <c r="J275" s="351">
        <v>0</v>
      </c>
      <c r="K275" s="351">
        <f t="shared" si="27"/>
        <v>0</v>
      </c>
      <c r="L275" s="351"/>
      <c r="M275" s="351"/>
      <c r="N275" s="351"/>
      <c r="O275" s="351"/>
      <c r="P275" s="292">
        <f t="shared" si="28"/>
        <v>0</v>
      </c>
      <c r="Q275" s="411" t="e">
        <f t="shared" si="30"/>
        <v>#DIV/0!</v>
      </c>
      <c r="R275" s="352" t="e">
        <f t="shared" si="29"/>
        <v>#DIV/0!</v>
      </c>
    </row>
    <row r="276" spans="1:18"/>
    <row r="277" spans="1:18"/>
    <row r="278" spans="1:18"/>
    <row r="279" spans="1:18"/>
    <row r="280" spans="1:18"/>
    <row r="281" spans="1:18"/>
    <row r="282" spans="1:18"/>
    <row r="283" spans="1:18"/>
    <row r="284" spans="1:18"/>
    <row r="285" spans="1:18"/>
    <row r="286" spans="1:18"/>
    <row r="287" spans="1:18"/>
    <row r="288" spans="1:1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mergeCells count="13">
    <mergeCell ref="R5:R7"/>
    <mergeCell ref="S5:S8"/>
    <mergeCell ref="E6:H6"/>
    <mergeCell ref="I6:P6"/>
    <mergeCell ref="A1:D2"/>
    <mergeCell ref="E1:I3"/>
    <mergeCell ref="N1:Q3"/>
    <mergeCell ref="A5:A7"/>
    <mergeCell ref="B5:B7"/>
    <mergeCell ref="C5:C7"/>
    <mergeCell ref="D5:D7"/>
    <mergeCell ref="E5:P5"/>
    <mergeCell ref="Q5:Q7"/>
  </mergeCells>
  <phoneticPr fontId="1" type="noConversion"/>
  <conditionalFormatting sqref="A6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B1:AB27"/>
  <sheetViews>
    <sheetView showGridLines="0" topLeftCell="C1" zoomScale="85" zoomScaleNormal="85" workbookViewId="0">
      <selection activeCell="O29" sqref="G29:O31"/>
    </sheetView>
  </sheetViews>
  <sheetFormatPr defaultRowHeight="17"/>
  <cols>
    <col min="1" max="1" width="6.1640625" customWidth="1"/>
    <col min="2" max="2" width="8.1640625" bestFit="1" customWidth="1"/>
    <col min="3" max="3" width="11.08203125" bestFit="1" customWidth="1"/>
    <col min="4" max="4" width="11.08203125" hidden="1" customWidth="1"/>
    <col min="5" max="5" width="31" customWidth="1"/>
    <col min="6" max="6" width="15.6640625" style="207" customWidth="1"/>
    <col min="7" max="8" width="15.6640625" style="207" bestFit="1" customWidth="1"/>
    <col min="9" max="9" width="16.9140625" customWidth="1"/>
    <col min="10" max="10" width="15.6640625" customWidth="1"/>
    <col min="11" max="12" width="15.6640625" bestFit="1" customWidth="1"/>
    <col min="13" max="13" width="16.83203125" customWidth="1"/>
    <col min="14" max="20" width="15.4140625" customWidth="1"/>
    <col min="21" max="21" width="15.33203125" customWidth="1"/>
    <col min="22" max="24" width="18.5" customWidth="1"/>
    <col min="28" max="28" width="9.08203125" customWidth="1"/>
  </cols>
  <sheetData>
    <row r="1" spans="2:24" ht="21.65" customHeight="1">
      <c r="B1" s="1001" t="s">
        <v>1069</v>
      </c>
      <c r="C1" s="1001"/>
      <c r="D1" s="1001"/>
      <c r="E1" s="1001"/>
      <c r="F1" s="1002" t="s">
        <v>632</v>
      </c>
      <c r="G1" s="1002"/>
      <c r="H1" s="1002"/>
      <c r="I1" s="1002"/>
      <c r="J1" s="1002"/>
      <c r="K1" s="1002" t="s">
        <v>567</v>
      </c>
      <c r="L1" s="1002"/>
      <c r="M1" s="1002"/>
      <c r="N1" s="1002"/>
    </row>
    <row r="2" spans="2:24" ht="38" customHeight="1">
      <c r="B2" s="1001"/>
      <c r="C2" s="1001"/>
      <c r="D2" s="1001"/>
      <c r="E2" s="1001"/>
      <c r="F2" s="1002"/>
      <c r="G2" s="1002"/>
      <c r="H2" s="1002"/>
      <c r="I2" s="1002"/>
      <c r="J2" s="1002"/>
      <c r="K2" s="1002"/>
      <c r="L2" s="1002"/>
      <c r="M2" s="1002"/>
      <c r="N2" s="1002"/>
    </row>
    <row r="3" spans="2:24" ht="35" customHeight="1">
      <c r="B3" s="201"/>
      <c r="C3" s="202"/>
      <c r="D3" s="203"/>
      <c r="E3" s="202"/>
      <c r="F3" s="1002"/>
      <c r="G3" s="1002"/>
      <c r="H3" s="1002"/>
      <c r="I3" s="1002"/>
      <c r="J3" s="1002"/>
      <c r="K3" s="1002"/>
      <c r="L3" s="1002"/>
      <c r="M3" s="1002"/>
      <c r="N3" s="1002"/>
    </row>
    <row r="4" spans="2:24" ht="35" hidden="1" customHeight="1">
      <c r="B4" s="201"/>
      <c r="C4" s="202"/>
      <c r="D4" s="203"/>
      <c r="E4" s="202"/>
      <c r="F4" s="300"/>
      <c r="G4" s="202"/>
      <c r="H4" s="202"/>
      <c r="I4" s="300"/>
      <c r="J4" s="202"/>
      <c r="K4" s="300"/>
      <c r="L4" s="202"/>
      <c r="M4" s="300"/>
      <c r="N4" s="202"/>
      <c r="O4" s="202"/>
      <c r="P4" s="300"/>
      <c r="Q4" s="202"/>
      <c r="R4" s="202"/>
      <c r="S4" s="300"/>
      <c r="T4" s="202"/>
      <c r="U4" s="202"/>
      <c r="V4" s="202"/>
      <c r="W4" s="202"/>
      <c r="X4" s="202"/>
    </row>
    <row r="5" spans="2:24" ht="19" thickBot="1">
      <c r="B5" s="205"/>
      <c r="C5" s="206"/>
      <c r="D5" s="205"/>
      <c r="E5" s="766">
        <v>1</v>
      </c>
      <c r="F5" s="767">
        <v>2</v>
      </c>
      <c r="G5" s="766">
        <v>3</v>
      </c>
      <c r="H5" s="766">
        <v>4</v>
      </c>
      <c r="I5" s="767">
        <v>5</v>
      </c>
      <c r="J5" s="766">
        <v>7</v>
      </c>
      <c r="K5" s="767">
        <v>8</v>
      </c>
      <c r="L5" s="766">
        <v>9</v>
      </c>
      <c r="M5" s="766">
        <v>10</v>
      </c>
      <c r="N5" s="767">
        <v>11</v>
      </c>
      <c r="O5" s="766">
        <v>12</v>
      </c>
      <c r="P5" s="766">
        <v>13</v>
      </c>
      <c r="Q5" s="767">
        <v>14</v>
      </c>
      <c r="R5" s="766">
        <v>15</v>
      </c>
      <c r="S5" s="766">
        <v>16</v>
      </c>
      <c r="T5" s="767">
        <v>17</v>
      </c>
      <c r="U5" s="766">
        <v>18</v>
      </c>
      <c r="V5" s="766">
        <v>27</v>
      </c>
      <c r="W5" s="766">
        <v>27</v>
      </c>
      <c r="X5" s="766">
        <v>28</v>
      </c>
    </row>
    <row r="6" spans="2:24" ht="18" customHeight="1" thickTop="1">
      <c r="B6" s="1003" t="s">
        <v>44</v>
      </c>
      <c r="C6" s="1005" t="s">
        <v>42</v>
      </c>
      <c r="D6" s="1005" t="s">
        <v>43</v>
      </c>
      <c r="E6" s="1005" t="s">
        <v>5</v>
      </c>
      <c r="F6" s="1007" t="s">
        <v>503</v>
      </c>
      <c r="G6" s="1007"/>
      <c r="H6" s="1007"/>
      <c r="I6" s="1007"/>
      <c r="J6" s="1007"/>
      <c r="K6" s="1007"/>
      <c r="L6" s="1007"/>
      <c r="M6" s="1007"/>
      <c r="N6" s="1007" t="s">
        <v>1</v>
      </c>
      <c r="O6" s="1007"/>
      <c r="P6" s="1007"/>
      <c r="Q6" s="1007"/>
      <c r="R6" s="1007"/>
      <c r="S6" s="1007"/>
      <c r="T6" s="1007"/>
      <c r="U6" s="1013"/>
      <c r="V6" s="1029" t="s">
        <v>633</v>
      </c>
      <c r="W6" s="1025" t="s">
        <v>634</v>
      </c>
      <c r="X6" s="1027" t="s">
        <v>574</v>
      </c>
    </row>
    <row r="7" spans="2:24">
      <c r="B7" s="1004"/>
      <c r="C7" s="1006"/>
      <c r="D7" s="1006"/>
      <c r="E7" s="1006"/>
      <c r="F7" s="1010" t="s">
        <v>575</v>
      </c>
      <c r="G7" s="1010"/>
      <c r="H7" s="1010"/>
      <c r="I7" s="1010"/>
      <c r="J7" s="1010" t="s">
        <v>576</v>
      </c>
      <c r="K7" s="1010"/>
      <c r="L7" s="1010"/>
      <c r="M7" s="1010"/>
      <c r="N7" s="1010" t="s">
        <v>46</v>
      </c>
      <c r="O7" s="1010"/>
      <c r="P7" s="1010"/>
      <c r="Q7" s="1010"/>
      <c r="R7" s="1010" t="s">
        <v>47</v>
      </c>
      <c r="S7" s="1010"/>
      <c r="T7" s="1010"/>
      <c r="U7" s="1031"/>
      <c r="V7" s="1030"/>
      <c r="W7" s="1026"/>
      <c r="X7" s="1028"/>
    </row>
    <row r="8" spans="2:24" ht="18" customHeight="1">
      <c r="B8" s="1004"/>
      <c r="C8" s="1006"/>
      <c r="D8" s="1006"/>
      <c r="E8" s="1006"/>
      <c r="F8" s="299" t="s">
        <v>1070</v>
      </c>
      <c r="G8" s="299" t="s">
        <v>1071</v>
      </c>
      <c r="H8" s="299" t="s">
        <v>1072</v>
      </c>
      <c r="I8" s="240" t="s">
        <v>513</v>
      </c>
      <c r="J8" s="765" t="s">
        <v>1070</v>
      </c>
      <c r="K8" s="765" t="s">
        <v>1071</v>
      </c>
      <c r="L8" s="765" t="s">
        <v>1072</v>
      </c>
      <c r="M8" s="241" t="s">
        <v>513</v>
      </c>
      <c r="N8" s="299" t="s">
        <v>526</v>
      </c>
      <c r="O8" s="299" t="s">
        <v>527</v>
      </c>
      <c r="P8" s="299" t="s">
        <v>528</v>
      </c>
      <c r="Q8" s="240" t="s">
        <v>513</v>
      </c>
      <c r="R8" s="299" t="s">
        <v>526</v>
      </c>
      <c r="S8" s="299" t="s">
        <v>527</v>
      </c>
      <c r="T8" s="299" t="s">
        <v>528</v>
      </c>
      <c r="U8" s="408" t="s">
        <v>513</v>
      </c>
      <c r="V8" s="1030"/>
      <c r="W8" s="1026"/>
      <c r="X8" s="1028"/>
    </row>
    <row r="9" spans="2:24">
      <c r="B9" s="305"/>
      <c r="C9" s="306" t="s">
        <v>485</v>
      </c>
      <c r="D9" s="306"/>
      <c r="E9" s="306" t="s">
        <v>485</v>
      </c>
      <c r="F9" s="307">
        <f>SUM(F10:F14)</f>
        <v>143000000</v>
      </c>
      <c r="G9" s="307">
        <f>SUM(G10:G14)</f>
        <v>143000000</v>
      </c>
      <c r="H9" s="307">
        <f>SUM(H10:H14)</f>
        <v>143000000</v>
      </c>
      <c r="I9" s="307">
        <f>SUM(F9:H9)</f>
        <v>429000000</v>
      </c>
      <c r="J9" s="307">
        <f t="shared" ref="J9:L9" si="0">SUM(J10:J14)</f>
        <v>72798791</v>
      </c>
      <c r="K9" s="307">
        <f t="shared" si="0"/>
        <v>52500042</v>
      </c>
      <c r="L9" s="307">
        <f t="shared" si="0"/>
        <v>28403941</v>
      </c>
      <c r="M9" s="307">
        <f>SUM(J9:L9)</f>
        <v>153702774</v>
      </c>
      <c r="N9" s="307">
        <f>SUM(N10:N14)</f>
        <v>200000000</v>
      </c>
      <c r="O9" s="307">
        <f>SUM(O10:O14)</f>
        <v>200000000</v>
      </c>
      <c r="P9" s="307">
        <f>SUM(P10:P14)</f>
        <v>200000000</v>
      </c>
      <c r="Q9" s="307">
        <f t="shared" ref="Q9:Q24" si="1">SUM(N9:P9)</f>
        <v>600000000</v>
      </c>
      <c r="R9" s="307">
        <f>SUM(R10:R14)</f>
        <v>188604189</v>
      </c>
      <c r="S9" s="307">
        <f>SUM(S10:S14)</f>
        <v>145504779</v>
      </c>
      <c r="T9" s="307">
        <f>SUM(T10:T14)</f>
        <v>122892202</v>
      </c>
      <c r="U9" s="308">
        <f t="shared" ref="U9:U24" si="2">SUM(R9:T9)</f>
        <v>457001170</v>
      </c>
      <c r="V9" s="386">
        <f>M9/I9</f>
        <v>0.35828152447552447</v>
      </c>
      <c r="W9" s="387">
        <f>U9/Q9</f>
        <v>0.76166861666666663</v>
      </c>
      <c r="X9" s="388">
        <f>(MIN(V9*0.2*4,4*0.2*1.2)+MIN(W9*0.8*4,4*0.8*1.2))</f>
        <v>2.7239647929137529</v>
      </c>
    </row>
    <row r="10" spans="2:24">
      <c r="B10" s="281"/>
      <c r="C10" s="282" t="s">
        <v>486</v>
      </c>
      <c r="D10" s="282"/>
      <c r="E10" s="282" t="s">
        <v>12</v>
      </c>
      <c r="F10" s="283">
        <v>23738000</v>
      </c>
      <c r="G10" s="283">
        <v>20878000</v>
      </c>
      <c r="H10" s="283">
        <v>23838100</v>
      </c>
      <c r="I10" s="284">
        <f>SUM(F10:H10)</f>
        <v>68454100</v>
      </c>
      <c r="J10" s="283">
        <v>23775763</v>
      </c>
      <c r="K10" s="283">
        <v>9043853</v>
      </c>
      <c r="L10" s="283">
        <v>7435149</v>
      </c>
      <c r="M10" s="284">
        <f>SUM(J10:L10)</f>
        <v>40254765</v>
      </c>
      <c r="N10" s="283">
        <v>37500000</v>
      </c>
      <c r="O10" s="283">
        <v>33120000</v>
      </c>
      <c r="P10" s="283">
        <v>37340000</v>
      </c>
      <c r="Q10" s="284">
        <f>SUM(N10:P10)</f>
        <v>107960000</v>
      </c>
      <c r="R10" s="283">
        <v>60254305</v>
      </c>
      <c r="S10" s="283">
        <v>41889426</v>
      </c>
      <c r="T10" s="283">
        <v>27064812</v>
      </c>
      <c r="U10" s="309">
        <f>SUM(R10:T10)</f>
        <v>129208543</v>
      </c>
      <c r="V10" s="389">
        <f>M10/I10</f>
        <v>0.58805484258795304</v>
      </c>
      <c r="W10" s="390">
        <f>U10/Q10</f>
        <v>1.1968186643201186</v>
      </c>
      <c r="X10" s="391">
        <f t="shared" ref="X10:X14" si="3">(MIN(V10*0.2*4,4*0.2*1.2)+MIN(W10*0.8*4,4*0.8*1.2))</f>
        <v>4.3002635998947421</v>
      </c>
    </row>
    <row r="11" spans="2:24">
      <c r="B11" s="243"/>
      <c r="C11" s="244" t="s">
        <v>490</v>
      </c>
      <c r="D11" s="244"/>
      <c r="E11" s="244" t="s">
        <v>13</v>
      </c>
      <c r="F11" s="245">
        <v>20306000</v>
      </c>
      <c r="G11" s="245">
        <v>21450000</v>
      </c>
      <c r="H11" s="245">
        <v>20506200</v>
      </c>
      <c r="I11" s="246">
        <f t="shared" ref="I11:I14" si="4">SUM(F11:H11)</f>
        <v>62262200</v>
      </c>
      <c r="J11" s="245">
        <v>6179587</v>
      </c>
      <c r="K11" s="245">
        <v>2335971</v>
      </c>
      <c r="L11" s="245">
        <v>3717730</v>
      </c>
      <c r="M11" s="246">
        <f t="shared" ref="M11:M14" si="5">SUM(J11:L11)</f>
        <v>12233288</v>
      </c>
      <c r="N11" s="245">
        <v>33000000</v>
      </c>
      <c r="O11" s="245">
        <v>34480000</v>
      </c>
      <c r="P11" s="245">
        <v>32400000</v>
      </c>
      <c r="Q11" s="246">
        <f t="shared" ref="Q11:Q14" si="6">SUM(N11:P11)</f>
        <v>99880000</v>
      </c>
      <c r="R11" s="245">
        <v>14160078</v>
      </c>
      <c r="S11" s="245">
        <v>17147818</v>
      </c>
      <c r="T11" s="245">
        <v>13237459</v>
      </c>
      <c r="U11" s="250">
        <f t="shared" si="2"/>
        <v>44545355</v>
      </c>
      <c r="V11" s="389">
        <f>M11/I11</f>
        <v>0.19648017577278026</v>
      </c>
      <c r="W11" s="390">
        <f>U11/Q11</f>
        <v>0.44598873648378051</v>
      </c>
      <c r="X11" s="391">
        <f>(MIN(V11*0.2*4,4*0.2*1.2)+MIN(W11*0.8*4,4*0.8*1.2))</f>
        <v>1.584348097366322</v>
      </c>
    </row>
    <row r="12" spans="2:24">
      <c r="B12" s="243"/>
      <c r="C12" s="244" t="s">
        <v>546</v>
      </c>
      <c r="D12" s="244"/>
      <c r="E12" s="244" t="s">
        <v>541</v>
      </c>
      <c r="F12" s="245">
        <v>26026000</v>
      </c>
      <c r="G12" s="245">
        <v>24453000</v>
      </c>
      <c r="H12" s="245">
        <v>26197600</v>
      </c>
      <c r="I12" s="246">
        <f t="shared" si="4"/>
        <v>76676600</v>
      </c>
      <c r="J12" s="245">
        <v>7832490</v>
      </c>
      <c r="K12" s="245">
        <v>4219390</v>
      </c>
      <c r="L12" s="245">
        <v>6450040</v>
      </c>
      <c r="M12" s="246">
        <f t="shared" si="5"/>
        <v>18501920</v>
      </c>
      <c r="N12" s="245">
        <v>39500000</v>
      </c>
      <c r="O12" s="245">
        <v>40320000</v>
      </c>
      <c r="P12" s="245">
        <v>41440000</v>
      </c>
      <c r="Q12" s="246">
        <f t="shared" si="6"/>
        <v>121260000</v>
      </c>
      <c r="R12" s="245">
        <v>17755039</v>
      </c>
      <c r="S12" s="245">
        <v>19949710</v>
      </c>
      <c r="T12" s="245">
        <v>19614611</v>
      </c>
      <c r="U12" s="250">
        <f t="shared" si="2"/>
        <v>57319360</v>
      </c>
      <c r="V12" s="389">
        <f t="shared" ref="V12:V14" si="7">M12/I12</f>
        <v>0.24129812746000737</v>
      </c>
      <c r="W12" s="390">
        <f t="shared" ref="W12:W14" si="8">U12/Q12</f>
        <v>0.47269800428830611</v>
      </c>
      <c r="X12" s="391">
        <f t="shared" si="3"/>
        <v>1.7056721156905854</v>
      </c>
    </row>
    <row r="13" spans="2:24">
      <c r="B13" s="243"/>
      <c r="C13" s="244" t="s">
        <v>492</v>
      </c>
      <c r="D13" s="244"/>
      <c r="E13" s="244" t="s">
        <v>14</v>
      </c>
      <c r="F13" s="245">
        <v>42042000</v>
      </c>
      <c r="G13" s="245">
        <v>43329000</v>
      </c>
      <c r="H13" s="245">
        <v>41470000</v>
      </c>
      <c r="I13" s="246">
        <f t="shared" si="4"/>
        <v>126841000</v>
      </c>
      <c r="J13" s="245">
        <v>18373029</v>
      </c>
      <c r="K13" s="245">
        <v>22444561</v>
      </c>
      <c r="L13" s="245">
        <v>2803371</v>
      </c>
      <c r="M13" s="246">
        <f t="shared" si="5"/>
        <v>43620961</v>
      </c>
      <c r="N13" s="245">
        <v>40100000</v>
      </c>
      <c r="O13" s="245">
        <v>38480000</v>
      </c>
      <c r="P13" s="245">
        <v>38680000</v>
      </c>
      <c r="Q13" s="246">
        <f t="shared" si="6"/>
        <v>117260000</v>
      </c>
      <c r="R13" s="245">
        <v>53934222</v>
      </c>
      <c r="S13" s="245">
        <v>35493301</v>
      </c>
      <c r="T13" s="245">
        <v>32468086</v>
      </c>
      <c r="U13" s="250">
        <f t="shared" si="2"/>
        <v>121895609</v>
      </c>
      <c r="V13" s="389">
        <f t="shared" si="7"/>
        <v>0.34390268919355726</v>
      </c>
      <c r="W13" s="390">
        <f t="shared" si="8"/>
        <v>1.0395327392120075</v>
      </c>
      <c r="X13" s="391">
        <f t="shared" si="3"/>
        <v>3.6016269168332697</v>
      </c>
    </row>
    <row r="14" spans="2:24" ht="17.5" thickBot="1">
      <c r="B14" s="288"/>
      <c r="C14" s="289" t="s">
        <v>494</v>
      </c>
      <c r="D14" s="289"/>
      <c r="E14" s="289" t="s">
        <v>15</v>
      </c>
      <c r="F14" s="248">
        <v>30888000</v>
      </c>
      <c r="G14" s="248">
        <v>32890000</v>
      </c>
      <c r="H14" s="248">
        <v>30988100</v>
      </c>
      <c r="I14" s="290">
        <f t="shared" si="4"/>
        <v>94766100</v>
      </c>
      <c r="J14" s="248">
        <v>16637922</v>
      </c>
      <c r="K14" s="248">
        <v>14456267</v>
      </c>
      <c r="L14" s="248">
        <v>7997651</v>
      </c>
      <c r="M14" s="290">
        <f t="shared" si="5"/>
        <v>39091840</v>
      </c>
      <c r="N14" s="248">
        <v>49900000</v>
      </c>
      <c r="O14" s="248">
        <v>53600000</v>
      </c>
      <c r="P14" s="248">
        <v>50140000</v>
      </c>
      <c r="Q14" s="290">
        <f t="shared" si="6"/>
        <v>153640000</v>
      </c>
      <c r="R14" s="248">
        <v>42500545</v>
      </c>
      <c r="S14" s="248">
        <v>31024524</v>
      </c>
      <c r="T14" s="248">
        <v>30507234</v>
      </c>
      <c r="U14" s="312">
        <f t="shared" si="2"/>
        <v>104032303</v>
      </c>
      <c r="V14" s="392">
        <f t="shared" si="7"/>
        <v>0.41250869245436922</v>
      </c>
      <c r="W14" s="393">
        <f t="shared" si="8"/>
        <v>0.67711730669096593</v>
      </c>
      <c r="X14" s="394">
        <f t="shared" si="3"/>
        <v>2.4967823353745864</v>
      </c>
    </row>
    <row r="15" spans="2:24" ht="17.5" hidden="1" thickTop="1">
      <c r="B15" s="275"/>
      <c r="C15" s="276" t="s">
        <v>12</v>
      </c>
      <c r="D15" s="276"/>
      <c r="E15" s="276" t="s">
        <v>542</v>
      </c>
      <c r="F15" s="277">
        <v>9652500</v>
      </c>
      <c r="G15" s="277">
        <v>9652500</v>
      </c>
      <c r="H15" s="277"/>
      <c r="I15" s="278">
        <f t="shared" ref="I15:I24" si="9">SUM(F15:H15)</f>
        <v>19305000</v>
      </c>
      <c r="J15" s="277">
        <v>17625506</v>
      </c>
      <c r="K15" s="277">
        <v>4532703</v>
      </c>
      <c r="L15" s="277"/>
      <c r="M15" s="278">
        <f t="shared" ref="M15:M24" si="10">SUM(J15:L15)</f>
        <v>22158209</v>
      </c>
      <c r="N15" s="277">
        <v>14360000</v>
      </c>
      <c r="O15" s="277">
        <v>14360000</v>
      </c>
      <c r="P15" s="277"/>
      <c r="Q15" s="278">
        <f t="shared" si="1"/>
        <v>28720000</v>
      </c>
      <c r="R15" s="277">
        <v>14907206</v>
      </c>
      <c r="S15" s="277">
        <v>31475732</v>
      </c>
      <c r="T15" s="277"/>
      <c r="U15" s="278">
        <f t="shared" si="2"/>
        <v>46382938</v>
      </c>
      <c r="V15" s="395">
        <f t="shared" ref="V15:V24" si="11">K15/G15</f>
        <v>0.46958850038850036</v>
      </c>
      <c r="W15" s="395">
        <f t="shared" ref="W15:W24" si="12">S15/O15</f>
        <v>2.1919033426183843</v>
      </c>
      <c r="X15" s="396">
        <f t="shared" ref="X15:X24" si="13">((V15*0.1)+(W15*0.9))*2/3*25</f>
        <v>33.661197639923266</v>
      </c>
    </row>
    <row r="16" spans="2:24" ht="17.5" hidden="1" thickTop="1">
      <c r="B16" s="243"/>
      <c r="C16" s="244" t="s">
        <v>12</v>
      </c>
      <c r="D16" s="244"/>
      <c r="E16" s="244" t="s">
        <v>543</v>
      </c>
      <c r="F16" s="245">
        <v>14300000</v>
      </c>
      <c r="G16" s="245">
        <v>14300000</v>
      </c>
      <c r="H16" s="245"/>
      <c r="I16" s="246">
        <f t="shared" si="9"/>
        <v>28600000</v>
      </c>
      <c r="J16" s="245">
        <v>31849381</v>
      </c>
      <c r="K16" s="245">
        <v>16899421</v>
      </c>
      <c r="L16" s="245"/>
      <c r="M16" s="246">
        <f t="shared" si="10"/>
        <v>48748802</v>
      </c>
      <c r="N16" s="245">
        <v>24340000</v>
      </c>
      <c r="O16" s="245">
        <v>24340000</v>
      </c>
      <c r="P16" s="245"/>
      <c r="Q16" s="246">
        <f t="shared" si="1"/>
        <v>48680000</v>
      </c>
      <c r="R16" s="245">
        <v>29931558</v>
      </c>
      <c r="S16" s="245">
        <v>33176397</v>
      </c>
      <c r="T16" s="245"/>
      <c r="U16" s="246">
        <f t="shared" si="2"/>
        <v>63107955</v>
      </c>
      <c r="V16" s="390">
        <f t="shared" si="11"/>
        <v>1.1817776923076924</v>
      </c>
      <c r="W16" s="390">
        <f t="shared" si="12"/>
        <v>1.3630401396877567</v>
      </c>
      <c r="X16" s="391">
        <f t="shared" si="13"/>
        <v>22.415231582495839</v>
      </c>
    </row>
    <row r="17" spans="2:28" ht="17.5" hidden="1" thickTop="1">
      <c r="B17" s="243"/>
      <c r="C17" s="244" t="s">
        <v>13</v>
      </c>
      <c r="D17" s="244"/>
      <c r="E17" s="244" t="s">
        <v>26</v>
      </c>
      <c r="F17" s="245">
        <v>10367500</v>
      </c>
      <c r="G17" s="245">
        <v>10367500</v>
      </c>
      <c r="H17" s="245"/>
      <c r="I17" s="246">
        <f t="shared" si="9"/>
        <v>20735000</v>
      </c>
      <c r="J17" s="245">
        <v>19046962</v>
      </c>
      <c r="K17" s="245">
        <v>6913242</v>
      </c>
      <c r="L17" s="245"/>
      <c r="M17" s="246">
        <f t="shared" si="10"/>
        <v>25960204</v>
      </c>
      <c r="N17" s="245">
        <v>16000000</v>
      </c>
      <c r="O17" s="245">
        <v>16000000</v>
      </c>
      <c r="P17" s="245"/>
      <c r="Q17" s="246">
        <f t="shared" si="1"/>
        <v>32000000</v>
      </c>
      <c r="R17" s="245">
        <v>17647873</v>
      </c>
      <c r="S17" s="245">
        <v>18020283</v>
      </c>
      <c r="T17" s="245"/>
      <c r="U17" s="246">
        <f t="shared" si="2"/>
        <v>35668156</v>
      </c>
      <c r="V17" s="390">
        <f t="shared" si="11"/>
        <v>0.66681861586689173</v>
      </c>
      <c r="W17" s="390">
        <f t="shared" si="12"/>
        <v>1.1262676874999999</v>
      </c>
      <c r="X17" s="391">
        <f t="shared" si="13"/>
        <v>18.005379672278153</v>
      </c>
    </row>
    <row r="18" spans="2:28" ht="17.5" hidden="1" thickTop="1">
      <c r="B18" s="243"/>
      <c r="C18" s="244" t="s">
        <v>13</v>
      </c>
      <c r="D18" s="244"/>
      <c r="E18" s="244" t="s">
        <v>27</v>
      </c>
      <c r="F18" s="245">
        <v>11440000</v>
      </c>
      <c r="G18" s="245">
        <v>11440000</v>
      </c>
      <c r="H18" s="245"/>
      <c r="I18" s="246">
        <f t="shared" si="9"/>
        <v>22880000</v>
      </c>
      <c r="J18" s="245">
        <v>22415266</v>
      </c>
      <c r="K18" s="245">
        <v>8864577</v>
      </c>
      <c r="L18" s="245"/>
      <c r="M18" s="246">
        <f t="shared" si="10"/>
        <v>31279843</v>
      </c>
      <c r="N18" s="245">
        <v>18340000</v>
      </c>
      <c r="O18" s="245">
        <v>18340000</v>
      </c>
      <c r="P18" s="245"/>
      <c r="Q18" s="246">
        <f t="shared" si="1"/>
        <v>36680000</v>
      </c>
      <c r="R18" s="245">
        <v>17061452</v>
      </c>
      <c r="S18" s="245">
        <v>17883969</v>
      </c>
      <c r="T18" s="245"/>
      <c r="U18" s="246">
        <f t="shared" si="2"/>
        <v>34945421</v>
      </c>
      <c r="V18" s="390">
        <f t="shared" si="11"/>
        <v>0.77487561188811194</v>
      </c>
      <c r="W18" s="390">
        <f t="shared" si="12"/>
        <v>0.97513462377317339</v>
      </c>
      <c r="X18" s="391">
        <f t="shared" si="13"/>
        <v>15.918478709744456</v>
      </c>
    </row>
    <row r="19" spans="2:28" ht="17.5" hidden="1" thickTop="1">
      <c r="B19" s="243"/>
      <c r="C19" s="244" t="s">
        <v>568</v>
      </c>
      <c r="D19" s="244"/>
      <c r="E19" s="244" t="s">
        <v>544</v>
      </c>
      <c r="F19" s="245">
        <v>14757600</v>
      </c>
      <c r="G19" s="245">
        <v>14757600</v>
      </c>
      <c r="H19" s="245"/>
      <c r="I19" s="246">
        <f t="shared" ref="I19" si="14">SUM(F19:H19)</f>
        <v>29515200</v>
      </c>
      <c r="J19" s="245">
        <v>15745188</v>
      </c>
      <c r="K19" s="245">
        <v>5648156</v>
      </c>
      <c r="L19" s="245"/>
      <c r="M19" s="246">
        <f t="shared" si="10"/>
        <v>21393344</v>
      </c>
      <c r="N19" s="245">
        <v>18700000</v>
      </c>
      <c r="O19" s="245">
        <v>18700000</v>
      </c>
      <c r="Q19" s="246">
        <f t="shared" ref="Q19" si="15">SUM(N19:P19)</f>
        <v>37400000</v>
      </c>
      <c r="R19" s="245">
        <v>19979050</v>
      </c>
      <c r="S19" s="245">
        <v>23026643</v>
      </c>
      <c r="T19" s="245"/>
      <c r="U19" s="246">
        <f t="shared" ref="U19" si="16">SUM(R19:T19)</f>
        <v>43005693</v>
      </c>
      <c r="V19" s="390">
        <f t="shared" si="11"/>
        <v>0.38272862796118612</v>
      </c>
      <c r="W19" s="390">
        <f t="shared" si="12"/>
        <v>1.2313712834224599</v>
      </c>
      <c r="X19" s="391">
        <f t="shared" si="13"/>
        <v>19.108450297938877</v>
      </c>
    </row>
    <row r="20" spans="2:28" ht="17.5" hidden="1" thickTop="1">
      <c r="B20" s="243"/>
      <c r="C20" s="244" t="s">
        <v>568</v>
      </c>
      <c r="D20" s="244"/>
      <c r="E20" s="244" t="s">
        <v>28</v>
      </c>
      <c r="F20" s="245">
        <v>13127400</v>
      </c>
      <c r="G20" s="245">
        <v>13127400</v>
      </c>
      <c r="H20" s="245"/>
      <c r="I20" s="246">
        <f t="shared" si="9"/>
        <v>26254800</v>
      </c>
      <c r="J20" s="245">
        <v>30355696</v>
      </c>
      <c r="K20" s="245">
        <v>6631227</v>
      </c>
      <c r="L20" s="245"/>
      <c r="M20" s="246">
        <f t="shared" si="10"/>
        <v>36986923</v>
      </c>
      <c r="N20" s="245">
        <v>16620000</v>
      </c>
      <c r="O20" s="245">
        <v>16620000</v>
      </c>
      <c r="P20" s="245"/>
      <c r="Q20" s="246">
        <f t="shared" si="1"/>
        <v>33240000</v>
      </c>
      <c r="R20" s="245">
        <v>22790071</v>
      </c>
      <c r="S20" s="245">
        <v>43686563</v>
      </c>
      <c r="T20" s="245"/>
      <c r="U20" s="246">
        <f>SUM(R20:T20)</f>
        <v>66476634</v>
      </c>
      <c r="V20" s="390">
        <f t="shared" si="11"/>
        <v>0.50514397367338548</v>
      </c>
      <c r="W20" s="390">
        <f t="shared" si="12"/>
        <v>2.6285537304452467</v>
      </c>
      <c r="X20" s="391">
        <f t="shared" si="13"/>
        <v>40.270212579467682</v>
      </c>
    </row>
    <row r="21" spans="2:28" ht="17.5" hidden="1" thickTop="1">
      <c r="B21" s="243"/>
      <c r="C21" s="244" t="s">
        <v>14</v>
      </c>
      <c r="D21" s="244"/>
      <c r="E21" s="244" t="s">
        <v>29</v>
      </c>
      <c r="F21" s="245">
        <v>19305000</v>
      </c>
      <c r="G21" s="245">
        <v>19305000</v>
      </c>
      <c r="H21" s="245"/>
      <c r="I21" s="246">
        <f t="shared" si="9"/>
        <v>38610000</v>
      </c>
      <c r="J21" s="245">
        <v>44350241</v>
      </c>
      <c r="K21" s="245">
        <v>18413787</v>
      </c>
      <c r="L21" s="245"/>
      <c r="M21" s="246">
        <f t="shared" si="10"/>
        <v>62764028</v>
      </c>
      <c r="N21" s="245">
        <v>25980000</v>
      </c>
      <c r="O21" s="245">
        <v>25980000</v>
      </c>
      <c r="P21" s="245"/>
      <c r="Q21" s="246">
        <f t="shared" si="1"/>
        <v>51960000</v>
      </c>
      <c r="R21" s="245">
        <v>26836032</v>
      </c>
      <c r="S21" s="245">
        <v>26722920</v>
      </c>
      <c r="T21" s="245"/>
      <c r="U21" s="246">
        <f t="shared" si="2"/>
        <v>53558952</v>
      </c>
      <c r="V21" s="390">
        <f t="shared" si="11"/>
        <v>0.95383512043512042</v>
      </c>
      <c r="W21" s="390">
        <f t="shared" si="12"/>
        <v>1.0285958429561202</v>
      </c>
      <c r="X21" s="391">
        <f t="shared" si="13"/>
        <v>17.018662845067002</v>
      </c>
    </row>
    <row r="22" spans="2:28" ht="17.5" hidden="1" thickTop="1">
      <c r="B22" s="243"/>
      <c r="C22" s="244" t="s">
        <v>14</v>
      </c>
      <c r="D22" s="244"/>
      <c r="E22" s="244" t="s">
        <v>30</v>
      </c>
      <c r="F22" s="245">
        <v>17875000</v>
      </c>
      <c r="G22" s="245">
        <v>17875000</v>
      </c>
      <c r="H22" s="245"/>
      <c r="I22" s="246">
        <f t="shared" si="9"/>
        <v>35750000</v>
      </c>
      <c r="J22" s="245">
        <v>16713176</v>
      </c>
      <c r="K22" s="245">
        <v>12403908</v>
      </c>
      <c r="L22" s="245"/>
      <c r="M22" s="246">
        <f t="shared" si="10"/>
        <v>29117084</v>
      </c>
      <c r="N22" s="245">
        <v>19840000</v>
      </c>
      <c r="O22" s="245">
        <v>19840000</v>
      </c>
      <c r="P22" s="245"/>
      <c r="Q22" s="246">
        <f t="shared" si="1"/>
        <v>39680000</v>
      </c>
      <c r="R22" s="245">
        <v>19058760</v>
      </c>
      <c r="S22" s="245">
        <v>26486668</v>
      </c>
      <c r="T22" s="245"/>
      <c r="U22" s="246">
        <f t="shared" si="2"/>
        <v>45545428</v>
      </c>
      <c r="V22" s="390">
        <f t="shared" si="11"/>
        <v>0.69392492307692311</v>
      </c>
      <c r="W22" s="390">
        <f t="shared" si="12"/>
        <v>1.335013508064516</v>
      </c>
      <c r="X22" s="391">
        <f t="shared" si="13"/>
        <v>21.181744159429279</v>
      </c>
    </row>
    <row r="23" spans="2:28" s="207" customFormat="1" ht="17.5" hidden="1" thickTop="1">
      <c r="B23" s="243"/>
      <c r="C23" s="244" t="s">
        <v>15</v>
      </c>
      <c r="D23" s="244"/>
      <c r="E23" s="244" t="s">
        <v>31</v>
      </c>
      <c r="F23" s="245">
        <v>15372500</v>
      </c>
      <c r="G23" s="245">
        <v>15372500</v>
      </c>
      <c r="H23" s="245"/>
      <c r="I23" s="246">
        <f t="shared" si="9"/>
        <v>30745000</v>
      </c>
      <c r="J23" s="245">
        <v>9894404</v>
      </c>
      <c r="K23" s="245">
        <v>6403197</v>
      </c>
      <c r="L23" s="245"/>
      <c r="M23" s="246">
        <f t="shared" si="10"/>
        <v>16297601</v>
      </c>
      <c r="N23" s="245">
        <v>19840000</v>
      </c>
      <c r="O23" s="245">
        <v>19840000</v>
      </c>
      <c r="P23" s="245"/>
      <c r="Q23" s="246">
        <f t="shared" si="1"/>
        <v>39680000</v>
      </c>
      <c r="R23" s="245">
        <v>32233763</v>
      </c>
      <c r="S23" s="245">
        <v>35167526</v>
      </c>
      <c r="T23" s="245"/>
      <c r="U23" s="246">
        <f t="shared" si="2"/>
        <v>67401289</v>
      </c>
      <c r="V23" s="390">
        <f t="shared" si="11"/>
        <v>0.41653582696373392</v>
      </c>
      <c r="W23" s="390">
        <f t="shared" si="12"/>
        <v>1.772556754032258</v>
      </c>
      <c r="X23" s="391">
        <f t="shared" si="13"/>
        <v>27.28257768875676</v>
      </c>
      <c r="Y23"/>
      <c r="Z23"/>
      <c r="AA23"/>
      <c r="AB23"/>
    </row>
    <row r="24" spans="2:28" s="207" customFormat="1" ht="18" hidden="1" thickTop="1" thickBot="1">
      <c r="B24" s="243"/>
      <c r="C24" s="244" t="s">
        <v>15</v>
      </c>
      <c r="D24" s="244"/>
      <c r="E24" s="244" t="s">
        <v>32</v>
      </c>
      <c r="F24" s="245">
        <v>16802500</v>
      </c>
      <c r="G24" s="245">
        <v>16802500</v>
      </c>
      <c r="H24" s="245"/>
      <c r="I24" s="246">
        <f t="shared" si="9"/>
        <v>33605000</v>
      </c>
      <c r="J24" s="245">
        <v>30971760</v>
      </c>
      <c r="K24" s="245">
        <v>15640052</v>
      </c>
      <c r="L24" s="245"/>
      <c r="M24" s="246">
        <f t="shared" si="10"/>
        <v>46611812</v>
      </c>
      <c r="N24" s="245">
        <v>25980000</v>
      </c>
      <c r="O24" s="245">
        <v>25980000</v>
      </c>
      <c r="P24" s="245"/>
      <c r="Q24" s="246">
        <f t="shared" si="1"/>
        <v>51960000</v>
      </c>
      <c r="R24" s="245">
        <v>33079009</v>
      </c>
      <c r="S24" s="245">
        <v>32462199</v>
      </c>
      <c r="T24" s="245"/>
      <c r="U24" s="246">
        <f t="shared" si="2"/>
        <v>65541208</v>
      </c>
      <c r="V24" s="393">
        <f t="shared" si="11"/>
        <v>0.93081696176164264</v>
      </c>
      <c r="W24" s="393">
        <f t="shared" si="12"/>
        <v>1.2495072748267899</v>
      </c>
      <c r="X24" s="394">
        <f t="shared" si="13"/>
        <v>20.293970725337921</v>
      </c>
      <c r="Y24"/>
      <c r="Z24"/>
      <c r="AA24"/>
      <c r="AB24"/>
    </row>
    <row r="25" spans="2:28" ht="17.5" thickTop="1"/>
    <row r="27" spans="2:28">
      <c r="X27" s="409"/>
    </row>
  </sheetData>
  <mergeCells count="16">
    <mergeCell ref="W6:W8"/>
    <mergeCell ref="X6:X8"/>
    <mergeCell ref="V6:V8"/>
    <mergeCell ref="B1:E2"/>
    <mergeCell ref="F1:J3"/>
    <mergeCell ref="K1:N3"/>
    <mergeCell ref="B6:B8"/>
    <mergeCell ref="C6:C8"/>
    <mergeCell ref="D6:D8"/>
    <mergeCell ref="E6:E8"/>
    <mergeCell ref="F6:M6"/>
    <mergeCell ref="N6:U6"/>
    <mergeCell ref="F7:I7"/>
    <mergeCell ref="J7:M7"/>
    <mergeCell ref="N7:Q7"/>
    <mergeCell ref="R7:U7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B2:R37"/>
  <sheetViews>
    <sheetView showGridLines="0" zoomScaleNormal="100" workbookViewId="0">
      <selection activeCell="M10" sqref="M10:O10"/>
    </sheetView>
  </sheetViews>
  <sheetFormatPr defaultColWidth="8.6640625" defaultRowHeight="15"/>
  <cols>
    <col min="1" max="1" width="8.6640625" style="148"/>
    <col min="2" max="2" width="13.08203125" style="148" customWidth="1"/>
    <col min="3" max="3" width="8.6640625" style="148"/>
    <col min="4" max="9" width="9.6640625" style="148" customWidth="1"/>
    <col min="10" max="10" width="11.6640625" style="148" bestFit="1" customWidth="1"/>
    <col min="11" max="11" width="12.6640625" style="148" bestFit="1" customWidth="1"/>
    <col min="12" max="12" width="11.6640625" style="148" bestFit="1" customWidth="1"/>
    <col min="13" max="15" width="9.6640625" style="148" customWidth="1"/>
    <col min="16" max="16" width="11.6640625" style="215" bestFit="1" customWidth="1"/>
    <col min="17" max="17" width="8.6640625" style="148"/>
    <col min="18" max="18" width="24.83203125" style="148" bestFit="1" customWidth="1"/>
    <col min="19" max="16384" width="8.6640625" style="148"/>
  </cols>
  <sheetData>
    <row r="2" spans="2:18" ht="21.5">
      <c r="B2" s="214" t="s">
        <v>635</v>
      </c>
    </row>
    <row r="3" spans="2:18" ht="21.5">
      <c r="B3" s="214"/>
    </row>
    <row r="4" spans="2:18">
      <c r="B4" s="216" t="s">
        <v>522</v>
      </c>
      <c r="P4" s="215" t="s">
        <v>523</v>
      </c>
    </row>
    <row r="5" spans="2:18">
      <c r="B5" s="1032" t="s">
        <v>477</v>
      </c>
      <c r="C5" s="1033"/>
      <c r="D5" s="217" t="s">
        <v>518</v>
      </c>
      <c r="E5" s="217" t="s">
        <v>524</v>
      </c>
      <c r="F5" s="217" t="s">
        <v>525</v>
      </c>
      <c r="G5" s="217" t="s">
        <v>519</v>
      </c>
      <c r="H5" s="217" t="s">
        <v>520</v>
      </c>
      <c r="I5" s="217" t="s">
        <v>521</v>
      </c>
      <c r="J5" s="217" t="s">
        <v>510</v>
      </c>
      <c r="K5" s="217" t="s">
        <v>511</v>
      </c>
      <c r="L5" s="217" t="s">
        <v>512</v>
      </c>
      <c r="M5" s="217" t="s">
        <v>526</v>
      </c>
      <c r="N5" s="217" t="s">
        <v>527</v>
      </c>
      <c r="O5" s="217" t="s">
        <v>528</v>
      </c>
      <c r="P5" s="218" t="s">
        <v>513</v>
      </c>
    </row>
    <row r="6" spans="2:18" ht="34.75" customHeight="1">
      <c r="B6" s="321" t="s">
        <v>41</v>
      </c>
      <c r="C6" s="219" t="s">
        <v>529</v>
      </c>
      <c r="D6" s="219"/>
      <c r="E6" s="219"/>
      <c r="F6" s="219"/>
      <c r="G6" s="219"/>
      <c r="H6" s="219"/>
      <c r="I6" s="219"/>
      <c r="J6" s="219"/>
      <c r="K6" s="219"/>
      <c r="L6" s="219"/>
      <c r="M6" s="219">
        <v>170</v>
      </c>
      <c r="N6" s="219">
        <v>280</v>
      </c>
      <c r="O6" s="219">
        <v>190</v>
      </c>
      <c r="P6" s="304">
        <f t="shared" ref="P6" si="0">SUM(D6:O6)</f>
        <v>640</v>
      </c>
    </row>
    <row r="8" spans="2:18">
      <c r="B8" s="216" t="s">
        <v>532</v>
      </c>
      <c r="P8" s="215" t="s">
        <v>523</v>
      </c>
    </row>
    <row r="9" spans="2:18">
      <c r="B9" s="1032" t="s">
        <v>477</v>
      </c>
      <c r="C9" s="1033"/>
      <c r="D9" s="217" t="s">
        <v>518</v>
      </c>
      <c r="E9" s="217" t="s">
        <v>524</v>
      </c>
      <c r="F9" s="217" t="s">
        <v>525</v>
      </c>
      <c r="G9" s="217" t="s">
        <v>519</v>
      </c>
      <c r="H9" s="217" t="s">
        <v>520</v>
      </c>
      <c r="I9" s="217" t="s">
        <v>521</v>
      </c>
      <c r="J9" s="217" t="s">
        <v>510</v>
      </c>
      <c r="K9" s="217" t="s">
        <v>511</v>
      </c>
      <c r="L9" s="217" t="s">
        <v>512</v>
      </c>
      <c r="M9" s="217" t="s">
        <v>526</v>
      </c>
      <c r="N9" s="217" t="s">
        <v>527</v>
      </c>
      <c r="O9" s="217" t="s">
        <v>528</v>
      </c>
      <c r="P9" s="218" t="s">
        <v>513</v>
      </c>
      <c r="R9" s="148">
        <v>100</v>
      </c>
    </row>
    <row r="10" spans="2:18" ht="20.399999999999999" customHeight="1">
      <c r="B10" s="301" t="s">
        <v>41</v>
      </c>
      <c r="C10" s="219" t="s">
        <v>529</v>
      </c>
      <c r="D10" s="219"/>
      <c r="E10" s="219"/>
      <c r="F10" s="219"/>
      <c r="G10" s="219"/>
      <c r="H10" s="219"/>
      <c r="I10" s="219"/>
      <c r="J10" s="219"/>
      <c r="K10" s="219"/>
      <c r="L10" s="219"/>
      <c r="M10" s="303">
        <v>85.139269686412263</v>
      </c>
      <c r="N10" s="303">
        <v>47.693315802128744</v>
      </c>
      <c r="O10" s="303">
        <v>-908.78996240968218</v>
      </c>
      <c r="P10" s="304">
        <f t="shared" ref="P10:P11" si="1">SUM(D10:O10)</f>
        <v>-775.95737692114119</v>
      </c>
    </row>
    <row r="11" spans="2:18" ht="20.399999999999999" customHeight="1">
      <c r="B11" s="301" t="s">
        <v>577</v>
      </c>
      <c r="C11" s="219" t="s">
        <v>529</v>
      </c>
      <c r="D11" s="219"/>
      <c r="E11" s="219"/>
      <c r="F11" s="219"/>
      <c r="G11" s="219"/>
      <c r="H11" s="219"/>
      <c r="I11" s="219"/>
      <c r="J11" s="219"/>
      <c r="K11" s="219"/>
      <c r="L11" s="219"/>
      <c r="M11" s="303"/>
      <c r="N11" s="303"/>
      <c r="O11" s="303"/>
      <c r="P11" s="304">
        <f t="shared" si="1"/>
        <v>0</v>
      </c>
    </row>
    <row r="12" spans="2:18" ht="20.399999999999999" customHeight="1">
      <c r="B12" s="346" t="s">
        <v>1013</v>
      </c>
      <c r="C12" s="219" t="s">
        <v>529</v>
      </c>
      <c r="D12" s="219"/>
      <c r="E12" s="219"/>
      <c r="F12" s="219"/>
      <c r="G12" s="219"/>
      <c r="H12" s="219"/>
      <c r="I12" s="219"/>
      <c r="J12" s="219"/>
      <c r="K12" s="219"/>
      <c r="L12" s="219"/>
      <c r="M12" s="303"/>
      <c r="N12" s="303"/>
      <c r="O12" s="303"/>
      <c r="P12" s="304">
        <f t="shared" ref="P12" si="2">SUM(D12:O12)</f>
        <v>0</v>
      </c>
    </row>
    <row r="14" spans="2:18" hidden="1">
      <c r="B14" s="216" t="s">
        <v>533</v>
      </c>
    </row>
    <row r="15" spans="2:18" hidden="1">
      <c r="B15" s="1032" t="s">
        <v>477</v>
      </c>
      <c r="C15" s="1033"/>
      <c r="D15" s="217" t="s">
        <v>518</v>
      </c>
      <c r="E15" s="217" t="s">
        <v>524</v>
      </c>
      <c r="F15" s="217" t="s">
        <v>525</v>
      </c>
      <c r="G15" s="217" t="s">
        <v>519</v>
      </c>
      <c r="H15" s="217" t="s">
        <v>520</v>
      </c>
      <c r="I15" s="217" t="s">
        <v>521</v>
      </c>
      <c r="J15" s="217" t="s">
        <v>510</v>
      </c>
      <c r="K15" s="217" t="s">
        <v>511</v>
      </c>
      <c r="L15" s="217" t="s">
        <v>512</v>
      </c>
      <c r="M15" s="217" t="s">
        <v>526</v>
      </c>
      <c r="N15" s="217" t="s">
        <v>527</v>
      </c>
      <c r="O15" s="217" t="s">
        <v>528</v>
      </c>
      <c r="P15" s="218" t="s">
        <v>513</v>
      </c>
    </row>
    <row r="16" spans="2:18" hidden="1">
      <c r="B16" s="1034" t="s">
        <v>40</v>
      </c>
      <c r="C16" s="219" t="s">
        <v>498</v>
      </c>
      <c r="D16" s="220">
        <v>7.304542720942632E-2</v>
      </c>
      <c r="E16" s="220">
        <v>0.12125426764451619</v>
      </c>
      <c r="F16" s="220">
        <v>8.976880556640747E-2</v>
      </c>
      <c r="G16" s="220">
        <v>8.6710561841715758E-2</v>
      </c>
      <c r="H16" s="220">
        <v>8.9155754471643256E-2</v>
      </c>
      <c r="I16" s="220">
        <v>8.8003050550941098E-2</v>
      </c>
      <c r="J16" s="220">
        <v>8.2085885627531399E-2</v>
      </c>
      <c r="K16" s="220">
        <v>0.12116460084978184</v>
      </c>
      <c r="L16" s="220">
        <v>8.2473063435369032E-2</v>
      </c>
      <c r="M16" s="220">
        <v>0.12162097061638059</v>
      </c>
      <c r="N16" s="220">
        <v>3.6024764306155012E-2</v>
      </c>
      <c r="O16" s="220">
        <v>8.6928478801321235E-3</v>
      </c>
      <c r="P16" s="221">
        <v>1</v>
      </c>
    </row>
    <row r="17" spans="2:16" hidden="1">
      <c r="B17" s="1034"/>
      <c r="C17" s="219" t="s">
        <v>529</v>
      </c>
      <c r="D17" s="220">
        <v>7.3045427209426306E-2</v>
      </c>
      <c r="E17" s="220">
        <v>0.1212542676445162</v>
      </c>
      <c r="F17" s="220">
        <v>8.976880556640747E-2</v>
      </c>
      <c r="G17" s="220">
        <v>8.6710561841715744E-2</v>
      </c>
      <c r="H17" s="220">
        <v>8.9155754471643256E-2</v>
      </c>
      <c r="I17" s="220">
        <v>8.8003050550941084E-2</v>
      </c>
      <c r="J17" s="220">
        <v>8.2085885627531399E-2</v>
      </c>
      <c r="K17" s="220">
        <v>0.12116460084978184</v>
      </c>
      <c r="L17" s="220">
        <v>8.2473063435369032E-2</v>
      </c>
      <c r="M17" s="220">
        <v>0.12162097061638058</v>
      </c>
      <c r="N17" s="220">
        <v>3.6024764306155012E-2</v>
      </c>
      <c r="O17" s="220">
        <v>8.6928478801321235E-3</v>
      </c>
      <c r="P17" s="221">
        <v>1</v>
      </c>
    </row>
    <row r="18" spans="2:16" hidden="1">
      <c r="B18" s="1034" t="s">
        <v>530</v>
      </c>
      <c r="C18" s="219" t="s">
        <v>498</v>
      </c>
      <c r="D18" s="220">
        <v>5.8823529411764712E-2</v>
      </c>
      <c r="E18" s="220">
        <v>7.8431372549019621E-2</v>
      </c>
      <c r="F18" s="220">
        <v>0.11764705882352942</v>
      </c>
      <c r="G18" s="220">
        <v>7.8431372549019621E-2</v>
      </c>
      <c r="H18" s="220">
        <v>8.8235294117647065E-2</v>
      </c>
      <c r="I18" s="220">
        <v>0.11764705882352942</v>
      </c>
      <c r="J18" s="220">
        <v>4.9019607843137261E-2</v>
      </c>
      <c r="K18" s="220">
        <v>7.8431372549019621E-2</v>
      </c>
      <c r="L18" s="220">
        <v>7.8431372549019621E-2</v>
      </c>
      <c r="M18" s="220">
        <v>8.8235294117647065E-2</v>
      </c>
      <c r="N18" s="220">
        <v>0.10784313725490197</v>
      </c>
      <c r="O18" s="220">
        <v>5.8823529411764712E-2</v>
      </c>
      <c r="P18" s="221">
        <v>1</v>
      </c>
    </row>
    <row r="19" spans="2:16" hidden="1">
      <c r="B19" s="1034"/>
      <c r="C19" s="219" t="s">
        <v>529</v>
      </c>
      <c r="D19" s="220">
        <v>1.8255578093306288E-2</v>
      </c>
      <c r="E19" s="220">
        <v>8.1135902636916835E-2</v>
      </c>
      <c r="F19" s="220">
        <v>-0.13995943204868155</v>
      </c>
      <c r="G19" s="220">
        <v>0.22920892494929007</v>
      </c>
      <c r="H19" s="220">
        <v>0.30020283975659229</v>
      </c>
      <c r="I19" s="220">
        <v>6.0851926977687626E-2</v>
      </c>
      <c r="J19" s="220">
        <v>1.0141987829614604E-2</v>
      </c>
      <c r="K19" s="220">
        <v>0.12981744421906694</v>
      </c>
      <c r="L19" s="220">
        <v>3.8539553752535496E-2</v>
      </c>
      <c r="M19" s="220">
        <v>7.099391480730223E-2</v>
      </c>
      <c r="N19" s="220">
        <v>0.12981744421906694</v>
      </c>
      <c r="O19" s="220">
        <v>7.099391480730223E-2</v>
      </c>
      <c r="P19" s="221">
        <v>1</v>
      </c>
    </row>
    <row r="20" spans="2:16" hidden="1">
      <c r="B20" s="1034" t="s">
        <v>531</v>
      </c>
      <c r="C20" s="219" t="s">
        <v>498</v>
      </c>
      <c r="D20" s="220">
        <v>0.06</v>
      </c>
      <c r="E20" s="220">
        <v>0.08</v>
      </c>
      <c r="F20" s="220">
        <v>0.08</v>
      </c>
      <c r="G20" s="220">
        <v>0.09</v>
      </c>
      <c r="H20" s="220">
        <v>0.11</v>
      </c>
      <c r="I20" s="220">
        <v>0.13</v>
      </c>
      <c r="J20" s="220">
        <v>7.0000000000000007E-2</v>
      </c>
      <c r="K20" s="220">
        <v>0.08</v>
      </c>
      <c r="L20" s="220">
        <v>0.08</v>
      </c>
      <c r="M20" s="220">
        <v>7.0000000000000007E-2</v>
      </c>
      <c r="N20" s="220">
        <v>7.0000000000000007E-2</v>
      </c>
      <c r="O20" s="220">
        <v>0.08</v>
      </c>
      <c r="P20" s="221">
        <v>1</v>
      </c>
    </row>
    <row r="21" spans="2:16" hidden="1">
      <c r="B21" s="1034"/>
      <c r="C21" s="219" t="s">
        <v>529</v>
      </c>
      <c r="D21" s="220">
        <v>8.4999999999999992E-2</v>
      </c>
      <c r="E21" s="220">
        <v>6.9999999999999993E-2</v>
      </c>
      <c r="F21" s="220">
        <v>6.9999999999999993E-2</v>
      </c>
      <c r="G21" s="220">
        <v>7.9999999999999988E-2</v>
      </c>
      <c r="H21" s="220">
        <v>0.11999999999999998</v>
      </c>
      <c r="I21" s="220">
        <v>0.12499999999999999</v>
      </c>
      <c r="J21" s="220">
        <v>6.9999999999999993E-2</v>
      </c>
      <c r="K21" s="220">
        <v>7.9999999999999988E-2</v>
      </c>
      <c r="L21" s="220">
        <v>7.9999999999999988E-2</v>
      </c>
      <c r="M21" s="220">
        <v>6.9999999999999993E-2</v>
      </c>
      <c r="N21" s="220">
        <v>6.9999999999999993E-2</v>
      </c>
      <c r="O21" s="220">
        <v>7.9999999999999988E-2</v>
      </c>
      <c r="P21" s="221">
        <v>1</v>
      </c>
    </row>
    <row r="22" spans="2:16" hidden="1"/>
    <row r="24" spans="2:16">
      <c r="J24" s="148">
        <v>1000000</v>
      </c>
    </row>
    <row r="26" spans="2:16">
      <c r="K26" s="398"/>
    </row>
    <row r="27" spans="2:16" ht="15.5" thickBot="1">
      <c r="H27" s="222"/>
      <c r="K27" s="398"/>
    </row>
    <row r="28" spans="2:16" ht="15.5" thickBot="1">
      <c r="D28" s="615">
        <v>35675521.759764209</v>
      </c>
      <c r="E28" s="616">
        <v>73053408.184295684</v>
      </c>
      <c r="F28" s="616">
        <v>-23589660.257647641</v>
      </c>
      <c r="K28" s="398"/>
    </row>
    <row r="29" spans="2:16" ht="15.5" thickBot="1">
      <c r="D29" s="617">
        <v>26414845.00155922</v>
      </c>
      <c r="E29" s="618">
        <v>34273344.575636648</v>
      </c>
      <c r="F29" s="618">
        <v>-12994873.775067128</v>
      </c>
      <c r="H29" s="223"/>
      <c r="L29" s="414"/>
    </row>
    <row r="30" spans="2:16">
      <c r="D30" s="148">
        <v>-231223459.78363091</v>
      </c>
      <c r="E30" s="148">
        <v>33294543.026642848</v>
      </c>
      <c r="F30" s="148">
        <v>-710861045.65269411</v>
      </c>
    </row>
    <row r="31" spans="2:16">
      <c r="D31" s="398">
        <f>D28/1000000</f>
        <v>35.675521759764209</v>
      </c>
      <c r="E31" s="398">
        <f t="shared" ref="E31:F31" si="3">E28/1000000</f>
        <v>73.053408184295691</v>
      </c>
      <c r="F31" s="398">
        <f t="shared" si="3"/>
        <v>-23.58966025764764</v>
      </c>
      <c r="G31" s="816">
        <f>SUM(D31:F31)</f>
        <v>85.139269686412263</v>
      </c>
    </row>
    <row r="32" spans="2:16">
      <c r="D32" s="398">
        <f t="shared" ref="D32:F32" si="4">D29/1000000</f>
        <v>26.414845001559222</v>
      </c>
      <c r="E32" s="398">
        <f t="shared" si="4"/>
        <v>34.273344575636649</v>
      </c>
      <c r="F32" s="398">
        <f t="shared" si="4"/>
        <v>-12.994873775067129</v>
      </c>
      <c r="G32" s="816">
        <f t="shared" ref="G32:G33" si="5">SUM(D32:F32)</f>
        <v>47.693315802128744</v>
      </c>
    </row>
    <row r="33" spans="4:8">
      <c r="D33" s="398">
        <f t="shared" ref="D33:F33" si="6">D30/1000000</f>
        <v>-231.22345978363091</v>
      </c>
      <c r="E33" s="398">
        <f t="shared" si="6"/>
        <v>33.294543026642849</v>
      </c>
      <c r="F33" s="398">
        <f t="shared" si="6"/>
        <v>-710.86104565269409</v>
      </c>
      <c r="G33" s="816">
        <f t="shared" si="5"/>
        <v>-908.78996240968218</v>
      </c>
    </row>
    <row r="34" spans="4:8">
      <c r="D34" s="816">
        <f>SUM(D31:D33)</f>
        <v>-169.13309302230749</v>
      </c>
      <c r="E34" s="816">
        <f t="shared" ref="E34" si="7">SUM(E31:E33)</f>
        <v>140.62129578657519</v>
      </c>
      <c r="F34" s="816">
        <f>SUM(F31:F33)</f>
        <v>-747.4455796854088</v>
      </c>
    </row>
    <row r="35" spans="4:8">
      <c r="H35" s="148">
        <f>100</f>
        <v>100</v>
      </c>
    </row>
    <row r="36" spans="4:8">
      <c r="D36" s="148">
        <v>110.00000000000001</v>
      </c>
      <c r="E36" s="148">
        <v>130</v>
      </c>
      <c r="F36" s="148">
        <v>130</v>
      </c>
    </row>
    <row r="37" spans="4:8">
      <c r="D37" s="148">
        <v>60</v>
      </c>
      <c r="E37" s="148">
        <v>150</v>
      </c>
      <c r="F37" s="148">
        <v>60</v>
      </c>
    </row>
  </sheetData>
  <mergeCells count="6">
    <mergeCell ref="B5:C5"/>
    <mergeCell ref="B18:B19"/>
    <mergeCell ref="B20:B21"/>
    <mergeCell ref="B15:C15"/>
    <mergeCell ref="B16:B17"/>
    <mergeCell ref="B9:C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1Q 종합</vt:lpstr>
      <vt:lpstr>1Q 소매</vt:lpstr>
      <vt:lpstr>1Q 도매</vt:lpstr>
      <vt:lpstr>1Q 소상공인</vt:lpstr>
      <vt:lpstr>1Q 디지털, 법인영업</vt:lpstr>
      <vt:lpstr>(영업)소매</vt:lpstr>
      <vt:lpstr>(영업)도매</vt:lpstr>
      <vt:lpstr>(영업)소상공인</vt:lpstr>
      <vt:lpstr>(영업)디지털 B2B</vt:lpstr>
      <vt:lpstr>(이익) 소매</vt:lpstr>
      <vt:lpstr>(이익) 도매</vt:lpstr>
      <vt:lpstr>(이익)소상공인</vt:lpstr>
      <vt:lpstr>(이익)디지털 B2B</vt:lpstr>
      <vt:lpstr>1-1.(소매)정책매출</vt:lpstr>
      <vt:lpstr>1-2.(소매)매장이익</vt:lpstr>
      <vt:lpstr>3.(소상공인)정책매출 </vt:lpstr>
      <vt:lpstr>4.디지털,B2B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KTMNS</dc:creator>
  <cp:lastModifiedBy>kt m&amp;s</cp:lastModifiedBy>
  <cp:lastPrinted>2025-07-18T04:31:09Z</cp:lastPrinted>
  <dcterms:created xsi:type="dcterms:W3CDTF">2023-09-04T23:45:07Z</dcterms:created>
  <dcterms:modified xsi:type="dcterms:W3CDTF">2026-02-24T00:51:51Z</dcterms:modified>
</cp:coreProperties>
</file>