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anijayaprakash/Desktop/own thing/Projects/"/>
    </mc:Choice>
  </mc:AlternateContent>
  <xr:revisionPtr revIDLastSave="0" documentId="8_{1A798E83-7027-8C49-B136-C90ADB030200}" xr6:coauthVersionLast="47" xr6:coauthVersionMax="47" xr10:uidLastSave="{00000000-0000-0000-0000-000000000000}"/>
  <bookViews>
    <workbookView xWindow="380" yWindow="500" windowWidth="28040" windowHeight="16940" activeTab="1" xr2:uid="{12B5B6EE-FE14-4642-874C-7A67AA3A1132}"/>
  </bookViews>
  <sheets>
    <sheet name="Base CLO model" sheetId="1" r:id="rId1"/>
    <sheet name="Failure of OC 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G5" i="2"/>
  <c r="C9" i="2"/>
  <c r="G4" i="2"/>
  <c r="I3" i="2"/>
  <c r="F5" i="2"/>
  <c r="F4" i="2"/>
  <c r="G3" i="2"/>
  <c r="F3" i="2"/>
  <c r="D9" i="2"/>
  <c r="G17" i="1"/>
  <c r="F17" i="1"/>
  <c r="D17" i="1"/>
  <c r="C17" i="1"/>
  <c r="H11" i="1"/>
  <c r="H12" i="1"/>
  <c r="I12" i="1"/>
  <c r="G12" i="1" s="1"/>
  <c r="I11" i="1"/>
  <c r="G11" i="1" s="1"/>
  <c r="H10" i="1"/>
  <c r="G10" i="1"/>
  <c r="I10" i="1"/>
  <c r="F11" i="1"/>
  <c r="F12" i="1"/>
  <c r="F10" i="1"/>
  <c r="H5" i="1"/>
  <c r="H3" i="2" l="1"/>
  <c r="H4" i="2" l="1"/>
  <c r="I5" i="2" l="1"/>
  <c r="H5" i="2" l="1"/>
</calcChain>
</file>

<file path=xl/sharedStrings.xml><?xml version="1.0" encoding="utf-8"?>
<sst xmlns="http://schemas.openxmlformats.org/spreadsheetml/2006/main" count="40" uniqueCount="20">
  <si>
    <t>Senior</t>
  </si>
  <si>
    <t>Mezzanine</t>
  </si>
  <si>
    <t>Equity</t>
  </si>
  <si>
    <t>Total Asset Pool</t>
  </si>
  <si>
    <t>Average Yield</t>
  </si>
  <si>
    <t>Total Interest Income</t>
  </si>
  <si>
    <t>Tranche</t>
  </si>
  <si>
    <t>Balance</t>
  </si>
  <si>
    <t>Rate</t>
  </si>
  <si>
    <t>Priority</t>
  </si>
  <si>
    <t>Interest Due</t>
  </si>
  <si>
    <t>Paid</t>
  </si>
  <si>
    <t>Shortfall</t>
  </si>
  <si>
    <t>Remaining cash</t>
  </si>
  <si>
    <t>Overcollateralization (OC) Test</t>
  </si>
  <si>
    <t>OC Ratio (Senior)</t>
  </si>
  <si>
    <t>Interest Coverage Test</t>
  </si>
  <si>
    <t>IC Ratio (Senior)</t>
  </si>
  <si>
    <t>Compliance Test</t>
  </si>
  <si>
    <t>Base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</si>
</sst>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-[$£-809]* #,##0_-;\-[$£-809]* #,##0_-;_-[$£-809]* &quot;-&quot;??_-;_-@_-"/>
    <numFmt numFmtId="171" formatCode="[$£-809]#,##0;\-[$£-809]#,##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0036-A27E-AC4C-98D8-CDB1FB7FC5B1}">
  <dimension ref="B1:I17"/>
  <sheetViews>
    <sheetView workbookViewId="0">
      <selection activeCell="E33" sqref="E33"/>
    </sheetView>
  </sheetViews>
  <sheetFormatPr baseColWidth="10" defaultRowHeight="16" x14ac:dyDescent="0.2"/>
  <cols>
    <col min="1" max="1" width="12.33203125" style="1" bestFit="1" customWidth="1"/>
    <col min="2" max="2" width="18.1640625" style="1" bestFit="1" customWidth="1"/>
    <col min="3" max="3" width="14.1640625" style="1" bestFit="1" customWidth="1"/>
    <col min="4" max="4" width="10.83203125" style="1"/>
    <col min="5" max="6" width="16.5" style="1" bestFit="1" customWidth="1"/>
    <col min="7" max="7" width="21.5" style="1" bestFit="1" customWidth="1"/>
    <col min="8" max="8" width="15.33203125" style="1" bestFit="1" customWidth="1"/>
    <col min="9" max="9" width="16.6640625" style="1" bestFit="1" customWidth="1"/>
    <col min="10" max="16384" width="10.83203125" style="1"/>
  </cols>
  <sheetData>
    <row r="1" spans="2:9" x14ac:dyDescent="0.2">
      <c r="B1" s="13" t="s">
        <v>19</v>
      </c>
      <c r="C1" s="5"/>
      <c r="D1" s="5"/>
      <c r="E1" s="5"/>
    </row>
    <row r="2" spans="2:9" x14ac:dyDescent="0.2">
      <c r="B2" s="5"/>
      <c r="C2" s="5"/>
      <c r="D2" s="5"/>
      <c r="E2" s="5"/>
      <c r="G2" s="15"/>
      <c r="H2" s="15"/>
    </row>
    <row r="3" spans="2:9" x14ac:dyDescent="0.2">
      <c r="B3" s="6" t="s">
        <v>6</v>
      </c>
      <c r="C3" s="6" t="s">
        <v>7</v>
      </c>
      <c r="D3" s="6" t="s">
        <v>8</v>
      </c>
      <c r="E3" s="6" t="s">
        <v>9</v>
      </c>
      <c r="G3" s="6" t="s">
        <v>3</v>
      </c>
      <c r="H3" s="3">
        <v>100000000</v>
      </c>
    </row>
    <row r="4" spans="2:9" x14ac:dyDescent="0.2">
      <c r="B4" s="2" t="s">
        <v>0</v>
      </c>
      <c r="C4" s="3">
        <v>50000000</v>
      </c>
      <c r="D4" s="7">
        <v>0.05</v>
      </c>
      <c r="E4" s="2">
        <v>1</v>
      </c>
      <c r="G4" s="6" t="s">
        <v>4</v>
      </c>
      <c r="H4" s="4">
        <v>0.08</v>
      </c>
    </row>
    <row r="5" spans="2:9" x14ac:dyDescent="0.2">
      <c r="B5" s="2" t="s">
        <v>1</v>
      </c>
      <c r="C5" s="3">
        <v>30000000</v>
      </c>
      <c r="D5" s="7">
        <v>7.0000000000000007E-2</v>
      </c>
      <c r="E5" s="2">
        <v>2</v>
      </c>
      <c r="G5" s="6" t="s">
        <v>5</v>
      </c>
      <c r="H5" s="3">
        <f>H4*H3</f>
        <v>8000000</v>
      </c>
    </row>
    <row r="6" spans="2:9" x14ac:dyDescent="0.2">
      <c r="B6" s="2" t="s">
        <v>2</v>
      </c>
      <c r="C6" s="3">
        <v>20000000</v>
      </c>
      <c r="D6" s="7">
        <v>0</v>
      </c>
      <c r="E6" s="2">
        <v>3</v>
      </c>
    </row>
    <row r="9" spans="2:9" x14ac:dyDescent="0.2"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</row>
    <row r="10" spans="2:9" x14ac:dyDescent="0.2">
      <c r="B10" s="2" t="s">
        <v>0</v>
      </c>
      <c r="C10" s="3">
        <v>50000000</v>
      </c>
      <c r="D10" s="7">
        <v>0.05</v>
      </c>
      <c r="E10" s="2">
        <v>1</v>
      </c>
      <c r="F10" s="3">
        <f>C10*D10</f>
        <v>2500000</v>
      </c>
      <c r="G10" s="8">
        <f>IF(I10&gt;= F10, F10, I10)</f>
        <v>2500000</v>
      </c>
      <c r="H10" s="8">
        <f>F10-G10</f>
        <v>0</v>
      </c>
      <c r="I10" s="3">
        <f>H5</f>
        <v>8000000</v>
      </c>
    </row>
    <row r="11" spans="2:9" x14ac:dyDescent="0.2">
      <c r="B11" s="2" t="s">
        <v>1</v>
      </c>
      <c r="C11" s="3">
        <v>30000000</v>
      </c>
      <c r="D11" s="7">
        <v>7.0000000000000007E-2</v>
      </c>
      <c r="E11" s="2">
        <v>2</v>
      </c>
      <c r="F11" s="3">
        <f t="shared" ref="F11:F12" si="0">C11*D11</f>
        <v>2100000</v>
      </c>
      <c r="G11" s="8">
        <f t="shared" ref="G11:G12" si="1">IF(I11&gt;= F11, F11, I11)</f>
        <v>2100000</v>
      </c>
      <c r="H11" s="8">
        <f t="shared" ref="H11:H12" si="2">F11-G11</f>
        <v>0</v>
      </c>
      <c r="I11" s="3">
        <f>I10-G10</f>
        <v>5500000</v>
      </c>
    </row>
    <row r="12" spans="2:9" x14ac:dyDescent="0.2">
      <c r="B12" s="2" t="s">
        <v>2</v>
      </c>
      <c r="C12" s="3">
        <v>20000000</v>
      </c>
      <c r="D12" s="7">
        <v>0</v>
      </c>
      <c r="E12" s="2">
        <v>3</v>
      </c>
      <c r="F12" s="8">
        <f t="shared" si="0"/>
        <v>0</v>
      </c>
      <c r="G12" s="8">
        <f t="shared" si="1"/>
        <v>0</v>
      </c>
      <c r="H12" s="8">
        <f t="shared" si="2"/>
        <v>0</v>
      </c>
      <c r="I12" s="3">
        <f>I11-G11</f>
        <v>3400000</v>
      </c>
    </row>
    <row r="15" spans="2:9" x14ac:dyDescent="0.2">
      <c r="B15" s="13" t="s">
        <v>18</v>
      </c>
      <c r="C15" s="13"/>
      <c r="D15" s="13"/>
      <c r="E15" s="13"/>
      <c r="F15" s="13"/>
      <c r="G15" s="13"/>
    </row>
    <row r="16" spans="2:9" x14ac:dyDescent="0.2">
      <c r="B16" s="9" t="s">
        <v>14</v>
      </c>
      <c r="C16" s="9"/>
      <c r="D16" s="9"/>
      <c r="E16" s="10" t="s">
        <v>16</v>
      </c>
      <c r="F16" s="11"/>
      <c r="G16" s="12"/>
    </row>
    <row r="17" spans="2:7" x14ac:dyDescent="0.2">
      <c r="B17" s="2" t="s">
        <v>15</v>
      </c>
      <c r="C17" s="2">
        <f>H3/C4</f>
        <v>2</v>
      </c>
      <c r="D17" s="2" t="str">
        <f>IF(C17 &gt;= 1.25, "PASS", "FAIL")</f>
        <v>PASS</v>
      </c>
      <c r="E17" s="2" t="s">
        <v>17</v>
      </c>
      <c r="F17" s="2">
        <f>H5/(F10+F11)</f>
        <v>1.7391304347826086</v>
      </c>
      <c r="G17" s="2" t="str">
        <f>IF(F17 &gt;= 1.1, "PASS", "FAIL")</f>
        <v>PASS</v>
      </c>
    </row>
  </sheetData>
  <mergeCells count="4">
    <mergeCell ref="B1:E2"/>
    <mergeCell ref="B16:D16"/>
    <mergeCell ref="E16:G16"/>
    <mergeCell ref="B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7BE1-F48E-D448-AE3A-6AFE5AE207B5}">
  <dimension ref="B2:I9"/>
  <sheetViews>
    <sheetView tabSelected="1" workbookViewId="0">
      <selection activeCell="E29" sqref="E29"/>
    </sheetView>
  </sheetViews>
  <sheetFormatPr baseColWidth="10" defaultRowHeight="16" x14ac:dyDescent="0.2"/>
  <cols>
    <col min="2" max="2" width="17.5" bestFit="1" customWidth="1"/>
    <col min="3" max="3" width="14.1640625" bestFit="1" customWidth="1"/>
    <col min="6" max="6" width="12.83203125" bestFit="1" customWidth="1"/>
    <col min="7" max="7" width="11.1640625" bestFit="1" customWidth="1"/>
    <col min="8" max="8" width="11.83203125" bestFit="1" customWidth="1"/>
    <col min="9" max="9" width="12.5" bestFit="1" customWidth="1"/>
  </cols>
  <sheetData>
    <row r="2" spans="2:9" x14ac:dyDescent="0.2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</row>
    <row r="3" spans="2:9" x14ac:dyDescent="0.2">
      <c r="B3" s="2" t="s">
        <v>0</v>
      </c>
      <c r="C3" s="3">
        <v>50000000</v>
      </c>
      <c r="D3" s="7">
        <v>0.05</v>
      </c>
      <c r="E3" s="2">
        <v>1</v>
      </c>
      <c r="F3" s="3">
        <f>C3*D3</f>
        <v>2500000</v>
      </c>
      <c r="G3" s="8">
        <f>IF(I3&gt;= F3, F3, I3)</f>
        <v>2500000</v>
      </c>
      <c r="H3" s="8">
        <f>F3-G3</f>
        <v>0</v>
      </c>
      <c r="I3" s="3">
        <f>'Base CLO model'!H5</f>
        <v>8000000</v>
      </c>
    </row>
    <row r="4" spans="2:9" x14ac:dyDescent="0.2">
      <c r="B4" s="2" t="s">
        <v>1</v>
      </c>
      <c r="C4" s="3">
        <v>30000000</v>
      </c>
      <c r="D4" s="7">
        <v>7.0000000000000007E-2</v>
      </c>
      <c r="E4" s="2">
        <v>2</v>
      </c>
      <c r="F4" s="3">
        <f t="shared" ref="F4:F5" si="0">C4*D4</f>
        <v>2100000</v>
      </c>
      <c r="G4" s="8">
        <f>IF(D9="FAIL", 0, IF(I4 &gt;= F4, I4,F4))</f>
        <v>0</v>
      </c>
      <c r="H4" s="8">
        <f t="shared" ref="H4:H5" si="1">F4-G4</f>
        <v>2100000</v>
      </c>
      <c r="I4" s="3">
        <f>I3-G3</f>
        <v>5500000</v>
      </c>
    </row>
    <row r="5" spans="2:9" x14ac:dyDescent="0.2">
      <c r="B5" s="2" t="s">
        <v>2</v>
      </c>
      <c r="C5" s="3">
        <v>20000000</v>
      </c>
      <c r="D5" s="7">
        <v>0</v>
      </c>
      <c r="E5" s="2">
        <v>3</v>
      </c>
      <c r="F5" s="8">
        <f t="shared" si="0"/>
        <v>0</v>
      </c>
      <c r="G5" s="8">
        <f>IF(D9="FAIL", 0, IF(I5 &gt;= F5, I5,F5))</f>
        <v>0</v>
      </c>
      <c r="H5" s="8">
        <f t="shared" si="1"/>
        <v>0</v>
      </c>
      <c r="I5" s="3">
        <f>I4-G4</f>
        <v>5500000</v>
      </c>
    </row>
    <row r="8" spans="2:9" x14ac:dyDescent="0.2">
      <c r="B8" s="9" t="s">
        <v>14</v>
      </c>
      <c r="C8" s="9"/>
      <c r="D8" s="9"/>
    </row>
    <row r="9" spans="2:9" x14ac:dyDescent="0.2">
      <c r="B9" s="2" t="s">
        <v>15</v>
      </c>
      <c r="C9" s="14">
        <f>55000000/C3</f>
        <v>1.1000000000000001</v>
      </c>
      <c r="D9" s="2" t="str">
        <f>IF(C9 &gt;= 1.25, "PASS", "FAIL")</f>
        <v>FAIL</v>
      </c>
    </row>
  </sheetData>
  <mergeCells count="1"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CLO model</vt:lpstr>
      <vt:lpstr>Failure of OC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JAYAPRAKASH, JANANI (PGT)</dc:creator>
  <cp:lastModifiedBy>JAYAPRAKASH, JANANI (PGT)</cp:lastModifiedBy>
  <dcterms:created xsi:type="dcterms:W3CDTF">2025-06-21T23:53:23Z</dcterms:created>
  <dcterms:modified xsi:type="dcterms:W3CDTF">2025-06-22T01:24:59Z</dcterms:modified>
</cp:coreProperties>
</file>