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877D9E8F-A81E-4C26-80C5-426CE1E4B7A9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Data" sheetId="1" r:id="rId1"/>
    <sheet name="Weights" sheetId="2" r:id="rId2"/>
    <sheet name="Weights_2" sheetId="3" r:id="rId3"/>
    <sheet name="Uncertainty Budge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5" i="4" l="1"/>
  <c r="F3" i="1"/>
  <c r="I4" i="4" s="1"/>
  <c r="F2" i="1"/>
  <c r="I2" i="4" s="1"/>
  <c r="I3" i="4"/>
  <c r="F4" i="1"/>
  <c r="I7" i="4" s="1"/>
  <c r="F5" i="1"/>
  <c r="I8" i="4" s="1"/>
  <c r="C13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2" i="3"/>
  <c r="C24" i="3" s="1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12" i="4" s="1"/>
  <c r="F6" i="1"/>
  <c r="I11" i="4" s="1"/>
  <c r="I5" i="4" l="1"/>
  <c r="I6" i="4"/>
  <c r="I9" i="4"/>
  <c r="I10" i="4"/>
  <c r="C10" i="3"/>
  <c r="C18" i="3"/>
  <c r="C26" i="3"/>
  <c r="C10" i="2"/>
  <c r="C18" i="2"/>
  <c r="C26" i="2"/>
  <c r="C3" i="3"/>
  <c r="C11" i="3"/>
  <c r="C19" i="3"/>
  <c r="C27" i="3"/>
  <c r="C5" i="2"/>
  <c r="C13" i="2"/>
  <c r="C21" i="2"/>
  <c r="C29" i="2"/>
  <c r="C6" i="3"/>
  <c r="C14" i="3"/>
  <c r="C22" i="3"/>
  <c r="C30" i="3"/>
  <c r="C6" i="2"/>
  <c r="C14" i="2"/>
  <c r="C22" i="2"/>
  <c r="C30" i="2"/>
  <c r="C7" i="3"/>
  <c r="C15" i="3"/>
  <c r="C23" i="3"/>
  <c r="C31" i="3"/>
  <c r="C8" i="2"/>
  <c r="C16" i="2"/>
  <c r="C24" i="2"/>
  <c r="C2" i="3"/>
  <c r="C9" i="3"/>
  <c r="C17" i="3"/>
  <c r="C25" i="3"/>
  <c r="C2" i="2"/>
  <c r="C9" i="2"/>
  <c r="C17" i="2"/>
  <c r="C25" i="2"/>
  <c r="C3" i="2"/>
  <c r="C11" i="2"/>
  <c r="C19" i="2"/>
  <c r="C27" i="2"/>
  <c r="C4" i="3"/>
  <c r="C12" i="3"/>
  <c r="C20" i="3"/>
  <c r="C28" i="3"/>
  <c r="C4" i="2"/>
  <c r="C12" i="2"/>
  <c r="C20" i="2"/>
  <c r="C28" i="2"/>
  <c r="C5" i="3"/>
  <c r="C13" i="3"/>
  <c r="C21" i="3"/>
  <c r="C29" i="3"/>
  <c r="C7" i="2"/>
  <c r="C15" i="2"/>
  <c r="C23" i="2"/>
  <c r="C8" i="3"/>
  <c r="C16" i="3"/>
</calcChain>
</file>

<file path=xl/sharedStrings.xml><?xml version="1.0" encoding="utf-8"?>
<sst xmlns="http://schemas.openxmlformats.org/spreadsheetml/2006/main" count="286" uniqueCount="135">
  <si>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</si>
  <si>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</si>
  <si>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</si>
  <si>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</si>
  <si>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</si>
  <si>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</si>
  <si>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</si>
  <si>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</si>
  <si>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</si>
  <si>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</si>
  <si>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</si>
  <si>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</si>
  <si>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</si>
  <si>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</si>
  <si>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</si>
  <si>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</si>
  <si>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</si>
  <si>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</si>
  <si>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</si>
  <si>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</si>
  <si>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</si>
  <si>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</si>
  <si>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</si>
  <si>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</si>
  <si>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</si>
  <si>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</si>
  <si>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</si>
  <si>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</si>
  <si>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</si>
  <si>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</si>
  <si>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</si>
  <si>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</si>
  <si>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</si>
  <si>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</si>
  <si>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</si>
  <si>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</si>
  <si>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</si>
  <si>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</si>
  <si>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</si>
  <si>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</si>
  <si>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</si>
  <si>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</si>
  <si>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</si>
  <si>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</si>
  <si>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</si>
  <si>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</si>
  <si>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</si>
  <si>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</si>
  <si>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</si>
  <si>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</si>
  <si>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</si>
  <si>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</si>
  <si>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</si>
  <si>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</si>
  <si>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0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</si>
  <si>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</si>
  <si>
    <t>λ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</si>
  <si>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</si>
  <si>
    <t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</si>
  <si>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>T,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</si>
  <si>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</si>
  <si>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</si>
  <si>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t>λ, T</t>
  </si>
  <si>
    <r>
      <rPr>
        <sz val="10"/>
        <rFont val="Bitstream Vera Serif"/>
        <family val="1"/>
        <charset val="1"/>
      </rPr>
      <t>λ,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</si>
  <si>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T</t>
    </r>
    <r>
      <rPr>
        <vertAlign val="subscript"/>
        <sz val="10"/>
        <rFont val="Bitstream Vera Serif"/>
        <family val="1"/>
        <charset val="1"/>
      </rPr>
      <t>0</t>
    </r>
  </si>
  <si>
    <t>T, λ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</si>
  <si>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</si>
  <si>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</si>
  <si>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t>P, λ</t>
  </si>
  <si>
    <t>λ, P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</si>
  <si>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</si>
  <si>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</si>
  <si>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</si>
  <si>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</si>
  <si>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λ,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</si>
  <si>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</si>
  <si>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</si>
  <si>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</si>
  <si>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</si>
  <si>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t>λ, λ</t>
  </si>
  <si>
    <t>Standard
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</si>
  <si>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</si>
  <si>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</si>
  <si>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</si>
  <si>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</si>
  <si>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</si>
  <si>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</si>
  <si>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</si>
  <si>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</si>
  <si>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</si>
  <si>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</si>
  <si>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</si>
  <si>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</si>
  <si>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∞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</si>
  <si>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</si>
  <si>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</si>
  <si>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Considerations</t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</si>
  <si>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</si>
  <si>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</si>
  <si>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532 nm</t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</si>
  <si>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</si>
  <si>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</si>
  <si>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</si>
  <si>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80 mm</t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</si>
  <si>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</si>
  <si>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</si>
  <si>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</si>
  <si>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>°</t>
    </r>
    <r>
      <rPr>
        <sz val="10"/>
        <rFont val="Arial"/>
        <family val="2"/>
        <charset val="1"/>
      </rPr>
      <t>C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</si>
  <si>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</si>
  <si>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</si>
  <si>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</si>
  <si>
    <t>20 °C</t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</si>
  <si>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</si>
  <si>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</si>
  <si>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</si>
  <si>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Propagation of uncertainty</t>
  </si>
  <si>
    <t>Coefficient of thermal expansion</t>
  </si>
  <si>
    <t>Normal</t>
  </si>
  <si>
    <t>u(α) =</t>
  </si>
  <si>
    <t>k =</t>
  </si>
  <si>
    <t>U =</t>
  </si>
  <si>
    <t>Temperature</t>
  </si>
  <si>
    <t>Length</t>
  </si>
  <si>
    <t>Number of Transitions N</t>
  </si>
  <si>
    <t>Maximum N Error</t>
  </si>
  <si>
    <t>Wavelength λ</t>
  </si>
  <si>
    <t>Maximum λ Error</t>
  </si>
  <si>
    <t>Initial Length L0</t>
  </si>
  <si>
    <t>Maximum L0 Error</t>
  </si>
  <si>
    <t>Object Temperature T</t>
  </si>
  <si>
    <t>60 °C</t>
  </si>
  <si>
    <t>Maximum T Error</t>
  </si>
  <si>
    <t>Temperature of Reference T0</t>
  </si>
  <si>
    <t>Maximum T0 Error</t>
  </si>
  <si>
    <t>0.00001039 ℃^(−1)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</si>
</sst>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General&quot; °C^-1&quot;"/>
    <numFmt numFmtId="165" formatCode="&quot;± &quot;General"/>
    <numFmt numFmtId="166" formatCode="General&quot; m&quot;"/>
    <numFmt numFmtId="167" formatCode="General&quot; m^-1 °C^-1&quot;"/>
    <numFmt numFmtId="168" formatCode="&quot;± &quot;General&quot; mm&quot;"/>
    <numFmt numFmtId="169" formatCode="General&quot; °C&quot;"/>
    <numFmt numFmtId="170" formatCode="General&quot; °C^-2&quot;"/>
    <numFmt numFmtId="171" formatCode="&quot;± &quot;General&quot; °C&quot;"/>
    <numFmt numFmtId="172" formatCode="0.000E+00&quot; °C^-1&quot;"/>
    <numFmt numFmtId="173" formatCode="&quot;± &quot;General\ &quot;%&quot;"/>
    <numFmt numFmtId="174" formatCode="&quot;k= &quot;General"/>
    <numFmt numFmtId="175" formatCode="&quot;U= &quot;General&quot; °C^-1&quot;"/>
  </numFmts>
  <fonts count="12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charset val="1"/>
    </font>
    <font>
      <b/>
      <vertAlign val="subscript"/>
      <sz val="10"/>
      <name val="Bitstream Vera Serif"/>
      <family val="1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theme="0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8" fillId="3" borderId="0" xfId="0" applyNumberFormat="1" applyFon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2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4" borderId="9" xfId="0" applyNumberFormat="1" applyFill="1" applyBorder="1"/>
    <xf numFmtId="164" fontId="0" fillId="2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73" fontId="8" fillId="3" borderId="0" xfId="0" applyNumberFormat="1" applyFont="1" applyFill="1" applyAlignment="1">
      <alignment horizontal="center" vertical="center"/>
    </xf>
    <xf numFmtId="174" fontId="0" fillId="4" borderId="1" xfId="0" applyNumberFormat="1" applyFill="1" applyBorder="1" applyAlignment="1">
      <alignment horizontal="center"/>
    </xf>
    <xf numFmtId="175" fontId="0" fillId="4" borderId="7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428-46AF-A650-2F3FC9CFF381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28-46AF-A650-2F3FC9CF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8-46AF-A650-2F3FC9C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40659"/>
        <c:axId val="6660042"/>
      </c:barChart>
      <c:catAx>
        <c:axId val="53440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660042"/>
        <c:crosses val="autoZero"/>
        <c:auto val="1"/>
        <c:lblAlgn val="ctr"/>
        <c:lblOffset val="100"/>
        <c:noMultiLvlLbl val="0"/>
      </c:catAx>
      <c:valAx>
        <c:axId val="6660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406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6A2-42F3-A50A-A68BADA85E3E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A2-42F3-A50A-A68BADA85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2F3-A50A-A68BADA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828504"/>
        <c:axId val="64112024"/>
      </c:barChart>
      <c:catAx>
        <c:axId val="548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4112024"/>
        <c:crosses val="autoZero"/>
        <c:auto val="1"/>
        <c:lblAlgn val="ctr"/>
        <c:lblOffset val="100"/>
        <c:noMultiLvlLbl val="0"/>
      </c:catAx>
      <c:valAx>
        <c:axId val="641120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82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Sheet4!$A$2:$A$3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4E1-BC2B-74A9802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539411"/>
        <c:axId val="13083256"/>
      </c:lineChart>
      <c:catAx>
        <c:axId val="50539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lang="en-US" sz="2600" b="0" strike="noStrike" spc="-1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13083256"/>
        <c:crosses val="min"/>
        <c:auto val="1"/>
        <c:lblAlgn val="ctr"/>
        <c:lblOffset val="100"/>
        <c:noMultiLvlLbl val="0"/>
      </c:catAx>
      <c:valAx>
        <c:axId val="13083256"/>
        <c:scaling>
          <c:orientation val="minMax"/>
          <c:max val="80.040000000000006"/>
          <c:min val="79.98999999999999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lang="en-US" sz="2600" b="0" strike="noStrike" spc="-1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50539411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64168</xdr:colOff>
      <xdr:row>16</xdr:row>
      <xdr:rowOff>132347</xdr:rowOff>
    </xdr:from>
    <xdr:ext cx="409984" cy="347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F7C19B6-548D-C811-217B-979D780EC72E}"/>
                </a:ext>
              </a:extLst>
            </xdr:cNvPr>
            <xdr:cNvSpPr txBox="1"/>
          </xdr:nvSpPr>
          <xdr:spPr>
            <a:xfrm>
              <a:off x="7002379" y="3332747"/>
              <a:ext cx="409984" cy="347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F7C19B6-548D-C811-217B-979D780EC72E}"/>
                </a:ext>
              </a:extLst>
            </xdr:cNvPr>
            <xdr:cNvSpPr txBox="1"/>
          </xdr:nvSpPr>
          <xdr:spPr>
            <a:xfrm>
              <a:off x="7002379" y="3332747"/>
              <a:ext cx="409984" cy="347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189360</xdr:colOff>
      <xdr:row>13</xdr:row>
      <xdr:rowOff>40320</xdr:rowOff>
    </xdr:from>
    <xdr:to>
      <xdr:col>23</xdr:col>
      <xdr:colOff>285840</xdr:colOff>
      <xdr:row>64</xdr:row>
      <xdr:rowOff>127440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31" zoomScaleNormal="145" workbookViewId="0">
      <selection activeCell="F4" sqref="F4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 s="2">
        <v>8.3124999999999998E-8</v>
      </c>
      <c r="E2" s="2">
        <v>2.3032552083333301E-15</v>
      </c>
      <c r="F2">
        <f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7.94728597005208E-14</v>
      </c>
      <c r="F3">
        <f>SQRT(E3)</f>
        <v>2.8190931112774692E-7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ref="F4:F31" si="0">SQRT(E4)</f>
        <v>3.7493938379990304E-9</v>
      </c>
      <c r="G4" s="3"/>
    </row>
    <row r="5" spans="1:7">
      <c r="A5">
        <v>3</v>
      </c>
      <c r="B5" t="s">
        <v>11</v>
      </c>
      <c r="C5" t="s">
        <v>12</v>
      </c>
      <c r="D5" s="2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 s="2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8.4771050347222299E-19</v>
      </c>
      <c r="F8">
        <f t="shared" si="0"/>
        <v>9.2071195466998414E-10</v>
      </c>
      <c r="G8" s="3"/>
    </row>
    <row r="9" spans="1:7">
      <c r="A9">
        <v>7</v>
      </c>
      <c r="B9" t="s">
        <v>18</v>
      </c>
      <c r="C9" t="s">
        <v>19</v>
      </c>
      <c r="D9" s="2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 s="2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 s="2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8.4771050347222299E-19</v>
      </c>
      <c r="F12">
        <f t="shared" si="0"/>
        <v>9.2071195466998414E-10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2.58700715170966E-20</v>
      </c>
      <c r="F14">
        <f t="shared" si="0"/>
        <v>1.6084175924521779E-10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1.03480286068387E-17</v>
      </c>
      <c r="F15">
        <f t="shared" si="0"/>
        <v>3.2168351849043649E-9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1.03480286068387E-17</v>
      </c>
      <c r="F16">
        <f t="shared" si="0"/>
        <v>3.2168351849043649E-9</v>
      </c>
      <c r="G16" s="3"/>
    </row>
    <row r="17" spans="1:7">
      <c r="A17">
        <v>15</v>
      </c>
      <c r="B17" t="s">
        <v>30</v>
      </c>
      <c r="C17" t="s">
        <v>31</v>
      </c>
      <c r="D17" s="2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5.1740143034193303E-21</v>
      </c>
      <c r="F18">
        <f t="shared" si="0"/>
        <v>7.1930621458592519E-11</v>
      </c>
      <c r="G18" s="3"/>
    </row>
    <row r="19" spans="1:7">
      <c r="A19">
        <v>17</v>
      </c>
      <c r="B19" t="s">
        <v>34</v>
      </c>
      <c r="C19" t="s">
        <v>35</v>
      </c>
      <c r="D19" s="2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 s="2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 s="2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 s="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2.0696057213677299E-18</v>
      </c>
      <c r="F23">
        <f t="shared" si="0"/>
        <v>1.4386124291718497E-9</v>
      </c>
      <c r="G23" s="3"/>
    </row>
    <row r="24" spans="1:7">
      <c r="A24">
        <v>22</v>
      </c>
      <c r="B24" t="s">
        <v>43</v>
      </c>
      <c r="C24" t="s">
        <v>37</v>
      </c>
      <c r="D24" s="2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 s="2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 s="2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 s="2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2.0696057213677299E-18</v>
      </c>
      <c r="F28">
        <f t="shared" si="0"/>
        <v>1.4386124291718497E-9</v>
      </c>
      <c r="G28" s="3"/>
    </row>
    <row r="29" spans="1:7">
      <c r="A29">
        <v>27</v>
      </c>
      <c r="B29" t="s">
        <v>49</v>
      </c>
      <c r="C29" t="s">
        <v>37</v>
      </c>
      <c r="D29" s="2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 s="2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 s="2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140" zoomScaleNormal="140" workbookViewId="0"/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140" zoomScaleNormal="140" workbookViewId="0">
      <selection activeCell="C34" sqref="C34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tabSelected="1" topLeftCell="D10" zoomScale="95" zoomScaleNormal="95" workbookViewId="0">
      <selection activeCell="I18" sqref="I18"/>
    </sheetView>
  </sheetViews>
  <sheetFormatPr baseColWidth="10" defaultColWidth="11.5546875" defaultRowHeight="13.2"/>
  <cols>
    <col min="1" max="1" width="16.33203125" customWidth="1"/>
    <col min="2" max="2" width="55.5546875" bestFit="1" customWidth="1"/>
    <col min="3" max="3" width="29.21875" bestFit="1" customWidth="1"/>
    <col min="4" max="4" width="26.5546875" bestFit="1" customWidth="1"/>
    <col min="5" max="5" width="19.5546875" bestFit="1" customWidth="1"/>
    <col min="6" max="6" width="26.33203125" bestFit="1" customWidth="1"/>
    <col min="7" max="7" width="22" customWidth="1"/>
    <col min="8" max="8" width="40" bestFit="1" customWidth="1"/>
    <col min="9" max="9" width="31.33203125" bestFit="1" customWidth="1"/>
  </cols>
  <sheetData>
    <row r="1" spans="1:14" ht="42.75" customHeight="1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spans="1:14">
      <c r="A2" s="13">
        <v>1</v>
      </c>
      <c r="B2" s="14" t="s">
        <v>91</v>
      </c>
      <c r="C2" s="14">
        <v>125</v>
      </c>
      <c r="D2" s="14" t="s">
        <v>92</v>
      </c>
      <c r="E2" s="14" t="s">
        <v>92</v>
      </c>
      <c r="F2" s="14" t="s">
        <v>92</v>
      </c>
      <c r="G2" s="14">
        <f>1/SQRT(3)</f>
        <v>0.57735026918962584</v>
      </c>
      <c r="H2" s="15">
        <f>Data!D2</f>
        <v>8.3124999999999998E-8</v>
      </c>
      <c r="I2" s="15">
        <f>Data!F2</f>
        <v>4.799224112638761E-8</v>
      </c>
      <c r="J2" s="16" t="s">
        <v>93</v>
      </c>
    </row>
    <row r="3" spans="1:14">
      <c r="A3" s="17" t="s">
        <v>94</v>
      </c>
      <c r="B3" s="18" t="s">
        <v>95</v>
      </c>
      <c r="C3" s="18" t="s">
        <v>92</v>
      </c>
      <c r="D3" s="18" t="s">
        <v>96</v>
      </c>
      <c r="E3" s="19">
        <v>1</v>
      </c>
      <c r="F3" s="18" t="s">
        <v>97</v>
      </c>
      <c r="G3" s="18">
        <f>1/SQRT(3)</f>
        <v>0.57735026918962584</v>
      </c>
      <c r="H3" s="20">
        <f>Data!D2</f>
        <v>8.3124999999999998E-8</v>
      </c>
      <c r="I3" s="41">
        <f>Data!F2</f>
        <v>4.799224112638761E-8</v>
      </c>
      <c r="J3" s="21" t="s">
        <v>93</v>
      </c>
    </row>
    <row r="4" spans="1:14">
      <c r="A4" s="13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>
        <f>5*10^(-9) /SQRT(3)</f>
        <v>2.8867513459481292E-9</v>
      </c>
      <c r="H4" s="23">
        <f>Data!D3</f>
        <v>19.53125</v>
      </c>
      <c r="I4" s="15">
        <f>Data!F3</f>
        <v>2.8190931112774692E-7</v>
      </c>
      <c r="J4" s="16" t="s">
        <v>93</v>
      </c>
    </row>
    <row r="5" spans="1:14">
      <c r="A5" s="17" t="s">
        <v>100</v>
      </c>
      <c r="B5" s="18" t="s">
        <v>101</v>
      </c>
      <c r="C5" s="18" t="s">
        <v>92</v>
      </c>
      <c r="D5" s="18" t="s">
        <v>96</v>
      </c>
      <c r="E5" s="46">
        <v>25</v>
      </c>
      <c r="F5" s="18" t="s">
        <v>97</v>
      </c>
      <c r="G5" s="24">
        <f>5*10^(-9) /SQRT(3)</f>
        <v>2.8867513459481292E-9</v>
      </c>
      <c r="H5" s="25">
        <f>Data!D3</f>
        <v>19.53125</v>
      </c>
      <c r="I5" s="41">
        <f>Data!F3</f>
        <v>2.8190931112774692E-7</v>
      </c>
      <c r="J5" s="21" t="s">
        <v>93</v>
      </c>
    </row>
    <row r="6" spans="1:14" ht="15.6">
      <c r="A6" s="13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>
        <f>0.05*10^(-3) /SQRT(3)</f>
        <v>2.8867513459481293E-5</v>
      </c>
      <c r="H6" s="23">
        <f>Data!D4</f>
        <v>-1.2988281250000001E-4</v>
      </c>
      <c r="I6" s="15">
        <f>Data!F4</f>
        <v>3.7493938379990304E-9</v>
      </c>
      <c r="J6" s="16" t="s">
        <v>93</v>
      </c>
    </row>
    <row r="7" spans="1:14" ht="15.6">
      <c r="A7" s="17" t="s">
        <v>104</v>
      </c>
      <c r="B7" s="18" t="s">
        <v>105</v>
      </c>
      <c r="C7" s="18" t="s">
        <v>92</v>
      </c>
      <c r="D7" s="18" t="s">
        <v>96</v>
      </c>
      <c r="E7" s="26">
        <v>0.05</v>
      </c>
      <c r="F7" s="18" t="s">
        <v>97</v>
      </c>
      <c r="G7" s="24">
        <f>0.05*10^(-3) /SQRT(3)</f>
        <v>2.8867513459481293E-5</v>
      </c>
      <c r="H7" s="25">
        <f>Data!D4</f>
        <v>-1.2988281250000001E-4</v>
      </c>
      <c r="I7" s="41">
        <f>Data!F4</f>
        <v>3.7493938379990304E-9</v>
      </c>
      <c r="J7" s="21" t="s">
        <v>93</v>
      </c>
    </row>
    <row r="8" spans="1:14" ht="13.8">
      <c r="A8" s="13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7">
        <f>0.5 /SQRT(3)</f>
        <v>0.28867513459481292</v>
      </c>
      <c r="H8" s="28">
        <f>Data!D5</f>
        <v>-2.5976562500000001E-7</v>
      </c>
      <c r="I8" s="15">
        <f>Data!F5</f>
        <v>7.4987876759980681E-8</v>
      </c>
      <c r="J8" s="16" t="s">
        <v>93</v>
      </c>
    </row>
    <row r="9" spans="1:14">
      <c r="A9" s="17" t="s">
        <v>108</v>
      </c>
      <c r="B9" s="18" t="s">
        <v>109</v>
      </c>
      <c r="C9" s="18" t="s">
        <v>92</v>
      </c>
      <c r="D9" s="18" t="s">
        <v>96</v>
      </c>
      <c r="E9" s="29">
        <v>0.5</v>
      </c>
      <c r="F9" s="18" t="s">
        <v>97</v>
      </c>
      <c r="G9" s="30">
        <f>0.5 /SQRT(3)</f>
        <v>0.28867513459481292</v>
      </c>
      <c r="H9" s="31">
        <f>Data!D5</f>
        <v>-2.5976562500000001E-7</v>
      </c>
      <c r="I9" s="41">
        <f>Data!F5</f>
        <v>7.4987876759980681E-8</v>
      </c>
      <c r="J9" s="21" t="s">
        <v>93</v>
      </c>
    </row>
    <row r="10" spans="1:14" ht="15.6">
      <c r="A10" s="13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7">
        <f>0.5 /SQRT(3)</f>
        <v>0.28867513459481292</v>
      </c>
      <c r="H10" s="28">
        <f>Data!D6</f>
        <v>2.5976562500000001E-7</v>
      </c>
      <c r="I10" s="15">
        <f>Data!F6</f>
        <v>7.4987876759980681E-8</v>
      </c>
      <c r="J10" s="16" t="s">
        <v>93</v>
      </c>
    </row>
    <row r="11" spans="1:14" ht="15.6">
      <c r="A11" s="17" t="s">
        <v>112</v>
      </c>
      <c r="B11" s="18" t="s">
        <v>113</v>
      </c>
      <c r="C11" s="18" t="s">
        <v>92</v>
      </c>
      <c r="D11" s="18" t="s">
        <v>96</v>
      </c>
      <c r="E11" s="29">
        <v>0.5</v>
      </c>
      <c r="F11" s="18" t="s">
        <v>97</v>
      </c>
      <c r="G11" s="30">
        <f>0.5 /SQRT(3)</f>
        <v>0.28867513459481292</v>
      </c>
      <c r="H11" s="31">
        <f>Data!D6</f>
        <v>2.5976562500000001E-7</v>
      </c>
      <c r="I11" s="41">
        <f>Data!F6</f>
        <v>7.4987876759980681E-8</v>
      </c>
      <c r="J11" s="21" t="s">
        <v>93</v>
      </c>
    </row>
    <row r="12" spans="1:14">
      <c r="A12" s="17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>
        <f>SUM(Data!F7:F31)</f>
        <v>1.9307502331381792E-8</v>
      </c>
      <c r="J12" s="21" t="s">
        <v>93</v>
      </c>
    </row>
    <row r="13" spans="1:14">
      <c r="A13" s="32" t="s">
        <v>92</v>
      </c>
      <c r="B13" s="33" t="s">
        <v>116</v>
      </c>
      <c r="C13" s="34">
        <f>1.039 *10^-5</f>
        <v>1.039E-5</v>
      </c>
      <c r="D13" s="33" t="s">
        <v>92</v>
      </c>
      <c r="E13" s="33" t="s">
        <v>92</v>
      </c>
      <c r="F13" s="35" t="s">
        <v>117</v>
      </c>
      <c r="G13" s="33" t="s">
        <v>92</v>
      </c>
      <c r="H13" s="35" t="s">
        <v>118</v>
      </c>
      <c r="I13" s="36">
        <v>3.0507900270517998E-7</v>
      </c>
      <c r="J13" s="37" t="s">
        <v>93</v>
      </c>
    </row>
    <row r="14" spans="1:14">
      <c r="H14" s="38" t="s">
        <v>119</v>
      </c>
      <c r="I14" s="39">
        <v>2</v>
      </c>
    </row>
    <row r="15" spans="1:14">
      <c r="H15" s="40" t="s">
        <v>120</v>
      </c>
      <c r="I15" s="42">
        <f>I13*2</f>
        <v>6.1015800541035996E-7</v>
      </c>
    </row>
    <row r="18" spans="1:9">
      <c r="I18" s="50">
        <v>47.992199999999997</v>
      </c>
    </row>
    <row r="19" spans="1:9">
      <c r="A19" s="9" t="s">
        <v>81</v>
      </c>
      <c r="B19" s="10" t="s">
        <v>82</v>
      </c>
      <c r="C19" s="10" t="s">
        <v>83</v>
      </c>
      <c r="D19" s="10" t="s">
        <v>85</v>
      </c>
      <c r="E19" s="10" t="s">
        <v>86</v>
      </c>
      <c r="F19" s="10" t="s">
        <v>87</v>
      </c>
      <c r="G19" s="10" t="s">
        <v>88</v>
      </c>
      <c r="H19" s="11" t="s">
        <v>89</v>
      </c>
    </row>
    <row r="20" spans="1:9">
      <c r="A20" s="13">
        <v>1</v>
      </c>
      <c r="B20" s="14" t="s">
        <v>123</v>
      </c>
      <c r="C20" s="14">
        <v>125</v>
      </c>
      <c r="D20" s="14" t="s">
        <v>92</v>
      </c>
      <c r="E20" s="14" t="s">
        <v>92</v>
      </c>
      <c r="F20" s="14">
        <v>0.57735026918962584</v>
      </c>
      <c r="G20" s="15">
        <v>8.3124999999999998E-8</v>
      </c>
      <c r="H20" s="43">
        <v>4.799224112638761E-8</v>
      </c>
    </row>
    <row r="21" spans="1:9">
      <c r="A21" s="17" t="s">
        <v>94</v>
      </c>
      <c r="B21" s="18" t="s">
        <v>124</v>
      </c>
      <c r="C21" s="18" t="s">
        <v>92</v>
      </c>
      <c r="D21" s="19">
        <v>1</v>
      </c>
      <c r="E21" s="18" t="s">
        <v>97</v>
      </c>
      <c r="F21" s="18">
        <v>0.57735026918962584</v>
      </c>
      <c r="G21" s="20">
        <v>8.3124999999999998E-8</v>
      </c>
      <c r="H21" s="44">
        <v>4.799224112638761E-8</v>
      </c>
    </row>
    <row r="22" spans="1:9">
      <c r="A22" s="13">
        <v>2</v>
      </c>
      <c r="B22" s="14" t="s">
        <v>125</v>
      </c>
      <c r="C22" s="14" t="s">
        <v>99</v>
      </c>
      <c r="D22" s="14" t="s">
        <v>92</v>
      </c>
      <c r="E22" s="14" t="s">
        <v>92</v>
      </c>
      <c r="F22" s="22">
        <v>2.8867513459481292E-9</v>
      </c>
      <c r="G22" s="23">
        <v>19.53125</v>
      </c>
      <c r="H22" s="43">
        <v>2.8190931112774692E-7</v>
      </c>
    </row>
    <row r="23" spans="1:9">
      <c r="A23" s="17" t="s">
        <v>100</v>
      </c>
      <c r="B23" s="18" t="s">
        <v>126</v>
      </c>
      <c r="C23" s="18" t="s">
        <v>92</v>
      </c>
      <c r="D23" s="46">
        <v>25</v>
      </c>
      <c r="E23" s="18" t="s">
        <v>97</v>
      </c>
      <c r="F23" s="24">
        <v>2.8867513459481292E-9</v>
      </c>
      <c r="G23" s="25">
        <v>19.53125</v>
      </c>
      <c r="H23" s="44">
        <v>2.8190931112774692E-7</v>
      </c>
    </row>
    <row r="24" spans="1:9">
      <c r="A24" s="13">
        <v>3</v>
      </c>
      <c r="B24" s="14" t="s">
        <v>127</v>
      </c>
      <c r="C24" s="14" t="s">
        <v>103</v>
      </c>
      <c r="D24" s="14" t="s">
        <v>92</v>
      </c>
      <c r="E24" s="14" t="s">
        <v>92</v>
      </c>
      <c r="F24" s="22">
        <v>2.8867513459481293E-5</v>
      </c>
      <c r="G24" s="23">
        <v>-1.2988281250000001E-4</v>
      </c>
      <c r="H24" s="43">
        <v>3.7493938379990304E-9</v>
      </c>
    </row>
    <row r="25" spans="1:9">
      <c r="A25" s="17" t="s">
        <v>104</v>
      </c>
      <c r="B25" s="18" t="s">
        <v>128</v>
      </c>
      <c r="C25" s="18" t="s">
        <v>92</v>
      </c>
      <c r="D25" s="26">
        <v>0.05</v>
      </c>
      <c r="E25" s="18" t="s">
        <v>97</v>
      </c>
      <c r="F25" s="24">
        <v>2.8867513459481293E-5</v>
      </c>
      <c r="G25" s="25">
        <v>-1.2988281250000001E-4</v>
      </c>
      <c r="H25" s="44">
        <v>3.7493938379990304E-9</v>
      </c>
    </row>
    <row r="26" spans="1:9">
      <c r="A26" s="13">
        <v>4</v>
      </c>
      <c r="B26" s="14" t="s">
        <v>129</v>
      </c>
      <c r="C26" s="14" t="s">
        <v>130</v>
      </c>
      <c r="D26" s="14" t="s">
        <v>92</v>
      </c>
      <c r="E26" s="14" t="s">
        <v>92</v>
      </c>
      <c r="F26" s="27">
        <v>0.28867513459481292</v>
      </c>
      <c r="G26" s="28">
        <v>-2.5976562500000001E-7</v>
      </c>
      <c r="H26" s="43">
        <v>7.4987876759980681E-8</v>
      </c>
    </row>
    <row r="27" spans="1:9">
      <c r="A27" s="17" t="s">
        <v>108</v>
      </c>
      <c r="B27" s="18" t="s">
        <v>131</v>
      </c>
      <c r="C27" s="18" t="s">
        <v>92</v>
      </c>
      <c r="D27" s="29">
        <v>0.5</v>
      </c>
      <c r="E27" s="18" t="s">
        <v>97</v>
      </c>
      <c r="F27" s="30">
        <v>0.28867513459481292</v>
      </c>
      <c r="G27" s="31">
        <v>-2.5976562500000001E-7</v>
      </c>
      <c r="H27" s="44">
        <v>7.4987876759980681E-8</v>
      </c>
    </row>
    <row r="28" spans="1:9">
      <c r="A28" s="13">
        <v>5</v>
      </c>
      <c r="B28" s="14" t="s">
        <v>132</v>
      </c>
      <c r="C28" s="14" t="s">
        <v>111</v>
      </c>
      <c r="D28" s="14" t="s">
        <v>92</v>
      </c>
      <c r="E28" s="14" t="s">
        <v>92</v>
      </c>
      <c r="F28" s="27">
        <v>0.28867513459481292</v>
      </c>
      <c r="G28" s="28">
        <v>2.5976562500000001E-7</v>
      </c>
      <c r="H28" s="43">
        <v>7.4987876759980681E-8</v>
      </c>
    </row>
    <row r="29" spans="1:9">
      <c r="A29" s="17" t="s">
        <v>112</v>
      </c>
      <c r="B29" s="18" t="s">
        <v>133</v>
      </c>
      <c r="C29" s="18" t="s">
        <v>92</v>
      </c>
      <c r="D29" s="29">
        <v>0.5</v>
      </c>
      <c r="E29" s="18" t="s">
        <v>97</v>
      </c>
      <c r="F29" s="30">
        <v>0.28867513459481292</v>
      </c>
      <c r="G29" s="31">
        <v>2.5976562500000001E-7</v>
      </c>
      <c r="H29" s="44">
        <v>7.4987876759980681E-8</v>
      </c>
    </row>
    <row r="30" spans="1:9">
      <c r="A30" s="17">
        <v>6</v>
      </c>
      <c r="B30" s="18" t="s">
        <v>114</v>
      </c>
      <c r="C30" s="18" t="s">
        <v>92</v>
      </c>
      <c r="D30" s="18" t="s">
        <v>92</v>
      </c>
      <c r="E30" s="18" t="s">
        <v>92</v>
      </c>
      <c r="F30" s="18" t="s">
        <v>92</v>
      </c>
      <c r="G30" s="18" t="s">
        <v>92</v>
      </c>
      <c r="H30" s="49">
        <v>1.9307502331381792E-8</v>
      </c>
    </row>
    <row r="31" spans="1:9">
      <c r="A31" s="32" t="s">
        <v>92</v>
      </c>
      <c r="B31" s="33" t="s">
        <v>116</v>
      </c>
      <c r="C31" s="34" t="s">
        <v>134</v>
      </c>
      <c r="D31" s="33" t="s">
        <v>92</v>
      </c>
      <c r="E31" s="35" t="s">
        <v>117</v>
      </c>
      <c r="F31" s="33" t="s">
        <v>92</v>
      </c>
      <c r="G31" s="35" t="s">
        <v>118</v>
      </c>
      <c r="H31" s="45">
        <v>3.0507900270517998E-7</v>
      </c>
    </row>
    <row r="32" spans="1:9">
      <c r="H32" s="47">
        <v>2</v>
      </c>
    </row>
    <row r="33" spans="8:8">
      <c r="H33" s="48">
        <v>6.1015800541035996E-7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40" zoomScaleNormal="140" workbookViewId="0">
      <selection activeCell="AB23" sqref="AB23"/>
    </sheetView>
  </sheetViews>
  <sheetFormatPr baseColWidth="10" defaultColWidth="11.5546875" defaultRowHeight="13.2"/>
  <sheetData>
    <row r="1" spans="1:2">
      <c r="A1" t="s">
        <v>121</v>
      </c>
      <c r="B1" t="s">
        <v>122</v>
      </c>
    </row>
    <row r="2" spans="1:2">
      <c r="A2">
        <v>20</v>
      </c>
      <c r="B2">
        <v>80</v>
      </c>
    </row>
    <row r="3" spans="1:2">
      <c r="A3">
        <v>60</v>
      </c>
      <c r="B3">
        <v>80.033000000000001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Weights</vt:lpstr>
      <vt:lpstr>Weights_2</vt:lpstr>
      <vt:lpstr>Uncertainty Budget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34</cp:revision>
  <dcterms:modified xsi:type="dcterms:W3CDTF">2023-03-24T23:09:41Z</dcterms:modified>
  <dc:language>en-US</dc:language>
</cp:coreProperties>
</file>