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ed\Documents\GitHub\ThermalExpansionUncertainty\code\"/>
    </mc:Choice>
  </mc:AlternateContent>
  <xr:revisionPtr revIDLastSave="0" documentId="13_ncr:1_{860DF716-BB00-4AC2-A0E9-3FA5CED8E873}" xr6:coauthVersionLast="47" xr6:coauthVersionMax="47" xr10:uidLastSave="{00000000-0000-0000-0000-000000000000}"/>
  <bookViews>
    <workbookView xWindow="-108" yWindow="-108" windowWidth="23256" windowHeight="12456" tabRatio="500" activeTab="3" xr2:uid="{00000000-000D-0000-FFFF-FFFF00000000}"/>
  </bookViews>
  <sheets>
    <sheet name="Data" sheetId="1" r:id="rId1"/>
    <sheet name="Weights" sheetId="2" r:id="rId2"/>
    <sheet name="Weights_2" sheetId="3" r:id="rId3"/>
    <sheet name="Uncertainty Budget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15" i="4" l="1"/>
  <c r="F3" i="1"/>
  <c r="I4" i="4" s="1"/>
  <c r="F2" i="1"/>
  <c r="I2" i="4" s="1"/>
  <c r="I3" i="4"/>
  <c r="F4" i="1"/>
  <c r="I7" i="4" s="1"/>
  <c r="F5" i="1"/>
  <c r="I8" i="4" s="1"/>
  <c r="C13" i="4"/>
  <c r="H11" i="4"/>
  <c r="G11" i="4"/>
  <c r="H10" i="4"/>
  <c r="G10" i="4"/>
  <c r="H9" i="4"/>
  <c r="G9" i="4"/>
  <c r="H8" i="4"/>
  <c r="G8" i="4"/>
  <c r="H7" i="4"/>
  <c r="G7" i="4"/>
  <c r="H6" i="4"/>
  <c r="G6" i="4"/>
  <c r="H5" i="4"/>
  <c r="G5" i="4"/>
  <c r="H4" i="4"/>
  <c r="G4" i="4"/>
  <c r="H3" i="4"/>
  <c r="G3" i="4"/>
  <c r="H2" i="4"/>
  <c r="G2" i="4"/>
  <c r="D2" i="3"/>
  <c r="C24" i="3" s="1"/>
  <c r="D2" i="2"/>
  <c r="C31" i="2" s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I12" i="4" s="1"/>
  <c r="F6" i="1"/>
  <c r="I11" i="4" s="1"/>
  <c r="I5" i="4" l="1"/>
  <c r="I6" i="4"/>
  <c r="I9" i="4"/>
  <c r="I10" i="4"/>
  <c r="C10" i="3"/>
  <c r="C18" i="3"/>
  <c r="C26" i="3"/>
  <c r="C10" i="2"/>
  <c r="C18" i="2"/>
  <c r="C26" i="2"/>
  <c r="C3" i="3"/>
  <c r="C11" i="3"/>
  <c r="C19" i="3"/>
  <c r="C27" i="3"/>
  <c r="C5" i="2"/>
  <c r="C13" i="2"/>
  <c r="C21" i="2"/>
  <c r="C29" i="2"/>
  <c r="C6" i="3"/>
  <c r="C14" i="3"/>
  <c r="C22" i="3"/>
  <c r="C30" i="3"/>
  <c r="C6" i="2"/>
  <c r="C14" i="2"/>
  <c r="C22" i="2"/>
  <c r="C30" i="2"/>
  <c r="C7" i="3"/>
  <c r="C15" i="3"/>
  <c r="C23" i="3"/>
  <c r="C31" i="3"/>
  <c r="C8" i="2"/>
  <c r="C16" i="2"/>
  <c r="C24" i="2"/>
  <c r="C2" i="3"/>
  <c r="C9" i="3"/>
  <c r="C17" i="3"/>
  <c r="C25" i="3"/>
  <c r="C2" i="2"/>
  <c r="C9" i="2"/>
  <c r="C17" i="2"/>
  <c r="C25" i="2"/>
  <c r="C3" i="2"/>
  <c r="C11" i="2"/>
  <c r="C19" i="2"/>
  <c r="C27" i="2"/>
  <c r="C4" i="3"/>
  <c r="C12" i="3"/>
  <c r="C20" i="3"/>
  <c r="C28" i="3"/>
  <c r="C4" i="2"/>
  <c r="C12" i="2"/>
  <c r="C20" i="2"/>
  <c r="C28" i="2"/>
  <c r="C5" i="3"/>
  <c r="C13" i="3"/>
  <c r="C21" i="3"/>
  <c r="C29" i="3"/>
  <c r="C7" i="2"/>
  <c r="C15" i="2"/>
  <c r="C23" i="2"/>
  <c r="C8" i="3"/>
  <c r="C16" i="3"/>
</calcChain>
</file>

<file path=xl/sharedStrings.xml><?xml version="1.0" encoding="utf-8"?>
<sst xmlns="http://schemas.openxmlformats.org/spreadsheetml/2006/main" count="286" uniqueCount="135">
  <si>
    <t>SensibilityCoeficientsVariables</t>
  </si>
  <si>
    <t>SensibilityCoeficients</t>
  </si>
  <si>
    <t>Evaluation</t>
  </si>
  <si>
    <t>Terms</t>
  </si>
  <si>
    <t>Contributions</t>
  </si>
  <si>
    <t>P</t>
  </si>
  <si>
    <t>lambda/(2*L_0*(T - T_0))</t>
  </si>
  <si>
    <t>lambda</t>
  </si>
  <si>
    <t>P/(2*L_0*(T - T_0))</t>
  </si>
  <si>
    <t>L_0</t>
  </si>
  <si>
    <t>-P*lambda/(2*L_0**2*(T - T_0))</t>
  </si>
  <si>
    <t>T</t>
  </si>
  <si>
    <t>-P*lambda/(2*L_0*(T - T_0)**2)</t>
  </si>
  <si>
    <t>T_0</t>
  </si>
  <si>
    <t>P*lambda/(2*L_0*(T - T_0)**2)</t>
  </si>
  <si>
    <t>P, P</t>
  </si>
  <si>
    <t>P, lambda</t>
  </si>
  <si>
    <t>0.125/(L_0**2*(T - T_0)**2)</t>
  </si>
  <si>
    <t>P, L_0</t>
  </si>
  <si>
    <t>0.625*lambda**2/(L_0**4*(T - T_0)**2)</t>
  </si>
  <si>
    <t>P, T</t>
  </si>
  <si>
    <t>0.625*lambda**2/(L_0**2*(T - T_0)**4)</t>
  </si>
  <si>
    <t>P, T_0</t>
  </si>
  <si>
    <t>lambda, P</t>
  </si>
  <si>
    <t>lambda, lambda</t>
  </si>
  <si>
    <t>lambda, L_0</t>
  </si>
  <si>
    <t>0.625*P**2/(L_0**4*(T - T_0)**2)</t>
  </si>
  <si>
    <t>lambda, T</t>
  </si>
  <si>
    <t>0.625*P**2/(L_0**2*(T - T_0)**4)</t>
  </si>
  <si>
    <t>lambda, T_0</t>
  </si>
  <si>
    <t>L_0, P</t>
  </si>
  <si>
    <t>0.125*lambda**2/(L_0**4*(T - T_0)**2)</t>
  </si>
  <si>
    <t>L_0, lambda</t>
  </si>
  <si>
    <t>0.125*P**2/(L_0**4*(T - T_0)**2)</t>
  </si>
  <si>
    <t>L_0, L_0</t>
  </si>
  <si>
    <t>2.0*P**2*lambda**2/(L_0**6*(T - T_0)**2)</t>
  </si>
  <si>
    <t>L_0, T</t>
  </si>
  <si>
    <t>0.625*P**2*lambda**2/(L_0**4*(T - T_0)**4)</t>
  </si>
  <si>
    <t>L_0, T_0</t>
  </si>
  <si>
    <t>T, P</t>
  </si>
  <si>
    <t>0.125*lambda**2/(L_0**2*(T - T_0)**4)</t>
  </si>
  <si>
    <t>T, lambda</t>
  </si>
  <si>
    <t>0.125*P**2/(L_0**2*(T - T_0)**4)</t>
  </si>
  <si>
    <t>T, L_0</t>
  </si>
  <si>
    <t>T, T</t>
  </si>
  <si>
    <t>2.0*P**2*lambda**2/(L_0**2*(T - T_0)**6)</t>
  </si>
  <si>
    <t>T, T_0</t>
  </si>
  <si>
    <t>T_0, P</t>
  </si>
  <si>
    <t>T_0, lambda</t>
  </si>
  <si>
    <t>T_0, L_0</t>
  </si>
  <si>
    <t>T_0, T</t>
  </si>
  <si>
    <t>T_0, T_0</t>
  </si>
  <si>
    <t>Acumulated Percentage</t>
  </si>
  <si>
    <t>uc</t>
  </si>
  <si>
    <t>0</t>
  </si>
  <si>
    <r>
      <rPr>
        <sz val="10"/>
        <rFont val="Bitstream Vera Serif"/>
        <family val="1"/>
        <charset val="1"/>
      </rPr>
      <t>T</t>
    </r>
    <r>
      <rPr>
        <vertAlign val="subscript"/>
        <sz val="10"/>
        <rFont val="Bitstream Vera Serif"/>
        <family val="1"/>
        <charset val="1"/>
      </rPr>
      <t>0</t>
    </r>
  </si>
  <si>
    <t>λ</t>
  </si>
  <si>
    <r>
      <rPr>
        <sz val="10"/>
        <rFont val="Bitstream Vera Serif"/>
        <family val="1"/>
        <charset val="1"/>
      </rPr>
      <t>L</t>
    </r>
    <r>
      <rPr>
        <vertAlign val="subscript"/>
        <sz val="10"/>
        <rFont val="Bitstream Vera Serif"/>
        <family val="1"/>
        <charset val="1"/>
      </rPr>
      <t>0</t>
    </r>
  </si>
  <si>
    <t>Weight Graph of Contributions to the Standard Combined Uncertainty of the Coefficient of Thermal Expansion</t>
  </si>
  <si>
    <r>
      <rPr>
        <sz val="10"/>
        <rFont val="Bitstream Vera Serif"/>
        <family val="1"/>
        <charset val="1"/>
      </rPr>
      <t>T, T</t>
    </r>
    <r>
      <rPr>
        <vertAlign val="subscript"/>
        <sz val="10"/>
        <rFont val="Bitstream Vera Serif"/>
        <family val="1"/>
        <charset val="1"/>
      </rPr>
      <t>0</t>
    </r>
  </si>
  <si>
    <r>
      <rPr>
        <sz val="10"/>
        <rFont val="Bitstream Vera Serif"/>
        <family val="1"/>
        <charset val="1"/>
      </rPr>
      <t>T</t>
    </r>
    <r>
      <rPr>
        <vertAlign val="subscript"/>
        <sz val="10"/>
        <rFont val="Bitstream Vera Serif"/>
        <family val="1"/>
        <charset val="1"/>
      </rPr>
      <t>0</t>
    </r>
    <r>
      <rPr>
        <sz val="10"/>
        <rFont val="Bitstream Vera Serif"/>
        <family val="1"/>
        <charset val="1"/>
      </rPr>
      <t>, T</t>
    </r>
  </si>
  <si>
    <r>
      <rPr>
        <sz val="10"/>
        <rFont val="Bitstream Vera Serif"/>
        <family val="1"/>
        <charset val="1"/>
      </rPr>
      <t>T</t>
    </r>
    <r>
      <rPr>
        <vertAlign val="subscript"/>
        <sz val="10"/>
        <rFont val="Bitstream Vera Serif"/>
        <family val="1"/>
        <charset val="1"/>
      </rPr>
      <t>0</t>
    </r>
    <r>
      <rPr>
        <sz val="10"/>
        <rFont val="Bitstream Vera Serif"/>
        <family val="1"/>
        <charset val="1"/>
      </rPr>
      <t>, T</t>
    </r>
    <r>
      <rPr>
        <vertAlign val="subscript"/>
        <sz val="10"/>
        <rFont val="Bitstream Vera Serif"/>
        <family val="1"/>
        <charset val="1"/>
      </rPr>
      <t>0</t>
    </r>
  </si>
  <si>
    <t>λ, T</t>
  </si>
  <si>
    <r>
      <rPr>
        <sz val="10"/>
        <rFont val="Bitstream Vera Serif"/>
        <family val="1"/>
        <charset val="1"/>
      </rPr>
      <t>λ, T</t>
    </r>
    <r>
      <rPr>
        <vertAlign val="subscript"/>
        <sz val="10"/>
        <rFont val="Bitstream Vera Serif"/>
        <family val="1"/>
        <charset val="1"/>
      </rPr>
      <t>0</t>
    </r>
  </si>
  <si>
    <r>
      <rPr>
        <sz val="10"/>
        <rFont val="Bitstream Vera Serif"/>
        <family val="1"/>
        <charset val="1"/>
      </rPr>
      <t>P, T</t>
    </r>
    <r>
      <rPr>
        <vertAlign val="subscript"/>
        <sz val="10"/>
        <rFont val="Bitstream Vera Serif"/>
        <family val="1"/>
        <charset val="1"/>
      </rPr>
      <t>0</t>
    </r>
  </si>
  <si>
    <t>T, λ</t>
  </si>
  <si>
    <r>
      <rPr>
        <sz val="10"/>
        <rFont val="Bitstream Vera Serif"/>
        <family val="1"/>
        <charset val="1"/>
      </rPr>
      <t>T</t>
    </r>
    <r>
      <rPr>
        <vertAlign val="subscript"/>
        <sz val="10"/>
        <rFont val="Bitstream Vera Serif"/>
        <family val="1"/>
        <charset val="1"/>
      </rPr>
      <t>0</t>
    </r>
    <r>
      <rPr>
        <sz val="10"/>
        <rFont val="Bitstream Vera Serif"/>
        <family val="1"/>
        <charset val="1"/>
      </rPr>
      <t>, λ</t>
    </r>
  </si>
  <si>
    <r>
      <rPr>
        <sz val="10"/>
        <rFont val="Bitstream Vera Serif"/>
        <family val="1"/>
        <charset val="1"/>
      </rPr>
      <t>T</t>
    </r>
    <r>
      <rPr>
        <vertAlign val="subscript"/>
        <sz val="10"/>
        <rFont val="Bitstream Vera Serif"/>
        <family val="1"/>
        <charset val="1"/>
      </rPr>
      <t>0</t>
    </r>
    <r>
      <rPr>
        <sz val="10"/>
        <rFont val="Bitstream Vera Serif"/>
        <family val="1"/>
        <charset val="1"/>
      </rPr>
      <t>, P</t>
    </r>
  </si>
  <si>
    <t>P, λ</t>
  </si>
  <si>
    <t>λ, P</t>
  </si>
  <si>
    <r>
      <rPr>
        <sz val="10"/>
        <rFont val="Bitstream Vera Serif"/>
        <family val="1"/>
        <charset val="1"/>
      </rPr>
      <t>L</t>
    </r>
    <r>
      <rPr>
        <vertAlign val="subscript"/>
        <sz val="10"/>
        <rFont val="Bitstream Vera Serif"/>
        <family val="1"/>
        <charset val="1"/>
      </rPr>
      <t>0</t>
    </r>
    <r>
      <rPr>
        <sz val="10"/>
        <rFont val="Bitstream Vera Serif"/>
        <family val="1"/>
        <charset val="1"/>
      </rPr>
      <t>, T</t>
    </r>
  </si>
  <si>
    <r>
      <rPr>
        <sz val="10"/>
        <rFont val="Bitstream Vera Serif"/>
        <family val="1"/>
        <charset val="1"/>
      </rPr>
      <t>L</t>
    </r>
    <r>
      <rPr>
        <vertAlign val="subscript"/>
        <sz val="10"/>
        <rFont val="Bitstream Vera Serif"/>
        <family val="1"/>
        <charset val="1"/>
      </rPr>
      <t>0</t>
    </r>
    <r>
      <rPr>
        <sz val="10"/>
        <rFont val="Bitstream Vera Serif"/>
        <family val="1"/>
        <charset val="1"/>
      </rPr>
      <t>, T</t>
    </r>
    <r>
      <rPr>
        <vertAlign val="subscript"/>
        <sz val="10"/>
        <rFont val="Bitstream Vera Serif"/>
        <family val="1"/>
        <charset val="1"/>
      </rPr>
      <t>0</t>
    </r>
  </si>
  <si>
    <r>
      <rPr>
        <sz val="10"/>
        <rFont val="Bitstream Vera Serif"/>
        <family val="1"/>
        <charset val="1"/>
      </rPr>
      <t>T, L</t>
    </r>
    <r>
      <rPr>
        <vertAlign val="subscript"/>
        <sz val="10"/>
        <rFont val="Bitstream Vera Serif"/>
        <family val="1"/>
        <charset val="1"/>
      </rPr>
      <t>0</t>
    </r>
  </si>
  <si>
    <r>
      <rPr>
        <sz val="10"/>
        <rFont val="Bitstream Vera Serif"/>
        <family val="1"/>
        <charset val="1"/>
      </rPr>
      <t>T</t>
    </r>
    <r>
      <rPr>
        <vertAlign val="subscript"/>
        <sz val="10"/>
        <rFont val="Bitstream Vera Serif"/>
        <family val="1"/>
        <charset val="1"/>
      </rPr>
      <t>0</t>
    </r>
    <r>
      <rPr>
        <sz val="10"/>
        <rFont val="Bitstream Vera Serif"/>
        <family val="1"/>
        <charset val="1"/>
      </rPr>
      <t>, L</t>
    </r>
    <r>
      <rPr>
        <vertAlign val="subscript"/>
        <sz val="10"/>
        <rFont val="Bitstream Vera Serif"/>
        <family val="1"/>
        <charset val="1"/>
      </rPr>
      <t>0</t>
    </r>
  </si>
  <si>
    <r>
      <rPr>
        <sz val="10"/>
        <rFont val="Bitstream Vera Serif"/>
        <family val="1"/>
        <charset val="1"/>
      </rPr>
      <t>λ, L</t>
    </r>
    <r>
      <rPr>
        <b/>
        <vertAlign val="subscript"/>
        <sz val="10"/>
        <rFont val="Bitstream Vera Serif"/>
        <family val="1"/>
        <charset val="1"/>
      </rPr>
      <t>0</t>
    </r>
  </si>
  <si>
    <r>
      <rPr>
        <sz val="10"/>
        <rFont val="Bitstream Vera Serif"/>
        <family val="1"/>
        <charset val="1"/>
      </rPr>
      <t>P, L</t>
    </r>
    <r>
      <rPr>
        <b/>
        <vertAlign val="subscript"/>
        <sz val="10"/>
        <rFont val="Bitstream Vera Serif"/>
        <family val="1"/>
        <charset val="1"/>
      </rPr>
      <t>0</t>
    </r>
  </si>
  <si>
    <r>
      <rPr>
        <sz val="10"/>
        <rFont val="Bitstream Vera Serif"/>
        <family val="1"/>
        <charset val="1"/>
      </rPr>
      <t>L</t>
    </r>
    <r>
      <rPr>
        <vertAlign val="subscript"/>
        <sz val="10"/>
        <rFont val="Bitstream Vera Serif"/>
        <family val="1"/>
        <charset val="1"/>
      </rPr>
      <t>0</t>
    </r>
    <r>
      <rPr>
        <sz val="10"/>
        <rFont val="Bitstream Vera Serif"/>
        <family val="1"/>
        <charset val="1"/>
      </rPr>
      <t>, λ</t>
    </r>
  </si>
  <si>
    <r>
      <rPr>
        <sz val="10"/>
        <rFont val="Bitstream Vera Serif"/>
        <family val="1"/>
        <charset val="1"/>
      </rPr>
      <t>L</t>
    </r>
    <r>
      <rPr>
        <vertAlign val="subscript"/>
        <sz val="10"/>
        <rFont val="Bitstream Vera Serif"/>
        <family val="1"/>
        <charset val="1"/>
      </rPr>
      <t>0</t>
    </r>
    <r>
      <rPr>
        <sz val="10"/>
        <rFont val="Bitstream Vera Serif"/>
        <family val="1"/>
        <charset val="1"/>
      </rPr>
      <t>, P</t>
    </r>
  </si>
  <si>
    <r>
      <rPr>
        <sz val="10"/>
        <rFont val="Bitstream Vera Serif"/>
        <family val="1"/>
        <charset val="1"/>
      </rPr>
      <t>L</t>
    </r>
    <r>
      <rPr>
        <vertAlign val="subscript"/>
        <sz val="10"/>
        <rFont val="Bitstream Vera Serif"/>
        <family val="1"/>
        <charset val="1"/>
      </rPr>
      <t>0</t>
    </r>
    <r>
      <rPr>
        <sz val="10"/>
        <rFont val="Bitstream Vera Serif"/>
        <family val="1"/>
        <charset val="1"/>
      </rPr>
      <t>, L</t>
    </r>
    <r>
      <rPr>
        <vertAlign val="subscript"/>
        <sz val="10"/>
        <rFont val="Bitstream Vera Serif"/>
        <family val="1"/>
        <charset val="1"/>
      </rPr>
      <t>0</t>
    </r>
  </si>
  <si>
    <t>λ, λ</t>
  </si>
  <si>
    <t>Standard
 Combined</t>
  </si>
  <si>
    <t>No.</t>
  </si>
  <si>
    <t>Source of Uncertainty</t>
  </si>
  <si>
    <t>Input Magnitude</t>
  </si>
  <si>
    <t>Source of Information</t>
  </si>
  <si>
    <t>Original Uncertainty</t>
  </si>
  <si>
    <t>Type, Distribution</t>
  </si>
  <si>
    <t>Standard Uncertainty</t>
  </si>
  <si>
    <t>Sensibility Coeficient</t>
  </si>
  <si>
    <t>Contribution</t>
  </si>
  <si>
    <t>Degrees of Freedom</t>
  </si>
  <si>
    <r>
      <rPr>
        <sz val="10"/>
        <rFont val="Arial"/>
        <family val="2"/>
        <charset val="1"/>
      </rPr>
      <t xml:space="preserve">Number of Transitions </t>
    </r>
    <r>
      <rPr>
        <i/>
        <sz val="10"/>
        <rFont val="Arial"/>
        <family val="2"/>
        <charset val="1"/>
      </rPr>
      <t>N</t>
    </r>
  </si>
  <si>
    <t>-</t>
  </si>
  <si>
    <t>∞</t>
  </si>
  <si>
    <t>1a</t>
  </si>
  <si>
    <r>
      <rPr>
        <sz val="10"/>
        <rFont val="Arial"/>
        <family val="2"/>
        <charset val="1"/>
      </rPr>
      <t xml:space="preserve">Maximum </t>
    </r>
    <r>
      <rPr>
        <i/>
        <sz val="10"/>
        <rFont val="Arial"/>
        <family val="2"/>
        <charset val="1"/>
      </rPr>
      <t>N</t>
    </r>
    <r>
      <rPr>
        <sz val="10"/>
        <rFont val="Arial"/>
        <family val="2"/>
        <charset val="1"/>
      </rPr>
      <t xml:space="preserve"> Error</t>
    </r>
  </si>
  <si>
    <t>Considerations</t>
  </si>
  <si>
    <t>B, Rectangular</t>
  </si>
  <si>
    <r>
      <rPr>
        <sz val="10"/>
        <rFont val="Arial"/>
        <family val="2"/>
        <charset val="1"/>
      </rPr>
      <t xml:space="preserve">Wavelength </t>
    </r>
    <r>
      <rPr>
        <sz val="10"/>
        <rFont val="Times New Roman"/>
        <family val="1"/>
        <charset val="1"/>
      </rPr>
      <t>λ</t>
    </r>
  </si>
  <si>
    <t>532 nm</t>
  </si>
  <si>
    <t>2a</t>
  </si>
  <si>
    <r>
      <rPr>
        <sz val="10"/>
        <rFont val="Arial"/>
        <family val="2"/>
        <charset val="1"/>
      </rPr>
      <t xml:space="preserve">Maximum </t>
    </r>
    <r>
      <rPr>
        <sz val="10"/>
        <rFont val="Times New Roman"/>
        <family val="1"/>
        <charset val="1"/>
      </rPr>
      <t>λ</t>
    </r>
    <r>
      <rPr>
        <sz val="10"/>
        <rFont val="Arial"/>
        <family val="2"/>
        <charset val="1"/>
      </rPr>
      <t xml:space="preserve"> Error</t>
    </r>
  </si>
  <si>
    <r>
      <rPr>
        <sz val="10"/>
        <rFont val="Arial"/>
        <family val="2"/>
        <charset val="1"/>
      </rPr>
      <t xml:space="preserve">Initial Length </t>
    </r>
    <r>
      <rPr>
        <i/>
        <sz val="10"/>
        <rFont val="Arial"/>
        <family val="2"/>
        <charset val="1"/>
      </rPr>
      <t>L</t>
    </r>
    <r>
      <rPr>
        <vertAlign val="subscript"/>
        <sz val="10"/>
        <rFont val="Arial"/>
        <family val="2"/>
        <charset val="1"/>
      </rPr>
      <t>0</t>
    </r>
  </si>
  <si>
    <t>80 mm</t>
  </si>
  <si>
    <t>3a</t>
  </si>
  <si>
    <r>
      <rPr>
        <sz val="10"/>
        <rFont val="Arial"/>
        <family val="2"/>
        <charset val="1"/>
      </rPr>
      <t xml:space="preserve">Maximum </t>
    </r>
    <r>
      <rPr>
        <i/>
        <sz val="10"/>
        <rFont val="Arial"/>
        <family val="2"/>
        <charset val="1"/>
      </rPr>
      <t>L</t>
    </r>
    <r>
      <rPr>
        <vertAlign val="subscript"/>
        <sz val="10"/>
        <rFont val="Arial"/>
        <family val="2"/>
        <charset val="1"/>
      </rPr>
      <t>0</t>
    </r>
    <r>
      <rPr>
        <sz val="10"/>
        <rFont val="Arial"/>
        <family val="2"/>
        <charset val="1"/>
      </rPr>
      <t xml:space="preserve"> Error</t>
    </r>
  </si>
  <si>
    <r>
      <rPr>
        <sz val="10"/>
        <rFont val="Arial"/>
        <family val="2"/>
        <charset val="1"/>
      </rPr>
      <t xml:space="preserve">Object Temperature </t>
    </r>
    <r>
      <rPr>
        <i/>
        <sz val="10"/>
        <rFont val="Arial"/>
        <family val="2"/>
        <charset val="1"/>
      </rPr>
      <t>T</t>
    </r>
  </si>
  <si>
    <r>
      <rPr>
        <sz val="10"/>
        <rFont val="Arial"/>
        <family val="2"/>
        <charset val="1"/>
      </rPr>
      <t xml:space="preserve">60 </t>
    </r>
    <r>
      <rPr>
        <sz val="10"/>
        <rFont val="Calibri"/>
        <family val="2"/>
        <charset val="1"/>
      </rPr>
      <t>°</t>
    </r>
    <r>
      <rPr>
        <sz val="10"/>
        <rFont val="Arial"/>
        <family val="2"/>
        <charset val="1"/>
      </rPr>
      <t>C</t>
    </r>
  </si>
  <si>
    <t>4a</t>
  </si>
  <si>
    <r>
      <rPr>
        <sz val="10"/>
        <rFont val="Arial"/>
        <family val="2"/>
        <charset val="1"/>
      </rPr>
      <t xml:space="preserve">Maximum </t>
    </r>
    <r>
      <rPr>
        <i/>
        <sz val="10"/>
        <rFont val="Arial"/>
        <family val="2"/>
        <charset val="1"/>
      </rPr>
      <t>T</t>
    </r>
    <r>
      <rPr>
        <sz val="10"/>
        <rFont val="Arial"/>
        <family val="2"/>
        <charset val="1"/>
      </rPr>
      <t xml:space="preserve"> Error</t>
    </r>
  </si>
  <si>
    <r>
      <rPr>
        <sz val="10"/>
        <rFont val="Arial"/>
        <family val="2"/>
        <charset val="1"/>
      </rPr>
      <t xml:space="preserve">Temperature of Reference </t>
    </r>
    <r>
      <rPr>
        <i/>
        <sz val="10"/>
        <rFont val="Arial"/>
        <family val="2"/>
        <charset val="1"/>
      </rPr>
      <t>T</t>
    </r>
    <r>
      <rPr>
        <vertAlign val="subscript"/>
        <sz val="10"/>
        <rFont val="Arial"/>
        <family val="2"/>
        <charset val="1"/>
      </rPr>
      <t>0</t>
    </r>
  </si>
  <si>
    <t>20 °C</t>
  </si>
  <si>
    <t>5a</t>
  </si>
  <si>
    <r>
      <rPr>
        <sz val="10"/>
        <rFont val="Arial"/>
        <family val="2"/>
        <charset val="1"/>
      </rPr>
      <t xml:space="preserve">Maximum </t>
    </r>
    <r>
      <rPr>
        <i/>
        <sz val="10"/>
        <rFont val="Arial"/>
        <family val="2"/>
        <charset val="1"/>
      </rPr>
      <t>T</t>
    </r>
    <r>
      <rPr>
        <vertAlign val="subscript"/>
        <sz val="10"/>
        <rFont val="Arial"/>
        <family val="2"/>
        <charset val="1"/>
      </rPr>
      <t>0</t>
    </r>
    <r>
      <rPr>
        <sz val="10"/>
        <rFont val="Arial"/>
        <family val="2"/>
        <charset val="1"/>
      </rPr>
      <t xml:space="preserve"> Error</t>
    </r>
  </si>
  <si>
    <t>Higher Order Derivatives</t>
  </si>
  <si>
    <t>Propagation of uncertainty</t>
  </si>
  <si>
    <t>Coefficient of thermal expansion</t>
  </si>
  <si>
    <t>Normal</t>
  </si>
  <si>
    <t>u(α) =</t>
  </si>
  <si>
    <t>k =</t>
  </si>
  <si>
    <t>U =</t>
  </si>
  <si>
    <t>Temperature</t>
  </si>
  <si>
    <t>Length</t>
  </si>
  <si>
    <t>Number of Transitions N</t>
  </si>
  <si>
    <t>Maximum N Error</t>
  </si>
  <si>
    <t>Wavelength λ</t>
  </si>
  <si>
    <t>Maximum λ Error</t>
  </si>
  <si>
    <t>Initial Length L0</t>
  </si>
  <si>
    <t>Maximum L0 Error</t>
  </si>
  <si>
    <t>Object Temperature T</t>
  </si>
  <si>
    <t>60 °C</t>
  </si>
  <si>
    <t>Maximum T Error</t>
  </si>
  <si>
    <t>Temperature of Reference T0</t>
  </si>
  <si>
    <t>Maximum T0 Error</t>
  </si>
  <si>
    <t>0.00001039 ℃^(−1)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</si>
</sst>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General&quot; °C^-1&quot;"/>
    <numFmt numFmtId="165" formatCode="&quot;± &quot;General"/>
    <numFmt numFmtId="166" formatCode="General&quot; m&quot;"/>
    <numFmt numFmtId="167" formatCode="General&quot; m^-1 °C^-1&quot;"/>
    <numFmt numFmtId="169" formatCode="&quot;± &quot;General&quot; mm&quot;"/>
    <numFmt numFmtId="170" formatCode="General&quot; °C&quot;"/>
    <numFmt numFmtId="171" formatCode="General&quot; °C^-2&quot;"/>
    <numFmt numFmtId="172" formatCode="&quot;± &quot;General&quot; °C&quot;"/>
    <numFmt numFmtId="173" formatCode="0.000E+00&quot; °C^-1&quot;"/>
    <numFmt numFmtId="174" formatCode="&quot;± &quot;General\ &quot;%&quot;"/>
    <numFmt numFmtId="178" formatCode="&quot;k= &quot;General"/>
    <numFmt numFmtId="179" formatCode="&quot;U= &quot;General&quot; °C^-1&quot;"/>
  </numFmts>
  <fonts count="12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name val="Bitstream Vera Serif"/>
      <family val="1"/>
      <charset val="1"/>
    </font>
    <font>
      <vertAlign val="subscript"/>
      <sz val="10"/>
      <name val="Times New Roman"/>
      <charset val="1"/>
    </font>
    <font>
      <vertAlign val="subscript"/>
      <sz val="10"/>
      <name val="Bitstream Vera Serif"/>
      <family val="1"/>
      <charset val="1"/>
    </font>
    <font>
      <sz val="13"/>
      <color rgb="FF000000"/>
      <name val="Arial"/>
      <charset val="1"/>
    </font>
    <font>
      <b/>
      <vertAlign val="subscript"/>
      <sz val="10"/>
      <name val="Bitstream Vera Serif"/>
      <family val="1"/>
      <charset val="1"/>
    </font>
    <font>
      <i/>
      <sz val="10"/>
      <name val="Arial"/>
      <family val="2"/>
      <charset val="1"/>
    </font>
    <font>
      <sz val="10"/>
      <name val="DejaVu Sans"/>
      <charset val="1"/>
    </font>
    <font>
      <sz val="10"/>
      <name val="Times New Roman"/>
      <family val="1"/>
      <charset val="1"/>
    </font>
    <font>
      <vertAlign val="subscript"/>
      <sz val="10"/>
      <name val="Arial"/>
      <family val="2"/>
      <charset val="1"/>
    </font>
    <font>
      <sz val="1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CCFFCC"/>
      </patternFill>
    </fill>
    <fill>
      <patternFill patternType="solid">
        <fgColor rgb="FFFFFFFF"/>
        <bgColor rgb="FFFFFFCC"/>
      </patternFill>
    </fill>
    <fill>
      <patternFill patternType="solid">
        <fgColor rgb="FFFFD966"/>
        <bgColor rgb="FFFFFF99"/>
      </patternFill>
    </fill>
    <fill>
      <patternFill patternType="solid">
        <fgColor theme="0"/>
        <bgColor rgb="FFCCFFCC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 applyAlignment="1">
      <alignment horizontal="center"/>
    </xf>
    <xf numFmtId="11" fontId="0" fillId="0" borderId="0" xfId="0" applyNumberFormat="1"/>
    <xf numFmtId="10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65" fontId="8" fillId="3" borderId="0" xfId="0" applyNumberFormat="1" applyFon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166" fontId="0" fillId="2" borderId="0" xfId="0" applyNumberFormat="1" applyFill="1" applyAlignment="1">
      <alignment horizontal="center" vertical="center"/>
    </xf>
    <xf numFmtId="167" fontId="0" fillId="2" borderId="0" xfId="0" applyNumberFormat="1" applyFill="1" applyAlignment="1">
      <alignment horizontal="center" vertical="center"/>
    </xf>
    <xf numFmtId="166" fontId="0" fillId="3" borderId="0" xfId="0" applyNumberFormat="1" applyFill="1" applyAlignment="1">
      <alignment horizontal="center" vertical="center"/>
    </xf>
    <xf numFmtId="167" fontId="0" fillId="3" borderId="0" xfId="0" applyNumberFormat="1" applyFill="1" applyAlignment="1">
      <alignment horizontal="center" vertical="center"/>
    </xf>
    <xf numFmtId="169" fontId="8" fillId="3" borderId="0" xfId="0" applyNumberFormat="1" applyFont="1" applyFill="1" applyAlignment="1">
      <alignment horizontal="center" vertical="center"/>
    </xf>
    <xf numFmtId="170" fontId="0" fillId="2" borderId="0" xfId="0" applyNumberFormat="1" applyFill="1" applyAlignment="1">
      <alignment horizontal="center" vertical="center"/>
    </xf>
    <xf numFmtId="171" fontId="0" fillId="2" borderId="0" xfId="0" applyNumberFormat="1" applyFill="1" applyAlignment="1">
      <alignment horizontal="center" vertical="center"/>
    </xf>
    <xf numFmtId="172" fontId="8" fillId="3" borderId="0" xfId="0" applyNumberFormat="1" applyFont="1" applyFill="1" applyAlignment="1">
      <alignment horizontal="center" vertical="center"/>
    </xf>
    <xf numFmtId="170" fontId="0" fillId="3" borderId="0" xfId="0" applyNumberFormat="1" applyFill="1" applyAlignment="1">
      <alignment horizontal="center" vertical="center"/>
    </xf>
    <xf numFmtId="171" fontId="0" fillId="3" borderId="0" xfId="0" applyNumberFormat="1" applyFill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73" fontId="0" fillId="2" borderId="8" xfId="0" applyNumberFormat="1" applyFill="1" applyBorder="1" applyAlignment="1">
      <alignment horizontal="center" wrapText="1"/>
    </xf>
    <xf numFmtId="0" fontId="0" fillId="2" borderId="8" xfId="0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3" xfId="0" applyFill="1" applyBorder="1"/>
    <xf numFmtId="0" fontId="0" fillId="4" borderId="7" xfId="0" applyFill="1" applyBorder="1" applyAlignment="1">
      <alignment horizontal="center"/>
    </xf>
    <xf numFmtId="164" fontId="0" fillId="5" borderId="0" xfId="0" applyNumberFormat="1" applyFill="1" applyAlignment="1">
      <alignment horizontal="center" vertical="center"/>
    </xf>
    <xf numFmtId="164" fontId="0" fillId="4" borderId="9" xfId="0" applyNumberFormat="1" applyFill="1" applyBorder="1"/>
    <xf numFmtId="164" fontId="0" fillId="2" borderId="6" xfId="0" applyNumberFormat="1" applyFill="1" applyBorder="1" applyAlignment="1">
      <alignment horizontal="center" vertical="center"/>
    </xf>
    <xf numFmtId="164" fontId="0" fillId="5" borderId="6" xfId="0" applyNumberFormat="1" applyFill="1" applyBorder="1" applyAlignment="1">
      <alignment horizontal="center" vertical="center"/>
    </xf>
    <xf numFmtId="164" fontId="0" fillId="2" borderId="9" xfId="0" applyNumberFormat="1" applyFill="1" applyBorder="1" applyAlignment="1">
      <alignment horizontal="center"/>
    </xf>
    <xf numFmtId="174" fontId="8" fillId="3" borderId="0" xfId="0" applyNumberFormat="1" applyFont="1" applyFill="1" applyAlignment="1">
      <alignment horizontal="center" vertical="center"/>
    </xf>
    <xf numFmtId="178" fontId="0" fillId="4" borderId="1" xfId="0" applyNumberFormat="1" applyFill="1" applyBorder="1" applyAlignment="1">
      <alignment horizontal="center"/>
    </xf>
    <xf numFmtId="179" fontId="0" fillId="4" borderId="7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65" fontId="8" fillId="3" borderId="0" xfId="0" applyNumberFormat="1" applyFont="1" applyFill="1" applyBorder="1" applyAlignment="1">
      <alignment horizontal="center" vertical="center"/>
    </xf>
    <xf numFmtId="164" fontId="0" fillId="3" borderId="0" xfId="0" applyNumberFormat="1" applyFill="1" applyBorder="1" applyAlignment="1">
      <alignment horizontal="center" vertical="center"/>
    </xf>
    <xf numFmtId="166" fontId="0" fillId="2" borderId="0" xfId="0" applyNumberFormat="1" applyFill="1" applyBorder="1" applyAlignment="1">
      <alignment horizontal="center" vertical="center"/>
    </xf>
    <xf numFmtId="167" fontId="0" fillId="2" borderId="0" xfId="0" applyNumberFormat="1" applyFill="1" applyBorder="1" applyAlignment="1">
      <alignment horizontal="center" vertical="center"/>
    </xf>
    <xf numFmtId="174" fontId="8" fillId="3" borderId="0" xfId="0" applyNumberFormat="1" applyFont="1" applyFill="1" applyBorder="1" applyAlignment="1">
      <alignment horizontal="center" vertical="center"/>
    </xf>
    <xf numFmtId="166" fontId="0" fillId="3" borderId="0" xfId="0" applyNumberFormat="1" applyFill="1" applyBorder="1" applyAlignment="1">
      <alignment horizontal="center" vertical="center"/>
    </xf>
    <xf numFmtId="167" fontId="0" fillId="3" borderId="0" xfId="0" applyNumberFormat="1" applyFill="1" applyBorder="1" applyAlignment="1">
      <alignment horizontal="center" vertical="center"/>
    </xf>
    <xf numFmtId="169" fontId="8" fillId="3" borderId="0" xfId="0" applyNumberFormat="1" applyFont="1" applyFill="1" applyBorder="1" applyAlignment="1">
      <alignment horizontal="center" vertical="center"/>
    </xf>
    <xf numFmtId="170" fontId="0" fillId="2" borderId="0" xfId="0" applyNumberFormat="1" applyFill="1" applyBorder="1" applyAlignment="1">
      <alignment horizontal="center" vertical="center"/>
    </xf>
    <xf numFmtId="171" fontId="0" fillId="2" borderId="0" xfId="0" applyNumberFormat="1" applyFill="1" applyBorder="1" applyAlignment="1">
      <alignment horizontal="center" vertical="center"/>
    </xf>
    <xf numFmtId="172" fontId="8" fillId="3" borderId="0" xfId="0" applyNumberFormat="1" applyFont="1" applyFill="1" applyBorder="1" applyAlignment="1">
      <alignment horizontal="center" vertical="center"/>
    </xf>
    <xf numFmtId="170" fontId="0" fillId="3" borderId="0" xfId="0" applyNumberFormat="1" applyFill="1" applyBorder="1" applyAlignment="1">
      <alignment horizontal="center" vertical="center"/>
    </xf>
    <xf numFmtId="171" fontId="0" fillId="3" borderId="0" xfId="0" applyNumberFormat="1" applyFill="1" applyBorder="1" applyAlignment="1">
      <alignment horizontal="center" vertical="center"/>
    </xf>
    <xf numFmtId="164" fontId="0" fillId="3" borderId="6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141A55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E64A19"/>
      <rgbColor rgb="FF666699"/>
      <rgbColor rgb="FF969696"/>
      <rgbColor rgb="FF1A237E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SensibilityCoeficientsVariables</c:v>
                </c:pt>
              </c:strCache>
            </c:strRef>
          </c:tx>
          <c:spPr>
            <a:solidFill>
              <a:srgbClr val="1A237E"/>
            </a:solidFill>
            <a:ln w="36000">
              <a:solidFill>
                <a:srgbClr val="1A237E"/>
              </a:solidFill>
              <a:round/>
            </a:ln>
          </c:spPr>
          <c:invertIfNegative val="0"/>
          <c:dPt>
            <c:idx val="30"/>
            <c:invertIfNegative val="0"/>
            <c:bubble3D val="0"/>
            <c:spPr>
              <a:solidFill>
                <a:srgbClr val="E64A19"/>
              </a:solidFill>
              <a:ln w="36000">
                <a:solidFill>
                  <a:srgbClr val="E64A19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1-6428-46AF-A650-2F3FC9CFF381}"/>
              </c:ext>
            </c:extLst>
          </c:dPt>
          <c:dLbls>
            <c:dLbl>
              <c:idx val="30"/>
              <c:spPr/>
              <c:txPr>
                <a:bodyPr wrap="non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428-46AF-A650-2F3FC9CFF3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Data!$A$2:$A$32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Data!$B$2:$B$32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28-46AF-A650-2F3FC9CFF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3440659"/>
        <c:axId val="6660042"/>
      </c:barChart>
      <c:catAx>
        <c:axId val="5344065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600" b="0" strike="noStrike" spc="-1">
                <a:solidFill>
                  <a:srgbClr val="000000"/>
                </a:solidFill>
                <a:latin typeface="Bitstream Vera Serif"/>
              </a:defRPr>
            </a:pPr>
            <a:endParaRPr lang="en-US"/>
          </a:p>
        </c:txPr>
        <c:crossAx val="6660042"/>
        <c:crosses val="autoZero"/>
        <c:auto val="1"/>
        <c:lblAlgn val="ctr"/>
        <c:lblOffset val="100"/>
        <c:noMultiLvlLbl val="0"/>
      </c:catAx>
      <c:valAx>
        <c:axId val="6660042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en-US" sz="18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1800" b="0" strike="noStrike" spc="-1">
                    <a:solidFill>
                      <a:srgbClr val="000000"/>
                    </a:solidFill>
                    <a:latin typeface="Arial"/>
                  </a:rPr>
                  <a:t>Contribution to the Standard Combined Uncertainty / K⁻¹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6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53440659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SensibilityCoeficientsVariables</c:v>
                </c:pt>
              </c:strCache>
            </c:strRef>
          </c:tx>
          <c:spPr>
            <a:solidFill>
              <a:srgbClr val="1A237E"/>
            </a:solidFill>
            <a:ln w="36000">
              <a:solidFill>
                <a:srgbClr val="1A237E"/>
              </a:solidFill>
              <a:round/>
            </a:ln>
          </c:spPr>
          <c:invertIfNegative val="0"/>
          <c:dPt>
            <c:idx val="30"/>
            <c:invertIfNegative val="0"/>
            <c:bubble3D val="0"/>
            <c:spPr>
              <a:solidFill>
                <a:srgbClr val="E64A19"/>
              </a:solidFill>
              <a:ln w="36000">
                <a:solidFill>
                  <a:srgbClr val="E64A19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1-C6A2-42F3-A50A-A68BADA85E3E}"/>
              </c:ext>
            </c:extLst>
          </c:dPt>
          <c:dLbls>
            <c:dLbl>
              <c:idx val="30"/>
              <c:spPr/>
              <c:txPr>
                <a:bodyPr wrap="non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6A2-42F3-A50A-A68BADA85E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Data!$A$2:$A$32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Data!$B$2:$B$32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A2-42F3-A50A-A68BADA85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4828504"/>
        <c:axId val="64112024"/>
      </c:barChart>
      <c:catAx>
        <c:axId val="54828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600" b="0" strike="noStrike" spc="-1">
                <a:solidFill>
                  <a:srgbClr val="000000"/>
                </a:solidFill>
                <a:latin typeface="Bitstream Vera Serif"/>
              </a:defRPr>
            </a:pPr>
            <a:endParaRPr lang="en-US"/>
          </a:p>
        </c:txPr>
        <c:crossAx val="64112024"/>
        <c:crosses val="autoZero"/>
        <c:auto val="1"/>
        <c:lblAlgn val="ctr"/>
        <c:lblOffset val="100"/>
        <c:noMultiLvlLbl val="0"/>
      </c:catAx>
      <c:valAx>
        <c:axId val="64112024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en-US" sz="18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1800" b="0" strike="noStrike" spc="-1">
                    <a:solidFill>
                      <a:srgbClr val="000000"/>
                    </a:solidFill>
                    <a:latin typeface="Arial"/>
                  </a:rPr>
                  <a:t>Contribution to the Standard Combined Uncertainty / K⁻¹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6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5482850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64800">
              <a:solidFill>
                <a:srgbClr val="141A5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Sheet4!$A$2:$A$3</c:f>
              <c:numCache>
                <c:formatCode>General</c:formatCode>
                <c:ptCount val="2"/>
                <c:pt idx="0">
                  <c:v>20</c:v>
                </c:pt>
                <c:pt idx="1">
                  <c:v>60</c:v>
                </c:pt>
              </c:numCache>
            </c:numRef>
          </c:cat>
          <c:val>
            <c:numRef>
              <c:f>Sheet4!$B$2:$B$3</c:f>
              <c:numCache>
                <c:formatCode>General</c:formatCode>
                <c:ptCount val="2"/>
                <c:pt idx="0">
                  <c:v>80</c:v>
                </c:pt>
                <c:pt idx="1">
                  <c:v>80.033000000000001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51-44E1-BC2B-74A980286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0539411"/>
        <c:axId val="13083256"/>
      </c:lineChart>
      <c:catAx>
        <c:axId val="5053941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2600" b="0" strike="noStrike" spc="-1">
                    <a:latin typeface="Arial"/>
                  </a:defRPr>
                </a:pPr>
                <a:r>
                  <a:rPr lang="en-US" sz="2600" b="0" strike="noStrike" spc="-1">
                    <a:latin typeface="Arial"/>
                  </a:rPr>
                  <a:t>Temperature  / °C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cross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2200" b="0" strike="noStrike" spc="-1">
                <a:latin typeface="Arial"/>
              </a:defRPr>
            </a:pPr>
            <a:endParaRPr lang="en-US"/>
          </a:p>
        </c:txPr>
        <c:crossAx val="13083256"/>
        <c:crosses val="min"/>
        <c:auto val="1"/>
        <c:lblAlgn val="ctr"/>
        <c:lblOffset val="100"/>
        <c:noMultiLvlLbl val="0"/>
      </c:catAx>
      <c:valAx>
        <c:axId val="13083256"/>
        <c:scaling>
          <c:orientation val="minMax"/>
          <c:max val="80.040000000000006"/>
          <c:min val="79.989999999999995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2600" b="0" strike="noStrike" spc="-1">
                    <a:latin typeface="Arial"/>
                  </a:defRPr>
                </a:pPr>
                <a:r>
                  <a:rPr lang="en-US" sz="2600" b="0" strike="noStrike" spc="-1">
                    <a:latin typeface="Arial"/>
                  </a:rPr>
                  <a:t>Length / mm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2200" b="0" strike="noStrike" spc="-1">
                <a:latin typeface="Arial"/>
              </a:defRPr>
            </a:pPr>
            <a:endParaRPr lang="en-US"/>
          </a:p>
        </c:txPr>
        <c:crossAx val="50539411"/>
        <c:crosses val="min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48960</xdr:colOff>
      <xdr:row>13</xdr:row>
      <xdr:rowOff>148320</xdr:rowOff>
    </xdr:from>
    <xdr:to>
      <xdr:col>17</xdr:col>
      <xdr:colOff>716040</xdr:colOff>
      <xdr:row>47</xdr:row>
      <xdr:rowOff>64440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48960</xdr:colOff>
      <xdr:row>13</xdr:row>
      <xdr:rowOff>148320</xdr:rowOff>
    </xdr:from>
    <xdr:to>
      <xdr:col>17</xdr:col>
      <xdr:colOff>716040</xdr:colOff>
      <xdr:row>47</xdr:row>
      <xdr:rowOff>64440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64168</xdr:colOff>
      <xdr:row>16</xdr:row>
      <xdr:rowOff>132347</xdr:rowOff>
    </xdr:from>
    <xdr:ext cx="409984" cy="34721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AF7C19B6-548D-C811-217B-979D780EC72E}"/>
                </a:ext>
              </a:extLst>
            </xdr:cNvPr>
            <xdr:cNvSpPr txBox="1"/>
          </xdr:nvSpPr>
          <xdr:spPr>
            <a:xfrm>
              <a:off x="7002379" y="3332747"/>
              <a:ext cx="409984" cy="3472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AF7C19B6-548D-C811-217B-979D780EC72E}"/>
                </a:ext>
              </a:extLst>
            </xdr:cNvPr>
            <xdr:cNvSpPr txBox="1"/>
          </xdr:nvSpPr>
          <xdr:spPr>
            <a:xfrm>
              <a:off x="7002379" y="3332747"/>
              <a:ext cx="409984" cy="3472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℃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^(−1)</a:t>
              </a:r>
              <a:endParaRPr lang="en-US" sz="1100" b="0">
                <a:ea typeface="Cambria Math" panose="02040503050406030204" pitchFamily="18" charset="0"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189360</xdr:colOff>
      <xdr:row>13</xdr:row>
      <xdr:rowOff>40320</xdr:rowOff>
    </xdr:from>
    <xdr:to>
      <xdr:col>23</xdr:col>
      <xdr:colOff>285840</xdr:colOff>
      <xdr:row>64</xdr:row>
      <xdr:rowOff>127440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zoomScale="131" zoomScaleNormal="145" workbookViewId="0">
      <selection activeCell="F4" sqref="F4"/>
    </sheetView>
  </sheetViews>
  <sheetFormatPr baseColWidth="10" defaultColWidth="11.5546875" defaultRowHeight="13.2"/>
  <cols>
    <col min="1" max="1" width="3.5546875" customWidth="1"/>
    <col min="2" max="2" width="26.33203125" customWidth="1"/>
    <col min="3" max="3" width="36.109375" customWidth="1"/>
    <col min="4" max="4" width="20.44140625" customWidth="1"/>
    <col min="5" max="5" width="18.6640625" customWidth="1"/>
    <col min="6" max="6" width="20.33203125" customWidth="1"/>
    <col min="7" max="7" width="21.6640625" customWidth="1"/>
  </cols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7">
      <c r="A2">
        <v>0</v>
      </c>
      <c r="B2" t="s">
        <v>5</v>
      </c>
      <c r="C2" t="s">
        <v>6</v>
      </c>
      <c r="D2" s="2">
        <v>8.3124999999999998E-8</v>
      </c>
      <c r="E2" s="2">
        <v>2.3032552083333301E-15</v>
      </c>
      <c r="F2">
        <f>SQRT(E2)</f>
        <v>4.799224112638761E-8</v>
      </c>
      <c r="G2" s="3"/>
    </row>
    <row r="3" spans="1:7">
      <c r="A3">
        <v>1</v>
      </c>
      <c r="B3" t="s">
        <v>7</v>
      </c>
      <c r="C3" t="s">
        <v>8</v>
      </c>
      <c r="D3">
        <v>19.53125</v>
      </c>
      <c r="E3" s="2">
        <v>7.94728597005208E-14</v>
      </c>
      <c r="F3">
        <f>SQRT(E3)</f>
        <v>2.8190931112774692E-7</v>
      </c>
      <c r="G3" s="3"/>
    </row>
    <row r="4" spans="1:7">
      <c r="A4">
        <v>2</v>
      </c>
      <c r="B4" t="s">
        <v>9</v>
      </c>
      <c r="C4" t="s">
        <v>10</v>
      </c>
      <c r="D4">
        <v>-1.2988281250000001E-4</v>
      </c>
      <c r="E4" s="2">
        <v>1.4057954152425101E-17</v>
      </c>
      <c r="F4">
        <f t="shared" ref="F3:F31" si="0">SQRT(E4)</f>
        <v>3.7493938379990304E-9</v>
      </c>
      <c r="G4" s="3"/>
    </row>
    <row r="5" spans="1:7">
      <c r="A5">
        <v>3</v>
      </c>
      <c r="B5" t="s">
        <v>11</v>
      </c>
      <c r="C5" t="s">
        <v>12</v>
      </c>
      <c r="D5" s="2">
        <v>-2.5976562500000001E-7</v>
      </c>
      <c r="E5" s="2">
        <v>5.6231816609700501E-15</v>
      </c>
      <c r="F5">
        <f t="shared" si="0"/>
        <v>7.4987876759980681E-8</v>
      </c>
      <c r="G5" s="3"/>
    </row>
    <row r="6" spans="1:7">
      <c r="A6">
        <v>4</v>
      </c>
      <c r="B6" t="s">
        <v>13</v>
      </c>
      <c r="C6" t="s">
        <v>14</v>
      </c>
      <c r="D6" s="2">
        <v>2.5976562500000001E-7</v>
      </c>
      <c r="E6" s="2">
        <v>5.6231816609700501E-15</v>
      </c>
      <c r="F6">
        <f t="shared" si="0"/>
        <v>7.4987876759980681E-8</v>
      </c>
      <c r="G6" s="3"/>
    </row>
    <row r="7" spans="1:7">
      <c r="A7">
        <v>5</v>
      </c>
      <c r="B7" t="s">
        <v>15</v>
      </c>
      <c r="C7">
        <v>0</v>
      </c>
      <c r="D7">
        <v>0</v>
      </c>
      <c r="E7">
        <v>0</v>
      </c>
      <c r="F7">
        <f t="shared" si="0"/>
        <v>0</v>
      </c>
      <c r="G7" s="3"/>
    </row>
    <row r="8" spans="1:7">
      <c r="A8">
        <v>6</v>
      </c>
      <c r="B8" t="s">
        <v>16</v>
      </c>
      <c r="C8" t="s">
        <v>17</v>
      </c>
      <c r="D8">
        <v>1.220703125E-2</v>
      </c>
      <c r="E8" s="2">
        <v>8.4771050347222299E-19</v>
      </c>
      <c r="F8">
        <f t="shared" si="0"/>
        <v>9.2071195466998414E-10</v>
      </c>
      <c r="G8" s="3"/>
    </row>
    <row r="9" spans="1:7">
      <c r="A9">
        <v>7</v>
      </c>
      <c r="B9" t="s">
        <v>18</v>
      </c>
      <c r="C9" t="s">
        <v>19</v>
      </c>
      <c r="D9" s="2">
        <v>2.6991271972656301E-12</v>
      </c>
      <c r="E9" s="2">
        <v>7.4975755479600804E-22</v>
      </c>
      <c r="F9">
        <f t="shared" si="0"/>
        <v>2.7381701093905908E-11</v>
      </c>
      <c r="G9" s="3"/>
    </row>
    <row r="10" spans="1:7">
      <c r="A10">
        <v>8</v>
      </c>
      <c r="B10" t="s">
        <v>20</v>
      </c>
      <c r="C10" t="s">
        <v>21</v>
      </c>
      <c r="D10" s="2">
        <v>1.0796508789062499E-17</v>
      </c>
      <c r="E10" s="2">
        <v>2.9990302191840301E-19</v>
      </c>
      <c r="F10">
        <f t="shared" si="0"/>
        <v>5.4763402187811794E-10</v>
      </c>
      <c r="G10" s="3"/>
    </row>
    <row r="11" spans="1:7">
      <c r="A11">
        <v>9</v>
      </c>
      <c r="B11" t="s">
        <v>22</v>
      </c>
      <c r="C11" t="s">
        <v>21</v>
      </c>
      <c r="D11" s="2">
        <v>1.0796508789062499E-17</v>
      </c>
      <c r="E11" s="2">
        <v>2.9990302191840301E-19</v>
      </c>
      <c r="F11">
        <f t="shared" si="0"/>
        <v>5.4763402187811794E-10</v>
      </c>
      <c r="G11" s="3"/>
    </row>
    <row r="12" spans="1:7">
      <c r="A12">
        <v>10</v>
      </c>
      <c r="B12" t="s">
        <v>23</v>
      </c>
      <c r="C12" t="s">
        <v>17</v>
      </c>
      <c r="D12">
        <v>1.220703125E-2</v>
      </c>
      <c r="E12" s="2">
        <v>8.4771050347222299E-19</v>
      </c>
      <c r="F12">
        <f t="shared" si="0"/>
        <v>9.2071195466998414E-10</v>
      </c>
      <c r="G12" s="3"/>
    </row>
    <row r="13" spans="1:7">
      <c r="A13">
        <v>11</v>
      </c>
      <c r="B13" t="s">
        <v>24</v>
      </c>
      <c r="C13">
        <v>0</v>
      </c>
      <c r="D13">
        <v>0</v>
      </c>
      <c r="E13">
        <v>0</v>
      </c>
      <c r="F13">
        <f t="shared" si="0"/>
        <v>0</v>
      </c>
      <c r="G13" s="3"/>
    </row>
    <row r="14" spans="1:7">
      <c r="A14">
        <v>12</v>
      </c>
      <c r="B14" t="s">
        <v>25</v>
      </c>
      <c r="C14" t="s">
        <v>26</v>
      </c>
      <c r="D14">
        <v>149011.611938477</v>
      </c>
      <c r="E14" s="2">
        <v>2.58700715170966E-20</v>
      </c>
      <c r="F14">
        <f t="shared" si="0"/>
        <v>1.6084175924521779E-10</v>
      </c>
      <c r="G14" s="3"/>
    </row>
    <row r="15" spans="1:7">
      <c r="A15">
        <v>13</v>
      </c>
      <c r="B15" t="s">
        <v>27</v>
      </c>
      <c r="C15" t="s">
        <v>28</v>
      </c>
      <c r="D15">
        <v>0.59604644775390603</v>
      </c>
      <c r="E15" s="2">
        <v>1.03480286068387E-17</v>
      </c>
      <c r="F15">
        <f t="shared" si="0"/>
        <v>3.2168351849043649E-9</v>
      </c>
      <c r="G15" s="3"/>
    </row>
    <row r="16" spans="1:7">
      <c r="A16">
        <v>14</v>
      </c>
      <c r="B16" t="s">
        <v>29</v>
      </c>
      <c r="C16" t="s">
        <v>28</v>
      </c>
      <c r="D16">
        <v>0.59604644775390603</v>
      </c>
      <c r="E16" s="2">
        <v>1.03480286068387E-17</v>
      </c>
      <c r="F16">
        <f t="shared" si="0"/>
        <v>3.2168351849043649E-9</v>
      </c>
      <c r="G16" s="3"/>
    </row>
    <row r="17" spans="1:7">
      <c r="A17">
        <v>15</v>
      </c>
      <c r="B17" t="s">
        <v>30</v>
      </c>
      <c r="C17" t="s">
        <v>31</v>
      </c>
      <c r="D17" s="2">
        <v>5.3982543945312501E-13</v>
      </c>
      <c r="E17" s="2">
        <v>1.49951510959201E-22</v>
      </c>
      <c r="F17">
        <f t="shared" si="0"/>
        <v>1.2245468997110768E-11</v>
      </c>
      <c r="G17" s="3"/>
    </row>
    <row r="18" spans="1:7">
      <c r="A18">
        <v>16</v>
      </c>
      <c r="B18" t="s">
        <v>32</v>
      </c>
      <c r="C18" t="s">
        <v>33</v>
      </c>
      <c r="D18">
        <v>29802.322387695302</v>
      </c>
      <c r="E18" s="2">
        <v>5.1740143034193303E-21</v>
      </c>
      <c r="F18">
        <f t="shared" si="0"/>
        <v>7.1930621458592519E-11</v>
      </c>
      <c r="G18" s="3"/>
    </row>
    <row r="19" spans="1:7">
      <c r="A19">
        <v>17</v>
      </c>
      <c r="B19" t="s">
        <v>34</v>
      </c>
      <c r="C19" t="s">
        <v>35</v>
      </c>
      <c r="D19" s="2">
        <v>2.10869312286377E-5</v>
      </c>
      <c r="E19" s="2">
        <v>1.46437022421095E-23</v>
      </c>
      <c r="F19">
        <f t="shared" si="0"/>
        <v>3.8267090615971189E-12</v>
      </c>
      <c r="G19" s="3"/>
    </row>
    <row r="20" spans="1:7">
      <c r="A20">
        <v>18</v>
      </c>
      <c r="B20" t="s">
        <v>36</v>
      </c>
      <c r="C20" t="s">
        <v>37</v>
      </c>
      <c r="D20" s="2">
        <v>2.6358664035797101E-11</v>
      </c>
      <c r="E20" s="2">
        <v>1.83046278026369E-21</v>
      </c>
      <c r="F20">
        <f t="shared" si="0"/>
        <v>4.2783907959227964E-11</v>
      </c>
      <c r="G20" s="3"/>
    </row>
    <row r="21" spans="1:7">
      <c r="A21">
        <v>19</v>
      </c>
      <c r="B21" t="s">
        <v>38</v>
      </c>
      <c r="C21" t="s">
        <v>37</v>
      </c>
      <c r="D21" s="2">
        <v>2.6358664035797101E-11</v>
      </c>
      <c r="E21" s="2">
        <v>1.83046278026369E-21</v>
      </c>
      <c r="F21">
        <f t="shared" si="0"/>
        <v>4.2783907959227964E-11</v>
      </c>
      <c r="G21" s="3"/>
    </row>
    <row r="22" spans="1:7">
      <c r="A22">
        <v>20</v>
      </c>
      <c r="B22" t="s">
        <v>39</v>
      </c>
      <c r="C22" t="s">
        <v>40</v>
      </c>
      <c r="D22" s="2">
        <v>2.1593017578124998E-18</v>
      </c>
      <c r="E22" s="2">
        <v>5.9980604383680595E-20</v>
      </c>
      <c r="F22">
        <f t="shared" si="0"/>
        <v>2.4490937994221576E-10</v>
      </c>
      <c r="G22" s="3"/>
    </row>
    <row r="23" spans="1:7">
      <c r="A23">
        <v>21</v>
      </c>
      <c r="B23" t="s">
        <v>41</v>
      </c>
      <c r="C23" t="s">
        <v>42</v>
      </c>
      <c r="D23">
        <v>0.119209289550781</v>
      </c>
      <c r="E23" s="2">
        <v>2.0696057213677299E-18</v>
      </c>
      <c r="F23">
        <f t="shared" si="0"/>
        <v>1.4386124291718497E-9</v>
      </c>
      <c r="G23" s="3"/>
    </row>
    <row r="24" spans="1:7">
      <c r="A24">
        <v>22</v>
      </c>
      <c r="B24" t="s">
        <v>43</v>
      </c>
      <c r="C24" t="s">
        <v>37</v>
      </c>
      <c r="D24" s="2">
        <v>2.6358664035797101E-11</v>
      </c>
      <c r="E24" s="2">
        <v>1.83046278026369E-21</v>
      </c>
      <c r="F24">
        <f t="shared" si="0"/>
        <v>4.2783907959227964E-11</v>
      </c>
      <c r="G24" s="3"/>
    </row>
    <row r="25" spans="1:7">
      <c r="A25">
        <v>23</v>
      </c>
      <c r="B25" t="s">
        <v>44</v>
      </c>
      <c r="C25" t="s">
        <v>45</v>
      </c>
      <c r="D25" s="2">
        <v>3.3739089965820302E-16</v>
      </c>
      <c r="E25" s="2">
        <v>2.3429923587375198E-18</v>
      </c>
      <c r="F25">
        <f t="shared" si="0"/>
        <v>1.5306836246388474E-9</v>
      </c>
      <c r="G25" s="3"/>
    </row>
    <row r="26" spans="1:7">
      <c r="A26">
        <v>24</v>
      </c>
      <c r="B26" t="s">
        <v>46</v>
      </c>
      <c r="C26" t="s">
        <v>45</v>
      </c>
      <c r="D26" s="2">
        <v>3.3739089965820302E-16</v>
      </c>
      <c r="E26" s="2">
        <v>2.3429923587375198E-18</v>
      </c>
      <c r="F26">
        <f t="shared" si="0"/>
        <v>1.5306836246388474E-9</v>
      </c>
      <c r="G26" s="3"/>
    </row>
    <row r="27" spans="1:7">
      <c r="A27">
        <v>25</v>
      </c>
      <c r="B27" t="s">
        <v>47</v>
      </c>
      <c r="C27" t="s">
        <v>40</v>
      </c>
      <c r="D27" s="2">
        <v>2.1593017578124998E-18</v>
      </c>
      <c r="E27" s="2">
        <v>5.9980604383680595E-20</v>
      </c>
      <c r="F27">
        <f t="shared" si="0"/>
        <v>2.4490937994221576E-10</v>
      </c>
      <c r="G27" s="3"/>
    </row>
    <row r="28" spans="1:7">
      <c r="A28">
        <v>26</v>
      </c>
      <c r="B28" t="s">
        <v>48</v>
      </c>
      <c r="C28" t="s">
        <v>42</v>
      </c>
      <c r="D28">
        <v>0.119209289550781</v>
      </c>
      <c r="E28" s="2">
        <v>2.0696057213677299E-18</v>
      </c>
      <c r="F28">
        <f t="shared" si="0"/>
        <v>1.4386124291718497E-9</v>
      </c>
      <c r="G28" s="3"/>
    </row>
    <row r="29" spans="1:7">
      <c r="A29">
        <v>27</v>
      </c>
      <c r="B29" t="s">
        <v>49</v>
      </c>
      <c r="C29" t="s">
        <v>37</v>
      </c>
      <c r="D29" s="2">
        <v>2.6358664035797101E-11</v>
      </c>
      <c r="E29" s="2">
        <v>1.83046278026369E-21</v>
      </c>
      <c r="F29">
        <f t="shared" si="0"/>
        <v>4.2783907959227964E-11</v>
      </c>
      <c r="G29" s="3"/>
    </row>
    <row r="30" spans="1:7">
      <c r="A30">
        <v>28</v>
      </c>
      <c r="B30" t="s">
        <v>50</v>
      </c>
      <c r="C30" t="s">
        <v>45</v>
      </c>
      <c r="D30" s="2">
        <v>3.3739089965820302E-16</v>
      </c>
      <c r="E30" s="2">
        <v>2.3429923587375198E-18</v>
      </c>
      <c r="F30">
        <f t="shared" si="0"/>
        <v>1.5306836246388474E-9</v>
      </c>
      <c r="G30" s="3"/>
    </row>
    <row r="31" spans="1:7">
      <c r="A31">
        <v>29</v>
      </c>
      <c r="B31" t="s">
        <v>51</v>
      </c>
      <c r="C31" t="s">
        <v>45</v>
      </c>
      <c r="D31" s="2">
        <v>3.3739089965820302E-16</v>
      </c>
      <c r="E31" s="2">
        <v>2.3429923587375198E-18</v>
      </c>
      <c r="F31">
        <f t="shared" si="0"/>
        <v>1.5306836246388474E-9</v>
      </c>
      <c r="G31" s="3"/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2"/>
  <sheetViews>
    <sheetView zoomScale="140" zoomScaleNormal="140" workbookViewId="0"/>
  </sheetViews>
  <sheetFormatPr baseColWidth="10" defaultColWidth="11.5546875" defaultRowHeight="13.2"/>
  <cols>
    <col min="1" max="1" width="36.21875" customWidth="1"/>
    <col min="2" max="2" width="19.33203125" customWidth="1"/>
    <col min="3" max="3" width="24.77734375" customWidth="1"/>
  </cols>
  <sheetData>
    <row r="1" spans="1:7">
      <c r="A1" s="1" t="s">
        <v>0</v>
      </c>
      <c r="B1" s="1" t="s">
        <v>4</v>
      </c>
      <c r="C1" s="1" t="s">
        <v>52</v>
      </c>
      <c r="D1" s="1" t="s">
        <v>53</v>
      </c>
    </row>
    <row r="2" spans="1:7" ht="15.6">
      <c r="A2" s="4" t="s">
        <v>11</v>
      </c>
      <c r="B2">
        <v>7.4987876759980694E-8</v>
      </c>
      <c r="C2" s="3">
        <f>SQRT(SUMSQ($B$2:B2))/$D$2</f>
        <v>0.57934197923827035</v>
      </c>
      <c r="D2">
        <f>SQRT(SUMSQ(B2:B31))</f>
        <v>1.2943629056291786E-7</v>
      </c>
      <c r="F2" s="5" t="s">
        <v>54</v>
      </c>
    </row>
    <row r="3" spans="1:7" ht="15.6">
      <c r="A3" s="4" t="s">
        <v>55</v>
      </c>
      <c r="B3">
        <v>7.4987876759980694E-8</v>
      </c>
      <c r="C3" s="3">
        <f>SQRT(SUMSQ($B$2:B3))/$D$2</f>
        <v>0.81931328429083405</v>
      </c>
    </row>
    <row r="4" spans="1:7">
      <c r="A4" s="4" t="s">
        <v>56</v>
      </c>
      <c r="B4">
        <v>5.63818622255494E-8</v>
      </c>
      <c r="C4" s="3">
        <f>SQRT(SUMSQ($B$2:B4))/$D$2</f>
        <v>0.92791038037660112</v>
      </c>
    </row>
    <row r="5" spans="1:7">
      <c r="A5" s="4" t="s">
        <v>5</v>
      </c>
      <c r="B5">
        <v>4.7992241126387597E-8</v>
      </c>
      <c r="C5" s="3">
        <f>SQRT(SUMSQ($B$2:B5))/$D$2</f>
        <v>0.99924703752938349</v>
      </c>
    </row>
    <row r="6" spans="1:7" ht="15.6">
      <c r="A6" s="4" t="s">
        <v>57</v>
      </c>
      <c r="B6">
        <v>3.7493938379990304E-9</v>
      </c>
      <c r="C6" s="3">
        <f>SQRT(SUMSQ($B$2:B6))/$D$2</f>
        <v>0.99966681190960738</v>
      </c>
    </row>
    <row r="7" spans="1:7" ht="16.8">
      <c r="A7" s="4" t="s">
        <v>44</v>
      </c>
      <c r="B7">
        <v>1.5306836246388501E-9</v>
      </c>
      <c r="C7" s="3">
        <f>SQRT(SUMSQ($B$2:B7))/$D$2</f>
        <v>0.99973675717022115</v>
      </c>
      <c r="G7" s="6" t="s">
        <v>58</v>
      </c>
    </row>
    <row r="8" spans="1:7" ht="15.6">
      <c r="A8" s="4" t="s">
        <v>59</v>
      </c>
      <c r="B8">
        <v>1.5306836246388501E-9</v>
      </c>
      <c r="C8" s="3">
        <f>SQRT(SUMSQ($B$2:B8))/$D$2</f>
        <v>0.99980669753754958</v>
      </c>
    </row>
    <row r="9" spans="1:7" ht="15.6">
      <c r="A9" s="4" t="s">
        <v>60</v>
      </c>
      <c r="B9">
        <v>1.5306836246388501E-9</v>
      </c>
      <c r="C9" s="3">
        <f>SQRT(SUMSQ($B$2:B9))/$D$2</f>
        <v>0.99987663301261975</v>
      </c>
    </row>
    <row r="10" spans="1:7" ht="15.6">
      <c r="A10" s="4" t="s">
        <v>61</v>
      </c>
      <c r="B10">
        <v>1.5306836246388501E-9</v>
      </c>
      <c r="C10" s="3">
        <f>SQRT(SUMSQ($B$2:B10))/$D$2</f>
        <v>0.99994656359645773</v>
      </c>
    </row>
    <row r="11" spans="1:7">
      <c r="A11" s="4" t="s">
        <v>62</v>
      </c>
      <c r="B11">
        <v>6.4336703698087097E-10</v>
      </c>
      <c r="C11" s="3">
        <f>SQRT(SUMSQ($B$2:B11))/$D$2</f>
        <v>0.99995891726727859</v>
      </c>
    </row>
    <row r="12" spans="1:7" ht="15.6">
      <c r="A12" s="4" t="s">
        <v>63</v>
      </c>
      <c r="B12">
        <v>6.4336703698087097E-10</v>
      </c>
      <c r="C12" s="3">
        <f>SQRT(SUMSQ($B$2:B12))/$D$2</f>
        <v>0.99997127078548209</v>
      </c>
    </row>
    <row r="13" spans="1:7">
      <c r="A13" s="4" t="s">
        <v>20</v>
      </c>
      <c r="B13">
        <v>5.4763402187811805E-10</v>
      </c>
      <c r="C13" s="3">
        <f>SQRT(SUMSQ($B$2:B13))/$D$2</f>
        <v>0.9999802213260055</v>
      </c>
    </row>
    <row r="14" spans="1:7" ht="15.6">
      <c r="A14" s="4" t="s">
        <v>64</v>
      </c>
      <c r="B14">
        <v>5.4763402187811805E-10</v>
      </c>
      <c r="C14" s="3">
        <f>SQRT(SUMSQ($B$2:B14))/$D$2</f>
        <v>0.99998917178641578</v>
      </c>
    </row>
    <row r="15" spans="1:7">
      <c r="A15" s="4" t="s">
        <v>65</v>
      </c>
      <c r="B15">
        <v>2.8772248583437002E-10</v>
      </c>
      <c r="C15" s="3">
        <f>SQRT(SUMSQ($B$2:B15))/$D$2</f>
        <v>0.99999164242751482</v>
      </c>
    </row>
    <row r="16" spans="1:7" ht="15.6">
      <c r="A16" s="4" t="s">
        <v>66</v>
      </c>
      <c r="B16">
        <v>2.8772248583437002E-10</v>
      </c>
      <c r="C16" s="3">
        <f>SQRT(SUMSQ($B$2:B16))/$D$2</f>
        <v>0.99999411306250963</v>
      </c>
    </row>
    <row r="17" spans="1:3">
      <c r="A17" s="4" t="s">
        <v>39</v>
      </c>
      <c r="B17">
        <v>2.4490937994221602E-10</v>
      </c>
      <c r="C17" s="3">
        <f>SQRT(SUMSQ($B$2:B17))/$D$2</f>
        <v>0.99999590313613307</v>
      </c>
    </row>
    <row r="18" spans="1:3" ht="15.6">
      <c r="A18" s="4" t="s">
        <v>67</v>
      </c>
      <c r="B18">
        <v>2.4490937994221602E-10</v>
      </c>
      <c r="C18" s="3">
        <f>SQRT(SUMSQ($B$2:B18))/$D$2</f>
        <v>0.99999769320655196</v>
      </c>
    </row>
    <row r="19" spans="1:3">
      <c r="A19" s="4" t="s">
        <v>68</v>
      </c>
      <c r="B19">
        <v>1.84142390933997E-10</v>
      </c>
      <c r="C19" s="3">
        <f>SQRT(SUMSQ($B$2:B19))/$D$2</f>
        <v>0.99999870517326062</v>
      </c>
    </row>
    <row r="20" spans="1:3">
      <c r="A20" s="4" t="s">
        <v>69</v>
      </c>
      <c r="B20">
        <v>1.84142390933997E-10</v>
      </c>
      <c r="C20" s="3">
        <f>SQRT(SUMSQ($B$2:B20))/$D$2</f>
        <v>0.99999971713894531</v>
      </c>
    </row>
    <row r="21" spans="1:3" ht="15.6">
      <c r="A21" s="4" t="s">
        <v>70</v>
      </c>
      <c r="B21">
        <v>4.2783907959228003E-11</v>
      </c>
      <c r="C21" s="3">
        <f>SQRT(SUMSQ($B$2:B21))/$D$2</f>
        <v>0.99999977176739829</v>
      </c>
    </row>
    <row r="22" spans="1:3" ht="15.6">
      <c r="A22" s="4" t="s">
        <v>71</v>
      </c>
      <c r="B22">
        <v>4.2783907959228003E-11</v>
      </c>
      <c r="C22" s="3">
        <f>SQRT(SUMSQ($B$2:B22))/$D$2</f>
        <v>0.99999982639584817</v>
      </c>
    </row>
    <row r="23" spans="1:3" ht="15.6">
      <c r="A23" s="4" t="s">
        <v>72</v>
      </c>
      <c r="B23">
        <v>4.2783907959228003E-11</v>
      </c>
      <c r="C23" s="3">
        <f>SQRT(SUMSQ($B$2:B23))/$D$2</f>
        <v>0.99999988102429516</v>
      </c>
    </row>
    <row r="24" spans="1:3" ht="15.6">
      <c r="A24" s="4" t="s">
        <v>73</v>
      </c>
      <c r="B24">
        <v>4.2783907959228003E-11</v>
      </c>
      <c r="C24" s="3">
        <f>SQRT(SUMSQ($B$2:B24))/$D$2</f>
        <v>0.99999993565273926</v>
      </c>
    </row>
    <row r="25" spans="1:3" ht="14.4">
      <c r="A25" s="4" t="s">
        <v>74</v>
      </c>
      <c r="B25">
        <v>3.2168351849043702E-11</v>
      </c>
      <c r="C25" s="3">
        <f>SQRT(SUMSQ($B$2:B25))/$D$2</f>
        <v>0.99999996653545808</v>
      </c>
    </row>
    <row r="26" spans="1:3" ht="14.4">
      <c r="A26" s="4" t="s">
        <v>75</v>
      </c>
      <c r="B26">
        <v>2.7381701093905898E-11</v>
      </c>
      <c r="C26" s="3">
        <f>SQRT(SUMSQ($B$2:B26))/$D$2</f>
        <v>0.9999999889112674</v>
      </c>
    </row>
    <row r="27" spans="1:3" ht="15.6">
      <c r="A27" s="4" t="s">
        <v>76</v>
      </c>
      <c r="B27">
        <v>1.4386124291718501E-11</v>
      </c>
      <c r="C27" s="3">
        <f>SQRT(SUMSQ($B$2:B27))/$D$2</f>
        <v>0.9999999950878109</v>
      </c>
    </row>
    <row r="28" spans="1:3" ht="15.6">
      <c r="A28" s="4" t="s">
        <v>77</v>
      </c>
      <c r="B28">
        <v>1.22454689971108E-11</v>
      </c>
      <c r="C28" s="3">
        <f>SQRT(SUMSQ($B$2:B28))/$D$2</f>
        <v>0.99999999956297247</v>
      </c>
    </row>
    <row r="29" spans="1:3" ht="15.6">
      <c r="A29" s="4" t="s">
        <v>78</v>
      </c>
      <c r="B29">
        <v>3.8267090615971197E-12</v>
      </c>
      <c r="C29" s="3">
        <f>SQRT(SUMSQ($B$2:B29))/$D$2</f>
        <v>1</v>
      </c>
    </row>
    <row r="30" spans="1:3">
      <c r="A30" s="4" t="s">
        <v>15</v>
      </c>
      <c r="B30">
        <v>0</v>
      </c>
      <c r="C30" s="3">
        <f>SQRT(SUMSQ($B$2:B30))/$D$2</f>
        <v>1</v>
      </c>
    </row>
    <row r="31" spans="1:3">
      <c r="A31" s="4" t="s">
        <v>79</v>
      </c>
      <c r="B31">
        <v>0</v>
      </c>
      <c r="C31" s="3">
        <f>SQRT(SUMSQ($B$2:B31))/$D$2</f>
        <v>1</v>
      </c>
    </row>
    <row r="32" spans="1:3" ht="26.4">
      <c r="A32" s="7" t="s">
        <v>80</v>
      </c>
      <c r="B32" s="8">
        <v>1.2943629056291799E-7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2"/>
  <sheetViews>
    <sheetView zoomScale="140" zoomScaleNormal="140" workbookViewId="0">
      <selection activeCell="C34" sqref="C34"/>
    </sheetView>
  </sheetViews>
  <sheetFormatPr baseColWidth="10" defaultColWidth="11.5546875" defaultRowHeight="13.2"/>
  <cols>
    <col min="1" max="1" width="36.21875" customWidth="1"/>
    <col min="2" max="2" width="19.33203125" customWidth="1"/>
    <col min="3" max="3" width="24.77734375" customWidth="1"/>
  </cols>
  <sheetData>
    <row r="1" spans="1:7">
      <c r="A1" s="1" t="s">
        <v>0</v>
      </c>
      <c r="B1" s="1" t="s">
        <v>4</v>
      </c>
      <c r="C1" s="1" t="s">
        <v>52</v>
      </c>
      <c r="D1" s="1" t="s">
        <v>53</v>
      </c>
    </row>
    <row r="2" spans="1:7" ht="15.6">
      <c r="A2" s="4" t="s">
        <v>11</v>
      </c>
      <c r="B2">
        <v>7.4987876759980694E-8</v>
      </c>
      <c r="C2" s="3">
        <f>SQRT(SUMSQ($B$2:B2))/$D$2</f>
        <v>0.57934197923827035</v>
      </c>
      <c r="D2">
        <f>SQRT(SUMSQ(B2:B31))</f>
        <v>1.2943629056291786E-7</v>
      </c>
      <c r="F2" s="5" t="s">
        <v>54</v>
      </c>
    </row>
    <row r="3" spans="1:7" ht="15.6">
      <c r="A3" s="4" t="s">
        <v>55</v>
      </c>
      <c r="B3">
        <v>7.4987876759980694E-8</v>
      </c>
      <c r="C3" s="3">
        <f>SQRT(SUMSQ($B$2:B3))/$D$2</f>
        <v>0.81931328429083405</v>
      </c>
    </row>
    <row r="4" spans="1:7">
      <c r="A4" s="4" t="s">
        <v>56</v>
      </c>
      <c r="B4">
        <v>5.63818622255494E-8</v>
      </c>
      <c r="C4" s="3">
        <f>SQRT(SUMSQ($B$2:B4))/$D$2</f>
        <v>0.92791038037660112</v>
      </c>
    </row>
    <row r="5" spans="1:7">
      <c r="A5" s="4" t="s">
        <v>5</v>
      </c>
      <c r="B5">
        <v>4.7992241126387597E-8</v>
      </c>
      <c r="C5" s="3">
        <f>SQRT(SUMSQ($B$2:B5))/$D$2</f>
        <v>0.99924703752938349</v>
      </c>
    </row>
    <row r="6" spans="1:7" ht="15.6">
      <c r="A6" s="4" t="s">
        <v>57</v>
      </c>
      <c r="B6">
        <v>3.7493938379990304E-9</v>
      </c>
      <c r="C6" s="3">
        <f>SQRT(SUMSQ($B$2:B6))/$D$2</f>
        <v>0.99966681190960738</v>
      </c>
    </row>
    <row r="7" spans="1:7" ht="16.8">
      <c r="A7" s="4" t="s">
        <v>44</v>
      </c>
      <c r="B7">
        <v>1.5306836246388501E-9</v>
      </c>
      <c r="C7" s="3">
        <f>SQRT(SUMSQ($B$2:B7))/$D$2</f>
        <v>0.99973675717022115</v>
      </c>
      <c r="G7" s="6" t="s">
        <v>58</v>
      </c>
    </row>
    <row r="8" spans="1:7" ht="15.6">
      <c r="A8" s="4" t="s">
        <v>59</v>
      </c>
      <c r="B8">
        <v>1.5306836246388501E-9</v>
      </c>
      <c r="C8" s="3">
        <f>SQRT(SUMSQ($B$2:B8))/$D$2</f>
        <v>0.99980669753754958</v>
      </c>
    </row>
    <row r="9" spans="1:7" ht="15.6">
      <c r="A9" s="4" t="s">
        <v>60</v>
      </c>
      <c r="B9">
        <v>1.5306836246388501E-9</v>
      </c>
      <c r="C9" s="3">
        <f>SQRT(SUMSQ($B$2:B9))/$D$2</f>
        <v>0.99987663301261975</v>
      </c>
    </row>
    <row r="10" spans="1:7" ht="15.6">
      <c r="A10" s="4" t="s">
        <v>61</v>
      </c>
      <c r="B10">
        <v>1.5306836246388501E-9</v>
      </c>
      <c r="C10" s="3">
        <f>SQRT(SUMSQ($B$2:B10))/$D$2</f>
        <v>0.99994656359645773</v>
      </c>
    </row>
    <row r="11" spans="1:7">
      <c r="A11" s="4" t="s">
        <v>62</v>
      </c>
      <c r="B11">
        <v>6.4336703698087097E-10</v>
      </c>
      <c r="C11" s="3">
        <f>SQRT(SUMSQ($B$2:B11))/$D$2</f>
        <v>0.99995891726727859</v>
      </c>
    </row>
    <row r="12" spans="1:7" ht="15.6">
      <c r="A12" s="4" t="s">
        <v>63</v>
      </c>
      <c r="B12">
        <v>6.4336703698087097E-10</v>
      </c>
      <c r="C12" s="3">
        <f>SQRT(SUMSQ($B$2:B12))/$D$2</f>
        <v>0.99997127078548209</v>
      </c>
    </row>
    <row r="13" spans="1:7">
      <c r="A13" s="4" t="s">
        <v>20</v>
      </c>
      <c r="B13">
        <v>5.4763402187811805E-10</v>
      </c>
      <c r="C13" s="3">
        <f>SQRT(SUMSQ($B$2:B13))/$D$2</f>
        <v>0.9999802213260055</v>
      </c>
    </row>
    <row r="14" spans="1:7" ht="15.6">
      <c r="A14" s="4" t="s">
        <v>64</v>
      </c>
      <c r="B14">
        <v>5.4763402187811805E-10</v>
      </c>
      <c r="C14" s="3">
        <f>SQRT(SUMSQ($B$2:B14))/$D$2</f>
        <v>0.99998917178641578</v>
      </c>
    </row>
    <row r="15" spans="1:7">
      <c r="A15" s="4" t="s">
        <v>65</v>
      </c>
      <c r="B15">
        <v>2.8772248583437002E-10</v>
      </c>
      <c r="C15" s="3">
        <f>SQRT(SUMSQ($B$2:B15))/$D$2</f>
        <v>0.99999164242751482</v>
      </c>
    </row>
    <row r="16" spans="1:7" ht="15.6">
      <c r="A16" s="4" t="s">
        <v>66</v>
      </c>
      <c r="B16">
        <v>2.8772248583437002E-10</v>
      </c>
      <c r="C16" s="3">
        <f>SQRT(SUMSQ($B$2:B16))/$D$2</f>
        <v>0.99999411306250963</v>
      </c>
    </row>
    <row r="17" spans="1:3">
      <c r="A17" s="4" t="s">
        <v>39</v>
      </c>
      <c r="B17">
        <v>2.4490937994221602E-10</v>
      </c>
      <c r="C17" s="3">
        <f>SQRT(SUMSQ($B$2:B17))/$D$2</f>
        <v>0.99999590313613307</v>
      </c>
    </row>
    <row r="18" spans="1:3" ht="15.6">
      <c r="A18" s="4" t="s">
        <v>67</v>
      </c>
      <c r="B18">
        <v>2.4490937994221602E-10</v>
      </c>
      <c r="C18" s="3">
        <f>SQRT(SUMSQ($B$2:B18))/$D$2</f>
        <v>0.99999769320655196</v>
      </c>
    </row>
    <row r="19" spans="1:3">
      <c r="A19" s="4" t="s">
        <v>68</v>
      </c>
      <c r="B19">
        <v>1.84142390933997E-10</v>
      </c>
      <c r="C19" s="3">
        <f>SQRT(SUMSQ($B$2:B19))/$D$2</f>
        <v>0.99999870517326062</v>
      </c>
    </row>
    <row r="20" spans="1:3">
      <c r="A20" s="4" t="s">
        <v>69</v>
      </c>
      <c r="B20">
        <v>1.84142390933997E-10</v>
      </c>
      <c r="C20" s="3">
        <f>SQRT(SUMSQ($B$2:B20))/$D$2</f>
        <v>0.99999971713894531</v>
      </c>
    </row>
    <row r="21" spans="1:3" ht="15.6">
      <c r="A21" s="4" t="s">
        <v>70</v>
      </c>
      <c r="B21">
        <v>4.2783907959228003E-11</v>
      </c>
      <c r="C21" s="3">
        <f>SQRT(SUMSQ($B$2:B21))/$D$2</f>
        <v>0.99999977176739829</v>
      </c>
    </row>
    <row r="22" spans="1:3" ht="15.6">
      <c r="A22" s="4" t="s">
        <v>71</v>
      </c>
      <c r="B22">
        <v>4.2783907959228003E-11</v>
      </c>
      <c r="C22" s="3">
        <f>SQRT(SUMSQ($B$2:B22))/$D$2</f>
        <v>0.99999982639584817</v>
      </c>
    </row>
    <row r="23" spans="1:3" ht="15.6">
      <c r="A23" s="4" t="s">
        <v>72</v>
      </c>
      <c r="B23">
        <v>4.2783907959228003E-11</v>
      </c>
      <c r="C23" s="3">
        <f>SQRT(SUMSQ($B$2:B23))/$D$2</f>
        <v>0.99999988102429516</v>
      </c>
    </row>
    <row r="24" spans="1:3" ht="15.6">
      <c r="A24" s="4" t="s">
        <v>73</v>
      </c>
      <c r="B24">
        <v>4.2783907959228003E-11</v>
      </c>
      <c r="C24" s="3">
        <f>SQRT(SUMSQ($B$2:B24))/$D$2</f>
        <v>0.99999993565273926</v>
      </c>
    </row>
    <row r="25" spans="1:3" ht="14.4">
      <c r="A25" s="4" t="s">
        <v>74</v>
      </c>
      <c r="B25">
        <v>3.2168351849043702E-11</v>
      </c>
      <c r="C25" s="3">
        <f>SQRT(SUMSQ($B$2:B25))/$D$2</f>
        <v>0.99999996653545808</v>
      </c>
    </row>
    <row r="26" spans="1:3" ht="14.4">
      <c r="A26" s="4" t="s">
        <v>75</v>
      </c>
      <c r="B26">
        <v>2.7381701093905898E-11</v>
      </c>
      <c r="C26" s="3">
        <f>SQRT(SUMSQ($B$2:B26))/$D$2</f>
        <v>0.9999999889112674</v>
      </c>
    </row>
    <row r="27" spans="1:3" ht="15.6">
      <c r="A27" s="4" t="s">
        <v>76</v>
      </c>
      <c r="B27">
        <v>1.4386124291718501E-11</v>
      </c>
      <c r="C27" s="3">
        <f>SQRT(SUMSQ($B$2:B27))/$D$2</f>
        <v>0.9999999950878109</v>
      </c>
    </row>
    <row r="28" spans="1:3" ht="15.6">
      <c r="A28" s="4" t="s">
        <v>77</v>
      </c>
      <c r="B28">
        <v>1.22454689971108E-11</v>
      </c>
      <c r="C28" s="3">
        <f>SQRT(SUMSQ($B$2:B28))/$D$2</f>
        <v>0.99999999956297247</v>
      </c>
    </row>
    <row r="29" spans="1:3" ht="15.6">
      <c r="A29" s="4" t="s">
        <v>78</v>
      </c>
      <c r="B29">
        <v>3.8267090615971197E-12</v>
      </c>
      <c r="C29" s="3">
        <f>SQRT(SUMSQ($B$2:B29))/$D$2</f>
        <v>1</v>
      </c>
    </row>
    <row r="30" spans="1:3">
      <c r="A30" s="4" t="s">
        <v>15</v>
      </c>
      <c r="B30">
        <v>0</v>
      </c>
      <c r="C30" s="3">
        <f>SQRT(SUMSQ($B$2:B30))/$D$2</f>
        <v>1</v>
      </c>
    </row>
    <row r="31" spans="1:3">
      <c r="A31" s="4" t="s">
        <v>79</v>
      </c>
      <c r="B31">
        <v>0</v>
      </c>
      <c r="C31" s="3">
        <f>SQRT(SUMSQ($B$2:B31))/$D$2</f>
        <v>1</v>
      </c>
    </row>
    <row r="32" spans="1:3" ht="26.4">
      <c r="A32" s="7" t="s">
        <v>80</v>
      </c>
      <c r="B32" s="8">
        <v>1.2943629056291799E-7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3"/>
  <sheetViews>
    <sheetView tabSelected="1" topLeftCell="A5" zoomScale="95" zoomScaleNormal="95" workbookViewId="0">
      <selection activeCell="C31" sqref="C31"/>
    </sheetView>
  </sheetViews>
  <sheetFormatPr baseColWidth="10" defaultColWidth="11.5546875" defaultRowHeight="13.2"/>
  <cols>
    <col min="1" max="1" width="16.33203125" customWidth="1"/>
    <col min="2" max="2" width="55.5546875" bestFit="1" customWidth="1"/>
    <col min="3" max="3" width="29.21875" bestFit="1" customWidth="1"/>
    <col min="4" max="4" width="26.5546875" bestFit="1" customWidth="1"/>
    <col min="5" max="5" width="19.5546875" bestFit="1" customWidth="1"/>
    <col min="6" max="6" width="26.33203125" bestFit="1" customWidth="1"/>
    <col min="7" max="7" width="22" customWidth="1"/>
    <col min="8" max="8" width="40" bestFit="1" customWidth="1"/>
    <col min="9" max="9" width="31.33203125" bestFit="1" customWidth="1"/>
  </cols>
  <sheetData>
    <row r="1" spans="1:14" ht="42.75" customHeight="1">
      <c r="A1" s="9" t="s">
        <v>81</v>
      </c>
      <c r="B1" s="10" t="s">
        <v>82</v>
      </c>
      <c r="C1" s="10" t="s">
        <v>83</v>
      </c>
      <c r="D1" s="10" t="s">
        <v>84</v>
      </c>
      <c r="E1" s="10" t="s">
        <v>85</v>
      </c>
      <c r="F1" s="10" t="s">
        <v>86</v>
      </c>
      <c r="G1" s="10" t="s">
        <v>87</v>
      </c>
      <c r="H1" s="10" t="s">
        <v>88</v>
      </c>
      <c r="I1" s="10" t="s">
        <v>89</v>
      </c>
      <c r="J1" s="11" t="s">
        <v>90</v>
      </c>
      <c r="K1" s="12"/>
      <c r="L1" s="12"/>
      <c r="M1" s="12"/>
      <c r="N1" s="12"/>
    </row>
    <row r="2" spans="1:14">
      <c r="A2" s="13">
        <v>1</v>
      </c>
      <c r="B2" s="14" t="s">
        <v>91</v>
      </c>
      <c r="C2" s="14">
        <v>125</v>
      </c>
      <c r="D2" s="14" t="s">
        <v>92</v>
      </c>
      <c r="E2" s="14" t="s">
        <v>92</v>
      </c>
      <c r="F2" s="14" t="s">
        <v>92</v>
      </c>
      <c r="G2" s="14">
        <f>1/SQRT(3)</f>
        <v>0.57735026918962584</v>
      </c>
      <c r="H2" s="15">
        <f>Data!D2</f>
        <v>8.3124999999999998E-8</v>
      </c>
      <c r="I2" s="15">
        <f>Data!F2</f>
        <v>4.799224112638761E-8</v>
      </c>
      <c r="J2" s="16" t="s">
        <v>93</v>
      </c>
    </row>
    <row r="3" spans="1:14">
      <c r="A3" s="17" t="s">
        <v>94</v>
      </c>
      <c r="B3" s="18" t="s">
        <v>95</v>
      </c>
      <c r="C3" s="18" t="s">
        <v>92</v>
      </c>
      <c r="D3" s="18" t="s">
        <v>96</v>
      </c>
      <c r="E3" s="19">
        <v>1</v>
      </c>
      <c r="F3" s="18" t="s">
        <v>97</v>
      </c>
      <c r="G3" s="18">
        <f>1/SQRT(3)</f>
        <v>0.57735026918962584</v>
      </c>
      <c r="H3" s="20">
        <f>Data!D2</f>
        <v>8.3124999999999998E-8</v>
      </c>
      <c r="I3" s="41">
        <f>Data!F2</f>
        <v>4.799224112638761E-8</v>
      </c>
      <c r="J3" s="21" t="s">
        <v>93</v>
      </c>
    </row>
    <row r="4" spans="1:14">
      <c r="A4" s="13">
        <v>2</v>
      </c>
      <c r="B4" s="14" t="s">
        <v>98</v>
      </c>
      <c r="C4" s="14" t="s">
        <v>99</v>
      </c>
      <c r="D4" s="14" t="s">
        <v>92</v>
      </c>
      <c r="E4" s="14" t="s">
        <v>92</v>
      </c>
      <c r="F4" s="14" t="s">
        <v>92</v>
      </c>
      <c r="G4" s="22">
        <f>5*10^(-9) /SQRT(3)</f>
        <v>2.8867513459481292E-9</v>
      </c>
      <c r="H4" s="23">
        <f>Data!D3</f>
        <v>19.53125</v>
      </c>
      <c r="I4" s="15">
        <f>Data!F3</f>
        <v>2.8190931112774692E-7</v>
      </c>
      <c r="J4" s="16" t="s">
        <v>93</v>
      </c>
    </row>
    <row r="5" spans="1:14">
      <c r="A5" s="17" t="s">
        <v>100</v>
      </c>
      <c r="B5" s="18" t="s">
        <v>101</v>
      </c>
      <c r="C5" s="18" t="s">
        <v>92</v>
      </c>
      <c r="D5" s="18" t="s">
        <v>96</v>
      </c>
      <c r="E5" s="46">
        <v>25</v>
      </c>
      <c r="F5" s="18" t="s">
        <v>97</v>
      </c>
      <c r="G5" s="24">
        <f>5*10^(-9) /SQRT(3)</f>
        <v>2.8867513459481292E-9</v>
      </c>
      <c r="H5" s="25">
        <f>Data!D3</f>
        <v>19.53125</v>
      </c>
      <c r="I5" s="41">
        <f>Data!F3</f>
        <v>2.8190931112774692E-7</v>
      </c>
      <c r="J5" s="21" t="s">
        <v>93</v>
      </c>
    </row>
    <row r="6" spans="1:14" ht="15.6">
      <c r="A6" s="13">
        <v>3</v>
      </c>
      <c r="B6" s="14" t="s">
        <v>102</v>
      </c>
      <c r="C6" s="14" t="s">
        <v>103</v>
      </c>
      <c r="D6" s="14" t="s">
        <v>92</v>
      </c>
      <c r="E6" s="14" t="s">
        <v>92</v>
      </c>
      <c r="F6" s="14" t="s">
        <v>92</v>
      </c>
      <c r="G6" s="22">
        <f>0.05*10^(-3) /SQRT(3)</f>
        <v>2.8867513459481293E-5</v>
      </c>
      <c r="H6" s="23">
        <f>Data!D4</f>
        <v>-1.2988281250000001E-4</v>
      </c>
      <c r="I6" s="15">
        <f>Data!F4</f>
        <v>3.7493938379990304E-9</v>
      </c>
      <c r="J6" s="16" t="s">
        <v>93</v>
      </c>
    </row>
    <row r="7" spans="1:14" ht="15.6">
      <c r="A7" s="17" t="s">
        <v>104</v>
      </c>
      <c r="B7" s="18" t="s">
        <v>105</v>
      </c>
      <c r="C7" s="18" t="s">
        <v>92</v>
      </c>
      <c r="D7" s="18" t="s">
        <v>96</v>
      </c>
      <c r="E7" s="26">
        <v>0.05</v>
      </c>
      <c r="F7" s="18" t="s">
        <v>97</v>
      </c>
      <c r="G7" s="24">
        <f>0.05*10^(-3) /SQRT(3)</f>
        <v>2.8867513459481293E-5</v>
      </c>
      <c r="H7" s="25">
        <f>Data!D4</f>
        <v>-1.2988281250000001E-4</v>
      </c>
      <c r="I7" s="41">
        <f>Data!F4</f>
        <v>3.7493938379990304E-9</v>
      </c>
      <c r="J7" s="21" t="s">
        <v>93</v>
      </c>
    </row>
    <row r="8" spans="1:14" ht="13.8">
      <c r="A8" s="13">
        <v>4</v>
      </c>
      <c r="B8" s="14" t="s">
        <v>106</v>
      </c>
      <c r="C8" s="14" t="s">
        <v>107</v>
      </c>
      <c r="D8" s="14" t="s">
        <v>92</v>
      </c>
      <c r="E8" s="14" t="s">
        <v>92</v>
      </c>
      <c r="F8" s="14" t="s">
        <v>92</v>
      </c>
      <c r="G8" s="27">
        <f>0.5 /SQRT(3)</f>
        <v>0.28867513459481292</v>
      </c>
      <c r="H8" s="28">
        <f>Data!D5</f>
        <v>-2.5976562500000001E-7</v>
      </c>
      <c r="I8" s="15">
        <f>Data!F5</f>
        <v>7.4987876759980681E-8</v>
      </c>
      <c r="J8" s="16" t="s">
        <v>93</v>
      </c>
    </row>
    <row r="9" spans="1:14">
      <c r="A9" s="17" t="s">
        <v>108</v>
      </c>
      <c r="B9" s="18" t="s">
        <v>109</v>
      </c>
      <c r="C9" s="18" t="s">
        <v>92</v>
      </c>
      <c r="D9" s="18" t="s">
        <v>96</v>
      </c>
      <c r="E9" s="29">
        <v>0.5</v>
      </c>
      <c r="F9" s="18" t="s">
        <v>97</v>
      </c>
      <c r="G9" s="30">
        <f>0.5 /SQRT(3)</f>
        <v>0.28867513459481292</v>
      </c>
      <c r="H9" s="31">
        <f>Data!D5</f>
        <v>-2.5976562500000001E-7</v>
      </c>
      <c r="I9" s="41">
        <f>Data!F5</f>
        <v>7.4987876759980681E-8</v>
      </c>
      <c r="J9" s="21" t="s">
        <v>93</v>
      </c>
    </row>
    <row r="10" spans="1:14" ht="15.6">
      <c r="A10" s="13">
        <v>5</v>
      </c>
      <c r="B10" s="14" t="s">
        <v>110</v>
      </c>
      <c r="C10" s="14" t="s">
        <v>111</v>
      </c>
      <c r="D10" s="14" t="s">
        <v>92</v>
      </c>
      <c r="E10" s="14" t="s">
        <v>92</v>
      </c>
      <c r="F10" s="14" t="s">
        <v>92</v>
      </c>
      <c r="G10" s="27">
        <f>0.5 /SQRT(3)</f>
        <v>0.28867513459481292</v>
      </c>
      <c r="H10" s="28">
        <f>Data!D6</f>
        <v>2.5976562500000001E-7</v>
      </c>
      <c r="I10" s="15">
        <f>Data!F6</f>
        <v>7.4987876759980681E-8</v>
      </c>
      <c r="J10" s="16" t="s">
        <v>93</v>
      </c>
    </row>
    <row r="11" spans="1:14" ht="15.6">
      <c r="A11" s="17" t="s">
        <v>112</v>
      </c>
      <c r="B11" s="18" t="s">
        <v>113</v>
      </c>
      <c r="C11" s="18" t="s">
        <v>92</v>
      </c>
      <c r="D11" s="18" t="s">
        <v>96</v>
      </c>
      <c r="E11" s="29">
        <v>0.5</v>
      </c>
      <c r="F11" s="18" t="s">
        <v>97</v>
      </c>
      <c r="G11" s="30">
        <f>0.5 /SQRT(3)</f>
        <v>0.28867513459481292</v>
      </c>
      <c r="H11" s="31">
        <f>Data!D6</f>
        <v>2.5976562500000001E-7</v>
      </c>
      <c r="I11" s="41">
        <f>Data!F6</f>
        <v>7.4987876759980681E-8</v>
      </c>
      <c r="J11" s="21" t="s">
        <v>93</v>
      </c>
    </row>
    <row r="12" spans="1:14">
      <c r="A12" s="17">
        <v>6</v>
      </c>
      <c r="B12" s="18" t="s">
        <v>114</v>
      </c>
      <c r="C12" s="18" t="s">
        <v>92</v>
      </c>
      <c r="D12" s="18" t="s">
        <v>115</v>
      </c>
      <c r="E12" s="18" t="s">
        <v>92</v>
      </c>
      <c r="F12" s="18" t="s">
        <v>92</v>
      </c>
      <c r="G12" s="18" t="s">
        <v>92</v>
      </c>
      <c r="H12" s="18" t="s">
        <v>92</v>
      </c>
      <c r="I12" s="20">
        <f>SUM(Data!F7:F31)</f>
        <v>1.9307502331381792E-8</v>
      </c>
      <c r="J12" s="21" t="s">
        <v>93</v>
      </c>
    </row>
    <row r="13" spans="1:14">
      <c r="A13" s="32" t="s">
        <v>92</v>
      </c>
      <c r="B13" s="33" t="s">
        <v>116</v>
      </c>
      <c r="C13" s="34">
        <f>1.039 *10^-5</f>
        <v>1.039E-5</v>
      </c>
      <c r="D13" s="33" t="s">
        <v>92</v>
      </c>
      <c r="E13" s="33" t="s">
        <v>92</v>
      </c>
      <c r="F13" s="35" t="s">
        <v>117</v>
      </c>
      <c r="G13" s="33" t="s">
        <v>92</v>
      </c>
      <c r="H13" s="35" t="s">
        <v>118</v>
      </c>
      <c r="I13" s="36">
        <v>3.0507900270517998E-7</v>
      </c>
      <c r="J13" s="37" t="s">
        <v>93</v>
      </c>
    </row>
    <row r="14" spans="1:14">
      <c r="H14" s="38" t="s">
        <v>119</v>
      </c>
      <c r="I14" s="39">
        <v>2</v>
      </c>
    </row>
    <row r="15" spans="1:14">
      <c r="H15" s="40" t="s">
        <v>120</v>
      </c>
      <c r="I15" s="42">
        <f>I13*2</f>
        <v>6.1015800541035996E-7</v>
      </c>
    </row>
    <row r="19" spans="1:8">
      <c r="A19" s="9" t="s">
        <v>81</v>
      </c>
      <c r="B19" s="10" t="s">
        <v>82</v>
      </c>
      <c r="C19" s="10" t="s">
        <v>83</v>
      </c>
      <c r="D19" s="10" t="s">
        <v>85</v>
      </c>
      <c r="E19" s="10" t="s">
        <v>86</v>
      </c>
      <c r="F19" s="10" t="s">
        <v>87</v>
      </c>
      <c r="G19" s="10" t="s">
        <v>88</v>
      </c>
      <c r="H19" s="11" t="s">
        <v>89</v>
      </c>
    </row>
    <row r="20" spans="1:8">
      <c r="A20" s="13">
        <v>1</v>
      </c>
      <c r="B20" s="49" t="s">
        <v>123</v>
      </c>
      <c r="C20" s="49">
        <v>125</v>
      </c>
      <c r="D20" s="49" t="s">
        <v>92</v>
      </c>
      <c r="E20" s="49" t="s">
        <v>92</v>
      </c>
      <c r="F20" s="49">
        <v>0.57735026918962584</v>
      </c>
      <c r="G20" s="50">
        <v>8.3124999999999998E-8</v>
      </c>
      <c r="H20" s="43">
        <v>4.799224112638761E-8</v>
      </c>
    </row>
    <row r="21" spans="1:8">
      <c r="A21" s="17" t="s">
        <v>94</v>
      </c>
      <c r="B21" s="51" t="s">
        <v>124</v>
      </c>
      <c r="C21" s="51" t="s">
        <v>92</v>
      </c>
      <c r="D21" s="52">
        <v>1</v>
      </c>
      <c r="E21" s="51" t="s">
        <v>97</v>
      </c>
      <c r="F21" s="51">
        <v>0.57735026918962584</v>
      </c>
      <c r="G21" s="53">
        <v>8.3124999999999998E-8</v>
      </c>
      <c r="H21" s="44">
        <v>4.799224112638761E-8</v>
      </c>
    </row>
    <row r="22" spans="1:8">
      <c r="A22" s="13">
        <v>2</v>
      </c>
      <c r="B22" s="49" t="s">
        <v>125</v>
      </c>
      <c r="C22" s="49" t="s">
        <v>99</v>
      </c>
      <c r="D22" s="49" t="s">
        <v>92</v>
      </c>
      <c r="E22" s="49" t="s">
        <v>92</v>
      </c>
      <c r="F22" s="54">
        <v>2.8867513459481292E-9</v>
      </c>
      <c r="G22" s="55">
        <v>19.53125</v>
      </c>
      <c r="H22" s="43">
        <v>2.8190931112774692E-7</v>
      </c>
    </row>
    <row r="23" spans="1:8">
      <c r="A23" s="17" t="s">
        <v>100</v>
      </c>
      <c r="B23" s="51" t="s">
        <v>126</v>
      </c>
      <c r="C23" s="51" t="s">
        <v>92</v>
      </c>
      <c r="D23" s="56">
        <v>25</v>
      </c>
      <c r="E23" s="51" t="s">
        <v>97</v>
      </c>
      <c r="F23" s="57">
        <v>2.8867513459481292E-9</v>
      </c>
      <c r="G23" s="58">
        <v>19.53125</v>
      </c>
      <c r="H23" s="44">
        <v>2.8190931112774692E-7</v>
      </c>
    </row>
    <row r="24" spans="1:8">
      <c r="A24" s="13">
        <v>3</v>
      </c>
      <c r="B24" s="49" t="s">
        <v>127</v>
      </c>
      <c r="C24" s="49" t="s">
        <v>103</v>
      </c>
      <c r="D24" s="49" t="s">
        <v>92</v>
      </c>
      <c r="E24" s="49" t="s">
        <v>92</v>
      </c>
      <c r="F24" s="54">
        <v>2.8867513459481293E-5</v>
      </c>
      <c r="G24" s="55">
        <v>-1.2988281250000001E-4</v>
      </c>
      <c r="H24" s="43">
        <v>3.7493938379990304E-9</v>
      </c>
    </row>
    <row r="25" spans="1:8">
      <c r="A25" s="17" t="s">
        <v>104</v>
      </c>
      <c r="B25" s="51" t="s">
        <v>128</v>
      </c>
      <c r="C25" s="51" t="s">
        <v>92</v>
      </c>
      <c r="D25" s="59">
        <v>0.05</v>
      </c>
      <c r="E25" s="51" t="s">
        <v>97</v>
      </c>
      <c r="F25" s="57">
        <v>2.8867513459481293E-5</v>
      </c>
      <c r="G25" s="58">
        <v>-1.2988281250000001E-4</v>
      </c>
      <c r="H25" s="44">
        <v>3.7493938379990304E-9</v>
      </c>
    </row>
    <row r="26" spans="1:8">
      <c r="A26" s="13">
        <v>4</v>
      </c>
      <c r="B26" s="49" t="s">
        <v>129</v>
      </c>
      <c r="C26" s="49" t="s">
        <v>130</v>
      </c>
      <c r="D26" s="49" t="s">
        <v>92</v>
      </c>
      <c r="E26" s="49" t="s">
        <v>92</v>
      </c>
      <c r="F26" s="60">
        <v>0.28867513459481292</v>
      </c>
      <c r="G26" s="61">
        <v>-2.5976562500000001E-7</v>
      </c>
      <c r="H26" s="43">
        <v>7.4987876759980681E-8</v>
      </c>
    </row>
    <row r="27" spans="1:8">
      <c r="A27" s="17" t="s">
        <v>108</v>
      </c>
      <c r="B27" s="51" t="s">
        <v>131</v>
      </c>
      <c r="C27" s="51" t="s">
        <v>92</v>
      </c>
      <c r="D27" s="62">
        <v>0.5</v>
      </c>
      <c r="E27" s="51" t="s">
        <v>97</v>
      </c>
      <c r="F27" s="63">
        <v>0.28867513459481292</v>
      </c>
      <c r="G27" s="64">
        <v>-2.5976562500000001E-7</v>
      </c>
      <c r="H27" s="44">
        <v>7.4987876759980681E-8</v>
      </c>
    </row>
    <row r="28" spans="1:8">
      <c r="A28" s="13">
        <v>5</v>
      </c>
      <c r="B28" s="49" t="s">
        <v>132</v>
      </c>
      <c r="C28" s="49" t="s">
        <v>111</v>
      </c>
      <c r="D28" s="49" t="s">
        <v>92</v>
      </c>
      <c r="E28" s="49" t="s">
        <v>92</v>
      </c>
      <c r="F28" s="60">
        <v>0.28867513459481292</v>
      </c>
      <c r="G28" s="61">
        <v>2.5976562500000001E-7</v>
      </c>
      <c r="H28" s="43">
        <v>7.4987876759980681E-8</v>
      </c>
    </row>
    <row r="29" spans="1:8">
      <c r="A29" s="17" t="s">
        <v>112</v>
      </c>
      <c r="B29" s="51" t="s">
        <v>133</v>
      </c>
      <c r="C29" s="51" t="s">
        <v>92</v>
      </c>
      <c r="D29" s="62">
        <v>0.5</v>
      </c>
      <c r="E29" s="51" t="s">
        <v>97</v>
      </c>
      <c r="F29" s="63">
        <v>0.28867513459481292</v>
      </c>
      <c r="G29" s="64">
        <v>2.5976562500000001E-7</v>
      </c>
      <c r="H29" s="44">
        <v>7.4987876759980681E-8</v>
      </c>
    </row>
    <row r="30" spans="1:8">
      <c r="A30" s="17">
        <v>6</v>
      </c>
      <c r="B30" s="51" t="s">
        <v>114</v>
      </c>
      <c r="C30" s="51" t="s">
        <v>92</v>
      </c>
      <c r="D30" s="51" t="s">
        <v>92</v>
      </c>
      <c r="E30" s="51" t="s">
        <v>92</v>
      </c>
      <c r="F30" s="51" t="s">
        <v>92</v>
      </c>
      <c r="G30" s="51" t="s">
        <v>92</v>
      </c>
      <c r="H30" s="65">
        <v>1.9307502331381792E-8</v>
      </c>
    </row>
    <row r="31" spans="1:8">
      <c r="A31" s="32" t="s">
        <v>92</v>
      </c>
      <c r="B31" s="33" t="s">
        <v>116</v>
      </c>
      <c r="C31" s="34" t="s">
        <v>134</v>
      </c>
      <c r="D31" s="33" t="s">
        <v>92</v>
      </c>
      <c r="E31" s="35" t="s">
        <v>117</v>
      </c>
      <c r="F31" s="33" t="s">
        <v>92</v>
      </c>
      <c r="G31" s="35" t="s">
        <v>118</v>
      </c>
      <c r="H31" s="45">
        <v>3.0507900270517998E-7</v>
      </c>
    </row>
    <row r="32" spans="1:8">
      <c r="H32" s="47">
        <v>2</v>
      </c>
    </row>
    <row r="33" spans="8:8">
      <c r="H33" s="48">
        <v>6.1015800541035996E-7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"/>
  <sheetViews>
    <sheetView zoomScale="140" zoomScaleNormal="140" workbookViewId="0">
      <selection activeCell="AB23" sqref="AB23"/>
    </sheetView>
  </sheetViews>
  <sheetFormatPr baseColWidth="10" defaultColWidth="11.5546875" defaultRowHeight="13.2"/>
  <sheetData>
    <row r="1" spans="1:2">
      <c r="A1" t="s">
        <v>121</v>
      </c>
      <c r="B1" t="s">
        <v>122</v>
      </c>
    </row>
    <row r="2" spans="1:2">
      <c r="A2">
        <v>20</v>
      </c>
      <c r="B2">
        <v>80</v>
      </c>
    </row>
    <row r="3" spans="1:2">
      <c r="A3">
        <v>60</v>
      </c>
      <c r="B3">
        <v>80.033000000000001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158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Data</vt:lpstr>
      <vt:lpstr>Weights</vt:lpstr>
      <vt:lpstr>Weights_2</vt:lpstr>
      <vt:lpstr>Uncertainty Budget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kaled</cp:lastModifiedBy>
  <cp:revision>34</cp:revision>
  <dcterms:modified xsi:type="dcterms:W3CDTF">2023-03-24T19:02:29Z</dcterms:modified>
  <dc:language>en-US</dc:language>
</cp:coreProperties>
</file>