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4" activeTab="5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  <sheet name="JB377" sheetId="13" r:id="rId12"/>
    <sheet name="JB378" sheetId="14" r:id="rId13"/>
    <sheet name="JB379" sheetId="15" r:id="rId14"/>
    <sheet name="JB380" sheetId="16" r:id="rId15"/>
    <sheet name="JB38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1" i="7" l="1"/>
  <c r="BJ41" i="7"/>
  <c r="BG41" i="7"/>
  <c r="BF41" i="7"/>
  <c r="BE41" i="7"/>
  <c r="BI41" i="7" s="1"/>
  <c r="BD41" i="7"/>
  <c r="BH41" i="7" s="1"/>
  <c r="BB41" i="7"/>
  <c r="BC41" i="7" s="1"/>
  <c r="BA41" i="7"/>
  <c r="AZ41" i="7"/>
  <c r="BK40" i="7"/>
  <c r="BJ40" i="7"/>
  <c r="BI40" i="7"/>
  <c r="BH40" i="7"/>
  <c r="BG40" i="7"/>
  <c r="BF40" i="7"/>
  <c r="BE40" i="7"/>
  <c r="BD40" i="7"/>
  <c r="BB40" i="7"/>
  <c r="BA40" i="7"/>
  <c r="AZ40" i="7"/>
  <c r="BC40" i="7" s="1"/>
  <c r="BK39" i="7"/>
  <c r="BJ39" i="7"/>
  <c r="BG39" i="7"/>
  <c r="BF39" i="7"/>
  <c r="BE39" i="7"/>
  <c r="BI39" i="7" s="1"/>
  <c r="BD39" i="7"/>
  <c r="BH39" i="7" s="1"/>
  <c r="BB39" i="7"/>
  <c r="BC39" i="7" s="1"/>
  <c r="BA39" i="7"/>
  <c r="AZ39" i="7"/>
  <c r="BK38" i="7"/>
  <c r="BJ38" i="7"/>
  <c r="BI38" i="7"/>
  <c r="BG38" i="7"/>
  <c r="BF38" i="7"/>
  <c r="BE38" i="7"/>
  <c r="BD38" i="7"/>
  <c r="BH38" i="7" s="1"/>
  <c r="BB38" i="7"/>
  <c r="BC38" i="7" s="1"/>
  <c r="BA38" i="7"/>
  <c r="AZ38" i="7"/>
  <c r="AX41" i="7"/>
  <c r="AX40" i="7"/>
  <c r="AX39" i="7"/>
  <c r="AX38" i="7"/>
  <c r="BK3" i="15" l="1"/>
  <c r="BJ3" i="15"/>
  <c r="BI3" i="15"/>
  <c r="BG3" i="15"/>
  <c r="BF3" i="15"/>
  <c r="BE3" i="15"/>
  <c r="BD3" i="15"/>
  <c r="BH3" i="15" s="1"/>
  <c r="BB3" i="15"/>
  <c r="BC3" i="15" s="1"/>
  <c r="BA3" i="15"/>
  <c r="AZ3" i="15"/>
  <c r="AX3" i="15"/>
  <c r="BK6" i="14"/>
  <c r="BJ6" i="14"/>
  <c r="BG6" i="14"/>
  <c r="BI6" i="14" s="1"/>
  <c r="BF6" i="14"/>
  <c r="BE6" i="14"/>
  <c r="BD6" i="14"/>
  <c r="BH6" i="14" s="1"/>
  <c r="BB6" i="14"/>
  <c r="BC6" i="14" s="1"/>
  <c r="BA6" i="14"/>
  <c r="AZ6" i="14"/>
  <c r="AX6" i="14"/>
  <c r="BK5" i="14"/>
  <c r="BJ5" i="14"/>
  <c r="BG5" i="14"/>
  <c r="BI5" i="14" s="1"/>
  <c r="BF5" i="14"/>
  <c r="BE5" i="14"/>
  <c r="BD5" i="14"/>
  <c r="BH5" i="14" s="1"/>
  <c r="BC5" i="14"/>
  <c r="BB5" i="14"/>
  <c r="BA5" i="14"/>
  <c r="AZ5" i="14"/>
  <c r="AX5" i="14"/>
  <c r="BK4" i="14"/>
  <c r="BJ4" i="14"/>
  <c r="BI4" i="14"/>
  <c r="BG4" i="14"/>
  <c r="BF4" i="14"/>
  <c r="BE4" i="14"/>
  <c r="BD4" i="14"/>
  <c r="BH4" i="14" s="1"/>
  <c r="BB4" i="14"/>
  <c r="BA4" i="14"/>
  <c r="AZ4" i="14"/>
  <c r="BC4" i="14" s="1"/>
  <c r="AX4" i="14"/>
  <c r="BK3" i="14"/>
  <c r="BJ3" i="14"/>
  <c r="BG3" i="14"/>
  <c r="BF3" i="14"/>
  <c r="BH3" i="14" s="1"/>
  <c r="BE3" i="14"/>
  <c r="BI3" i="14" s="1"/>
  <c r="BD3" i="14"/>
  <c r="BB3" i="14"/>
  <c r="BA3" i="14"/>
  <c r="AZ3" i="14"/>
  <c r="BC3" i="14" s="1"/>
  <c r="AX3" i="14"/>
  <c r="BK35" i="9"/>
  <c r="BJ35" i="9"/>
  <c r="BI35" i="9"/>
  <c r="BG35" i="9"/>
  <c r="BF35" i="9"/>
  <c r="BE35" i="9"/>
  <c r="BD35" i="9"/>
  <c r="BH35" i="9" s="1"/>
  <c r="BC35" i="9"/>
  <c r="BB35" i="9"/>
  <c r="BA35" i="9"/>
  <c r="AZ35" i="9"/>
  <c r="BK34" i="9"/>
  <c r="BJ34" i="9"/>
  <c r="BG34" i="9"/>
  <c r="BF34" i="9"/>
  <c r="BH34" i="9" s="1"/>
  <c r="BE34" i="9"/>
  <c r="BI34" i="9" s="1"/>
  <c r="BD34" i="9"/>
  <c r="BB34" i="9"/>
  <c r="BC34" i="9" s="1"/>
  <c r="BA34" i="9"/>
  <c r="AZ34" i="9"/>
  <c r="AX35" i="9"/>
  <c r="AX34" i="9"/>
  <c r="BK2" i="17"/>
  <c r="BJ2" i="17"/>
  <c r="BG2" i="17"/>
  <c r="BF2" i="17"/>
  <c r="BE2" i="17"/>
  <c r="BI2" i="17" s="1"/>
  <c r="BD2" i="17"/>
  <c r="BH2" i="17" s="1"/>
  <c r="BB2" i="17"/>
  <c r="BC2" i="17" s="1"/>
  <c r="BA2" i="17"/>
  <c r="AZ2" i="17"/>
  <c r="AX2" i="17"/>
  <c r="BO1" i="17"/>
  <c r="BN1" i="17"/>
  <c r="BM1" i="17"/>
  <c r="BL1" i="17"/>
  <c r="BK2" i="16"/>
  <c r="BJ2" i="16"/>
  <c r="BG2" i="16"/>
  <c r="BI2" i="16" s="1"/>
  <c r="BF2" i="16"/>
  <c r="BE2" i="16"/>
  <c r="BD2" i="16"/>
  <c r="BB2" i="16"/>
  <c r="BA2" i="16"/>
  <c r="AZ2" i="16"/>
  <c r="AX2" i="16"/>
  <c r="BO1" i="16"/>
  <c r="BN1" i="16"/>
  <c r="BM1" i="16"/>
  <c r="BL1" i="16"/>
  <c r="BK2" i="15"/>
  <c r="BJ2" i="15"/>
  <c r="BG2" i="15"/>
  <c r="BI2" i="15" s="1"/>
  <c r="BF2" i="15"/>
  <c r="BE2" i="15"/>
  <c r="BD2" i="15"/>
  <c r="BH2" i="15" s="1"/>
  <c r="BB2" i="15"/>
  <c r="BA2" i="15"/>
  <c r="AZ2" i="15"/>
  <c r="AX2" i="15"/>
  <c r="BO1" i="15"/>
  <c r="BN1" i="15"/>
  <c r="BM1" i="15"/>
  <c r="BL1" i="15"/>
  <c r="BK2" i="14"/>
  <c r="BJ2" i="14"/>
  <c r="BG2" i="14"/>
  <c r="BF2" i="14"/>
  <c r="BE2" i="14"/>
  <c r="BD2" i="14"/>
  <c r="BB2" i="14"/>
  <c r="BA2" i="14"/>
  <c r="AZ2" i="14"/>
  <c r="AX2" i="14"/>
  <c r="BO1" i="14"/>
  <c r="BN1" i="14"/>
  <c r="BM1" i="14"/>
  <c r="BL1" i="14"/>
  <c r="BC2" i="16" l="1"/>
  <c r="BH2" i="16"/>
  <c r="BC2" i="15"/>
  <c r="BC2" i="14"/>
  <c r="BH2" i="14"/>
  <c r="BI2" i="14"/>
  <c r="BK3" i="13"/>
  <c r="BJ3" i="13"/>
  <c r="BG3" i="13"/>
  <c r="BF3" i="13"/>
  <c r="BE3" i="13"/>
  <c r="BD3" i="13"/>
  <c r="BH3" i="13" s="1"/>
  <c r="BB3" i="13"/>
  <c r="BA3" i="13"/>
  <c r="AZ3" i="13"/>
  <c r="AX3" i="13"/>
  <c r="AX2" i="13"/>
  <c r="BK2" i="13"/>
  <c r="BJ2" i="13"/>
  <c r="BG2" i="13"/>
  <c r="BF2" i="13"/>
  <c r="BE2" i="13"/>
  <c r="BD2" i="13"/>
  <c r="BB2" i="13"/>
  <c r="BA2" i="13"/>
  <c r="AZ2" i="13"/>
  <c r="BO1" i="13"/>
  <c r="BN1" i="13"/>
  <c r="BM1" i="13"/>
  <c r="BL1" i="13"/>
  <c r="BI3" i="13" l="1"/>
  <c r="BC2" i="13"/>
  <c r="BC3" i="13"/>
  <c r="BH2" i="13"/>
  <c r="BI2" i="13"/>
  <c r="BL22" i="11"/>
  <c r="BK22" i="11"/>
  <c r="BH22" i="11"/>
  <c r="BG22" i="11"/>
  <c r="BF22" i="11"/>
  <c r="BJ22" i="11" s="1"/>
  <c r="BE22" i="11"/>
  <c r="BC22" i="11"/>
  <c r="BB22" i="11"/>
  <c r="BA22" i="11"/>
  <c r="AY22" i="11"/>
  <c r="BL21" i="11"/>
  <c r="BK21" i="11"/>
  <c r="BH21" i="11"/>
  <c r="BG21" i="11"/>
  <c r="BF21" i="11"/>
  <c r="BE21" i="11"/>
  <c r="BC21" i="11"/>
  <c r="BB21" i="11"/>
  <c r="BA21" i="11"/>
  <c r="AY21" i="11"/>
  <c r="BL28" i="10"/>
  <c r="BK28" i="10"/>
  <c r="BH28" i="10"/>
  <c r="BG28" i="10"/>
  <c r="BF28" i="10"/>
  <c r="BJ28" i="10" s="1"/>
  <c r="BE28" i="10"/>
  <c r="BC28" i="10"/>
  <c r="BB28" i="10"/>
  <c r="BA28" i="10"/>
  <c r="AY28" i="10"/>
  <c r="BK34" i="8"/>
  <c r="BJ34" i="8"/>
  <c r="BG34" i="8"/>
  <c r="BF34" i="8"/>
  <c r="BE34" i="8"/>
  <c r="BI34" i="8" s="1"/>
  <c r="BD34" i="8"/>
  <c r="BB34" i="8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D32" i="8"/>
  <c r="BB32" i="8"/>
  <c r="BA32" i="8"/>
  <c r="AZ32" i="8"/>
  <c r="AX32" i="8"/>
  <c r="BK31" i="8"/>
  <c r="BJ31" i="8"/>
  <c r="BG31" i="8"/>
  <c r="BF31" i="8"/>
  <c r="BE31" i="8"/>
  <c r="BD31" i="8"/>
  <c r="BB31" i="8"/>
  <c r="BA31" i="8"/>
  <c r="AZ31" i="8"/>
  <c r="AX31" i="8"/>
  <c r="BK33" i="9"/>
  <c r="BJ33" i="9"/>
  <c r="BG33" i="9"/>
  <c r="BF33" i="9"/>
  <c r="BE33" i="9"/>
  <c r="BD33" i="9"/>
  <c r="BB33" i="9"/>
  <c r="BA33" i="9"/>
  <c r="AZ33" i="9"/>
  <c r="AX33" i="9"/>
  <c r="BK32" i="9"/>
  <c r="BJ32" i="9"/>
  <c r="BG32" i="9"/>
  <c r="BF32" i="9"/>
  <c r="BE32" i="9"/>
  <c r="BD32" i="9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D37" i="7"/>
  <c r="BB37" i="7"/>
  <c r="BA37" i="7"/>
  <c r="AZ37" i="7"/>
  <c r="AX37" i="7"/>
  <c r="BI28" i="10" l="1"/>
  <c r="BH32" i="9"/>
  <c r="BI32" i="9"/>
  <c r="BC33" i="9"/>
  <c r="BH33" i="9"/>
  <c r="BI33" i="9"/>
  <c r="BI22" i="11"/>
  <c r="BI21" i="11"/>
  <c r="BD22" i="11"/>
  <c r="BD28" i="10"/>
  <c r="BC34" i="8"/>
  <c r="BC31" i="8"/>
  <c r="BH34" i="8"/>
  <c r="BH31" i="8"/>
  <c r="BI32" i="8"/>
  <c r="BI37" i="7"/>
  <c r="BC37" i="7"/>
  <c r="BH37" i="7"/>
  <c r="BD21" i="1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E23" i="12"/>
  <c r="BI23" i="12" s="1"/>
  <c r="BC23" i="12"/>
  <c r="BD23" i="12" s="1"/>
  <c r="BB23" i="12"/>
  <c r="BA23" i="12"/>
  <c r="AY23" i="12"/>
  <c r="BL20" i="11"/>
  <c r="BK20" i="11"/>
  <c r="BH20" i="11"/>
  <c r="BG20" i="11"/>
  <c r="BF20" i="11"/>
  <c r="BE20" i="11"/>
  <c r="BC20" i="11"/>
  <c r="BB20" i="11"/>
  <c r="BA20" i="11"/>
  <c r="AY20" i="11"/>
  <c r="BK30" i="8"/>
  <c r="BJ30" i="8"/>
  <c r="BG30" i="8"/>
  <c r="BF30" i="8"/>
  <c r="BE30" i="8"/>
  <c r="BD30" i="8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B29" i="9"/>
  <c r="BA29" i="9"/>
  <c r="AZ29" i="9"/>
  <c r="AX29" i="9"/>
  <c r="BK36" i="7"/>
  <c r="BJ36" i="7"/>
  <c r="BG36" i="7"/>
  <c r="BF36" i="7"/>
  <c r="BE36" i="7"/>
  <c r="BD36" i="7"/>
  <c r="BB36" i="7"/>
  <c r="BA36" i="7"/>
  <c r="AZ36" i="7"/>
  <c r="AX36" i="7"/>
  <c r="BK35" i="7"/>
  <c r="BJ35" i="7"/>
  <c r="BG35" i="7"/>
  <c r="BF35" i="7"/>
  <c r="BE35" i="7"/>
  <c r="BD35" i="7"/>
  <c r="BB35" i="7"/>
  <c r="BA35" i="7"/>
  <c r="AZ35" i="7"/>
  <c r="AX35" i="7"/>
  <c r="BK34" i="7"/>
  <c r="BJ34" i="7"/>
  <c r="BG34" i="7"/>
  <c r="BF34" i="7"/>
  <c r="BE34" i="7"/>
  <c r="BD34" i="7"/>
  <c r="BB34" i="7"/>
  <c r="BA34" i="7"/>
  <c r="AZ34" i="7"/>
  <c r="AX34" i="7"/>
  <c r="BJ23" i="12" l="1"/>
  <c r="BJ20" i="11"/>
  <c r="BI20" i="11"/>
  <c r="BI30" i="8"/>
  <c r="BH30" i="8"/>
  <c r="BH29" i="9"/>
  <c r="BH35" i="7"/>
  <c r="BH36" i="7"/>
  <c r="BI35" i="7"/>
  <c r="BC34" i="7"/>
  <c r="BH34" i="7"/>
  <c r="BI34" i="7"/>
  <c r="BC35" i="7"/>
  <c r="BD20" i="1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J22" i="12" s="1"/>
  <c r="BE22" i="12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B33" i="7"/>
  <c r="BA33" i="7"/>
  <c r="AZ33" i="7"/>
  <c r="AX33" i="7"/>
  <c r="BI22" i="12" l="1"/>
  <c r="BJ27" i="10"/>
  <c r="BH33" i="7"/>
  <c r="BJ19" i="1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J21" i="12" s="1"/>
  <c r="BE21" i="12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I26" i="10" s="1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I21" i="12" l="1"/>
  <c r="BJ18" i="1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D31" i="7"/>
  <c r="BB31" i="7"/>
  <c r="BA31" i="7"/>
  <c r="AZ31" i="7"/>
  <c r="AX31" i="7"/>
  <c r="BJ20" i="12" l="1"/>
  <c r="BD17" i="11"/>
  <c r="BI31" i="7"/>
  <c r="BH26" i="8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I23" i="8" s="1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J23" i="10" l="1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<sst xmlns="http://schemas.openxmlformats.org/spreadsheetml/2006/main" count="2377" uniqueCount="455">
  <si>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</si>
  <si>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</si>
  <si>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</si>
  <si>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</si>
  <si>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</si>
  <si>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</si>
  <si>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</si>
  <si>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</si>
  <si>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</si>
  <si>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</si>
  <si>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</si>
  <si>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</si>
  <si>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</si>
  <si>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</si>
  <si>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</si>
  <si>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</si>
  <si>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</si>
  <si>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</si>
  <si>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</si>
  <si>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</si>
  <si>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</si>
  <si>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</si>
  <si>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</si>
  <si>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</si>
  <si>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</si>
  <si>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</si>
  <si>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</si>
  <si>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</si>
  <si>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</si>
  <si>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</si>
  <si>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</si>
  <si>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</si>
  <si>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</si>
  <si>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</si>
  <si>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</si>
  <si>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</si>
  <si>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</si>
  <si>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</si>
  <si>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</si>
  <si>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</si>
  <si>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</si>
  <si>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</si>
  <si>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</si>
  <si>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</si>
  <si>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</si>
  <si>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</si>
  <si>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</si>
  <si>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</si>
  <si>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</si>
  <si>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</si>
  <si>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</si>
  <si>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</si>
  <si>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</si>
  <si>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</si>
  <si>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</si>
  <si>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</si>
  <si>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</si>
  <si>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</si>
  <si>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</si>
  <si>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</si>
  <si>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</si>
  <si>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</si>
  <si>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</si>
  <si>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</si>
  <si>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</si>
  <si>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</si>
  <si>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</si>
  <si>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</si>
  <si>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</si>
  <si>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</si>
  <si>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</si>
  <si>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</si>
  <si>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</si>
  <si>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</si>
  <si>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</si>
  <si>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</si>
  <si>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</si>
  <si>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</si>
  <si>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</si>
  <si>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</si>
  <si>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</si>
  <si>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</si>
  <si>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</si>
  <si>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</si>
  <si>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</si>
  <si>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</si>
  <si>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</si>
  <si>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</si>
  <si>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</si>
  <si>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</si>
  <si>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</si>
  <si>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</si>
  <si>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</si>
  <si>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</si>
  <si>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</si>
  <si>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</si>
  <si>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</si>
  <si>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</si>
  <si>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</si>
  <si>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</si>
  <si>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</si>
  <si>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</si>
  <si>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</si>
  <si>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</si>
  <si>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</si>
  <si>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</si>
  <si>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</si>
  <si>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</si>
  <si>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</si>
  <si>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</si>
  <si>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</si>
  <si>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</si>
  <si>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</si>
  <si>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</si>
  <si>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</si>
  <si>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</si>
  <si>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</si>
  <si>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</si>
  <si>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</si>
  <si>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</si>
  <si>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</si>
  <si>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</si>
  <si>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</si>
  <si>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</si>
  <si>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</si>
  <si>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</si>
  <si>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</si>
  <si>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</si>
  <si>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</si>
  <si>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</si>
  <si>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</si>
  <si>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</si>
  <si>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</si>
  <si>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</si>
  <si>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</si>
  <si>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</si>
  <si>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</si>
  <si>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</si>
  <si>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</si>
  <si>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</si>
  <si>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</si>
  <si>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</si>
  <si>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</si>
  <si>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</si>
  <si>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</si>
  <si>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</si>
  <si>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</si>
  <si>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</si>
  <si>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</si>
  <si>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</si>
  <si>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</si>
  <si>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</si>
  <si>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</si>
  <si>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</si>
  <si>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</si>
  <si>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</si>
  <si>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</si>
  <si>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</si>
  <si>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</si>
  <si>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</si>
  <si>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</si>
  <si>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</si>
  <si>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</si>
  <si>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</si>
  <si>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</si>
  <si>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</si>
  <si>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</si>
  <si>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</si>
  <si>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</si>
  <si>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</si>
  <si>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</si>
  <si>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</si>
  <si>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</si>
  <si>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</si>
  <si>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</si>
  <si>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</si>
  <si>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</si>
  <si>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</si>
  <si>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</si>
  <si>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</si>
  <si>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</si>
  <si>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</si>
  <si>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</si>
  <si>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</si>
  <si>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</si>
  <si>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</si>
  <si>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</si>
  <si>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</si>
  <si>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</si>
  <si>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</si>
  <si>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</si>
  <si>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</si>
  <si>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</si>
  <si>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</si>
  <si>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</si>
  <si>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</si>
  <si>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</si>
  <si>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</si>
  <si>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</si>
  <si>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</si>
  <si>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</si>
  <si>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</si>
  <si>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</si>
  <si>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</si>
  <si>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</si>
  <si>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</si>
  <si>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</si>
  <si>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</si>
  <si>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</si>
  <si>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</si>
  <si>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</si>
  <si>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</si>
  <si>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</si>
  <si>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</si>
  <si>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</si>
  <si>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</si>
  <si>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</si>
  <si>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</si>
  <si>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</si>
  <si>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</si>
  <si>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</si>
  <si>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</si>
  <si>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</si>
  <si>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</si>
  <si>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</si>
  <si>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</si>
  <si>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</si>
  <si>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</si>
  <si>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</si>
  <si>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</si>
  <si>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</si>
  <si>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</si>
  <si>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</si>
  <si>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</si>
  <si>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</si>
  <si>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</si>
  <si>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</si>
  <si>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</si>
  <si>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</si>
  <si>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</si>
  <si>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</si>
  <si>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</si>
  <si>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</si>
  <si>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</si>
  <si>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</si>
  <si>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</si>
  <si>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</si>
  <si>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</si>
  <si>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</si>
  <si>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</si>
  <si>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</si>
  <si>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</si>
  <si>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</si>
  <si>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</si>
  <si>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</si>
  <si>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</si>
  <si>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</si>
  <si>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</si>
  <si>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</si>
  <si>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</si>
  <si>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</si>
  <si>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</si>
  <si>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</si>
  <si>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</si>
  <si>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</si>
  <si>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</si>
  <si>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</si>
  <si>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</si>
  <si>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</si>
  <si>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</si>
  <si>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</si>
  <si>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</si>
  <si>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</si>
  <si>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</si>
  <si>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</si>
  <si>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</si>
  <si>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</si>
  <si>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</si>
  <si>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</si>
  <si>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</si>
  <si>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</si>
  <si>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</si>
  <si>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</si>
  <si>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</si>
  <si>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</si>
  <si>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</si>
  <si>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</si>
  <si>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</si>
  <si>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</si>
  <si>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</si>
  <si>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</si>
  <si>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</si>
  <si>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</si>
  <si>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</si>
  <si>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</si>
  <si>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</si>
  <si>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</si>
  <si>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</si>
  <si>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</si>
  <si>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</si>
  <si>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</si>
  <si>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</si>
  <si>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</si>
  <si>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</si>
  <si>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</si>
  <si>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</si>
  <si>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</si>
  <si>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</si>
  <si>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</si>
  <si>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</si>
  <si>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</si>
  <si>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</si>
  <si>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</si>
  <si>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</si>
  <si>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</si>
  <si>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</si>
  <si>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</si>
  <si>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</si>
  <si>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</si>
  <si>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</si>
  <si>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</si>
  <si>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</si>
  <si>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</si>
  <si>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</si>
  <si>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</si>
  <si>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</si>
  <si>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</si>
  <si>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</si>
  <si>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</si>
  <si>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</si>
  <si>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</si>
  <si>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</si>
  <si>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</si>
  <si>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</si>
  <si>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</si>
  <si>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</si>
  <si>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</si>
  <si>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</si>
  <si>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</si>
  <si>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</si>
  <si>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</si>
  <si>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</si>
  <si>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</si>
  <si>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</si>
  <si>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</si>
  <si>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</si>
  <si>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</si>
  <si>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</si>
  <si>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</si>
  <si>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</si>
  <si>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</si>
  <si>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</si>
  <si>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</si>
  <si>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</si>
  <si>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</si>
  <si>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</si>
  <si>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</si>
  <si>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</si>
  <si>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</si>
  <si>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</si>
  <si>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</si>
  <si>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</si>
  <si>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</si>
  <si>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</si>
  <si>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</si>
  <si>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</si>
  <si>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</si>
  <si>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</si>
  <si>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</si>
  <si>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</si>
  <si>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</si>
  <si>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</si>
  <si>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</si>
  <si>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</si>
  <si>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</si>
  <si>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</si>
  <si>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</si>
  <si>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</si>
  <si>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</si>
  <si>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</si>
  <si>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</si>
  <si>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</si>
  <si>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</si>
  <si>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</si>
  <si>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</si>
  <si>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</si>
  <si>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</si>
  <si>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</si>
  <si>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</si>
  <si>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</si>
  <si>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</si>
  <si>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</si>
  <si>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</si>
  <si>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</si>
  <si>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</si>
  <si>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</si>
  <si>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</si>
  <si>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</si>
  <si>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</si>
  <si>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</si>
  <si>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</si>
  <si>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</si>
  <si>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</si>
  <si>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</si>
  <si>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</si>
  <si>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</si>
  <si>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</si>
  <si>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</si>
  <si>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</si>
  <si>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</si>
  <si>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</si>
  <si>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</si>
  <si>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</si>
  <si>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</si>
  <si>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</si>
  <si>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</si>
  <si>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</si>
  <si>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</si>
  <si>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</si>
  <si>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</si>
  <si>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</si>
  <si>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</si>
  <si>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</si>
  <si>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</si>
  <si>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</si>
  <si>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</si>
  <si>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</si>
  <si>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</si>
  <si>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</si>
  <si>
    <t>'JB371_Infoseek_20201215_103608.mat'</t>
  </si>
  <si>
    <t>'20201215'</t>
  </si>
  <si>
    <t>'JB371_Infoseek_20201216_124431.mat'</t>
  </si>
  <si>
    <t>'20201216'</t>
  </si>
  <si>
    <t>'JB371_Infoseek_20201216_125421.mat'</t>
  </si>
  <si>
    <t>'JB377_InfoseekNewOlf_20201215_160815.mat'</t>
  </si>
  <si>
    <t>'JB377_InfoseekNewOlfNoDoors_20201216_131551.mat'</t>
  </si>
  <si>
    <t>'JB372_Infoseek_20201215_114911.mat'</t>
  </si>
  <si>
    <t>'JB373_Infoseek_20201215_131018.mat'</t>
  </si>
  <si>
    <t>'JB373_Infoseek_20201215_132748.mat'</t>
  </si>
  <si>
    <t>'JB374_InfoseekTimeout_20201215_141726.mat'</t>
  </si>
  <si>
    <t>'JB375_InfoseekTimeout_20201215_155711.mat'</t>
  </si>
  <si>
    <t>'JB376_InfoseekTimeout_20201215_171220.mat'</t>
  </si>
  <si>
    <t>'JB378_InfoseekNewOlfNoDoors_20201215_165546.mat'</t>
  </si>
  <si>
    <t>'JB378_InfoseekNewOlfNoDoors_20201215_165751.mat'</t>
  </si>
  <si>
    <t>'JB378_InfoseekNewOlfNoDoors_20201215_170218.mat'</t>
  </si>
  <si>
    <t>'JB379_InfoseekNewOlfNoDoors_20201215_173831.mat'</t>
  </si>
  <si>
    <t>'JB372_Infoseek_20201216_134011.mat'</t>
  </si>
  <si>
    <t>'JB373_Infoseek_20201216_143527.mat'</t>
  </si>
  <si>
    <t>'JB374_InfoseekTimeout_20201216_152605.mat'</t>
  </si>
  <si>
    <t>'JB378_InfoseekNewOlfNoDoors_20201216_134639.mat'</t>
  </si>
  <si>
    <t>'JB378_InfoseekNewOlfNoDoors_20201216_134710.mat'</t>
  </si>
  <si>
    <t>'JB379_InfoseekNewOlfNoDoors_20201216_145738.mat'</t>
  </si>
  <si>
    <t>'JB380_InfoseekNewOlfNoDoors_20201216_154410.mat'</t>
  </si>
  <si>
    <t>'JB371_Infoseek_20201218_104252.mat'</t>
  </si>
  <si>
    <t>'20201218'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</si>
</sst>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  <xf numFmtId="9" fontId="1" fillId="0" borderId="1" xfId="0" applyNumberFormat="1" applyFont="1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3"/>
  <sheetViews>
    <sheetView topLeftCell="A2" workbookViewId="0">
      <selection activeCell="A24" sqref="A24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1984</v>
      </c>
      <c r="BN1" s="25">
        <f>SUM($AP$2:$AP$1048576,$AR$2:$AR$1048576)</f>
        <v>1924</v>
      </c>
      <c r="BO1" s="25">
        <f>SUM($AU$2:$AU$1048576)</f>
        <v>5288</v>
      </c>
      <c r="BP1" s="25">
        <f>SUM($AV$2:$AV$1048576)</f>
        <v>6640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2" si="1">SUMIF($B$2:$B$1048576,$B2,$AF$2:$AF$1048576)</f>
        <v>54</v>
      </c>
      <c r="BB2" s="25">
        <f t="shared" ref="BB2:BB22" si="2">SUMIF($B$2:$B$1048576,$B2,$AW$2:$AW$1048576)</f>
        <v>204</v>
      </c>
      <c r="BC2" s="25">
        <f t="shared" ref="BC2:BC22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2" si="5">SUMIF($B$2:$B$1048576,$B2,$AO$2:$AO$1048576)</f>
        <v>26</v>
      </c>
      <c r="BF2" s="25">
        <f t="shared" ref="BF2:BF22" si="6">SUMIF($B$2:$B$1048576,$B2,$AP$2:$AP$1048576)</f>
        <v>28</v>
      </c>
      <c r="BG2" s="25">
        <f t="shared" ref="BG2:BG22" si="7">SUMIF($B$2:$B$1048576,$B2,$AQ$2:$AQ$1048576)</f>
        <v>0</v>
      </c>
      <c r="BH2" s="25">
        <f t="shared" ref="BH2:BH22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22" si="14">SUMIF($B$2:$B$1048576,$B3,$AU$2:$AU$1048576)</f>
        <v>204</v>
      </c>
      <c r="BL3" s="30">
        <f t="shared" ref="BL3:BL22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2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2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s="29" customFormat="1" x14ac:dyDescent="0.2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  <row r="19" spans="1:64" s="29" customFormat="1" x14ac:dyDescent="0.2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4"/>
        <v>96</v>
      </c>
      <c r="BL19" s="29">
        <f t="shared" si="15"/>
        <v>352</v>
      </c>
    </row>
    <row r="20" spans="1:64" s="29" customFormat="1" x14ac:dyDescent="0.2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4"/>
        <v>352</v>
      </c>
      <c r="BL20" s="29">
        <f t="shared" si="15"/>
        <v>368</v>
      </c>
    </row>
    <row r="21" spans="1:64" s="30" customFormat="1" x14ac:dyDescent="0.2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80">B21</f>
        <v>'20201214'</v>
      </c>
      <c r="AZ21" s="57" t="s">
        <v>407</v>
      </c>
      <c r="BA21" s="30">
        <f t="shared" si="1"/>
        <v>313</v>
      </c>
      <c r="BB21" s="30">
        <f t="shared" si="2"/>
        <v>688</v>
      </c>
      <c r="BC21" s="30">
        <f t="shared" si="3"/>
        <v>4896.1363999999976</v>
      </c>
      <c r="BD21" s="30">
        <f t="shared" ref="BD21" si="81">BC21/BA21</f>
        <v>15.642608306709258</v>
      </c>
      <c r="BE21" s="30">
        <f t="shared" si="5"/>
        <v>162</v>
      </c>
      <c r="BF21" s="30">
        <f t="shared" si="6"/>
        <v>55</v>
      </c>
      <c r="BG21" s="30">
        <f t="shared" si="7"/>
        <v>0</v>
      </c>
      <c r="BH21" s="30">
        <f t="shared" si="8"/>
        <v>0</v>
      </c>
      <c r="BI21" s="30">
        <f t="shared" ref="BI21" si="82">SUM(BE21,BG21)</f>
        <v>162</v>
      </c>
      <c r="BJ21" s="30">
        <f t="shared" ref="BJ21" si="83">SUM(BF21,BH21)</f>
        <v>55</v>
      </c>
      <c r="BK21" s="30">
        <f t="shared" si="14"/>
        <v>448</v>
      </c>
      <c r="BL21" s="30">
        <f t="shared" si="15"/>
        <v>240</v>
      </c>
    </row>
    <row r="22" spans="1:64" s="25" customFormat="1" x14ac:dyDescent="0.2">
      <c r="A22" s="25" t="s">
        <v>427</v>
      </c>
      <c r="B22" s="25" t="s">
        <v>412</v>
      </c>
      <c r="C22" s="25">
        <v>1000</v>
      </c>
      <c r="D22" s="25">
        <v>2</v>
      </c>
      <c r="E22" s="25">
        <v>1</v>
      </c>
      <c r="F22" s="25">
        <v>0</v>
      </c>
      <c r="G22" s="25">
        <v>1</v>
      </c>
      <c r="H22" s="25">
        <v>3</v>
      </c>
      <c r="I22" s="25">
        <v>3</v>
      </c>
      <c r="J22" s="25">
        <v>1</v>
      </c>
      <c r="K22" s="25">
        <v>0</v>
      </c>
      <c r="L22" s="25">
        <v>2</v>
      </c>
      <c r="M22" s="25">
        <v>0</v>
      </c>
      <c r="N22" s="25">
        <v>0.2</v>
      </c>
      <c r="O22" s="25">
        <v>0</v>
      </c>
      <c r="P22" s="25">
        <v>1.2</v>
      </c>
      <c r="Q22" s="25">
        <v>0.2</v>
      </c>
      <c r="R22" s="25">
        <v>3</v>
      </c>
      <c r="S22" s="25">
        <v>4</v>
      </c>
      <c r="T22" s="25">
        <v>0</v>
      </c>
      <c r="U22" s="25">
        <v>4</v>
      </c>
      <c r="V22" s="25">
        <v>0</v>
      </c>
      <c r="W22" s="25">
        <v>0.25</v>
      </c>
      <c r="X22" s="25">
        <v>0.25</v>
      </c>
      <c r="Y22" s="25">
        <v>4</v>
      </c>
      <c r="Z22" s="25">
        <v>4</v>
      </c>
      <c r="AA22" s="25">
        <v>0</v>
      </c>
      <c r="AB22" s="25">
        <v>0</v>
      </c>
      <c r="AC22" s="25">
        <v>0</v>
      </c>
      <c r="AD22" s="25">
        <v>0</v>
      </c>
      <c r="AE22" s="25">
        <v>15</v>
      </c>
      <c r="AF22" s="25">
        <v>108</v>
      </c>
      <c r="AG22" s="25">
        <v>27.367868333333298</v>
      </c>
      <c r="AH22" s="36">
        <v>0.75524475524475498</v>
      </c>
      <c r="AI22" s="36" t="s">
        <v>39</v>
      </c>
      <c r="AJ22" s="36">
        <v>0.75524475524475498</v>
      </c>
      <c r="AK22" s="36" t="s">
        <v>39</v>
      </c>
      <c r="AL22" s="25">
        <v>0</v>
      </c>
      <c r="AM22" s="25">
        <v>108</v>
      </c>
      <c r="AN22" s="25">
        <v>0</v>
      </c>
      <c r="AO22" s="25">
        <v>105</v>
      </c>
      <c r="AP22" s="25">
        <v>0</v>
      </c>
      <c r="AQ22" s="25">
        <v>0</v>
      </c>
      <c r="AR22" s="25">
        <v>0</v>
      </c>
      <c r="AS22" s="39" t="s">
        <v>39</v>
      </c>
      <c r="AT22" s="36">
        <v>0.97222222222222199</v>
      </c>
      <c r="AU22" s="25">
        <v>352</v>
      </c>
      <c r="AV22" s="25">
        <v>0</v>
      </c>
      <c r="AW22" s="25">
        <v>352</v>
      </c>
      <c r="AY22" s="25" t="str">
        <f t="shared" ref="AY22" si="84">B22</f>
        <v>'20201214'</v>
      </c>
      <c r="AZ22" s="58" t="s">
        <v>428</v>
      </c>
      <c r="BA22" s="25">
        <f t="shared" si="1"/>
        <v>313</v>
      </c>
      <c r="BB22" s="25">
        <f t="shared" si="2"/>
        <v>688</v>
      </c>
      <c r="BC22" s="25">
        <f t="shared" si="3"/>
        <v>4896.1363999999976</v>
      </c>
      <c r="BD22" s="25">
        <f t="shared" ref="BD22" si="85">BC22/BA22</f>
        <v>15.642608306709258</v>
      </c>
      <c r="BE22" s="25">
        <f t="shared" si="5"/>
        <v>162</v>
      </c>
      <c r="BF22" s="25">
        <f t="shared" si="6"/>
        <v>55</v>
      </c>
      <c r="BG22" s="25">
        <f t="shared" si="7"/>
        <v>0</v>
      </c>
      <c r="BH22" s="25">
        <f t="shared" si="8"/>
        <v>0</v>
      </c>
      <c r="BI22" s="25">
        <f t="shared" ref="BI22" si="86">SUM(BE22,BG22)</f>
        <v>162</v>
      </c>
      <c r="BJ22" s="25">
        <f t="shared" ref="BJ22" si="87">SUM(BF22,BH22)</f>
        <v>55</v>
      </c>
      <c r="BK22" s="25">
        <f t="shared" si="14"/>
        <v>448</v>
      </c>
      <c r="BL22" s="25">
        <f t="shared" si="15"/>
        <v>240</v>
      </c>
    </row>
    <row r="23" spans="1:64" x14ac:dyDescent="0.2">
      <c r="A23" s="18" t="s">
        <v>440</v>
      </c>
      <c r="B23" s="18" t="s">
        <v>430</v>
      </c>
      <c r="C23" s="18">
        <v>1000</v>
      </c>
      <c r="D23" s="18">
        <v>4</v>
      </c>
      <c r="E23" s="18">
        <v>1</v>
      </c>
      <c r="F23" s="18">
        <v>0</v>
      </c>
      <c r="G23" s="18">
        <v>1</v>
      </c>
      <c r="H23" s="18">
        <v>3</v>
      </c>
      <c r="I23" s="18">
        <v>3</v>
      </c>
      <c r="J23" s="18">
        <v>1</v>
      </c>
      <c r="K23" s="18">
        <v>0</v>
      </c>
      <c r="L23" s="18">
        <v>2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4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45</v>
      </c>
      <c r="AF23" s="18">
        <v>233</v>
      </c>
      <c r="AG23" s="18">
        <v>69.861609999999999</v>
      </c>
      <c r="AH23" s="41">
        <v>0.76393442622950802</v>
      </c>
      <c r="AI23" s="41" t="s">
        <v>39</v>
      </c>
      <c r="AJ23" s="41">
        <v>0.73684210526315796</v>
      </c>
      <c r="AK23" s="41">
        <v>0.79850746268656703</v>
      </c>
      <c r="AL23" s="18">
        <v>0</v>
      </c>
      <c r="AM23" s="18">
        <v>126</v>
      </c>
      <c r="AN23" s="18">
        <v>107</v>
      </c>
      <c r="AO23" s="18">
        <v>106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0.91416309012875496</v>
      </c>
      <c r="AU23" s="18">
        <v>272</v>
      </c>
      <c r="AV23" s="18">
        <v>560</v>
      </c>
      <c r="AW23" s="18">
        <v>832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5"/>
  <sheetViews>
    <sheetView topLeftCell="A23" workbookViewId="0">
      <selection activeCell="A24" sqref="A24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1757</v>
      </c>
      <c r="BN1" s="25">
        <f>SUM($AP$2:$AP$1048576,$AR$2:$AR$1048576)</f>
        <v>1758</v>
      </c>
      <c r="BO1" s="25">
        <f>SUM($AU$2:$AU$1048576)</f>
        <v>6540</v>
      </c>
      <c r="BP1" s="25">
        <f>SUM($AV$2:$AV$1048576)</f>
        <v>5540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3" si="1">SUMIF($B$2:$B$1048576,$B2,$AF$2:$AF$1048576)</f>
        <v>11</v>
      </c>
      <c r="BB2" s="30">
        <f t="shared" ref="BB2:BB23" si="2">SUMIF($B$2:$B$1048576,$B2,$AW$2:$AW$1048576)</f>
        <v>24</v>
      </c>
      <c r="BC2" s="30">
        <f t="shared" ref="BC2:BC23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3" si="5">SUMIF($B$2:$B$1048576,$B2,$AO$2:$AO$1048576)</f>
        <v>4</v>
      </c>
      <c r="BF2" s="30">
        <f t="shared" ref="BF2:BF23" si="6">SUMIF($B$2:$B$1048576,$B2,$AP$2:$AP$1048576)</f>
        <v>7</v>
      </c>
      <c r="BG2" s="30">
        <f t="shared" ref="BG2:BG23" si="7">SUMIF($B$2:$B$1048576,$B2,$AQ$2:$AQ$1048576)</f>
        <v>0</v>
      </c>
      <c r="BH2" s="30">
        <f t="shared" ref="BH2:BH23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23" si="14">SUMIF($B$2:$B$1048576,$B3,$AU$2:$AU$1048576)</f>
        <v>8</v>
      </c>
      <c r="BL3" s="25">
        <f t="shared" ref="BL3:BL23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  <row r="19" spans="1:64" s="29" customFormat="1" x14ac:dyDescent="0.2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4"/>
        <v>344</v>
      </c>
      <c r="BL19" s="29">
        <f t="shared" si="15"/>
        <v>192</v>
      </c>
    </row>
    <row r="20" spans="1:64" s="29" customFormat="1" x14ac:dyDescent="0.2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4"/>
        <v>256</v>
      </c>
      <c r="BL20" s="29">
        <f t="shared" si="15"/>
        <v>272</v>
      </c>
    </row>
    <row r="21" spans="1:64" s="29" customFormat="1" x14ac:dyDescent="0.2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4"/>
        <v>368</v>
      </c>
      <c r="BL21" s="29">
        <f t="shared" si="15"/>
        <v>272</v>
      </c>
    </row>
    <row r="22" spans="1:64" s="29" customFormat="1" x14ac:dyDescent="0.2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78">B22</f>
        <v>'20201210'</v>
      </c>
      <c r="AZ22" s="29" t="s">
        <v>378</v>
      </c>
      <c r="BA22" s="29">
        <f t="shared" si="1"/>
        <v>176</v>
      </c>
      <c r="BB22" s="29">
        <f t="shared" si="2"/>
        <v>608</v>
      </c>
      <c r="BC22" s="29">
        <f t="shared" si="3"/>
        <v>3508.8502000000017</v>
      </c>
      <c r="BD22" s="29">
        <f t="shared" ref="BD22" si="79">BC22/BA22</f>
        <v>19.936648863636375</v>
      </c>
      <c r="BE22" s="29">
        <f t="shared" si="5"/>
        <v>77</v>
      </c>
      <c r="BF22" s="29">
        <f t="shared" si="6"/>
        <v>77</v>
      </c>
      <c r="BG22" s="29">
        <f t="shared" si="7"/>
        <v>0</v>
      </c>
      <c r="BH22" s="29">
        <f t="shared" si="8"/>
        <v>0</v>
      </c>
      <c r="BI22" s="29">
        <f t="shared" ref="BI22" si="80">SUM(BE22,BG22)</f>
        <v>77</v>
      </c>
      <c r="BJ22" s="29">
        <f t="shared" ref="BJ22" si="81">SUM(BF22,BH22)</f>
        <v>77</v>
      </c>
      <c r="BK22" s="29">
        <f t="shared" si="14"/>
        <v>368</v>
      </c>
      <c r="BL22" s="29">
        <f t="shared" si="15"/>
        <v>240</v>
      </c>
    </row>
    <row r="23" spans="1:64" x14ac:dyDescent="0.2">
      <c r="A23" s="18" t="s">
        <v>409</v>
      </c>
      <c r="B23" s="18" t="s">
        <v>398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1</v>
      </c>
      <c r="J23" s="18">
        <v>3</v>
      </c>
      <c r="K23" s="18">
        <v>2</v>
      </c>
      <c r="L23" s="18">
        <v>0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30</v>
      </c>
      <c r="AF23" s="18">
        <v>275</v>
      </c>
      <c r="AG23" s="18">
        <v>62.275350000000003</v>
      </c>
      <c r="AH23" s="41">
        <v>0.870253164556962</v>
      </c>
      <c r="AI23" s="41" t="s">
        <v>39</v>
      </c>
      <c r="AJ23" s="41">
        <v>0.96732026143790895</v>
      </c>
      <c r="AK23" s="41">
        <v>0.77914110429447903</v>
      </c>
      <c r="AL23" s="18">
        <v>0</v>
      </c>
      <c r="AM23" s="18">
        <v>148</v>
      </c>
      <c r="AN23" s="18">
        <v>127</v>
      </c>
      <c r="AO23" s="18">
        <v>107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0.77818181818181797</v>
      </c>
      <c r="AU23" s="18">
        <v>384</v>
      </c>
      <c r="AV23" s="18">
        <v>416</v>
      </c>
      <c r="AW23" s="18">
        <v>800</v>
      </c>
      <c r="AY23" s="29" t="str">
        <f t="shared" si="78"/>
        <v>'20201211'</v>
      </c>
      <c r="AZ23" s="18" t="s">
        <v>410</v>
      </c>
      <c r="BA23" s="29">
        <f t="shared" si="1"/>
        <v>275</v>
      </c>
      <c r="BB23" s="29">
        <f t="shared" si="2"/>
        <v>800</v>
      </c>
      <c r="BC23" s="29">
        <f t="shared" si="3"/>
        <v>3736.5210000000002</v>
      </c>
      <c r="BD23" s="29">
        <f t="shared" ref="BD23" si="82">BC23/BA23</f>
        <v>13.587349090909091</v>
      </c>
      <c r="BE23" s="29">
        <f t="shared" si="5"/>
        <v>107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ref="BI23" si="83">SUM(BE23,BG23)</f>
        <v>107</v>
      </c>
      <c r="BJ23" s="29">
        <f t="shared" ref="BJ23" si="84">SUM(BF23,BH23)</f>
        <v>107</v>
      </c>
      <c r="BK23" s="29">
        <f t="shared" si="14"/>
        <v>384</v>
      </c>
      <c r="BL23" s="29">
        <f t="shared" si="15"/>
        <v>416</v>
      </c>
    </row>
    <row r="25" spans="1:64" x14ac:dyDescent="0.2">
      <c r="A25" s="18" t="s">
        <v>441</v>
      </c>
      <c r="B25" s="18" t="s">
        <v>430</v>
      </c>
      <c r="C25" s="18">
        <v>1000</v>
      </c>
      <c r="D25" s="18">
        <v>4</v>
      </c>
      <c r="E25" s="18">
        <v>0</v>
      </c>
      <c r="F25" s="18">
        <v>1</v>
      </c>
      <c r="G25" s="18">
        <v>3</v>
      </c>
      <c r="H25" s="18">
        <v>0</v>
      </c>
      <c r="I25" s="18">
        <v>1</v>
      </c>
      <c r="J25" s="18">
        <v>3</v>
      </c>
      <c r="K25" s="18">
        <v>2</v>
      </c>
      <c r="L25" s="18">
        <v>0</v>
      </c>
      <c r="M25" s="18">
        <v>0</v>
      </c>
      <c r="N25" s="18">
        <v>0.2</v>
      </c>
      <c r="O25" s="18">
        <v>0</v>
      </c>
      <c r="P25" s="18">
        <v>1.2</v>
      </c>
      <c r="Q25" s="18">
        <v>0.2</v>
      </c>
      <c r="R25" s="18">
        <v>2</v>
      </c>
      <c r="S25" s="18">
        <v>4</v>
      </c>
      <c r="T25" s="18">
        <v>0</v>
      </c>
      <c r="U25" s="18">
        <v>4</v>
      </c>
      <c r="V25" s="18">
        <v>0</v>
      </c>
      <c r="W25" s="18">
        <v>0.25</v>
      </c>
      <c r="X25" s="18">
        <v>0.25</v>
      </c>
      <c r="Y25" s="18">
        <v>4</v>
      </c>
      <c r="Z25" s="18">
        <v>4</v>
      </c>
      <c r="AA25" s="18">
        <v>0</v>
      </c>
      <c r="AB25" s="18">
        <v>0</v>
      </c>
      <c r="AC25" s="18">
        <v>0</v>
      </c>
      <c r="AD25" s="18">
        <v>0</v>
      </c>
      <c r="AE25" s="18">
        <v>45</v>
      </c>
      <c r="AF25" s="18">
        <v>231</v>
      </c>
      <c r="AG25" s="18">
        <v>65.182473333333306</v>
      </c>
      <c r="AH25" s="41">
        <v>0.82795698924731198</v>
      </c>
      <c r="AI25" s="41" t="s">
        <v>39</v>
      </c>
      <c r="AJ25" s="41">
        <v>0.82142857142857095</v>
      </c>
      <c r="AK25" s="41">
        <v>0.83453237410072001</v>
      </c>
      <c r="AL25" s="18">
        <v>0</v>
      </c>
      <c r="AM25" s="18">
        <v>115</v>
      </c>
      <c r="AN25" s="18">
        <v>116</v>
      </c>
      <c r="AO25" s="18">
        <v>91</v>
      </c>
      <c r="AP25" s="18">
        <v>92</v>
      </c>
      <c r="AQ25" s="18">
        <v>0</v>
      </c>
      <c r="AR25" s="18">
        <v>0</v>
      </c>
      <c r="AS25" s="42" t="s">
        <v>39</v>
      </c>
      <c r="AT25" s="41">
        <v>0.79220779220779203</v>
      </c>
      <c r="AU25" s="18">
        <v>272</v>
      </c>
      <c r="AV25" s="18">
        <v>416</v>
      </c>
      <c r="AW25" s="18">
        <v>688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3"/>
  <sheetViews>
    <sheetView zoomScaleNormal="100" workbookViewId="0">
      <selection activeCell="A4" sqref="A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36</v>
      </c>
      <c r="BM1" s="25">
        <f>SUM($AO$2:$AO$1048576,$AQ$2:$AQ$1048576)</f>
        <v>19</v>
      </c>
      <c r="BN1" s="25">
        <f>SUM($AT$2:$AT$1048576)</f>
        <v>156</v>
      </c>
      <c r="BO1" s="25">
        <f>SUM($AU$2:$AU$1048576)</f>
        <v>72</v>
      </c>
    </row>
    <row r="2" spans="1:67" s="22" customFormat="1" x14ac:dyDescent="0.2">
      <c r="A2" s="25" t="s">
        <v>434</v>
      </c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x14ac:dyDescent="0.2">
      <c r="A3" s="1" t="s">
        <v>435</v>
      </c>
      <c r="B3" s="1" t="s">
        <v>432</v>
      </c>
      <c r="C3" s="1">
        <v>1000</v>
      </c>
      <c r="D3" s="1">
        <v>2</v>
      </c>
      <c r="E3" s="1">
        <v>1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52</v>
      </c>
      <c r="AF3" s="1">
        <v>21.163983333333299</v>
      </c>
      <c r="AG3" s="8">
        <v>0.94545454545454499</v>
      </c>
      <c r="AH3" s="8" t="s">
        <v>39</v>
      </c>
      <c r="AI3" s="8">
        <v>0.94285714285714295</v>
      </c>
      <c r="AJ3" s="8">
        <v>0.95</v>
      </c>
      <c r="AK3" s="1">
        <v>0</v>
      </c>
      <c r="AL3" s="1">
        <v>33</v>
      </c>
      <c r="AM3" s="1">
        <v>19</v>
      </c>
      <c r="AN3" s="1">
        <v>32</v>
      </c>
      <c r="AO3" s="1">
        <v>19</v>
      </c>
      <c r="AP3" s="1">
        <v>0</v>
      </c>
      <c r="AQ3" s="1">
        <v>0</v>
      </c>
      <c r="AR3" s="21" t="s">
        <v>39</v>
      </c>
      <c r="AS3" s="8">
        <v>0.98076923076923095</v>
      </c>
      <c r="AT3" s="1">
        <v>116</v>
      </c>
      <c r="AU3" s="1">
        <v>72</v>
      </c>
      <c r="AV3" s="1">
        <v>188</v>
      </c>
      <c r="AX3" s="25" t="str">
        <f>B3</f>
        <v>'20201216'</v>
      </c>
      <c r="AY3" s="25" t="s">
        <v>193</v>
      </c>
      <c r="AZ3" s="25">
        <f>SUMIF($B$2:$B$1048576,$B3,$AE$2:$AE$1048576)</f>
        <v>52</v>
      </c>
      <c r="BA3" s="25">
        <f>SUMIF($B$2:$B$1048576,$B3,$AV$2:$AV$1048576)</f>
        <v>188</v>
      </c>
      <c r="BB3" s="25">
        <f>SUMIF($B$2:$B$1048576,$B3,$AF$2:$AF$1048576)*60</f>
        <v>1269.8389999999979</v>
      </c>
      <c r="BC3" s="25">
        <f>BB3/AZ3</f>
        <v>24.41998076923073</v>
      </c>
      <c r="BD3" s="25">
        <f>SUMIF($B$2:$B$1048576,$B3,$AN$2:$AN$1048576)</f>
        <v>32</v>
      </c>
      <c r="BE3" s="25">
        <f>SUMIF($B$2:$B$1048576,$B3,$AO$2:$AO$1048576)</f>
        <v>19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32</v>
      </c>
      <c r="BI3" s="25">
        <f t="shared" ref="BI3" si="2">SUM(BE3,BG3)</f>
        <v>19</v>
      </c>
      <c r="BJ3" s="30">
        <f>SUMIF($B$2:$B$1048576,$B3,$AT$2:$AT$1048576)</f>
        <v>116</v>
      </c>
      <c r="BK3" s="30">
        <f>SUMIF($B$2:$B$1048576,$B3,$AU$2:$AU$1048576)</f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6"/>
  <sheetViews>
    <sheetView topLeftCell="M1" zoomScaleNormal="100" workbookViewId="0">
      <selection activeCell="Z6" sqref="Z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55</v>
      </c>
      <c r="BM1" s="25">
        <f>SUM($AO$2:$AO$1048576,$AQ$2:$AQ$1048576)</f>
        <v>46</v>
      </c>
      <c r="BN1" s="25">
        <f>SUM($AT$2:$AT$1048576)</f>
        <v>360</v>
      </c>
      <c r="BO1" s="25">
        <f>SUM($AU$2:$AU$1048576)</f>
        <v>376</v>
      </c>
    </row>
    <row r="2" spans="1:67" s="59" customFormat="1" x14ac:dyDescent="0.2">
      <c r="A2" s="30" t="s">
        <v>442</v>
      </c>
      <c r="B2" s="46" t="s">
        <v>430</v>
      </c>
      <c r="C2" s="30">
        <v>1000</v>
      </c>
      <c r="D2" s="30">
        <v>2</v>
      </c>
      <c r="E2" s="30">
        <v>0</v>
      </c>
      <c r="F2" s="30">
        <v>7</v>
      </c>
      <c r="G2" s="30">
        <v>6</v>
      </c>
      <c r="H2" s="30">
        <v>5</v>
      </c>
      <c r="I2" s="30">
        <v>4</v>
      </c>
      <c r="J2" s="30">
        <v>3</v>
      </c>
      <c r="K2" s="30">
        <v>2</v>
      </c>
      <c r="L2" s="30">
        <v>1</v>
      </c>
      <c r="M2" s="30">
        <v>0</v>
      </c>
      <c r="N2" s="30">
        <v>0.2</v>
      </c>
      <c r="O2" s="30">
        <v>0</v>
      </c>
      <c r="P2" s="30">
        <v>0</v>
      </c>
      <c r="Q2" s="30">
        <v>0</v>
      </c>
      <c r="R2" s="30">
        <v>0</v>
      </c>
      <c r="S2" s="30">
        <v>4</v>
      </c>
      <c r="T2" s="30">
        <v>0</v>
      </c>
      <c r="U2" s="30">
        <v>4</v>
      </c>
      <c r="V2" s="30">
        <v>0</v>
      </c>
      <c r="W2" s="30">
        <v>1</v>
      </c>
      <c r="X2" s="30">
        <v>1</v>
      </c>
      <c r="Y2" s="30">
        <v>1000000000000</v>
      </c>
      <c r="Z2" s="30">
        <v>1</v>
      </c>
      <c r="AA2" s="30">
        <v>0</v>
      </c>
      <c r="AB2" s="30">
        <v>0</v>
      </c>
      <c r="AC2" s="30">
        <v>0</v>
      </c>
      <c r="AD2" s="30">
        <v>0</v>
      </c>
      <c r="AE2" s="30">
        <v>3</v>
      </c>
      <c r="AF2" s="32">
        <v>1.535995</v>
      </c>
      <c r="AG2" s="35">
        <v>0.75</v>
      </c>
      <c r="AH2" s="35" t="s">
        <v>39</v>
      </c>
      <c r="AI2" s="35">
        <v>0.75</v>
      </c>
      <c r="AJ2" s="35" t="s">
        <v>39</v>
      </c>
      <c r="AK2" s="30">
        <v>0</v>
      </c>
      <c r="AL2" s="30">
        <v>3</v>
      </c>
      <c r="AM2" s="30">
        <v>0</v>
      </c>
      <c r="AN2" s="30">
        <v>3</v>
      </c>
      <c r="AO2" s="30">
        <v>0</v>
      </c>
      <c r="AP2" s="30">
        <v>0</v>
      </c>
      <c r="AQ2" s="30">
        <v>0</v>
      </c>
      <c r="AR2" s="47" t="s">
        <v>39</v>
      </c>
      <c r="AS2" s="35">
        <v>1</v>
      </c>
      <c r="AT2" s="30">
        <v>16</v>
      </c>
      <c r="AU2" s="30">
        <v>0</v>
      </c>
      <c r="AV2" s="30">
        <v>16</v>
      </c>
      <c r="AX2" s="30" t="str">
        <f>B2</f>
        <v>'20201215'</v>
      </c>
      <c r="AY2" s="30" t="s">
        <v>193</v>
      </c>
      <c r="AZ2" s="30">
        <f>SUMIF($B$2:$B$1048576,$B2,$AE$2:$AE$1048576)</f>
        <v>35</v>
      </c>
      <c r="BA2" s="30">
        <f>SUMIF($B$2:$B$1048576,$B2,$AV$2:$AV$1048576)</f>
        <v>464</v>
      </c>
      <c r="BB2" s="30">
        <f>SUMIF($B$2:$B$1048576,$B2,$AF$2:$AF$1048576)*60</f>
        <v>1622.8030000000001</v>
      </c>
      <c r="BC2" s="30">
        <f>BB2/AZ2</f>
        <v>46.3658</v>
      </c>
      <c r="BD2" s="30">
        <f>SUMIF($B$2:$B$1048576,$B2,$AN$2:$AN$1048576)</f>
        <v>18</v>
      </c>
      <c r="BE2" s="30">
        <f>SUMIF($B$2:$B$1048576,$B2,$AO$2:$AO$1048576)</f>
        <v>16</v>
      </c>
      <c r="BF2" s="30">
        <f>SUMIF($B$2:$B$1048576,$B2,$AP$2:$AP$1048576)</f>
        <v>0</v>
      </c>
      <c r="BG2" s="30">
        <f>SUMIF($B$2:$B$1048576,$B2,$AQ$2:$AQ$1048576)</f>
        <v>0</v>
      </c>
      <c r="BH2" s="30">
        <f t="shared" ref="BH2:BI2" si="0">SUM(BD2,BF2)</f>
        <v>18</v>
      </c>
      <c r="BI2" s="30">
        <f t="shared" si="0"/>
        <v>16</v>
      </c>
      <c r="BJ2" s="30">
        <f>SUMIF($B$2:$B$1048576,$B2,$AT$2:$AT$1048576)</f>
        <v>208</v>
      </c>
      <c r="BK2" s="30">
        <f>SUMIF($B$2:$B$1048576,$B2,$AU$2:$AU$1048576)</f>
        <v>256</v>
      </c>
      <c r="BL2" s="30"/>
      <c r="BM2" s="30"/>
      <c r="BN2" s="30"/>
      <c r="BO2" s="30"/>
    </row>
    <row r="3" spans="1:67" s="59" customFormat="1" x14ac:dyDescent="0.2">
      <c r="A3" s="59" t="s">
        <v>443</v>
      </c>
      <c r="B3" s="59" t="s">
        <v>430</v>
      </c>
      <c r="C3" s="59">
        <v>1000</v>
      </c>
      <c r="D3" s="59">
        <v>2</v>
      </c>
      <c r="E3" s="59">
        <v>0</v>
      </c>
      <c r="F3" s="59">
        <v>7</v>
      </c>
      <c r="G3" s="59">
        <v>6</v>
      </c>
      <c r="H3" s="59">
        <v>5</v>
      </c>
      <c r="I3" s="59">
        <v>4</v>
      </c>
      <c r="J3" s="59">
        <v>3</v>
      </c>
      <c r="K3" s="59">
        <v>2</v>
      </c>
      <c r="L3" s="59">
        <v>1</v>
      </c>
      <c r="M3" s="59">
        <v>0</v>
      </c>
      <c r="N3" s="59">
        <v>0.2</v>
      </c>
      <c r="O3" s="59">
        <v>0</v>
      </c>
      <c r="P3" s="59">
        <v>0</v>
      </c>
      <c r="Q3" s="59">
        <v>0</v>
      </c>
      <c r="R3" s="59">
        <v>0</v>
      </c>
      <c r="S3" s="59">
        <v>4</v>
      </c>
      <c r="T3" s="59">
        <v>0</v>
      </c>
      <c r="U3" s="59">
        <v>4</v>
      </c>
      <c r="V3" s="59">
        <v>0</v>
      </c>
      <c r="W3" s="59">
        <v>1</v>
      </c>
      <c r="X3" s="59">
        <v>1</v>
      </c>
      <c r="Y3" s="59">
        <v>1000000000000</v>
      </c>
      <c r="Z3" s="59">
        <v>1</v>
      </c>
      <c r="AA3" s="59">
        <v>0</v>
      </c>
      <c r="AB3" s="59">
        <v>0</v>
      </c>
      <c r="AC3" s="59">
        <v>0</v>
      </c>
      <c r="AD3" s="59">
        <v>0</v>
      </c>
      <c r="AE3" s="59">
        <v>4</v>
      </c>
      <c r="AF3" s="59">
        <v>3.3197766666666699</v>
      </c>
      <c r="AG3" s="60">
        <v>0.66666666666666696</v>
      </c>
      <c r="AH3" s="60" t="s">
        <v>39</v>
      </c>
      <c r="AI3" s="60">
        <v>0.66666666666666696</v>
      </c>
      <c r="AJ3" s="60" t="s">
        <v>39</v>
      </c>
      <c r="AK3" s="59">
        <v>0</v>
      </c>
      <c r="AL3" s="59">
        <v>4</v>
      </c>
      <c r="AM3" s="59">
        <v>0</v>
      </c>
      <c r="AN3" s="59">
        <v>4</v>
      </c>
      <c r="AO3" s="59">
        <v>0</v>
      </c>
      <c r="AP3" s="59">
        <v>0</v>
      </c>
      <c r="AQ3" s="59">
        <v>0</v>
      </c>
      <c r="AR3" s="61" t="s">
        <v>39</v>
      </c>
      <c r="AS3" s="60">
        <v>1</v>
      </c>
      <c r="AT3" s="59">
        <v>64</v>
      </c>
      <c r="AU3" s="59">
        <v>0</v>
      </c>
      <c r="AV3" s="59">
        <v>64</v>
      </c>
      <c r="AX3" s="59" t="str">
        <f t="shared" ref="AX3:AX6" si="1">B3</f>
        <v>'20201215'</v>
      </c>
      <c r="AY3" s="59" t="s">
        <v>193</v>
      </c>
      <c r="AZ3" s="59">
        <f t="shared" ref="AZ3:AZ6" si="2">SUMIF($B$2:$B$1048576,$B3,$AE$2:$AE$1048576)</f>
        <v>35</v>
      </c>
      <c r="BA3" s="59">
        <f t="shared" ref="BA3:BA6" si="3">SUMIF($B$2:$B$1048576,$B3,$AV$2:$AV$1048576)</f>
        <v>464</v>
      </c>
      <c r="BB3" s="59">
        <f t="shared" ref="BB3:BB6" si="4">SUMIF($B$2:$B$1048576,$B3,$AF$2:$AF$1048576)*60</f>
        <v>1622.8030000000001</v>
      </c>
      <c r="BC3" s="59">
        <f t="shared" ref="BC3:BC6" si="5">BB3/AZ3</f>
        <v>46.3658</v>
      </c>
      <c r="BD3" s="59">
        <f t="shared" ref="BD3:BD6" si="6">SUMIF($B$2:$B$1048576,$B3,$AN$2:$AN$1048576)</f>
        <v>18</v>
      </c>
      <c r="BE3" s="59">
        <f t="shared" ref="BE3:BE6" si="7">SUMIF($B$2:$B$1048576,$B3,$AO$2:$AO$1048576)</f>
        <v>16</v>
      </c>
      <c r="BF3" s="59">
        <f t="shared" ref="BF3:BF6" si="8">SUMIF($B$2:$B$1048576,$B3,$AP$2:$AP$1048576)</f>
        <v>0</v>
      </c>
      <c r="BG3" s="59">
        <f t="shared" ref="BG3:BG6" si="9">SUMIF($B$2:$B$1048576,$B3,$AQ$2:$AQ$1048576)</f>
        <v>0</v>
      </c>
      <c r="BH3" s="59">
        <f t="shared" ref="BH3:BH6" si="10">SUM(BD3,BF3)</f>
        <v>18</v>
      </c>
      <c r="BI3" s="59">
        <f t="shared" ref="BI3:BI6" si="11">SUM(BE3,BG3)</f>
        <v>16</v>
      </c>
      <c r="BJ3" s="59">
        <f t="shared" ref="BJ3:BJ6" si="12">SUMIF($B$2:$B$1048576,$B3,$AT$2:$AT$1048576)</f>
        <v>208</v>
      </c>
      <c r="BK3" s="59">
        <f t="shared" ref="BK3:BK6" si="13">SUMIF($B$2:$B$1048576,$B3,$AU$2:$AU$1048576)</f>
        <v>256</v>
      </c>
    </row>
    <row r="4" spans="1:67" s="22" customFormat="1" x14ac:dyDescent="0.2">
      <c r="A4" s="22" t="s">
        <v>444</v>
      </c>
      <c r="B4" s="22" t="s">
        <v>430</v>
      </c>
      <c r="C4" s="22">
        <v>1000</v>
      </c>
      <c r="D4" s="22">
        <v>3</v>
      </c>
      <c r="E4" s="22">
        <v>0</v>
      </c>
      <c r="F4" s="22">
        <v>7</v>
      </c>
      <c r="G4" s="22">
        <v>6</v>
      </c>
      <c r="H4" s="22">
        <v>5</v>
      </c>
      <c r="I4" s="22">
        <v>4</v>
      </c>
      <c r="J4" s="22">
        <v>3</v>
      </c>
      <c r="K4" s="22">
        <v>2</v>
      </c>
      <c r="L4" s="22">
        <v>1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4</v>
      </c>
      <c r="T4" s="22">
        <v>0</v>
      </c>
      <c r="U4" s="22">
        <v>4</v>
      </c>
      <c r="V4" s="22">
        <v>0</v>
      </c>
      <c r="W4" s="22">
        <v>1</v>
      </c>
      <c r="X4" s="22">
        <v>1</v>
      </c>
      <c r="Y4" s="22">
        <v>1000000000000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28</v>
      </c>
      <c r="AF4" s="22">
        <v>22.190944999999999</v>
      </c>
      <c r="AG4" s="23">
        <v>0.65116279069767502</v>
      </c>
      <c r="AH4" s="23" t="s">
        <v>39</v>
      </c>
      <c r="AI4" s="23">
        <v>0.8</v>
      </c>
      <c r="AJ4" s="23">
        <v>0.57142857142857095</v>
      </c>
      <c r="AK4" s="22">
        <v>0</v>
      </c>
      <c r="AL4" s="22">
        <v>12</v>
      </c>
      <c r="AM4" s="22">
        <v>16</v>
      </c>
      <c r="AN4" s="22">
        <v>11</v>
      </c>
      <c r="AO4" s="22">
        <v>16</v>
      </c>
      <c r="AP4" s="22">
        <v>0</v>
      </c>
      <c r="AQ4" s="22">
        <v>0</v>
      </c>
      <c r="AR4" s="24" t="s">
        <v>39</v>
      </c>
      <c r="AS4" s="23">
        <v>0.96428571428571397</v>
      </c>
      <c r="AT4" s="22">
        <v>128</v>
      </c>
      <c r="AU4" s="22">
        <v>256</v>
      </c>
      <c r="AV4" s="22">
        <v>384</v>
      </c>
      <c r="AX4" s="22" t="str">
        <f t="shared" si="1"/>
        <v>'20201215'</v>
      </c>
      <c r="AY4" s="22" t="s">
        <v>193</v>
      </c>
      <c r="AZ4" s="22">
        <f t="shared" si="2"/>
        <v>35</v>
      </c>
      <c r="BA4" s="22">
        <f t="shared" si="3"/>
        <v>464</v>
      </c>
      <c r="BB4" s="22">
        <f t="shared" si="4"/>
        <v>1622.8030000000001</v>
      </c>
      <c r="BC4" s="22">
        <f t="shared" si="5"/>
        <v>46.3658</v>
      </c>
      <c r="BD4" s="22">
        <f t="shared" si="6"/>
        <v>18</v>
      </c>
      <c r="BE4" s="22">
        <f t="shared" si="7"/>
        <v>16</v>
      </c>
      <c r="BF4" s="22">
        <f t="shared" si="8"/>
        <v>0</v>
      </c>
      <c r="BG4" s="22">
        <f t="shared" si="9"/>
        <v>0</v>
      </c>
      <c r="BH4" s="22">
        <f t="shared" si="10"/>
        <v>18</v>
      </c>
      <c r="BI4" s="22">
        <f t="shared" si="11"/>
        <v>16</v>
      </c>
      <c r="BJ4" s="22">
        <f t="shared" si="12"/>
        <v>208</v>
      </c>
      <c r="BK4" s="22">
        <f t="shared" si="13"/>
        <v>256</v>
      </c>
    </row>
    <row r="5" spans="1:67" x14ac:dyDescent="0.2">
      <c r="A5" s="1" t="s">
        <v>449</v>
      </c>
      <c r="B5" s="1" t="s">
        <v>432</v>
      </c>
      <c r="C5" s="1">
        <v>1000</v>
      </c>
      <c r="D5" s="1">
        <v>2</v>
      </c>
      <c r="E5" s="1">
        <v>0</v>
      </c>
      <c r="F5" s="1">
        <v>7</v>
      </c>
      <c r="G5" s="1">
        <v>6</v>
      </c>
      <c r="H5" s="1">
        <v>5</v>
      </c>
      <c r="I5" s="1">
        <v>4</v>
      </c>
      <c r="J5" s="1">
        <v>3</v>
      </c>
      <c r="K5" s="1">
        <v>2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4</v>
      </c>
      <c r="T5" s="1">
        <v>0</v>
      </c>
      <c r="U5" s="1">
        <v>4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0.250601666666667</v>
      </c>
      <c r="AG5" s="8">
        <v>1</v>
      </c>
      <c r="AH5" s="8" t="s">
        <v>39</v>
      </c>
      <c r="AI5" s="8">
        <v>1</v>
      </c>
      <c r="AJ5" s="8" t="s">
        <v>39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16</v>
      </c>
      <c r="AU5" s="1">
        <v>0</v>
      </c>
      <c r="AV5" s="1">
        <v>16</v>
      </c>
      <c r="AX5" s="1" t="str">
        <f t="shared" si="1"/>
        <v>'20201216'</v>
      </c>
      <c r="AY5" s="1" t="s">
        <v>193</v>
      </c>
      <c r="AZ5" s="1">
        <f t="shared" si="2"/>
        <v>67</v>
      </c>
      <c r="BA5" s="1">
        <f t="shared" si="3"/>
        <v>272</v>
      </c>
      <c r="BB5" s="1">
        <f t="shared" si="4"/>
        <v>1442.6861000000022</v>
      </c>
      <c r="BC5" s="1">
        <f t="shared" si="5"/>
        <v>21.532628358208989</v>
      </c>
      <c r="BD5" s="1">
        <f t="shared" si="6"/>
        <v>37</v>
      </c>
      <c r="BE5" s="1">
        <f t="shared" si="7"/>
        <v>30</v>
      </c>
      <c r="BF5" s="1">
        <f t="shared" si="8"/>
        <v>0</v>
      </c>
      <c r="BG5" s="1">
        <f t="shared" si="9"/>
        <v>0</v>
      </c>
      <c r="BH5" s="1">
        <f t="shared" si="10"/>
        <v>37</v>
      </c>
      <c r="BI5" s="1">
        <f t="shared" si="11"/>
        <v>30</v>
      </c>
      <c r="BJ5" s="1">
        <f t="shared" si="12"/>
        <v>152</v>
      </c>
      <c r="BK5" s="1">
        <f t="shared" si="13"/>
        <v>120</v>
      </c>
    </row>
    <row r="6" spans="1:67" x14ac:dyDescent="0.2">
      <c r="A6" s="1" t="s">
        <v>450</v>
      </c>
      <c r="B6" s="1" t="s">
        <v>432</v>
      </c>
      <c r="C6" s="1">
        <v>1000</v>
      </c>
      <c r="D6" s="1">
        <v>2</v>
      </c>
      <c r="E6" s="1">
        <v>0</v>
      </c>
      <c r="F6" s="1">
        <v>7</v>
      </c>
      <c r="G6" s="1">
        <v>6</v>
      </c>
      <c r="H6" s="1">
        <v>5</v>
      </c>
      <c r="I6" s="1">
        <v>4</v>
      </c>
      <c r="J6" s="1">
        <v>3</v>
      </c>
      <c r="K6" s="1">
        <v>2</v>
      </c>
      <c r="L6" s="1">
        <v>1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66</v>
      </c>
      <c r="AF6" s="1">
        <v>23.794166666666701</v>
      </c>
      <c r="AG6" s="8">
        <v>0.66</v>
      </c>
      <c r="AH6" s="8" t="s">
        <v>39</v>
      </c>
      <c r="AI6" s="8">
        <v>0.81818181818181801</v>
      </c>
      <c r="AJ6" s="8">
        <v>0.53571428571428603</v>
      </c>
      <c r="AK6" s="1">
        <v>0</v>
      </c>
      <c r="AL6" s="1">
        <v>36</v>
      </c>
      <c r="AM6" s="1">
        <v>30</v>
      </c>
      <c r="AN6" s="1">
        <v>36</v>
      </c>
      <c r="AO6" s="1">
        <v>30</v>
      </c>
      <c r="AP6" s="1">
        <v>0</v>
      </c>
      <c r="AQ6" s="1">
        <v>0</v>
      </c>
      <c r="AR6" s="21" t="s">
        <v>39</v>
      </c>
      <c r="AS6" s="8">
        <v>1</v>
      </c>
      <c r="AT6" s="1">
        <v>136</v>
      </c>
      <c r="AU6" s="1">
        <v>120</v>
      </c>
      <c r="AV6" s="1">
        <v>256</v>
      </c>
      <c r="AX6" s="1" t="str">
        <f t="shared" si="1"/>
        <v>'20201216'</v>
      </c>
      <c r="AY6" s="1" t="s">
        <v>193</v>
      </c>
      <c r="AZ6" s="1">
        <f t="shared" si="2"/>
        <v>67</v>
      </c>
      <c r="BA6" s="1">
        <f t="shared" si="3"/>
        <v>272</v>
      </c>
      <c r="BB6" s="1">
        <f t="shared" si="4"/>
        <v>1442.6861000000022</v>
      </c>
      <c r="BC6" s="1">
        <f t="shared" si="5"/>
        <v>21.532628358208989</v>
      </c>
      <c r="BD6" s="1">
        <f t="shared" si="6"/>
        <v>37</v>
      </c>
      <c r="BE6" s="1">
        <f t="shared" si="7"/>
        <v>30</v>
      </c>
      <c r="BF6" s="1">
        <f t="shared" si="8"/>
        <v>0</v>
      </c>
      <c r="BG6" s="1">
        <f t="shared" si="9"/>
        <v>0</v>
      </c>
      <c r="BH6" s="1">
        <f t="shared" si="10"/>
        <v>37</v>
      </c>
      <c r="BI6" s="1">
        <f t="shared" si="11"/>
        <v>30</v>
      </c>
      <c r="BJ6" s="1">
        <f t="shared" si="12"/>
        <v>152</v>
      </c>
      <c r="BK6" s="1">
        <f t="shared" si="13"/>
        <v>120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3"/>
  <sheetViews>
    <sheetView topLeftCell="AW1" zoomScaleNormal="100" workbookViewId="0">
      <selection activeCell="AX4" sqref="AX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62</v>
      </c>
      <c r="BM1" s="25">
        <f>SUM($AO$2:$AO$1048576,$AQ$2:$AQ$1048576)</f>
        <v>62</v>
      </c>
      <c r="BN1" s="25">
        <f>SUM($AT$2:$AT$1048576)</f>
        <v>404</v>
      </c>
      <c r="BO1" s="25">
        <f>SUM($AU$2:$AU$1048576)</f>
        <v>464</v>
      </c>
    </row>
    <row r="2" spans="1:67" s="22" customFormat="1" x14ac:dyDescent="0.2">
      <c r="A2" s="25" t="s">
        <v>445</v>
      </c>
      <c r="B2" s="38" t="s">
        <v>430</v>
      </c>
      <c r="C2" s="25">
        <v>1000</v>
      </c>
      <c r="D2" s="25">
        <v>2</v>
      </c>
      <c r="E2" s="25">
        <v>0</v>
      </c>
      <c r="F2" s="25">
        <v>3</v>
      </c>
      <c r="G2" s="25">
        <v>4</v>
      </c>
      <c r="H2" s="25">
        <v>7</v>
      </c>
      <c r="I2" s="25">
        <v>2</v>
      </c>
      <c r="J2" s="25">
        <v>5</v>
      </c>
      <c r="K2" s="25">
        <v>1</v>
      </c>
      <c r="L2" s="25">
        <v>6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33.643031666666701</v>
      </c>
      <c r="AG2" s="36">
        <v>0.84</v>
      </c>
      <c r="AH2" s="36" t="s">
        <v>39</v>
      </c>
      <c r="AI2" s="36">
        <v>0.82608695652173902</v>
      </c>
      <c r="AJ2" s="36">
        <v>0.85185185185185197</v>
      </c>
      <c r="AK2" s="25">
        <v>0</v>
      </c>
      <c r="AL2" s="25">
        <v>19</v>
      </c>
      <c r="AM2" s="25">
        <v>23</v>
      </c>
      <c r="AN2" s="25">
        <v>18</v>
      </c>
      <c r="AO2" s="25">
        <v>21</v>
      </c>
      <c r="AP2" s="25">
        <v>0</v>
      </c>
      <c r="AQ2" s="25">
        <v>0</v>
      </c>
      <c r="AR2" s="39" t="s">
        <v>39</v>
      </c>
      <c r="AS2" s="36">
        <v>0.92857142857142905</v>
      </c>
      <c r="AT2" s="25">
        <v>272</v>
      </c>
      <c r="AU2" s="25">
        <v>288</v>
      </c>
      <c r="AV2" s="25">
        <v>560</v>
      </c>
      <c r="AX2" s="25" t="str">
        <f>B2</f>
        <v>'20201215'</v>
      </c>
      <c r="AY2" s="25" t="s">
        <v>193</v>
      </c>
      <c r="AZ2" s="25">
        <f>SUMIF($B$2:$B$1048576,$B2,$AE$2:$AE$1048576)</f>
        <v>42</v>
      </c>
      <c r="BA2" s="25">
        <f>SUMIF($B$2:$B$1048576,$B2,$AV$2:$AV$1048576)</f>
        <v>560</v>
      </c>
      <c r="BB2" s="25">
        <f>SUMIF($B$2:$B$1048576,$B2,$AF$2:$AF$1048576)*60</f>
        <v>2018.581900000002</v>
      </c>
      <c r="BC2" s="25">
        <f>BB2/AZ2</f>
        <v>48.061473809523854</v>
      </c>
      <c r="BD2" s="25">
        <f>SUMIF($B$2:$B$1048576,$B2,$AN$2:$AN$1048576)</f>
        <v>18</v>
      </c>
      <c r="BE2" s="25">
        <f>SUMIF($B$2:$B$1048576,$B2,$AO$2:$AO$1048576)</f>
        <v>21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18</v>
      </c>
      <c r="BI2" s="25">
        <f t="shared" si="0"/>
        <v>21</v>
      </c>
      <c r="BJ2" s="30">
        <f>SUMIF($B$2:$B$1048576,$B2,$AT$2:$AT$1048576)</f>
        <v>272</v>
      </c>
      <c r="BK2" s="30">
        <f>SUMIF($B$2:$B$1048576,$B2,$AU$2:$AU$1048576)</f>
        <v>288</v>
      </c>
      <c r="BL2" s="30"/>
      <c r="BM2" s="30"/>
      <c r="BN2" s="30"/>
      <c r="BO2" s="30"/>
    </row>
    <row r="3" spans="1:67" x14ac:dyDescent="0.2">
      <c r="A3" s="1" t="s">
        <v>451</v>
      </c>
      <c r="B3" s="1" t="s">
        <v>432</v>
      </c>
      <c r="C3" s="1">
        <v>1000</v>
      </c>
      <c r="D3" s="1">
        <v>2</v>
      </c>
      <c r="E3" s="1">
        <v>0</v>
      </c>
      <c r="F3" s="1">
        <v>3</v>
      </c>
      <c r="G3" s="1">
        <v>4</v>
      </c>
      <c r="H3" s="1">
        <v>7</v>
      </c>
      <c r="I3" s="1">
        <v>2</v>
      </c>
      <c r="J3" s="1">
        <v>5</v>
      </c>
      <c r="K3" s="1">
        <v>1</v>
      </c>
      <c r="L3" s="1">
        <v>6</v>
      </c>
      <c r="M3" s="1">
        <v>0</v>
      </c>
      <c r="N3" s="1">
        <v>0.2</v>
      </c>
      <c r="O3" s="1">
        <v>0</v>
      </c>
      <c r="P3" s="1">
        <v>0.8</v>
      </c>
      <c r="Q3" s="1">
        <v>0</v>
      </c>
      <c r="R3" s="1">
        <v>0.4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85</v>
      </c>
      <c r="AF3" s="1">
        <v>20.220086666666699</v>
      </c>
      <c r="AG3" s="8">
        <v>0.75221238938053103</v>
      </c>
      <c r="AH3" s="8" t="s">
        <v>39</v>
      </c>
      <c r="AI3" s="8">
        <v>0.75862068965517204</v>
      </c>
      <c r="AJ3" s="8">
        <v>0.74545454545454604</v>
      </c>
      <c r="AK3" s="1">
        <v>0</v>
      </c>
      <c r="AL3" s="1">
        <v>44</v>
      </c>
      <c r="AM3" s="1">
        <v>41</v>
      </c>
      <c r="AN3" s="1">
        <v>44</v>
      </c>
      <c r="AO3" s="1">
        <v>41</v>
      </c>
      <c r="AP3" s="1">
        <v>0</v>
      </c>
      <c r="AQ3" s="1">
        <v>0</v>
      </c>
      <c r="AR3" s="21" t="s">
        <v>39</v>
      </c>
      <c r="AS3" s="8">
        <v>1</v>
      </c>
      <c r="AT3" s="1">
        <v>132</v>
      </c>
      <c r="AU3" s="1">
        <v>176</v>
      </c>
      <c r="AV3" s="1">
        <v>308</v>
      </c>
      <c r="AX3" s="25" t="str">
        <f>B3</f>
        <v>'20201216'</v>
      </c>
      <c r="AY3" s="25" t="s">
        <v>193</v>
      </c>
      <c r="AZ3" s="25">
        <f>SUMIF($B$2:$B$1048576,$B3,$AE$2:$AE$1048576)</f>
        <v>85</v>
      </c>
      <c r="BA3" s="25">
        <f>SUMIF($B$2:$B$1048576,$B3,$AV$2:$AV$1048576)</f>
        <v>308</v>
      </c>
      <c r="BB3" s="25">
        <f>SUMIF($B$2:$B$1048576,$B3,$AF$2:$AF$1048576)*60</f>
        <v>1213.2052000000019</v>
      </c>
      <c r="BC3" s="25">
        <f>BB3/AZ3</f>
        <v>14.2730023529412</v>
      </c>
      <c r="BD3" s="25">
        <f>SUMIF($B$2:$B$1048576,$B3,$AN$2:$AN$1048576)</f>
        <v>44</v>
      </c>
      <c r="BE3" s="25">
        <f>SUMIF($B$2:$B$1048576,$B3,$AO$2:$AO$1048576)</f>
        <v>41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44</v>
      </c>
      <c r="BI3" s="25">
        <f t="shared" ref="BI3" si="2">SUM(BE3,BG3)</f>
        <v>41</v>
      </c>
      <c r="BJ3" s="30">
        <f>SUMIF($B$2:$B$1048576,$B3,$AT$2:$AT$1048576)</f>
        <v>132</v>
      </c>
      <c r="BK3" s="30">
        <f>SUMIF($B$2:$B$1048576,$B3,$AU$2:$AU$1048576)</f>
        <v>176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2"/>
  <sheetViews>
    <sheetView topLeftCell="AL1" zoomScaleNormal="100" workbookViewId="0">
      <selection activeCell="AZ2" sqref="AZ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0</v>
      </c>
      <c r="BM1" s="25">
        <f>SUM($AO$2:$AO$1048576,$AQ$2:$AQ$1048576)</f>
        <v>5</v>
      </c>
      <c r="BN1" s="25">
        <f>SUM($AT$2:$AT$1048576)</f>
        <v>0</v>
      </c>
      <c r="BO1" s="25">
        <f>SUM($AU$2:$AU$1048576)</f>
        <v>12</v>
      </c>
    </row>
    <row r="2" spans="1:67" s="22" customFormat="1" x14ac:dyDescent="0.2">
      <c r="A2" s="25" t="s">
        <v>452</v>
      </c>
      <c r="B2" s="38" t="s">
        <v>432</v>
      </c>
      <c r="C2" s="25">
        <v>1000</v>
      </c>
      <c r="D2" s="25">
        <v>3</v>
      </c>
      <c r="E2" s="25">
        <v>1</v>
      </c>
      <c r="F2" s="25">
        <v>2</v>
      </c>
      <c r="G2" s="25">
        <v>5</v>
      </c>
      <c r="H2" s="25">
        <v>6</v>
      </c>
      <c r="I2" s="25">
        <v>3</v>
      </c>
      <c r="J2" s="25">
        <v>4</v>
      </c>
      <c r="K2" s="25">
        <v>6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5</v>
      </c>
      <c r="AF2" s="33">
        <v>6.4596083333333301</v>
      </c>
      <c r="AG2" s="36">
        <v>0.83333333333333304</v>
      </c>
      <c r="AH2" s="36" t="s">
        <v>39</v>
      </c>
      <c r="AI2" s="36" t="s">
        <v>39</v>
      </c>
      <c r="AJ2" s="36">
        <v>0.83333333333333304</v>
      </c>
      <c r="AK2" s="25">
        <v>0</v>
      </c>
      <c r="AL2" s="25">
        <v>0</v>
      </c>
      <c r="AM2" s="25">
        <v>5</v>
      </c>
      <c r="AN2" s="25">
        <v>0</v>
      </c>
      <c r="AO2" s="25">
        <v>5</v>
      </c>
      <c r="AP2" s="25">
        <v>0</v>
      </c>
      <c r="AQ2" s="25">
        <v>0</v>
      </c>
      <c r="AR2" s="39" t="s">
        <v>39</v>
      </c>
      <c r="AS2" s="36">
        <v>1</v>
      </c>
      <c r="AT2" s="25">
        <v>0</v>
      </c>
      <c r="AU2" s="25">
        <v>12</v>
      </c>
      <c r="AV2" s="25">
        <v>12</v>
      </c>
      <c r="AX2" s="25" t="str">
        <f>B2</f>
        <v>'20201216'</v>
      </c>
      <c r="AY2" s="25" t="s">
        <v>193</v>
      </c>
      <c r="AZ2" s="25">
        <f>SUMIF($B$2:$B$1048576,$B2,$AE$2:$AE$1048576)</f>
        <v>5</v>
      </c>
      <c r="BA2" s="25">
        <f>SUMIF($B$2:$B$1048576,$B2,$AV$2:$AV$1048576)</f>
        <v>12</v>
      </c>
      <c r="BB2" s="25">
        <f>SUMIF($B$2:$B$1048576,$B2,$AF$2:$AF$1048576)*60</f>
        <v>387.57649999999978</v>
      </c>
      <c r="BC2" s="25">
        <f>BB2/AZ2</f>
        <v>77.515299999999954</v>
      </c>
      <c r="BD2" s="25">
        <f>SUMIF($B$2:$B$1048576,$B2,$AN$2:$AN$1048576)</f>
        <v>0</v>
      </c>
      <c r="BE2" s="25">
        <f>SUMIF($B$2:$B$1048576,$B2,$AO$2:$AO$1048576)</f>
        <v>5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0</v>
      </c>
      <c r="BI2" s="25">
        <f t="shared" si="0"/>
        <v>5</v>
      </c>
      <c r="BJ2" s="30">
        <f>SUMIF($B$2:$B$1048576,$B2,$AT$2:$AT$1048576)</f>
        <v>0</v>
      </c>
      <c r="BK2" s="30">
        <f>SUMIF($B$2:$B$1048576,$B2,$AU$2:$AU$1048576)</f>
        <v>12</v>
      </c>
      <c r="BL2" s="30"/>
      <c r="BM2" s="30"/>
      <c r="BN2" s="30"/>
      <c r="BO2" s="30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2"/>
  <sheetViews>
    <sheetView zoomScaleNormal="100" workbookViewId="0">
      <selection activeCell="A2" sqref="A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4</v>
      </c>
      <c r="BM1" s="25">
        <f>SUM($AO$2:$AO$1048576,$AQ$2:$AQ$1048576)</f>
        <v>0</v>
      </c>
      <c r="BN1" s="25">
        <f>SUM($AT$2:$AT$1048576)</f>
        <v>40</v>
      </c>
      <c r="BO1" s="25">
        <f>SUM($AU$2:$AU$1048576)</f>
        <v>0</v>
      </c>
    </row>
    <row r="2" spans="1:67" s="22" customFormat="1" x14ac:dyDescent="0.2">
      <c r="A2" s="25"/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41"/>
  <sheetViews>
    <sheetView tabSelected="1" topLeftCell="Z17" zoomScaleNormal="100" workbookViewId="0">
      <selection activeCell="AM41" sqref="AM4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2307</v>
      </c>
      <c r="BM1" s="25">
        <f>SUM($AO$2:$AO$1048576,$AQ$2:$AQ$1048576)</f>
        <v>2391</v>
      </c>
      <c r="BN1" s="25">
        <f>SUM($AT$2:$AT$1048576)</f>
        <v>8160</v>
      </c>
      <c r="BO1" s="25">
        <f>SUM($AU$2:$AU$1048576)</f>
        <v>7744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41" si="0">SUMIF($B$2:$B$1048576,$B2,$AE$2:$AE$1048576)</f>
        <v>42</v>
      </c>
      <c r="BA2" s="25">
        <f t="shared" ref="BA2:BA41" si="1">SUMIF($B$2:$B$1048576,$B2,$AV$2:$AV$1048576)</f>
        <v>164</v>
      </c>
      <c r="BB2" s="25">
        <f t="shared" ref="BB2:BB41" si="2">SUMIF($B$2:$B$1048576,$B2,$AF$2:$AF$1048576)*60</f>
        <v>1694.5396000000019</v>
      </c>
      <c r="BC2" s="25">
        <f>BB2/AZ2</f>
        <v>40.346180952380998</v>
      </c>
      <c r="BD2" s="25">
        <f t="shared" ref="BD2:BD41" si="3">SUMIF($B$2:$B$1048576,$B2,$AN$2:$AN$1048576)</f>
        <v>20</v>
      </c>
      <c r="BE2" s="25">
        <f t="shared" ref="BE2:BE41" si="4">SUMIF($B$2:$B$1048576,$B2,$AO$2:$AO$1048576)</f>
        <v>21</v>
      </c>
      <c r="BF2" s="25">
        <f t="shared" ref="BF2:BF41" si="5">SUMIF($B$2:$B$1048576,$B2,$AP$2:$AP$1048576)</f>
        <v>0</v>
      </c>
      <c r="BG2" s="25">
        <f t="shared" ref="BG2:BG41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41" si="8">SUMIF($B$2:$B$1048576,$B3,$AT$2:$AT$1048576)</f>
        <v>532</v>
      </c>
      <c r="BK3" s="18">
        <f t="shared" ref="BK3:BK41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2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2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2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2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378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2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2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2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s="26" customFormat="1" x14ac:dyDescent="0.2">
      <c r="A37" s="26" t="s">
        <v>411</v>
      </c>
      <c r="B37" s="26" t="s">
        <v>412</v>
      </c>
      <c r="C37" s="26">
        <v>1000</v>
      </c>
      <c r="D37" s="26">
        <v>4</v>
      </c>
      <c r="E37" s="26">
        <v>0</v>
      </c>
      <c r="F37" s="26">
        <v>3</v>
      </c>
      <c r="G37" s="26">
        <v>2</v>
      </c>
      <c r="H37" s="26">
        <v>1</v>
      </c>
      <c r="I37" s="26">
        <v>1</v>
      </c>
      <c r="J37" s="26">
        <v>0</v>
      </c>
      <c r="K37" s="26">
        <v>3</v>
      </c>
      <c r="L37" s="26">
        <v>2</v>
      </c>
      <c r="M37" s="26">
        <v>0</v>
      </c>
      <c r="N37" s="26">
        <v>0.2</v>
      </c>
      <c r="O37" s="26">
        <v>0</v>
      </c>
      <c r="P37" s="26">
        <v>1.2</v>
      </c>
      <c r="Q37" s="26">
        <v>0.2</v>
      </c>
      <c r="R37" s="26">
        <v>2</v>
      </c>
      <c r="S37" s="26">
        <v>4</v>
      </c>
      <c r="T37" s="26">
        <v>0</v>
      </c>
      <c r="U37" s="26">
        <v>4</v>
      </c>
      <c r="V37" s="26">
        <v>0</v>
      </c>
      <c r="W37" s="26">
        <v>0.25</v>
      </c>
      <c r="X37" s="26">
        <v>0.25</v>
      </c>
      <c r="Y37" s="26">
        <v>4</v>
      </c>
      <c r="Z37" s="26">
        <v>4</v>
      </c>
      <c r="AA37" s="26">
        <v>0</v>
      </c>
      <c r="AB37" s="26">
        <v>0</v>
      </c>
      <c r="AC37" s="26">
        <v>0</v>
      </c>
      <c r="AD37" s="26">
        <v>0</v>
      </c>
      <c r="AE37" s="26">
        <v>297</v>
      </c>
      <c r="AF37" s="26">
        <v>56.573230000000002</v>
      </c>
      <c r="AG37" s="27">
        <v>0.97697368421052599</v>
      </c>
      <c r="AH37" s="27" t="s">
        <v>39</v>
      </c>
      <c r="AI37" s="27">
        <v>0.97687861271676302</v>
      </c>
      <c r="AJ37" s="27">
        <v>0.977099236641221</v>
      </c>
      <c r="AK37" s="26">
        <v>0</v>
      </c>
      <c r="AL37" s="26">
        <v>169</v>
      </c>
      <c r="AM37" s="26">
        <v>128</v>
      </c>
      <c r="AN37" s="26">
        <v>102</v>
      </c>
      <c r="AO37" s="26">
        <v>103</v>
      </c>
      <c r="AP37" s="26">
        <v>0</v>
      </c>
      <c r="AQ37" s="26">
        <v>0</v>
      </c>
      <c r="AR37" s="28" t="s">
        <v>39</v>
      </c>
      <c r="AS37" s="27">
        <v>0.69023569023568998</v>
      </c>
      <c r="AT37" s="26">
        <v>368</v>
      </c>
      <c r="AU37" s="26">
        <v>368</v>
      </c>
      <c r="AV37" s="26">
        <v>736</v>
      </c>
      <c r="AX37" s="26" t="str">
        <f t="shared" ref="AX37:AX41" si="84">B37</f>
        <v>'20201214'</v>
      </c>
      <c r="AY37" s="29" t="s">
        <v>413</v>
      </c>
      <c r="AZ37" s="26">
        <f t="shared" si="0"/>
        <v>297</v>
      </c>
      <c r="BA37" s="26">
        <f t="shared" si="1"/>
        <v>736</v>
      </c>
      <c r="BB37" s="26">
        <f t="shared" si="2"/>
        <v>3394.3938000000003</v>
      </c>
      <c r="BC37" s="26">
        <f t="shared" ref="BC37:BC41" si="85">BB37/AZ37</f>
        <v>11.428935353535355</v>
      </c>
      <c r="BD37" s="26">
        <f t="shared" si="3"/>
        <v>102</v>
      </c>
      <c r="BE37" s="26">
        <f t="shared" si="4"/>
        <v>103</v>
      </c>
      <c r="BF37" s="26">
        <f t="shared" si="5"/>
        <v>0</v>
      </c>
      <c r="BG37" s="26">
        <f t="shared" si="6"/>
        <v>0</v>
      </c>
      <c r="BH37" s="26">
        <f t="shared" ref="BH37:BH41" si="86">SUM(BD37,BF37)</f>
        <v>102</v>
      </c>
      <c r="BI37" s="26">
        <f t="shared" ref="BI37:BI41" si="87">SUM(BE37,BG37)</f>
        <v>103</v>
      </c>
      <c r="BJ37" s="26">
        <f t="shared" si="8"/>
        <v>368</v>
      </c>
      <c r="BK37" s="26">
        <f t="shared" si="9"/>
        <v>368</v>
      </c>
    </row>
    <row r="38" spans="1:63" s="26" customFormat="1" x14ac:dyDescent="0.2">
      <c r="A38" s="26" t="s">
        <v>429</v>
      </c>
      <c r="B38" s="26" t="s">
        <v>430</v>
      </c>
      <c r="C38" s="26">
        <v>1000</v>
      </c>
      <c r="D38" s="26">
        <v>4</v>
      </c>
      <c r="E38" s="26">
        <v>0</v>
      </c>
      <c r="F38" s="26">
        <v>3</v>
      </c>
      <c r="G38" s="26">
        <v>2</v>
      </c>
      <c r="H38" s="26">
        <v>1</v>
      </c>
      <c r="I38" s="26">
        <v>1</v>
      </c>
      <c r="J38" s="26">
        <v>0</v>
      </c>
      <c r="K38" s="26">
        <v>3</v>
      </c>
      <c r="L38" s="26">
        <v>2</v>
      </c>
      <c r="M38" s="26">
        <v>0</v>
      </c>
      <c r="N38" s="26">
        <v>0.2</v>
      </c>
      <c r="O38" s="26">
        <v>0</v>
      </c>
      <c r="P38" s="26">
        <v>1.2</v>
      </c>
      <c r="Q38" s="26">
        <v>0.2</v>
      </c>
      <c r="R38" s="26">
        <v>8</v>
      </c>
      <c r="S38" s="26">
        <v>4</v>
      </c>
      <c r="T38" s="26">
        <v>0</v>
      </c>
      <c r="U38" s="26">
        <v>4</v>
      </c>
      <c r="V38" s="26">
        <v>0</v>
      </c>
      <c r="W38" s="26">
        <v>0.25</v>
      </c>
      <c r="X38" s="26">
        <v>0.25</v>
      </c>
      <c r="Y38" s="26">
        <v>4</v>
      </c>
      <c r="Z38" s="26">
        <v>4</v>
      </c>
      <c r="AA38" s="26">
        <v>0</v>
      </c>
      <c r="AB38" s="26">
        <v>0</v>
      </c>
      <c r="AC38" s="26">
        <v>0</v>
      </c>
      <c r="AD38" s="26">
        <v>0</v>
      </c>
      <c r="AE38" s="26">
        <v>266</v>
      </c>
      <c r="AF38" s="26">
        <v>63.2211583333333</v>
      </c>
      <c r="AG38" s="27">
        <v>0.93333333333333302</v>
      </c>
      <c r="AH38" s="27" t="s">
        <v>39</v>
      </c>
      <c r="AI38" s="27">
        <v>0.96527777777777801</v>
      </c>
      <c r="AJ38" s="27">
        <v>0.900709219858156</v>
      </c>
      <c r="AK38" s="26">
        <v>0</v>
      </c>
      <c r="AL38" s="26">
        <v>139</v>
      </c>
      <c r="AM38" s="26">
        <v>127</v>
      </c>
      <c r="AN38" s="26">
        <v>104</v>
      </c>
      <c r="AO38" s="26">
        <v>104</v>
      </c>
      <c r="AP38" s="26">
        <v>0</v>
      </c>
      <c r="AQ38" s="26">
        <v>0</v>
      </c>
      <c r="AR38" s="28" t="s">
        <v>39</v>
      </c>
      <c r="AS38" s="27">
        <v>0.78195488721804496</v>
      </c>
      <c r="AT38" s="26">
        <v>368</v>
      </c>
      <c r="AU38" s="26">
        <v>368</v>
      </c>
      <c r="AV38" s="26">
        <v>736</v>
      </c>
      <c r="AX38" s="26" t="str">
        <f t="shared" si="84"/>
        <v>'20201215'</v>
      </c>
      <c r="AY38" s="26" t="s">
        <v>378</v>
      </c>
      <c r="AZ38" s="26">
        <f t="shared" si="0"/>
        <v>266</v>
      </c>
      <c r="BA38" s="26">
        <f t="shared" si="1"/>
        <v>736</v>
      </c>
      <c r="BB38" s="26">
        <f t="shared" si="2"/>
        <v>3793.2694999999981</v>
      </c>
      <c r="BC38" s="26">
        <f t="shared" si="85"/>
        <v>14.26041165413533</v>
      </c>
      <c r="BD38" s="26">
        <f t="shared" si="3"/>
        <v>104</v>
      </c>
      <c r="BE38" s="26">
        <f t="shared" si="4"/>
        <v>104</v>
      </c>
      <c r="BF38" s="26">
        <f t="shared" si="5"/>
        <v>0</v>
      </c>
      <c r="BG38" s="26">
        <f t="shared" si="6"/>
        <v>0</v>
      </c>
      <c r="BH38" s="26">
        <f t="shared" si="86"/>
        <v>104</v>
      </c>
      <c r="BI38" s="26">
        <f t="shared" si="87"/>
        <v>104</v>
      </c>
      <c r="BJ38" s="26">
        <f t="shared" si="8"/>
        <v>368</v>
      </c>
      <c r="BK38" s="26">
        <f t="shared" si="9"/>
        <v>368</v>
      </c>
    </row>
    <row r="39" spans="1:63" x14ac:dyDescent="0.2">
      <c r="A39" s="1" t="s">
        <v>431</v>
      </c>
      <c r="B39" s="1" t="s">
        <v>432</v>
      </c>
      <c r="C39" s="1">
        <v>1000</v>
      </c>
      <c r="D39" s="1">
        <v>4</v>
      </c>
      <c r="E39" s="1">
        <v>0</v>
      </c>
      <c r="F39" s="1">
        <v>3</v>
      </c>
      <c r="G39" s="1">
        <v>2</v>
      </c>
      <c r="H39" s="1">
        <v>1</v>
      </c>
      <c r="I39" s="1">
        <v>1</v>
      </c>
      <c r="J39" s="1">
        <v>0</v>
      </c>
      <c r="K39" s="1">
        <v>3</v>
      </c>
      <c r="L39" s="1">
        <v>2</v>
      </c>
      <c r="M39" s="1">
        <v>0</v>
      </c>
      <c r="N39" s="1">
        <v>0.2</v>
      </c>
      <c r="O39" s="1">
        <v>0</v>
      </c>
      <c r="P39" s="1">
        <v>1.2</v>
      </c>
      <c r="Q39" s="1">
        <v>0.2</v>
      </c>
      <c r="R39" s="1">
        <v>10</v>
      </c>
      <c r="S39" s="1">
        <v>4</v>
      </c>
      <c r="T39" s="1">
        <v>0</v>
      </c>
      <c r="U39" s="1">
        <v>4</v>
      </c>
      <c r="V39" s="1">
        <v>0</v>
      </c>
      <c r="W39" s="1">
        <v>0.25</v>
      </c>
      <c r="X39" s="1">
        <v>0.25</v>
      </c>
      <c r="Y39" s="1">
        <v>1</v>
      </c>
      <c r="Z39" s="1">
        <v>4</v>
      </c>
      <c r="AA39" s="1">
        <v>0</v>
      </c>
      <c r="AB39" s="1">
        <v>0</v>
      </c>
      <c r="AC39" s="1">
        <v>0</v>
      </c>
      <c r="AD39" s="1">
        <v>0</v>
      </c>
      <c r="AE39" s="1">
        <v>22</v>
      </c>
      <c r="AF39" s="1">
        <v>8.6137416666666695</v>
      </c>
      <c r="AG39" s="8">
        <v>0.95652173913043503</v>
      </c>
      <c r="AH39" s="8" t="s">
        <v>39</v>
      </c>
      <c r="AI39" s="8">
        <v>1</v>
      </c>
      <c r="AJ39" s="8">
        <v>0.9</v>
      </c>
      <c r="AK39" s="1">
        <v>0</v>
      </c>
      <c r="AL39" s="1">
        <v>13</v>
      </c>
      <c r="AM39" s="1">
        <v>9</v>
      </c>
      <c r="AN39" s="1">
        <v>5</v>
      </c>
      <c r="AO39" s="1">
        <v>5</v>
      </c>
      <c r="AP39" s="1">
        <v>0</v>
      </c>
      <c r="AQ39" s="1">
        <v>0</v>
      </c>
      <c r="AR39" s="21" t="s">
        <v>39</v>
      </c>
      <c r="AS39" s="8">
        <v>0.45454545454545497</v>
      </c>
      <c r="AT39" s="1">
        <v>16</v>
      </c>
      <c r="AU39" s="1">
        <v>0</v>
      </c>
      <c r="AV39" s="1">
        <v>16</v>
      </c>
      <c r="AX39" s="1" t="str">
        <f t="shared" si="84"/>
        <v>'20201216'</v>
      </c>
      <c r="AY39" s="1" t="s">
        <v>378</v>
      </c>
      <c r="AZ39" s="1">
        <f t="shared" si="0"/>
        <v>179</v>
      </c>
      <c r="BA39" s="1">
        <f t="shared" si="1"/>
        <v>368</v>
      </c>
      <c r="BB39" s="1">
        <f t="shared" si="2"/>
        <v>3014.5096000000003</v>
      </c>
      <c r="BC39" s="1">
        <f t="shared" si="85"/>
        <v>16.840835754189946</v>
      </c>
      <c r="BD39" s="1">
        <f t="shared" si="3"/>
        <v>58</v>
      </c>
      <c r="BE39" s="1">
        <f t="shared" si="4"/>
        <v>57</v>
      </c>
      <c r="BF39" s="1">
        <f t="shared" si="5"/>
        <v>0</v>
      </c>
      <c r="BG39" s="1">
        <f t="shared" si="6"/>
        <v>0</v>
      </c>
      <c r="BH39" s="1">
        <f t="shared" si="86"/>
        <v>58</v>
      </c>
      <c r="BI39" s="1">
        <f t="shared" si="87"/>
        <v>57</v>
      </c>
      <c r="BJ39" s="1">
        <f t="shared" si="8"/>
        <v>224</v>
      </c>
      <c r="BK39" s="1">
        <f t="shared" si="9"/>
        <v>144</v>
      </c>
    </row>
    <row r="40" spans="1:63" s="22" customFormat="1" x14ac:dyDescent="0.2">
      <c r="A40" s="22" t="s">
        <v>433</v>
      </c>
      <c r="B40" s="22" t="s">
        <v>432</v>
      </c>
      <c r="C40" s="22">
        <v>1000</v>
      </c>
      <c r="D40" s="22">
        <v>4</v>
      </c>
      <c r="E40" s="22">
        <v>0</v>
      </c>
      <c r="F40" s="22">
        <v>3</v>
      </c>
      <c r="G40" s="22">
        <v>2</v>
      </c>
      <c r="H40" s="22">
        <v>1</v>
      </c>
      <c r="I40" s="22">
        <v>1</v>
      </c>
      <c r="J40" s="22">
        <v>0</v>
      </c>
      <c r="K40" s="22">
        <v>3</v>
      </c>
      <c r="L40" s="22">
        <v>2</v>
      </c>
      <c r="M40" s="22">
        <v>0</v>
      </c>
      <c r="N40" s="22">
        <v>0.2</v>
      </c>
      <c r="O40" s="22">
        <v>0</v>
      </c>
      <c r="P40" s="22">
        <v>1.2</v>
      </c>
      <c r="Q40" s="22">
        <v>0.2</v>
      </c>
      <c r="R40" s="22">
        <v>1</v>
      </c>
      <c r="S40" s="22">
        <v>4</v>
      </c>
      <c r="T40" s="22">
        <v>0</v>
      </c>
      <c r="U40" s="22">
        <v>4</v>
      </c>
      <c r="V40" s="22">
        <v>0</v>
      </c>
      <c r="W40" s="22">
        <v>0.25</v>
      </c>
      <c r="X40" s="22">
        <v>0.25</v>
      </c>
      <c r="Y40" s="22">
        <v>1</v>
      </c>
      <c r="Z40" s="22">
        <v>4</v>
      </c>
      <c r="AA40" s="22">
        <v>0</v>
      </c>
      <c r="AB40" s="22">
        <v>0</v>
      </c>
      <c r="AC40" s="22">
        <v>0</v>
      </c>
      <c r="AD40" s="22">
        <v>0</v>
      </c>
      <c r="AE40" s="22">
        <v>157</v>
      </c>
      <c r="AF40" s="22">
        <v>41.628084999999999</v>
      </c>
      <c r="AG40" s="23">
        <v>0.969135802469136</v>
      </c>
      <c r="AH40" s="23" t="s">
        <v>39</v>
      </c>
      <c r="AI40" s="23">
        <v>0.95061728395061695</v>
      </c>
      <c r="AJ40" s="23">
        <v>0.98765432098765404</v>
      </c>
      <c r="AK40" s="22">
        <v>0</v>
      </c>
      <c r="AL40" s="22">
        <v>77</v>
      </c>
      <c r="AM40" s="22">
        <v>80</v>
      </c>
      <c r="AN40" s="22">
        <v>53</v>
      </c>
      <c r="AO40" s="22">
        <v>52</v>
      </c>
      <c r="AP40" s="22">
        <v>0</v>
      </c>
      <c r="AQ40" s="22">
        <v>0</v>
      </c>
      <c r="AR40" s="24" t="s">
        <v>39</v>
      </c>
      <c r="AS40" s="23">
        <v>0.66878980891719697</v>
      </c>
      <c r="AT40" s="22">
        <v>208</v>
      </c>
      <c r="AU40" s="22">
        <v>144</v>
      </c>
      <c r="AV40" s="22">
        <v>352</v>
      </c>
      <c r="AX40" s="22" t="str">
        <f t="shared" si="84"/>
        <v>'20201216'</v>
      </c>
      <c r="AY40" s="22" t="s">
        <v>378</v>
      </c>
      <c r="AZ40" s="22">
        <f t="shared" si="0"/>
        <v>179</v>
      </c>
      <c r="BA40" s="22">
        <f t="shared" si="1"/>
        <v>368</v>
      </c>
      <c r="BB40" s="22">
        <f t="shared" si="2"/>
        <v>3014.5096000000003</v>
      </c>
      <c r="BC40" s="22">
        <f t="shared" si="85"/>
        <v>16.840835754189946</v>
      </c>
      <c r="BD40" s="22">
        <f t="shared" si="3"/>
        <v>58</v>
      </c>
      <c r="BE40" s="22">
        <f t="shared" si="4"/>
        <v>57</v>
      </c>
      <c r="BF40" s="22">
        <f t="shared" si="5"/>
        <v>0</v>
      </c>
      <c r="BG40" s="22">
        <f t="shared" si="6"/>
        <v>0</v>
      </c>
      <c r="BH40" s="22">
        <f t="shared" si="86"/>
        <v>58</v>
      </c>
      <c r="BI40" s="22">
        <f t="shared" si="87"/>
        <v>57</v>
      </c>
      <c r="BJ40" s="22">
        <f t="shared" si="8"/>
        <v>224</v>
      </c>
      <c r="BK40" s="22">
        <f t="shared" si="9"/>
        <v>144</v>
      </c>
    </row>
    <row r="41" spans="1:63" x14ac:dyDescent="0.2">
      <c r="A41" s="1" t="s">
        <v>453</v>
      </c>
      <c r="B41" s="1" t="s">
        <v>454</v>
      </c>
      <c r="C41" s="1">
        <v>1000</v>
      </c>
      <c r="D41" s="1">
        <v>4</v>
      </c>
      <c r="E41" s="1">
        <v>0</v>
      </c>
      <c r="F41" s="1">
        <v>3</v>
      </c>
      <c r="G41" s="1">
        <v>2</v>
      </c>
      <c r="H41" s="1">
        <v>1</v>
      </c>
      <c r="I41" s="1">
        <v>1</v>
      </c>
      <c r="J41" s="1">
        <v>0</v>
      </c>
      <c r="K41" s="1">
        <v>3</v>
      </c>
      <c r="L41" s="1">
        <v>2</v>
      </c>
      <c r="M41" s="1">
        <v>0</v>
      </c>
      <c r="N41" s="1">
        <v>0.2</v>
      </c>
      <c r="O41" s="1">
        <v>0</v>
      </c>
      <c r="P41" s="1">
        <v>1.2</v>
      </c>
      <c r="Q41" s="1">
        <v>0.2</v>
      </c>
      <c r="R41" s="1">
        <v>10</v>
      </c>
      <c r="S41" s="1">
        <v>4</v>
      </c>
      <c r="T41" s="1">
        <v>0</v>
      </c>
      <c r="U41" s="1">
        <v>4</v>
      </c>
      <c r="V41" s="1">
        <v>0</v>
      </c>
      <c r="W41" s="1">
        <v>0.25</v>
      </c>
      <c r="X41" s="1">
        <v>0.25</v>
      </c>
      <c r="Y41" s="1">
        <v>1</v>
      </c>
      <c r="Z41" s="1">
        <v>4</v>
      </c>
      <c r="AA41" s="1">
        <v>0</v>
      </c>
      <c r="AB41" s="1">
        <v>0</v>
      </c>
      <c r="AC41" s="1">
        <v>0</v>
      </c>
      <c r="AD41" s="1">
        <v>0</v>
      </c>
      <c r="AE41" s="1">
        <v>200</v>
      </c>
      <c r="AF41" s="1">
        <v>63.719093333333298</v>
      </c>
      <c r="AG41" s="8">
        <v>0.95693779904306198</v>
      </c>
      <c r="AH41" s="8" t="s">
        <v>39</v>
      </c>
      <c r="AI41" s="8">
        <v>0.97777777777777797</v>
      </c>
      <c r="AJ41" s="8">
        <v>0.94117647058823495</v>
      </c>
      <c r="AK41" s="1">
        <v>0</v>
      </c>
      <c r="AL41" s="1">
        <v>88</v>
      </c>
      <c r="AM41" s="1">
        <v>112</v>
      </c>
      <c r="AN41" s="1">
        <v>88</v>
      </c>
      <c r="AO41" s="1">
        <v>87</v>
      </c>
      <c r="AP41" s="1">
        <v>0</v>
      </c>
      <c r="AQ41" s="1">
        <v>0</v>
      </c>
      <c r="AR41" s="21" t="s">
        <v>39</v>
      </c>
      <c r="AS41" s="8">
        <v>0.875</v>
      </c>
      <c r="AT41" s="1">
        <v>400</v>
      </c>
      <c r="AU41" s="1">
        <v>160</v>
      </c>
      <c r="AV41" s="1">
        <v>560</v>
      </c>
      <c r="AX41" s="1" t="str">
        <f t="shared" si="84"/>
        <v>'20201218'</v>
      </c>
      <c r="AY41" s="1" t="s">
        <v>378</v>
      </c>
      <c r="AZ41" s="1">
        <f t="shared" si="0"/>
        <v>200</v>
      </c>
      <c r="BA41" s="1">
        <f t="shared" si="1"/>
        <v>560</v>
      </c>
      <c r="BB41" s="1">
        <f t="shared" si="2"/>
        <v>3823.145599999998</v>
      </c>
      <c r="BC41" s="1">
        <f t="shared" si="85"/>
        <v>19.11572799999999</v>
      </c>
      <c r="BD41" s="1">
        <f t="shared" si="3"/>
        <v>88</v>
      </c>
      <c r="BE41" s="1">
        <f t="shared" si="4"/>
        <v>87</v>
      </c>
      <c r="BF41" s="1">
        <f t="shared" si="5"/>
        <v>0</v>
      </c>
      <c r="BG41" s="1">
        <f t="shared" si="6"/>
        <v>0</v>
      </c>
      <c r="BH41" s="1">
        <f t="shared" si="86"/>
        <v>88</v>
      </c>
      <c r="BI41" s="1">
        <f t="shared" si="87"/>
        <v>87</v>
      </c>
      <c r="BJ41" s="1">
        <f t="shared" si="8"/>
        <v>400</v>
      </c>
      <c r="BK41" s="1">
        <f t="shared" si="9"/>
        <v>160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5"/>
  <sheetViews>
    <sheetView topLeftCell="A12" workbookViewId="0">
      <selection activeCell="A35" sqref="A3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2702</v>
      </c>
      <c r="BM1" s="25">
        <f>SUM($AO$2:$AO$1048576,$AQ$2:$AQ$1048576)</f>
        <v>2747</v>
      </c>
      <c r="BN1" s="25">
        <f>SUM($AT$2:$AT$1048576)</f>
        <v>8352</v>
      </c>
      <c r="BO1" s="25">
        <f>SUM($AU$2:$AU$1048576)</f>
        <v>8612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5" si="1">SUMIF($B$2:$B$1048576,$B2,$AE$2:$AE$1048576)</f>
        <v>56</v>
      </c>
      <c r="BA2" s="25">
        <f t="shared" ref="BA2:BA35" si="2">SUMIF($B$2:$B$1048576,$B2,$AV$2:$AV$1048576)</f>
        <v>216</v>
      </c>
      <c r="BB2" s="25">
        <f t="shared" ref="BB2:BB35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5" si="5">SUMIF($B$2:$B$1048576,$B2,$AN$2:$AN$1048576)</f>
        <v>26</v>
      </c>
      <c r="BE2" s="25">
        <f t="shared" ref="BE2:BE35" si="6">SUMIF($B$2:$B$1048576,$B2,$AO$2:$AO$1048576)</f>
        <v>28</v>
      </c>
      <c r="BF2" s="25">
        <f t="shared" ref="BF2:BF35" si="7">SUMIF($B$2:$B$1048576,$B2,$AP$2:$AP$1048576)</f>
        <v>0</v>
      </c>
      <c r="BG2" s="25">
        <f t="shared" ref="BG2:BG35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5" si="10">SUMIF($B$2:$B$1048576,$B3,$AT$2:$AT$1048576)</f>
        <v>236</v>
      </c>
      <c r="BK3" s="29">
        <f t="shared" ref="BK3:BK35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2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2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2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2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2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2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2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2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s="25" customFormat="1" x14ac:dyDescent="0.2">
      <c r="A33" s="25" t="s">
        <v>417</v>
      </c>
      <c r="B33" s="25" t="s">
        <v>412</v>
      </c>
      <c r="C33" s="25">
        <v>1000</v>
      </c>
      <c r="D33" s="25">
        <v>4</v>
      </c>
      <c r="E33" s="25">
        <v>0</v>
      </c>
      <c r="F33" s="25">
        <v>1</v>
      </c>
      <c r="G33" s="25">
        <v>2</v>
      </c>
      <c r="H33" s="25">
        <v>3</v>
      </c>
      <c r="I33" s="25">
        <v>2</v>
      </c>
      <c r="J33" s="25">
        <v>0</v>
      </c>
      <c r="K33" s="25">
        <v>3</v>
      </c>
      <c r="L33" s="25">
        <v>1</v>
      </c>
      <c r="M33" s="25">
        <v>0</v>
      </c>
      <c r="N33" s="25">
        <v>0.2</v>
      </c>
      <c r="O33" s="25">
        <v>0</v>
      </c>
      <c r="P33" s="25">
        <v>1.2</v>
      </c>
      <c r="Q33" s="25">
        <v>0.2</v>
      </c>
      <c r="R33" s="25">
        <v>8</v>
      </c>
      <c r="S33" s="25">
        <v>4</v>
      </c>
      <c r="T33" s="25">
        <v>0</v>
      </c>
      <c r="U33" s="25">
        <v>4</v>
      </c>
      <c r="V33" s="25">
        <v>0</v>
      </c>
      <c r="W33" s="25">
        <v>0.25</v>
      </c>
      <c r="X33" s="25">
        <v>0.25</v>
      </c>
      <c r="Y33" s="25">
        <v>4</v>
      </c>
      <c r="Z33" s="25">
        <v>4</v>
      </c>
      <c r="AA33" s="25">
        <v>0</v>
      </c>
      <c r="AB33" s="25">
        <v>0</v>
      </c>
      <c r="AC33" s="25">
        <v>0</v>
      </c>
      <c r="AD33" s="25">
        <v>0</v>
      </c>
      <c r="AE33" s="25">
        <v>112</v>
      </c>
      <c r="AF33" s="25">
        <v>30.655601666666701</v>
      </c>
      <c r="AG33" s="36">
        <v>0.69135802469135799</v>
      </c>
      <c r="AH33" s="36" t="s">
        <v>39</v>
      </c>
      <c r="AI33" s="36">
        <v>0.77272727272727304</v>
      </c>
      <c r="AJ33" s="36">
        <v>0.63541666666666696</v>
      </c>
      <c r="AK33" s="25">
        <v>0</v>
      </c>
      <c r="AL33" s="25">
        <v>51</v>
      </c>
      <c r="AM33" s="25">
        <v>61</v>
      </c>
      <c r="AN33" s="25">
        <v>48</v>
      </c>
      <c r="AO33" s="25">
        <v>47</v>
      </c>
      <c r="AP33" s="25">
        <v>0</v>
      </c>
      <c r="AQ33" s="25">
        <v>0</v>
      </c>
      <c r="AR33" s="39" t="s">
        <v>39</v>
      </c>
      <c r="AS33" s="36">
        <v>0.84821428571428603</v>
      </c>
      <c r="AT33" s="25">
        <v>160</v>
      </c>
      <c r="AU33" s="25">
        <v>80</v>
      </c>
      <c r="AV33" s="25">
        <v>240</v>
      </c>
      <c r="AX33" s="25" t="str">
        <f t="shared" ref="AX33:AX35" si="98">B33</f>
        <v>'20201214'</v>
      </c>
      <c r="AY33" s="25" t="s">
        <v>408</v>
      </c>
      <c r="AZ33" s="25">
        <f t="shared" si="1"/>
        <v>237</v>
      </c>
      <c r="BA33" s="25">
        <f t="shared" si="2"/>
        <v>688</v>
      </c>
      <c r="BB33" s="25">
        <f t="shared" si="3"/>
        <v>3736.1932999999981</v>
      </c>
      <c r="BC33" s="25">
        <f t="shared" ref="BC33:BC35" si="99">BB33/AZ33</f>
        <v>15.764528691983115</v>
      </c>
      <c r="BD33" s="25">
        <f t="shared" si="5"/>
        <v>99</v>
      </c>
      <c r="BE33" s="25">
        <f t="shared" si="6"/>
        <v>99</v>
      </c>
      <c r="BF33" s="25">
        <f t="shared" si="7"/>
        <v>0</v>
      </c>
      <c r="BG33" s="25">
        <f t="shared" si="8"/>
        <v>0</v>
      </c>
      <c r="BH33" s="25">
        <f t="shared" ref="BH33:BH35" si="100">SUM(BD33,BF33)</f>
        <v>99</v>
      </c>
      <c r="BI33" s="25">
        <f t="shared" ref="BI33:BI35" si="101">SUM(BE33,BG33)</f>
        <v>99</v>
      </c>
      <c r="BJ33" s="25">
        <f t="shared" si="10"/>
        <v>368</v>
      </c>
      <c r="BK33" s="25">
        <f t="shared" si="11"/>
        <v>320</v>
      </c>
    </row>
    <row r="34" spans="1:63" s="29" customFormat="1" x14ac:dyDescent="0.2">
      <c r="A34" s="29" t="s">
        <v>436</v>
      </c>
      <c r="B34" s="29" t="s">
        <v>430</v>
      </c>
      <c r="C34" s="29">
        <v>1000</v>
      </c>
      <c r="D34" s="29">
        <v>4</v>
      </c>
      <c r="E34" s="29">
        <v>0</v>
      </c>
      <c r="F34" s="29">
        <v>1</v>
      </c>
      <c r="G34" s="29">
        <v>2</v>
      </c>
      <c r="H34" s="29">
        <v>3</v>
      </c>
      <c r="I34" s="29">
        <v>2</v>
      </c>
      <c r="J34" s="29">
        <v>0</v>
      </c>
      <c r="K34" s="29">
        <v>3</v>
      </c>
      <c r="L34" s="29">
        <v>1</v>
      </c>
      <c r="M34" s="29">
        <v>0</v>
      </c>
      <c r="N34" s="29">
        <v>0.2</v>
      </c>
      <c r="O34" s="29">
        <v>0</v>
      </c>
      <c r="P34" s="29">
        <v>1.2</v>
      </c>
      <c r="Q34" s="29">
        <v>0.2</v>
      </c>
      <c r="R34" s="29">
        <v>10</v>
      </c>
      <c r="S34" s="29">
        <v>4</v>
      </c>
      <c r="T34" s="29">
        <v>0</v>
      </c>
      <c r="U34" s="29">
        <v>4</v>
      </c>
      <c r="V34" s="29">
        <v>0</v>
      </c>
      <c r="W34" s="29">
        <v>0.25</v>
      </c>
      <c r="X34" s="29">
        <v>0.25</v>
      </c>
      <c r="Y34" s="29">
        <v>4</v>
      </c>
      <c r="Z34" s="29">
        <v>4</v>
      </c>
      <c r="AA34" s="29">
        <v>0</v>
      </c>
      <c r="AB34" s="29">
        <v>0</v>
      </c>
      <c r="AC34" s="29">
        <v>0</v>
      </c>
      <c r="AD34" s="29">
        <v>0</v>
      </c>
      <c r="AE34" s="29">
        <v>202</v>
      </c>
      <c r="AF34" s="29">
        <v>75.380193333333295</v>
      </c>
      <c r="AG34" s="37">
        <v>0.71886120996441305</v>
      </c>
      <c r="AH34" s="37" t="s">
        <v>39</v>
      </c>
      <c r="AI34" s="37">
        <v>0.72380952380952401</v>
      </c>
      <c r="AJ34" s="37">
        <v>0.71590909090909105</v>
      </c>
      <c r="AK34" s="29">
        <v>0</v>
      </c>
      <c r="AL34" s="29">
        <v>76</v>
      </c>
      <c r="AM34" s="29">
        <v>126</v>
      </c>
      <c r="AN34" s="29">
        <v>74</v>
      </c>
      <c r="AO34" s="29">
        <v>74</v>
      </c>
      <c r="AP34" s="29">
        <v>0</v>
      </c>
      <c r="AQ34" s="29">
        <v>0</v>
      </c>
      <c r="AR34" s="43" t="s">
        <v>39</v>
      </c>
      <c r="AS34" s="37">
        <v>0.73267326732673299</v>
      </c>
      <c r="AT34" s="29">
        <v>160</v>
      </c>
      <c r="AU34" s="29">
        <v>96</v>
      </c>
      <c r="AV34" s="29">
        <v>256</v>
      </c>
      <c r="AX34" s="25" t="str">
        <f t="shared" si="98"/>
        <v>'20201215'</v>
      </c>
      <c r="AY34" s="29" t="s">
        <v>378</v>
      </c>
      <c r="AZ34" s="29">
        <f t="shared" si="1"/>
        <v>202</v>
      </c>
      <c r="BA34" s="29">
        <f t="shared" si="2"/>
        <v>256</v>
      </c>
      <c r="BB34" s="29">
        <f t="shared" si="3"/>
        <v>4522.8115999999973</v>
      </c>
      <c r="BC34" s="29">
        <f t="shared" si="99"/>
        <v>22.390156435643551</v>
      </c>
      <c r="BD34" s="29">
        <f t="shared" si="5"/>
        <v>74</v>
      </c>
      <c r="BE34" s="29">
        <f t="shared" si="6"/>
        <v>74</v>
      </c>
      <c r="BF34" s="29">
        <f t="shared" si="7"/>
        <v>0</v>
      </c>
      <c r="BG34" s="29">
        <f t="shared" si="8"/>
        <v>0</v>
      </c>
      <c r="BH34" s="29">
        <f t="shared" si="100"/>
        <v>74</v>
      </c>
      <c r="BI34" s="29">
        <f t="shared" si="101"/>
        <v>74</v>
      </c>
      <c r="BJ34" s="29">
        <f t="shared" si="10"/>
        <v>160</v>
      </c>
      <c r="BK34" s="29">
        <f t="shared" si="11"/>
        <v>96</v>
      </c>
    </row>
    <row r="35" spans="1:63" x14ac:dyDescent="0.2">
      <c r="A35" s="18" t="s">
        <v>446</v>
      </c>
      <c r="B35" s="18" t="s">
        <v>432</v>
      </c>
      <c r="C35" s="18">
        <v>1000</v>
      </c>
      <c r="D35" s="18">
        <v>4</v>
      </c>
      <c r="E35" s="18">
        <v>0</v>
      </c>
      <c r="F35" s="18">
        <v>1</v>
      </c>
      <c r="G35" s="18">
        <v>2</v>
      </c>
      <c r="H35" s="18">
        <v>3</v>
      </c>
      <c r="I35" s="18">
        <v>2</v>
      </c>
      <c r="J35" s="18">
        <v>0</v>
      </c>
      <c r="K35" s="18">
        <v>3</v>
      </c>
      <c r="L35" s="18">
        <v>1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4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145</v>
      </c>
      <c r="AF35" s="18">
        <v>52.481351666666697</v>
      </c>
      <c r="AG35" s="41">
        <v>0.66513761467889898</v>
      </c>
      <c r="AH35" s="41" t="s">
        <v>39</v>
      </c>
      <c r="AI35" s="41">
        <v>0.65517241379310298</v>
      </c>
      <c r="AJ35" s="41">
        <v>0.67175572519084004</v>
      </c>
      <c r="AK35" s="18">
        <v>0</v>
      </c>
      <c r="AL35" s="18">
        <v>57</v>
      </c>
      <c r="AM35" s="18">
        <v>88</v>
      </c>
      <c r="AN35" s="18">
        <v>57</v>
      </c>
      <c r="AO35" s="18">
        <v>59</v>
      </c>
      <c r="AP35" s="18">
        <v>0</v>
      </c>
      <c r="AQ35" s="18">
        <v>0</v>
      </c>
      <c r="AR35" s="42" t="s">
        <v>39</v>
      </c>
      <c r="AS35" s="41">
        <v>0.8</v>
      </c>
      <c r="AT35" s="18">
        <v>112</v>
      </c>
      <c r="AU35" s="18">
        <v>128</v>
      </c>
      <c r="AV35" s="18">
        <v>240</v>
      </c>
      <c r="AX35" s="25" t="str">
        <f t="shared" si="98"/>
        <v>'20201216'</v>
      </c>
      <c r="AY35" s="29" t="s">
        <v>378</v>
      </c>
      <c r="AZ35" s="18">
        <f t="shared" si="1"/>
        <v>145</v>
      </c>
      <c r="BA35" s="18">
        <f t="shared" si="2"/>
        <v>240</v>
      </c>
      <c r="BB35" s="18">
        <f t="shared" si="3"/>
        <v>3148.8811000000019</v>
      </c>
      <c r="BC35" s="18">
        <f t="shared" si="99"/>
        <v>21.716421379310358</v>
      </c>
      <c r="BD35" s="18">
        <f t="shared" si="5"/>
        <v>57</v>
      </c>
      <c r="BE35" s="18">
        <f t="shared" si="6"/>
        <v>59</v>
      </c>
      <c r="BF35" s="18">
        <f t="shared" si="7"/>
        <v>0</v>
      </c>
      <c r="BG35" s="18">
        <f t="shared" si="8"/>
        <v>0</v>
      </c>
      <c r="BH35" s="18">
        <f t="shared" si="100"/>
        <v>57</v>
      </c>
      <c r="BI35" s="18">
        <f t="shared" si="101"/>
        <v>59</v>
      </c>
      <c r="BJ35" s="18">
        <f t="shared" si="10"/>
        <v>112</v>
      </c>
      <c r="BK35" s="18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7"/>
  <sheetViews>
    <sheetView topLeftCell="A13" workbookViewId="0">
      <selection activeCell="G37" sqref="G37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2555</v>
      </c>
      <c r="BM1" s="25">
        <f>SUM($AO$2:$AO$1048576,$AQ$2:$AQ$1048576)</f>
        <v>2702</v>
      </c>
      <c r="BN1" s="25">
        <f>SUM($AT$2:$AT$1048576)</f>
        <v>8940</v>
      </c>
      <c r="BO1" s="25">
        <f>SUM($AU$2:$AU$1048576)</f>
        <v>9268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4" si="1">SUMIF($B$2:$B$1048576,$B2,$AE$2:$AE$1048576)</f>
        <v>74</v>
      </c>
      <c r="BA2" s="25">
        <f t="shared" ref="BA2:BA34" si="2">SUMIF($B$2:$B$1048576,$B2,$AV$2:$AV$1048576)</f>
        <v>292</v>
      </c>
      <c r="BB2" s="25">
        <f t="shared" ref="BB2:BB34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4" si="5">SUMIF($B$2:$B$1048576,$B2,$AN$2:$AN$1048576)</f>
        <v>38</v>
      </c>
      <c r="BE2" s="25">
        <f t="shared" ref="BE2:BE34" si="6">SUMIF($B$2:$B$1048576,$B2,$AO$2:$AO$1048576)</f>
        <v>35</v>
      </c>
      <c r="BF2" s="25">
        <f t="shared" ref="BF2:BF34" si="7">SUMIF($B$2:$B$1048576,$B2,$AP$2:$AP$1048576)</f>
        <v>0</v>
      </c>
      <c r="BG2" s="25">
        <f t="shared" ref="BG2:BG34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4" si="10">SUMIF($B$2:$B$1048576,$B3,$AT$2:$AT$1048576)</f>
        <v>548</v>
      </c>
      <c r="BK3" s="29">
        <f t="shared" ref="BK3:BK34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2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2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2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2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2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2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2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2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2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4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s="25" customFormat="1" x14ac:dyDescent="0.2">
      <c r="A34" s="25" t="s">
        <v>422</v>
      </c>
      <c r="B34" s="25" t="s">
        <v>412</v>
      </c>
      <c r="C34" s="25">
        <v>1000</v>
      </c>
      <c r="D34" s="25">
        <v>4</v>
      </c>
      <c r="E34" s="25">
        <v>1</v>
      </c>
      <c r="F34" s="25">
        <v>0</v>
      </c>
      <c r="G34" s="25">
        <v>2</v>
      </c>
      <c r="H34" s="25">
        <v>1</v>
      </c>
      <c r="I34" s="25">
        <v>2</v>
      </c>
      <c r="J34" s="25">
        <v>3</v>
      </c>
      <c r="K34" s="25">
        <v>1</v>
      </c>
      <c r="L34" s="25">
        <v>0</v>
      </c>
      <c r="M34" s="25">
        <v>0</v>
      </c>
      <c r="N34" s="25">
        <v>0.2</v>
      </c>
      <c r="O34" s="25">
        <v>0</v>
      </c>
      <c r="P34" s="25">
        <v>1.2</v>
      </c>
      <c r="Q34" s="25">
        <v>0.2</v>
      </c>
      <c r="R34" s="25">
        <v>8</v>
      </c>
      <c r="S34" s="25">
        <v>4</v>
      </c>
      <c r="T34" s="25">
        <v>0</v>
      </c>
      <c r="U34" s="25">
        <v>4</v>
      </c>
      <c r="V34" s="25">
        <v>0</v>
      </c>
      <c r="W34" s="25">
        <v>0.25</v>
      </c>
      <c r="X34" s="25">
        <v>0.25</v>
      </c>
      <c r="Y34" s="25">
        <v>3</v>
      </c>
      <c r="Z34" s="25">
        <v>4</v>
      </c>
      <c r="AA34" s="25">
        <v>0</v>
      </c>
      <c r="AB34" s="25">
        <v>0</v>
      </c>
      <c r="AC34" s="25">
        <v>0</v>
      </c>
      <c r="AD34" s="25">
        <v>0</v>
      </c>
      <c r="AE34" s="25">
        <v>89</v>
      </c>
      <c r="AF34" s="25">
        <v>26.3315533333333</v>
      </c>
      <c r="AG34" s="36">
        <v>0.96739130434782605</v>
      </c>
      <c r="AH34" s="36" t="s">
        <v>39</v>
      </c>
      <c r="AI34" s="36">
        <v>0.95555555555555605</v>
      </c>
      <c r="AJ34" s="36">
        <v>0.97872340425531901</v>
      </c>
      <c r="AK34" s="25">
        <v>0</v>
      </c>
      <c r="AL34" s="25">
        <v>43</v>
      </c>
      <c r="AM34" s="25">
        <v>46</v>
      </c>
      <c r="AN34" s="25">
        <v>34</v>
      </c>
      <c r="AO34" s="25">
        <v>31</v>
      </c>
      <c r="AP34" s="25">
        <v>0</v>
      </c>
      <c r="AQ34" s="25">
        <v>0</v>
      </c>
      <c r="AR34" s="39" t="s">
        <v>39</v>
      </c>
      <c r="AS34" s="36">
        <v>0.73033707865168496</v>
      </c>
      <c r="AT34" s="25">
        <v>128</v>
      </c>
      <c r="AU34" s="25">
        <v>176</v>
      </c>
      <c r="AV34" s="25">
        <v>304</v>
      </c>
      <c r="AX34" s="25" t="str">
        <f t="shared" si="98"/>
        <v>'20201214'</v>
      </c>
      <c r="AY34" s="25" t="s">
        <v>423</v>
      </c>
      <c r="AZ34" s="25">
        <f t="shared" si="1"/>
        <v>368</v>
      </c>
      <c r="BA34" s="25">
        <f t="shared" si="2"/>
        <v>728</v>
      </c>
      <c r="BB34" s="25">
        <f t="shared" si="3"/>
        <v>6165.4834000000019</v>
      </c>
      <c r="BC34" s="25">
        <f t="shared" ref="BC34" si="102">BB34/AZ34</f>
        <v>16.754030978260875</v>
      </c>
      <c r="BD34" s="25">
        <f t="shared" si="5"/>
        <v>79</v>
      </c>
      <c r="BE34" s="25">
        <f t="shared" si="6"/>
        <v>156</v>
      </c>
      <c r="BF34" s="25">
        <f t="shared" si="7"/>
        <v>0</v>
      </c>
      <c r="BG34" s="25">
        <f t="shared" si="8"/>
        <v>0</v>
      </c>
      <c r="BH34" s="25">
        <f t="shared" ref="BH34" si="103">SUM(BD34,BF34)</f>
        <v>79</v>
      </c>
      <c r="BI34" s="25">
        <f t="shared" ref="BI34" si="104">SUM(BE34,BG34)</f>
        <v>156</v>
      </c>
      <c r="BJ34" s="25">
        <f t="shared" si="10"/>
        <v>352</v>
      </c>
      <c r="BK34" s="25">
        <f t="shared" si="11"/>
        <v>376</v>
      </c>
    </row>
    <row r="35" spans="1:63" x14ac:dyDescent="0.2">
      <c r="A35" s="18" t="s">
        <v>437</v>
      </c>
      <c r="B35" s="18" t="s">
        <v>430</v>
      </c>
      <c r="C35" s="18">
        <v>1000</v>
      </c>
      <c r="D35" s="18">
        <v>4</v>
      </c>
      <c r="E35" s="18">
        <v>1</v>
      </c>
      <c r="F35" s="18">
        <v>0</v>
      </c>
      <c r="G35" s="18">
        <v>2</v>
      </c>
      <c r="H35" s="18">
        <v>1</v>
      </c>
      <c r="I35" s="18">
        <v>2</v>
      </c>
      <c r="J35" s="18">
        <v>3</v>
      </c>
      <c r="K35" s="18">
        <v>1</v>
      </c>
      <c r="L35" s="18">
        <v>0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3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16</v>
      </c>
      <c r="AF35" s="18">
        <v>7.0004350000000004</v>
      </c>
      <c r="AG35" s="41">
        <v>0.66666666666666696</v>
      </c>
      <c r="AH35" s="41" t="s">
        <v>39</v>
      </c>
      <c r="AI35" s="41">
        <v>0.6</v>
      </c>
      <c r="AJ35" s="41">
        <v>0.77777777777777801</v>
      </c>
      <c r="AK35" s="18">
        <v>0</v>
      </c>
      <c r="AL35" s="18">
        <v>9</v>
      </c>
      <c r="AM35" s="18">
        <v>7</v>
      </c>
      <c r="AN35" s="18">
        <v>6</v>
      </c>
      <c r="AO35" s="18">
        <v>5</v>
      </c>
      <c r="AP35" s="18">
        <v>0</v>
      </c>
      <c r="AQ35" s="18">
        <v>0</v>
      </c>
      <c r="AR35" s="42" t="s">
        <v>39</v>
      </c>
      <c r="AS35" s="41">
        <v>0.6875</v>
      </c>
      <c r="AT35" s="18">
        <v>32</v>
      </c>
      <c r="AU35" s="18">
        <v>32</v>
      </c>
      <c r="AV35" s="18">
        <v>64</v>
      </c>
    </row>
    <row r="36" spans="1:63" s="25" customFormat="1" x14ac:dyDescent="0.2">
      <c r="A36" s="25" t="s">
        <v>438</v>
      </c>
      <c r="B36" s="25" t="s">
        <v>430</v>
      </c>
      <c r="C36" s="25">
        <v>1000</v>
      </c>
      <c r="D36" s="25">
        <v>4</v>
      </c>
      <c r="E36" s="25">
        <v>1</v>
      </c>
      <c r="F36" s="25">
        <v>0</v>
      </c>
      <c r="G36" s="25">
        <v>2</v>
      </c>
      <c r="H36" s="25">
        <v>1</v>
      </c>
      <c r="I36" s="25">
        <v>2</v>
      </c>
      <c r="J36" s="25">
        <v>3</v>
      </c>
      <c r="K36" s="25">
        <v>1</v>
      </c>
      <c r="L36" s="25">
        <v>0</v>
      </c>
      <c r="M36" s="25">
        <v>0</v>
      </c>
      <c r="N36" s="25">
        <v>0.2</v>
      </c>
      <c r="O36" s="25">
        <v>0</v>
      </c>
      <c r="P36" s="25">
        <v>1.2</v>
      </c>
      <c r="Q36" s="25">
        <v>0.2</v>
      </c>
      <c r="R36" s="25">
        <v>10</v>
      </c>
      <c r="S36" s="25">
        <v>4</v>
      </c>
      <c r="T36" s="25">
        <v>0</v>
      </c>
      <c r="U36" s="25">
        <v>4</v>
      </c>
      <c r="V36" s="25">
        <v>0</v>
      </c>
      <c r="W36" s="25">
        <v>0.25</v>
      </c>
      <c r="X36" s="25">
        <v>0.25</v>
      </c>
      <c r="Y36" s="25">
        <v>3</v>
      </c>
      <c r="Z36" s="25">
        <v>4</v>
      </c>
      <c r="AA36" s="25">
        <v>0</v>
      </c>
      <c r="AB36" s="25">
        <v>0</v>
      </c>
      <c r="AC36" s="25">
        <v>0</v>
      </c>
      <c r="AD36" s="25">
        <v>0</v>
      </c>
      <c r="AE36" s="25">
        <v>141</v>
      </c>
      <c r="AF36" s="25">
        <v>45.958171666666701</v>
      </c>
      <c r="AG36" s="36">
        <v>0.90967741935483903</v>
      </c>
      <c r="AH36" s="36" t="s">
        <v>39</v>
      </c>
      <c r="AI36" s="36">
        <v>0.90666666666666695</v>
      </c>
      <c r="AJ36" s="36">
        <v>0.91249999999999998</v>
      </c>
      <c r="AK36" s="25">
        <v>0</v>
      </c>
      <c r="AL36" s="25">
        <v>68</v>
      </c>
      <c r="AM36" s="25">
        <v>73</v>
      </c>
      <c r="AN36" s="25">
        <v>54</v>
      </c>
      <c r="AO36" s="25">
        <v>56</v>
      </c>
      <c r="AP36" s="25">
        <v>0</v>
      </c>
      <c r="AQ36" s="25">
        <v>0</v>
      </c>
      <c r="AR36" s="39" t="s">
        <v>39</v>
      </c>
      <c r="AS36" s="36">
        <v>0.780141843971631</v>
      </c>
      <c r="AT36" s="25">
        <v>192</v>
      </c>
      <c r="AU36" s="25">
        <v>176</v>
      </c>
      <c r="AV36" s="25">
        <v>368</v>
      </c>
    </row>
    <row r="37" spans="1:63" x14ac:dyDescent="0.2">
      <c r="A37" s="18" t="s">
        <v>447</v>
      </c>
      <c r="B37" s="18" t="s">
        <v>432</v>
      </c>
      <c r="C37" s="18">
        <v>1000</v>
      </c>
      <c r="D37" s="18">
        <v>4</v>
      </c>
      <c r="E37" s="18">
        <v>1</v>
      </c>
      <c r="F37" s="18">
        <v>0</v>
      </c>
      <c r="G37" s="18">
        <v>2</v>
      </c>
      <c r="H37" s="18">
        <v>1</v>
      </c>
      <c r="I37" s="18">
        <v>2</v>
      </c>
      <c r="J37" s="18">
        <v>3</v>
      </c>
      <c r="K37" s="18">
        <v>1</v>
      </c>
      <c r="L37" s="18">
        <v>0</v>
      </c>
      <c r="M37" s="18">
        <v>0</v>
      </c>
      <c r="N37" s="18">
        <v>0.2</v>
      </c>
      <c r="O37" s="18">
        <v>0</v>
      </c>
      <c r="P37" s="18">
        <v>1.2</v>
      </c>
      <c r="Q37" s="18">
        <v>0.2</v>
      </c>
      <c r="R37" s="18">
        <v>10</v>
      </c>
      <c r="S37" s="18">
        <v>4</v>
      </c>
      <c r="T37" s="18">
        <v>0</v>
      </c>
      <c r="U37" s="18">
        <v>4</v>
      </c>
      <c r="V37" s="18">
        <v>0</v>
      </c>
      <c r="W37" s="18">
        <v>0.25</v>
      </c>
      <c r="X37" s="18">
        <v>0.25</v>
      </c>
      <c r="Y37" s="18">
        <v>3</v>
      </c>
      <c r="Z37" s="18">
        <v>4</v>
      </c>
      <c r="AA37" s="18">
        <v>0</v>
      </c>
      <c r="AB37" s="18">
        <v>0</v>
      </c>
      <c r="AC37" s="18">
        <v>0</v>
      </c>
      <c r="AD37" s="18">
        <v>0</v>
      </c>
      <c r="AE37" s="18">
        <v>145</v>
      </c>
      <c r="AF37" s="18">
        <v>46.264665000000001</v>
      </c>
      <c r="AG37" s="41">
        <v>0.83333333333333304</v>
      </c>
      <c r="AH37" s="41" t="s">
        <v>39</v>
      </c>
      <c r="AI37" s="41">
        <v>0.90789473684210498</v>
      </c>
      <c r="AJ37" s="41">
        <v>0.77551020408163296</v>
      </c>
      <c r="AK37" s="18">
        <v>0</v>
      </c>
      <c r="AL37" s="18">
        <v>69</v>
      </c>
      <c r="AM37" s="18">
        <v>76</v>
      </c>
      <c r="AN37" s="18">
        <v>60</v>
      </c>
      <c r="AO37" s="18">
        <v>60</v>
      </c>
      <c r="AP37" s="18">
        <v>0</v>
      </c>
      <c r="AQ37" s="18">
        <v>0</v>
      </c>
      <c r="AR37" s="42" t="s">
        <v>39</v>
      </c>
      <c r="AS37" s="41">
        <v>0.82758620689655205</v>
      </c>
      <c r="AT37" s="18">
        <v>224</v>
      </c>
      <c r="AU37" s="18">
        <v>256</v>
      </c>
      <c r="AV37" s="18">
        <v>480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30"/>
  <sheetViews>
    <sheetView topLeftCell="A7" workbookViewId="0">
      <selection activeCell="A31" sqref="A31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1875</v>
      </c>
      <c r="BN1" s="25">
        <f>SUM($AP$2:$AP$1048576,$AR$2:$AR$1048576)</f>
        <v>1787</v>
      </c>
      <c r="BO1" s="25">
        <f>SUM($AU$2:$AU$1048576)</f>
        <v>6436</v>
      </c>
      <c r="BP1" s="25">
        <f>SUM($AV$2:$AV$1048576)</f>
        <v>5604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8" si="35">SUMIF($B$2:$B$1048576,$B11,$AF$2:$AF$1048576)</f>
        <v>269</v>
      </c>
      <c r="BB11" s="30">
        <f t="shared" ref="BB11:BB28" si="36">SUMIF($B$2:$B$1048576,$B11,$AW$2:$AW$1048576)</f>
        <v>876</v>
      </c>
      <c r="BC11" s="30">
        <f t="shared" ref="BC11:BC28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8" si="39">SUMIF($B$2:$B$1048576,$B11,$AO$2:$AO$1048576)</f>
        <v>117</v>
      </c>
      <c r="BF11" s="30">
        <f t="shared" ref="BF11:BF28" si="40">SUMIF($B$2:$B$1048576,$B11,$AP$2:$AP$1048576)</f>
        <v>114</v>
      </c>
      <c r="BG11" s="30">
        <f t="shared" ref="BG11:BG28" si="41">SUMIF($B$2:$B$1048576,$B11,$AQ$2:$AQ$1048576)</f>
        <v>0</v>
      </c>
      <c r="BH11" s="30">
        <f t="shared" ref="BH11:BH28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8" si="45">SUMIF($B$2:$B$1048576,$B11,$AU$2:$AU$1048576)</f>
        <v>436</v>
      </c>
      <c r="BL11" s="18">
        <f t="shared" ref="BL11:BL28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2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2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2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2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s="29" customFormat="1" x14ac:dyDescent="0.2">
      <c r="A28" s="29" t="s">
        <v>424</v>
      </c>
      <c r="B28" s="29" t="s">
        <v>412</v>
      </c>
      <c r="C28" s="29">
        <v>1000</v>
      </c>
      <c r="D28" s="29">
        <v>4</v>
      </c>
      <c r="E28" s="29">
        <v>0</v>
      </c>
      <c r="F28" s="29">
        <v>1</v>
      </c>
      <c r="G28" s="29">
        <v>3</v>
      </c>
      <c r="H28" s="29">
        <v>0</v>
      </c>
      <c r="I28" s="29">
        <v>2</v>
      </c>
      <c r="J28" s="29">
        <v>0</v>
      </c>
      <c r="K28" s="29">
        <v>1</v>
      </c>
      <c r="L28" s="29">
        <v>3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8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10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180</v>
      </c>
      <c r="AG28" s="29">
        <v>49.438123333333301</v>
      </c>
      <c r="AH28" s="37">
        <v>0.85714285714285698</v>
      </c>
      <c r="AI28" s="37" t="s">
        <v>39</v>
      </c>
      <c r="AJ28" s="37">
        <v>0.82524271844660202</v>
      </c>
      <c r="AK28" s="37">
        <v>0.88785046728971995</v>
      </c>
      <c r="AL28" s="29">
        <v>0</v>
      </c>
      <c r="AM28" s="29">
        <v>85</v>
      </c>
      <c r="AN28" s="29">
        <v>95</v>
      </c>
      <c r="AO28" s="29">
        <v>84</v>
      </c>
      <c r="AP28" s="29">
        <v>85</v>
      </c>
      <c r="AQ28" s="29">
        <v>0</v>
      </c>
      <c r="AR28" s="29">
        <v>0</v>
      </c>
      <c r="AS28" s="43" t="s">
        <v>39</v>
      </c>
      <c r="AT28" s="37">
        <v>0.93888888888888899</v>
      </c>
      <c r="AU28" s="29">
        <v>304</v>
      </c>
      <c r="AV28" s="29">
        <v>208</v>
      </c>
      <c r="AW28" s="29">
        <v>512</v>
      </c>
      <c r="AY28" s="29" t="str">
        <f t="shared" ref="AY28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" si="85">SUM(BE28,BG28)</f>
        <v>84</v>
      </c>
      <c r="BJ28" s="29">
        <f t="shared" ref="BJ28" si="86">SUM(BF28,BH28)</f>
        <v>85</v>
      </c>
      <c r="BK28" s="29">
        <f t="shared" si="45"/>
        <v>304</v>
      </c>
      <c r="BL28" s="29">
        <f t="shared" si="46"/>
        <v>208</v>
      </c>
    </row>
    <row r="29" spans="1:64" s="29" customFormat="1" x14ac:dyDescent="0.2">
      <c r="A29" s="29" t="s">
        <v>439</v>
      </c>
      <c r="B29" s="29" t="s">
        <v>430</v>
      </c>
      <c r="C29" s="29">
        <v>1000</v>
      </c>
      <c r="D29" s="29">
        <v>4</v>
      </c>
      <c r="E29" s="29">
        <v>0</v>
      </c>
      <c r="F29" s="29">
        <v>1</v>
      </c>
      <c r="G29" s="29">
        <v>3</v>
      </c>
      <c r="H29" s="29">
        <v>0</v>
      </c>
      <c r="I29" s="29">
        <v>2</v>
      </c>
      <c r="J29" s="29">
        <v>0</v>
      </c>
      <c r="K29" s="29">
        <v>1</v>
      </c>
      <c r="L29" s="29">
        <v>3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4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20</v>
      </c>
      <c r="AF29" s="29">
        <v>285</v>
      </c>
      <c r="AG29" s="29">
        <v>95.022374999999997</v>
      </c>
      <c r="AH29" s="37">
        <v>0.86363636363636398</v>
      </c>
      <c r="AI29" s="37" t="s">
        <v>39</v>
      </c>
      <c r="AJ29" s="37">
        <v>0.82716049382716095</v>
      </c>
      <c r="AK29" s="37">
        <v>0.89880952380952395</v>
      </c>
      <c r="AL29" s="29">
        <v>0</v>
      </c>
      <c r="AM29" s="29">
        <v>134</v>
      </c>
      <c r="AN29" s="29">
        <v>151</v>
      </c>
      <c r="AO29" s="29">
        <v>134</v>
      </c>
      <c r="AP29" s="29">
        <v>136</v>
      </c>
      <c r="AQ29" s="29">
        <v>0</v>
      </c>
      <c r="AR29" s="29">
        <v>0</v>
      </c>
      <c r="AS29" s="43" t="s">
        <v>39</v>
      </c>
      <c r="AT29" s="37">
        <v>0.94736842105263197</v>
      </c>
      <c r="AU29" s="29">
        <v>544</v>
      </c>
      <c r="AV29" s="29">
        <v>304</v>
      </c>
      <c r="AW29" s="29">
        <v>848</v>
      </c>
    </row>
    <row r="30" spans="1:64" x14ac:dyDescent="0.2">
      <c r="A30" s="18" t="s">
        <v>448</v>
      </c>
      <c r="B30" s="18" t="s">
        <v>432</v>
      </c>
      <c r="C30" s="18">
        <v>1000</v>
      </c>
      <c r="D30" s="18">
        <v>4</v>
      </c>
      <c r="E30" s="18">
        <v>0</v>
      </c>
      <c r="F30" s="18">
        <v>1</v>
      </c>
      <c r="G30" s="18">
        <v>3</v>
      </c>
      <c r="H30" s="18">
        <v>0</v>
      </c>
      <c r="I30" s="18">
        <v>2</v>
      </c>
      <c r="J30" s="18">
        <v>0</v>
      </c>
      <c r="K30" s="18">
        <v>1</v>
      </c>
      <c r="L30" s="18">
        <v>3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4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10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45</v>
      </c>
      <c r="AF30" s="18">
        <v>61</v>
      </c>
      <c r="AG30" s="18">
        <v>25.1251316666667</v>
      </c>
      <c r="AH30" s="41">
        <v>0.76249999999999996</v>
      </c>
      <c r="AI30" s="41" t="s">
        <v>39</v>
      </c>
      <c r="AJ30" s="41">
        <v>0.79487179487179505</v>
      </c>
      <c r="AK30" s="41">
        <v>0.73170731707317105</v>
      </c>
      <c r="AL30" s="18">
        <v>0</v>
      </c>
      <c r="AM30" s="18">
        <v>31</v>
      </c>
      <c r="AN30" s="18">
        <v>30</v>
      </c>
      <c r="AO30" s="18">
        <v>30</v>
      </c>
      <c r="AP30" s="18">
        <v>28</v>
      </c>
      <c r="AQ30" s="18">
        <v>0</v>
      </c>
      <c r="AR30" s="18">
        <v>0</v>
      </c>
      <c r="AS30" s="42" t="s">
        <v>39</v>
      </c>
      <c r="AT30" s="41">
        <v>0.95081967213114804</v>
      </c>
      <c r="AU30" s="18">
        <v>112</v>
      </c>
      <c r="AV30" s="18">
        <v>80</v>
      </c>
      <c r="AW30" s="18">
        <v>192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  <vt:lpstr>JB377</vt:lpstr>
      <vt:lpstr>JB378</vt:lpstr>
      <vt:lpstr>JB379</vt:lpstr>
      <vt:lpstr>JB380</vt:lpstr>
      <vt:lpstr>JB381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 Lab</cp:lastModifiedBy>
  <dcterms:created xsi:type="dcterms:W3CDTF">2020-10-21T16:16:32Z</dcterms:created>
  <dcterms:modified xsi:type="dcterms:W3CDTF">2020-12-18T21:59:22Z</dcterms:modified>
</cp:coreProperties>
</file>