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3" activeTab="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2" i="11" l="1"/>
  <c r="BK22" i="11"/>
  <c r="BJ22" i="11"/>
  <c r="BH22" i="11"/>
  <c r="BG22" i="11"/>
  <c r="BF22" i="11"/>
  <c r="BE22" i="11"/>
  <c r="BI22" i="11" s="1"/>
  <c r="BC22" i="11"/>
  <c r="BD22" i="11" s="1"/>
  <c r="BB22" i="11"/>
  <c r="BA22" i="11"/>
  <c r="AY22" i="11"/>
  <c r="BL21" i="11"/>
  <c r="BK21" i="11"/>
  <c r="BH21" i="11"/>
  <c r="BG21" i="11"/>
  <c r="BF21" i="11"/>
  <c r="BE21" i="11"/>
  <c r="BI21" i="11" s="1"/>
  <c r="BC21" i="11"/>
  <c r="BB21" i="11"/>
  <c r="BA21" i="11"/>
  <c r="AY21" i="11"/>
  <c r="BL28" i="10"/>
  <c r="BK28" i="10"/>
  <c r="BH28" i="10"/>
  <c r="BG28" i="10"/>
  <c r="BF28" i="10"/>
  <c r="BJ28" i="10" s="1"/>
  <c r="BE28" i="10"/>
  <c r="BI28" i="10" s="1"/>
  <c r="BC28" i="10"/>
  <c r="BD28" i="10" s="1"/>
  <c r="BB28" i="10"/>
  <c r="BA28" i="10"/>
  <c r="AY28" i="10"/>
  <c r="BK34" i="8"/>
  <c r="BJ34" i="8"/>
  <c r="BG34" i="8"/>
  <c r="BF34" i="8"/>
  <c r="BE34" i="8"/>
  <c r="BI34" i="8" s="1"/>
  <c r="BD34" i="8"/>
  <c r="BH34" i="8" s="1"/>
  <c r="BB34" i="8"/>
  <c r="BC34" i="8" s="1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I32" i="8" s="1"/>
  <c r="BD32" i="8"/>
  <c r="BB32" i="8"/>
  <c r="BA32" i="8"/>
  <c r="AZ32" i="8"/>
  <c r="AX32" i="8"/>
  <c r="BK31" i="8"/>
  <c r="BJ31" i="8"/>
  <c r="BG31" i="8"/>
  <c r="BF31" i="8"/>
  <c r="BE31" i="8"/>
  <c r="BD31" i="8"/>
  <c r="BH31" i="8" s="1"/>
  <c r="BB31" i="8"/>
  <c r="BC31" i="8" s="1"/>
  <c r="BA31" i="8"/>
  <c r="AZ31" i="8"/>
  <c r="AX31" i="8"/>
  <c r="BK33" i="9"/>
  <c r="BJ33" i="9"/>
  <c r="BG33" i="9"/>
  <c r="BF33" i="9"/>
  <c r="BE33" i="9"/>
  <c r="BI33" i="9" s="1"/>
  <c r="BD33" i="9"/>
  <c r="BH33" i="9" s="1"/>
  <c r="BB33" i="9"/>
  <c r="BC33" i="9" s="1"/>
  <c r="BA33" i="9"/>
  <c r="AZ33" i="9"/>
  <c r="AX33" i="9"/>
  <c r="BK32" i="9"/>
  <c r="BJ32" i="9"/>
  <c r="BG32" i="9"/>
  <c r="BF32" i="9"/>
  <c r="BE32" i="9"/>
  <c r="BI32" i="9" s="1"/>
  <c r="BD32" i="9"/>
  <c r="BH32" i="9" s="1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I37" i="7" s="1"/>
  <c r="BD37" i="7"/>
  <c r="BH37" i="7" s="1"/>
  <c r="BB37" i="7"/>
  <c r="BC37" i="7" s="1"/>
  <c r="BA37" i="7"/>
  <c r="AZ37" i="7"/>
  <c r="AX37" i="7"/>
  <c r="BD21" i="11" l="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J23" i="12" s="1"/>
  <c r="BE23" i="12"/>
  <c r="BI23" i="12" s="1"/>
  <c r="BC23" i="12"/>
  <c r="BD23" i="12" s="1"/>
  <c r="BB23" i="12"/>
  <c r="BA23" i="12"/>
  <c r="AY23" i="12"/>
  <c r="BL20" i="11"/>
  <c r="BK20" i="11"/>
  <c r="BH20" i="11"/>
  <c r="BG20" i="11"/>
  <c r="BF20" i="11"/>
  <c r="BJ20" i="11" s="1"/>
  <c r="BE20" i="11"/>
  <c r="BI20" i="11" s="1"/>
  <c r="BC20" i="11"/>
  <c r="BB20" i="11"/>
  <c r="BA20" i="11"/>
  <c r="AY20" i="11"/>
  <c r="BK30" i="8"/>
  <c r="BJ30" i="8"/>
  <c r="BG30" i="8"/>
  <c r="BF30" i="8"/>
  <c r="BE30" i="8"/>
  <c r="BI30" i="8" s="1"/>
  <c r="BD30" i="8"/>
  <c r="BH30" i="8" s="1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H29" i="9" s="1"/>
  <c r="BB29" i="9"/>
  <c r="BA29" i="9"/>
  <c r="AZ29" i="9"/>
  <c r="AX29" i="9"/>
  <c r="BK36" i="7"/>
  <c r="BJ36" i="7"/>
  <c r="BG36" i="7"/>
  <c r="BF36" i="7"/>
  <c r="BE36" i="7"/>
  <c r="BD36" i="7"/>
  <c r="BH36" i="7" s="1"/>
  <c r="BB36" i="7"/>
  <c r="BA36" i="7"/>
  <c r="AZ36" i="7"/>
  <c r="AX36" i="7"/>
  <c r="BK35" i="7"/>
  <c r="BJ35" i="7"/>
  <c r="BG35" i="7"/>
  <c r="BI35" i="7" s="1"/>
  <c r="BF35" i="7"/>
  <c r="BE35" i="7"/>
  <c r="BD35" i="7"/>
  <c r="BH35" i="7" s="1"/>
  <c r="BB35" i="7"/>
  <c r="BC35" i="7" s="1"/>
  <c r="BA35" i="7"/>
  <c r="AZ35" i="7"/>
  <c r="AX35" i="7"/>
  <c r="BK34" i="7"/>
  <c r="BJ34" i="7"/>
  <c r="BG34" i="7"/>
  <c r="BF34" i="7"/>
  <c r="BE34" i="7"/>
  <c r="BI34" i="7" s="1"/>
  <c r="BD34" i="7"/>
  <c r="BH34" i="7" s="1"/>
  <c r="BB34" i="7"/>
  <c r="BC34" i="7" s="1"/>
  <c r="BA34" i="7"/>
  <c r="AZ34" i="7"/>
  <c r="AX34" i="7"/>
  <c r="BD20" i="11" l="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I22" i="12" s="1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J27" i="10" s="1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H33" i="7" s="1"/>
  <c r="BB33" i="7"/>
  <c r="BA33" i="7"/>
  <c r="AZ33" i="7"/>
  <c r="AX33" i="7"/>
  <c r="BJ19" i="11" l="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I21" i="12" s="1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J18" i="11" l="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J20" i="12" s="1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D17" i="11" s="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I31" i="7" s="1"/>
  <c r="BD31" i="7"/>
  <c r="BB31" i="7"/>
  <c r="BA31" i="7"/>
  <c r="AZ31" i="7"/>
  <c r="AX31" i="7"/>
  <c r="BH26" i="8" l="1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J23" i="10" l="1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<sst xmlns="http://schemas.openxmlformats.org/spreadsheetml/2006/main" count="1949" uniqueCount="429">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</sst>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2"/>
  <sheetViews>
    <sheetView topLeftCell="AM1" workbookViewId="0">
      <selection activeCell="AO1" sqref="AO1:AO1048576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1878</v>
      </c>
      <c r="BN1" s="25">
        <f>SUM($AP$2:$AP$1048576,$AR$2:$AR$1048576)</f>
        <v>1817</v>
      </c>
      <c r="BO1" s="25">
        <f>SUM($AU$2:$AU$1048576)</f>
        <v>5016</v>
      </c>
      <c r="BP1" s="25">
        <f>SUM($AV$2:$AV$1048576)</f>
        <v>6080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2" si="1">SUMIF($B$2:$B$1048576,$B2,$AF$2:$AF$1048576)</f>
        <v>54</v>
      </c>
      <c r="BB2" s="25">
        <f t="shared" ref="BB2:BB22" si="2">SUMIF($B$2:$B$1048576,$B2,$AW$2:$AW$1048576)</f>
        <v>204</v>
      </c>
      <c r="BC2" s="25">
        <f t="shared" ref="BC2:BC22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2" si="5">SUMIF($B$2:$B$1048576,$B2,$AO$2:$AO$1048576)</f>
        <v>26</v>
      </c>
      <c r="BF2" s="25">
        <f t="shared" ref="BF2:BF22" si="6">SUMIF($B$2:$B$1048576,$B2,$AP$2:$AP$1048576)</f>
        <v>28</v>
      </c>
      <c r="BG2" s="25">
        <f t="shared" ref="BG2:BG22" si="7">SUMIF($B$2:$B$1048576,$B2,$AQ$2:$AQ$1048576)</f>
        <v>0</v>
      </c>
      <c r="BH2" s="25">
        <f t="shared" ref="BH2:BH22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2" si="14">SUMIF($B$2:$B$1048576,$B3,$AU$2:$AU$1048576)</f>
        <v>204</v>
      </c>
      <c r="BL3" s="30">
        <f t="shared" ref="BL3:BL22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2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2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2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2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x14ac:dyDescent="0.2">
      <c r="A22" s="18" t="s">
        <v>427</v>
      </c>
      <c r="B22" s="18" t="s">
        <v>412</v>
      </c>
      <c r="C22" s="18">
        <v>1000</v>
      </c>
      <c r="D22" s="18">
        <v>2</v>
      </c>
      <c r="E22" s="18">
        <v>1</v>
      </c>
      <c r="F22" s="18">
        <v>0</v>
      </c>
      <c r="G22" s="18">
        <v>1</v>
      </c>
      <c r="H22" s="18">
        <v>3</v>
      </c>
      <c r="I22" s="18">
        <v>3</v>
      </c>
      <c r="J22" s="18">
        <v>1</v>
      </c>
      <c r="K22" s="18">
        <v>0</v>
      </c>
      <c r="L22" s="18">
        <v>2</v>
      </c>
      <c r="M22" s="18">
        <v>0</v>
      </c>
      <c r="N22" s="18">
        <v>0.2</v>
      </c>
      <c r="O22" s="18">
        <v>0</v>
      </c>
      <c r="P22" s="18">
        <v>1.2</v>
      </c>
      <c r="Q22" s="18">
        <v>0.2</v>
      </c>
      <c r="R22" s="18">
        <v>3</v>
      </c>
      <c r="S22" s="18">
        <v>4</v>
      </c>
      <c r="T22" s="18">
        <v>0</v>
      </c>
      <c r="U22" s="18">
        <v>4</v>
      </c>
      <c r="V22" s="18">
        <v>0</v>
      </c>
      <c r="W22" s="18">
        <v>0.25</v>
      </c>
      <c r="X22" s="18">
        <v>0.25</v>
      </c>
      <c r="Y22" s="18">
        <v>4</v>
      </c>
      <c r="Z22" s="18">
        <v>4</v>
      </c>
      <c r="AA22" s="18">
        <v>0</v>
      </c>
      <c r="AB22" s="18">
        <v>0</v>
      </c>
      <c r="AC22" s="18">
        <v>0</v>
      </c>
      <c r="AD22" s="18">
        <v>0</v>
      </c>
      <c r="AE22" s="18">
        <v>15</v>
      </c>
      <c r="AF22" s="18">
        <v>108</v>
      </c>
      <c r="AG22" s="18">
        <v>27.367868333333298</v>
      </c>
      <c r="AH22" s="41">
        <v>0.75524475524475498</v>
      </c>
      <c r="AI22" s="41" t="s">
        <v>39</v>
      </c>
      <c r="AJ22" s="41">
        <v>0.75524475524475498</v>
      </c>
      <c r="AK22" s="41" t="s">
        <v>39</v>
      </c>
      <c r="AL22" s="18">
        <v>0</v>
      </c>
      <c r="AM22" s="18">
        <v>108</v>
      </c>
      <c r="AN22" s="18">
        <v>0</v>
      </c>
      <c r="AO22" s="18">
        <v>105</v>
      </c>
      <c r="AP22" s="18">
        <v>0</v>
      </c>
      <c r="AQ22" s="18">
        <v>0</v>
      </c>
      <c r="AR22" s="18">
        <v>0</v>
      </c>
      <c r="AS22" s="42" t="s">
        <v>39</v>
      </c>
      <c r="AT22" s="41">
        <v>0.97222222222222199</v>
      </c>
      <c r="AU22" s="18">
        <v>352</v>
      </c>
      <c r="AV22" s="18">
        <v>0</v>
      </c>
      <c r="AW22" s="18">
        <v>352</v>
      </c>
      <c r="AY22" s="30" t="str">
        <f t="shared" ref="AY22" si="84">B22</f>
        <v>'20201214'</v>
      </c>
      <c r="AZ22" s="57" t="s">
        <v>428</v>
      </c>
      <c r="BA22" s="30">
        <f t="shared" si="1"/>
        <v>313</v>
      </c>
      <c r="BB22" s="30">
        <f t="shared" si="2"/>
        <v>688</v>
      </c>
      <c r="BC22" s="30">
        <f t="shared" si="3"/>
        <v>4896.1363999999976</v>
      </c>
      <c r="BD22" s="30">
        <f t="shared" ref="BD22" si="85">BC22/BA22</f>
        <v>15.642608306709258</v>
      </c>
      <c r="BE22" s="30">
        <f t="shared" si="5"/>
        <v>162</v>
      </c>
      <c r="BF22" s="30">
        <f t="shared" si="6"/>
        <v>55</v>
      </c>
      <c r="BG22" s="30">
        <f t="shared" si="7"/>
        <v>0</v>
      </c>
      <c r="BH22" s="30">
        <f t="shared" si="8"/>
        <v>0</v>
      </c>
      <c r="BI22" s="30">
        <f t="shared" ref="BI22" si="86">SUM(BE22,BG22)</f>
        <v>162</v>
      </c>
      <c r="BJ22" s="30">
        <f t="shared" ref="BJ22" si="87">SUM(BF22,BH22)</f>
        <v>55</v>
      </c>
      <c r="BK22" s="30">
        <f t="shared" si="14"/>
        <v>448</v>
      </c>
      <c r="BL22" s="30">
        <f t="shared" si="15"/>
        <v>240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3"/>
  <sheetViews>
    <sheetView topLeftCell="AM1" workbookViewId="0">
      <selection activeCell="BA23" sqref="BA23:BL23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1666</v>
      </c>
      <c r="BN1" s="25">
        <f>SUM($AP$2:$AP$1048576,$AR$2:$AR$1048576)</f>
        <v>1666</v>
      </c>
      <c r="BO1" s="25">
        <f>SUM($AU$2:$AU$1048576)</f>
        <v>6268</v>
      </c>
      <c r="BP1" s="25">
        <f>SUM($AV$2:$AV$1048576)</f>
        <v>5124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23" si="14">SUMIF($B$2:$B$1048576,$B3,$AU$2:$AU$1048576)</f>
        <v>8</v>
      </c>
      <c r="BL3" s="25">
        <f t="shared" ref="BL3:BL23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4"/>
        <v>256</v>
      </c>
      <c r="BL20" s="29">
        <f t="shared" si="15"/>
        <v>272</v>
      </c>
    </row>
    <row r="21" spans="1:64" s="29" customFormat="1" x14ac:dyDescent="0.2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4"/>
        <v>368</v>
      </c>
      <c r="BL21" s="29">
        <f t="shared" si="15"/>
        <v>272</v>
      </c>
    </row>
    <row r="22" spans="1:64" s="29" customFormat="1" x14ac:dyDescent="0.2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4"/>
        <v>368</v>
      </c>
      <c r="BL22" s="29">
        <f t="shared" si="15"/>
        <v>240</v>
      </c>
    </row>
    <row r="23" spans="1:64" x14ac:dyDescent="0.2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78"/>
        <v>'20201211'</v>
      </c>
      <c r="AZ23" s="18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4"/>
        <v>384</v>
      </c>
      <c r="BL23" s="29">
        <f t="shared" si="15"/>
        <v>416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37"/>
  <sheetViews>
    <sheetView tabSelected="1" zoomScaleNormal="100" workbookViewId="0">
      <selection activeCell="A37" sqref="A3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2057</v>
      </c>
      <c r="BM1" s="25">
        <f>SUM($AO$2:$AO$1048576,$AQ$2:$AQ$1048576)</f>
        <v>2143</v>
      </c>
      <c r="BN1" s="25">
        <f>SUM($AT$2:$AT$1048576)</f>
        <v>7168</v>
      </c>
      <c r="BO1" s="25">
        <f>SUM($AU$2:$AU$1048576)</f>
        <v>7072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7" si="0">SUMIF($B$2:$B$1048576,$B2,$AE$2:$AE$1048576)</f>
        <v>42</v>
      </c>
      <c r="BA2" s="25">
        <f t="shared" ref="BA2:BA37" si="1">SUMIF($B$2:$B$1048576,$B2,$AV$2:$AV$1048576)</f>
        <v>164</v>
      </c>
      <c r="BB2" s="25">
        <f t="shared" ref="BB2:BB37" si="2">SUMIF($B$2:$B$1048576,$B2,$AF$2:$AF$1048576)*60</f>
        <v>1694.5396000000019</v>
      </c>
      <c r="BC2" s="25">
        <f>BB2/AZ2</f>
        <v>40.346180952380998</v>
      </c>
      <c r="BD2" s="25">
        <f t="shared" ref="BD2:BD37" si="3">SUMIF($B$2:$B$1048576,$B2,$AN$2:$AN$1048576)</f>
        <v>20</v>
      </c>
      <c r="BE2" s="25">
        <f t="shared" ref="BE2:BE37" si="4">SUMIF($B$2:$B$1048576,$B2,$AO$2:$AO$1048576)</f>
        <v>21</v>
      </c>
      <c r="BF2" s="25">
        <f t="shared" ref="BF2:BF37" si="5">SUMIF($B$2:$B$1048576,$B2,$AP$2:$AP$1048576)</f>
        <v>0</v>
      </c>
      <c r="BG2" s="25">
        <f t="shared" ref="BG2:BG37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7" si="8">SUMIF($B$2:$B$1048576,$B3,$AT$2:$AT$1048576)</f>
        <v>532</v>
      </c>
      <c r="BK3" s="18">
        <f t="shared" ref="BK3:BK37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2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2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2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2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2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x14ac:dyDescent="0.2">
      <c r="A37" s="1" t="s">
        <v>411</v>
      </c>
      <c r="B37" s="1" t="s">
        <v>412</v>
      </c>
      <c r="C37" s="1">
        <v>1000</v>
      </c>
      <c r="D37" s="1">
        <v>4</v>
      </c>
      <c r="E37" s="1">
        <v>0</v>
      </c>
      <c r="F37" s="1">
        <v>3</v>
      </c>
      <c r="G37" s="1">
        <v>2</v>
      </c>
      <c r="H37" s="1">
        <v>1</v>
      </c>
      <c r="I37" s="1">
        <v>1</v>
      </c>
      <c r="J37" s="1">
        <v>0</v>
      </c>
      <c r="K37" s="1">
        <v>3</v>
      </c>
      <c r="L37" s="1">
        <v>2</v>
      </c>
      <c r="M37" s="1">
        <v>0</v>
      </c>
      <c r="N37" s="1">
        <v>0.2</v>
      </c>
      <c r="O37" s="1">
        <v>0</v>
      </c>
      <c r="P37" s="1">
        <v>1.2</v>
      </c>
      <c r="Q37" s="1">
        <v>0.2</v>
      </c>
      <c r="R37" s="1">
        <v>2</v>
      </c>
      <c r="S37" s="1">
        <v>4</v>
      </c>
      <c r="T37" s="1">
        <v>0</v>
      </c>
      <c r="U37" s="1">
        <v>4</v>
      </c>
      <c r="V37" s="1">
        <v>0</v>
      </c>
      <c r="W37" s="1">
        <v>0.25</v>
      </c>
      <c r="X37" s="1">
        <v>0.25</v>
      </c>
      <c r="Y37" s="1">
        <v>4</v>
      </c>
      <c r="Z37" s="1">
        <v>4</v>
      </c>
      <c r="AA37" s="1">
        <v>0</v>
      </c>
      <c r="AB37" s="1">
        <v>0</v>
      </c>
      <c r="AC37" s="1">
        <v>0</v>
      </c>
      <c r="AD37" s="1">
        <v>0</v>
      </c>
      <c r="AE37" s="1">
        <v>297</v>
      </c>
      <c r="AF37" s="1">
        <v>56.573230000000002</v>
      </c>
      <c r="AG37" s="8">
        <v>0.97697368421052599</v>
      </c>
      <c r="AH37" s="8" t="s">
        <v>39</v>
      </c>
      <c r="AI37" s="8">
        <v>0.97687861271676302</v>
      </c>
      <c r="AJ37" s="8">
        <v>0.977099236641221</v>
      </c>
      <c r="AK37" s="1">
        <v>0</v>
      </c>
      <c r="AL37" s="1">
        <v>169</v>
      </c>
      <c r="AM37" s="1">
        <v>128</v>
      </c>
      <c r="AN37" s="1">
        <v>102</v>
      </c>
      <c r="AO37" s="1">
        <v>103</v>
      </c>
      <c r="AP37" s="1">
        <v>0</v>
      </c>
      <c r="AQ37" s="1">
        <v>0</v>
      </c>
      <c r="AR37" s="21" t="s">
        <v>39</v>
      </c>
      <c r="AS37" s="8">
        <v>0.69023569023568998</v>
      </c>
      <c r="AT37" s="1">
        <v>368</v>
      </c>
      <c r="AU37" s="1">
        <v>368</v>
      </c>
      <c r="AV37" s="1">
        <v>736</v>
      </c>
      <c r="AX37" s="1" t="str">
        <f t="shared" ref="AX37" si="84">B37</f>
        <v>'20201214'</v>
      </c>
      <c r="AY37" s="18" t="s">
        <v>413</v>
      </c>
      <c r="AZ37" s="1">
        <f t="shared" si="0"/>
        <v>297</v>
      </c>
      <c r="BA37" s="1">
        <f t="shared" si="1"/>
        <v>736</v>
      </c>
      <c r="BB37" s="1">
        <f t="shared" si="2"/>
        <v>3394.3938000000003</v>
      </c>
      <c r="BC37" s="1">
        <f t="shared" ref="BC37" si="85">BB37/AZ37</f>
        <v>11.428935353535355</v>
      </c>
      <c r="BD37" s="1">
        <f t="shared" si="3"/>
        <v>102</v>
      </c>
      <c r="BE37" s="1">
        <f t="shared" si="4"/>
        <v>103</v>
      </c>
      <c r="BF37" s="1">
        <f t="shared" si="5"/>
        <v>0</v>
      </c>
      <c r="BG37" s="1">
        <f t="shared" si="6"/>
        <v>0</v>
      </c>
      <c r="BH37" s="1">
        <f t="shared" ref="BH37" si="86">SUM(BD37,BF37)</f>
        <v>102</v>
      </c>
      <c r="BI37" s="1">
        <f t="shared" ref="BI37" si="87">SUM(BE37,BG37)</f>
        <v>103</v>
      </c>
      <c r="BJ37" s="1">
        <f t="shared" si="8"/>
        <v>368</v>
      </c>
      <c r="BK37" s="1">
        <f t="shared" si="9"/>
        <v>368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3"/>
  <sheetViews>
    <sheetView topLeftCell="AL1" workbookViewId="0">
      <selection activeCell="AX33" sqref="AX33:BK3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2571</v>
      </c>
      <c r="BM1" s="25">
        <f>SUM($AO$2:$AO$1048576,$AQ$2:$AQ$1048576)</f>
        <v>2614</v>
      </c>
      <c r="BN1" s="25">
        <f>SUM($AT$2:$AT$1048576)</f>
        <v>8080</v>
      </c>
      <c r="BO1" s="25">
        <f>SUM($AU$2:$AU$1048576)</f>
        <v>8388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3" si="1">SUMIF($B$2:$B$1048576,$B2,$AE$2:$AE$1048576)</f>
        <v>56</v>
      </c>
      <c r="BA2" s="25">
        <f t="shared" ref="BA2:BA33" si="2">SUMIF($B$2:$B$1048576,$B2,$AV$2:$AV$1048576)</f>
        <v>216</v>
      </c>
      <c r="BB2" s="25">
        <f t="shared" ref="BB2:BB33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3" si="5">SUMIF($B$2:$B$1048576,$B2,$AN$2:$AN$1048576)</f>
        <v>26</v>
      </c>
      <c r="BE2" s="25">
        <f t="shared" ref="BE2:BE33" si="6">SUMIF($B$2:$B$1048576,$B2,$AO$2:$AO$1048576)</f>
        <v>28</v>
      </c>
      <c r="BF2" s="25">
        <f t="shared" ref="BF2:BF33" si="7">SUMIF($B$2:$B$1048576,$B2,$AP$2:$AP$1048576)</f>
        <v>0</v>
      </c>
      <c r="BG2" s="25">
        <f t="shared" ref="BG2:BG33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3" si="10">SUMIF($B$2:$B$1048576,$B3,$AT$2:$AT$1048576)</f>
        <v>236</v>
      </c>
      <c r="BK3" s="29">
        <f t="shared" ref="BK3:BK33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2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2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2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2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2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2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x14ac:dyDescent="0.2">
      <c r="A33" s="18" t="s">
        <v>417</v>
      </c>
      <c r="B33" s="18" t="s">
        <v>412</v>
      </c>
      <c r="C33" s="18">
        <v>1000</v>
      </c>
      <c r="D33" s="18">
        <v>4</v>
      </c>
      <c r="E33" s="18">
        <v>0</v>
      </c>
      <c r="F33" s="18">
        <v>1</v>
      </c>
      <c r="G33" s="18">
        <v>2</v>
      </c>
      <c r="H33" s="18">
        <v>3</v>
      </c>
      <c r="I33" s="18">
        <v>2</v>
      </c>
      <c r="J33" s="18">
        <v>0</v>
      </c>
      <c r="K33" s="18">
        <v>3</v>
      </c>
      <c r="L33" s="18">
        <v>1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8</v>
      </c>
      <c r="S33" s="18">
        <v>4</v>
      </c>
      <c r="T33" s="18">
        <v>0</v>
      </c>
      <c r="U33" s="18">
        <v>4</v>
      </c>
      <c r="V33" s="18">
        <v>0</v>
      </c>
      <c r="W33" s="18">
        <v>0.25</v>
      </c>
      <c r="X33" s="18">
        <v>0.25</v>
      </c>
      <c r="Y33" s="18">
        <v>4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112</v>
      </c>
      <c r="AF33" s="18">
        <v>30.655601666666701</v>
      </c>
      <c r="AG33" s="41">
        <v>0.69135802469135799</v>
      </c>
      <c r="AH33" s="41" t="s">
        <v>39</v>
      </c>
      <c r="AI33" s="41">
        <v>0.77272727272727304</v>
      </c>
      <c r="AJ33" s="41">
        <v>0.63541666666666696</v>
      </c>
      <c r="AK33" s="18">
        <v>0</v>
      </c>
      <c r="AL33" s="18">
        <v>51</v>
      </c>
      <c r="AM33" s="18">
        <v>61</v>
      </c>
      <c r="AN33" s="18">
        <v>48</v>
      </c>
      <c r="AO33" s="18">
        <v>47</v>
      </c>
      <c r="AP33" s="18">
        <v>0</v>
      </c>
      <c r="AQ33" s="18">
        <v>0</v>
      </c>
      <c r="AR33" s="42" t="s">
        <v>39</v>
      </c>
      <c r="AS33" s="41">
        <v>0.84821428571428603</v>
      </c>
      <c r="AT33" s="18">
        <v>160</v>
      </c>
      <c r="AU33" s="18">
        <v>80</v>
      </c>
      <c r="AV33" s="18">
        <v>240</v>
      </c>
      <c r="AX33" s="18" t="str">
        <f t="shared" ref="AX33" si="98">B33</f>
        <v>'20201214'</v>
      </c>
      <c r="AY33" s="18" t="s">
        <v>408</v>
      </c>
      <c r="AZ33" s="18">
        <f t="shared" si="1"/>
        <v>237</v>
      </c>
      <c r="BA33" s="18">
        <f t="shared" si="2"/>
        <v>688</v>
      </c>
      <c r="BB33" s="18">
        <f t="shared" si="3"/>
        <v>3736.1932999999981</v>
      </c>
      <c r="BC33" s="18">
        <f t="shared" ref="BC33" si="99">BB33/AZ33</f>
        <v>15.764528691983115</v>
      </c>
      <c r="BD33" s="18">
        <f t="shared" si="5"/>
        <v>99</v>
      </c>
      <c r="BE33" s="18">
        <f t="shared" si="6"/>
        <v>99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99</v>
      </c>
      <c r="BI33" s="18">
        <f t="shared" ref="BI33" si="101">SUM(BE33,BG33)</f>
        <v>99</v>
      </c>
      <c r="BJ33" s="18">
        <f t="shared" si="10"/>
        <v>368</v>
      </c>
      <c r="BK33" s="18">
        <f t="shared" si="11"/>
        <v>320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4"/>
  <sheetViews>
    <sheetView topLeftCell="AL1" workbookViewId="0">
      <selection activeCell="AZ34" sqref="AZ34:BK3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2435</v>
      </c>
      <c r="BM1" s="25">
        <f>SUM($AO$2:$AO$1048576,$AQ$2:$AQ$1048576)</f>
        <v>2581</v>
      </c>
      <c r="BN1" s="25">
        <f>SUM($AT$2:$AT$1048576)</f>
        <v>8492</v>
      </c>
      <c r="BO1" s="25">
        <f>SUM($AU$2:$AU$1048576)</f>
        <v>8804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4" si="1">SUMIF($B$2:$B$1048576,$B2,$AE$2:$AE$1048576)</f>
        <v>74</v>
      </c>
      <c r="BA2" s="25">
        <f t="shared" ref="BA2:BA34" si="2">SUMIF($B$2:$B$1048576,$B2,$AV$2:$AV$1048576)</f>
        <v>292</v>
      </c>
      <c r="BB2" s="25">
        <f t="shared" ref="BB2:BB3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4" si="5">SUMIF($B$2:$B$1048576,$B2,$AN$2:$AN$1048576)</f>
        <v>38</v>
      </c>
      <c r="BE2" s="25">
        <f t="shared" ref="BE2:BE34" si="6">SUMIF($B$2:$B$1048576,$B2,$AO$2:$AO$1048576)</f>
        <v>35</v>
      </c>
      <c r="BF2" s="25">
        <f t="shared" ref="BF2:BF34" si="7">SUMIF($B$2:$B$1048576,$B2,$AP$2:$AP$1048576)</f>
        <v>0</v>
      </c>
      <c r="BG2" s="25">
        <f t="shared" ref="BG2:BG3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4" si="10">SUMIF($B$2:$B$1048576,$B3,$AT$2:$AT$1048576)</f>
        <v>548</v>
      </c>
      <c r="BK3" s="29">
        <f t="shared" ref="BK3:BK34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2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2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2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2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2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2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2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4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x14ac:dyDescent="0.2">
      <c r="A34" s="18" t="s">
        <v>422</v>
      </c>
      <c r="B34" s="18" t="s">
        <v>412</v>
      </c>
      <c r="C34" s="18">
        <v>1000</v>
      </c>
      <c r="D34" s="18">
        <v>4</v>
      </c>
      <c r="E34" s="18">
        <v>1</v>
      </c>
      <c r="F34" s="18">
        <v>0</v>
      </c>
      <c r="G34" s="18">
        <v>2</v>
      </c>
      <c r="H34" s="18">
        <v>1</v>
      </c>
      <c r="I34" s="18">
        <v>2</v>
      </c>
      <c r="J34" s="18">
        <v>3</v>
      </c>
      <c r="K34" s="18">
        <v>1</v>
      </c>
      <c r="L34" s="18">
        <v>0</v>
      </c>
      <c r="M34" s="18">
        <v>0</v>
      </c>
      <c r="N34" s="18">
        <v>0.2</v>
      </c>
      <c r="O34" s="18">
        <v>0</v>
      </c>
      <c r="P34" s="18">
        <v>1.2</v>
      </c>
      <c r="Q34" s="18">
        <v>0.2</v>
      </c>
      <c r="R34" s="18">
        <v>8</v>
      </c>
      <c r="S34" s="18">
        <v>4</v>
      </c>
      <c r="T34" s="18">
        <v>0</v>
      </c>
      <c r="U34" s="18">
        <v>4</v>
      </c>
      <c r="V34" s="18">
        <v>0</v>
      </c>
      <c r="W34" s="18">
        <v>0.25</v>
      </c>
      <c r="X34" s="18">
        <v>0.25</v>
      </c>
      <c r="Y34" s="18">
        <v>3</v>
      </c>
      <c r="Z34" s="18">
        <v>4</v>
      </c>
      <c r="AA34" s="18">
        <v>0</v>
      </c>
      <c r="AB34" s="18">
        <v>0</v>
      </c>
      <c r="AC34" s="18">
        <v>0</v>
      </c>
      <c r="AD34" s="18">
        <v>0</v>
      </c>
      <c r="AE34" s="18">
        <v>89</v>
      </c>
      <c r="AF34" s="18">
        <v>26.3315533333333</v>
      </c>
      <c r="AG34" s="41">
        <v>0.96739130434782605</v>
      </c>
      <c r="AH34" s="41" t="s">
        <v>39</v>
      </c>
      <c r="AI34" s="41">
        <v>0.95555555555555605</v>
      </c>
      <c r="AJ34" s="41">
        <v>0.97872340425531901</v>
      </c>
      <c r="AK34" s="18">
        <v>0</v>
      </c>
      <c r="AL34" s="18">
        <v>43</v>
      </c>
      <c r="AM34" s="18">
        <v>46</v>
      </c>
      <c r="AN34" s="18">
        <v>34</v>
      </c>
      <c r="AO34" s="18">
        <v>31</v>
      </c>
      <c r="AP34" s="18">
        <v>0</v>
      </c>
      <c r="AQ34" s="18">
        <v>0</v>
      </c>
      <c r="AR34" s="42" t="s">
        <v>39</v>
      </c>
      <c r="AS34" s="41">
        <v>0.73033707865168496</v>
      </c>
      <c r="AT34" s="18">
        <v>128</v>
      </c>
      <c r="AU34" s="18">
        <v>176</v>
      </c>
      <c r="AV34" s="18">
        <v>304</v>
      </c>
      <c r="AX34" s="18" t="str">
        <f t="shared" si="98"/>
        <v>'20201214'</v>
      </c>
      <c r="AY34" s="18" t="s">
        <v>423</v>
      </c>
      <c r="AZ34" s="18">
        <f t="shared" si="1"/>
        <v>368</v>
      </c>
      <c r="BA34" s="18">
        <f t="shared" si="2"/>
        <v>728</v>
      </c>
      <c r="BB34" s="18">
        <f t="shared" si="3"/>
        <v>6165.4834000000019</v>
      </c>
      <c r="BC34" s="18">
        <f t="shared" ref="BC34" si="102">BB34/AZ34</f>
        <v>16.754030978260875</v>
      </c>
      <c r="BD34" s="18">
        <f t="shared" si="5"/>
        <v>79</v>
      </c>
      <c r="BE34" s="18">
        <f t="shared" si="6"/>
        <v>156</v>
      </c>
      <c r="BF34" s="18">
        <f t="shared" si="7"/>
        <v>0</v>
      </c>
      <c r="BG34" s="18">
        <f t="shared" si="8"/>
        <v>0</v>
      </c>
      <c r="BH34" s="18">
        <f t="shared" ref="BH34" si="103">SUM(BD34,BF34)</f>
        <v>79</v>
      </c>
      <c r="BI34" s="18">
        <f t="shared" ref="BI34" si="104">SUM(BE34,BG34)</f>
        <v>156</v>
      </c>
      <c r="BJ34" s="18">
        <f t="shared" si="10"/>
        <v>352</v>
      </c>
      <c r="BK34" s="18">
        <f t="shared" si="11"/>
        <v>376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28"/>
  <sheetViews>
    <sheetView workbookViewId="0">
      <selection activeCell="A28" sqref="A28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1711</v>
      </c>
      <c r="BN1" s="25">
        <f>SUM($AP$2:$AP$1048576,$AR$2:$AR$1048576)</f>
        <v>1623</v>
      </c>
      <c r="BO1" s="25">
        <f>SUM($AU$2:$AU$1048576)</f>
        <v>5780</v>
      </c>
      <c r="BP1" s="25">
        <f>SUM($AV$2:$AV$1048576)</f>
        <v>5220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8" si="35">SUMIF($B$2:$B$1048576,$B11,$AF$2:$AF$1048576)</f>
        <v>269</v>
      </c>
      <c r="BB11" s="30">
        <f t="shared" ref="BB11:BB28" si="36">SUMIF($B$2:$B$1048576,$B11,$AW$2:$AW$1048576)</f>
        <v>876</v>
      </c>
      <c r="BC11" s="30">
        <f t="shared" ref="BC11:BC28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8" si="39">SUMIF($B$2:$B$1048576,$B11,$AO$2:$AO$1048576)</f>
        <v>117</v>
      </c>
      <c r="BF11" s="30">
        <f t="shared" ref="BF11:BF28" si="40">SUMIF($B$2:$B$1048576,$B11,$AP$2:$AP$1048576)</f>
        <v>114</v>
      </c>
      <c r="BG11" s="30">
        <f t="shared" ref="BG11:BG28" si="41">SUMIF($B$2:$B$1048576,$B11,$AQ$2:$AQ$1048576)</f>
        <v>0</v>
      </c>
      <c r="BH11" s="30">
        <f t="shared" ref="BH11:BH28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8" si="45">SUMIF($B$2:$B$1048576,$B11,$AU$2:$AU$1048576)</f>
        <v>436</v>
      </c>
      <c r="BL11" s="18">
        <f t="shared" ref="BL11:BL28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2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2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x14ac:dyDescent="0.2">
      <c r="A28" s="18" t="s">
        <v>424</v>
      </c>
      <c r="B28" s="18" t="s">
        <v>412</v>
      </c>
      <c r="C28" s="18">
        <v>1000</v>
      </c>
      <c r="D28" s="18">
        <v>4</v>
      </c>
      <c r="E28" s="18">
        <v>0</v>
      </c>
      <c r="F28" s="18">
        <v>1</v>
      </c>
      <c r="G28" s="18">
        <v>3</v>
      </c>
      <c r="H28" s="18">
        <v>0</v>
      </c>
      <c r="I28" s="18">
        <v>2</v>
      </c>
      <c r="J28" s="18">
        <v>0</v>
      </c>
      <c r="K28" s="18">
        <v>1</v>
      </c>
      <c r="L28" s="18">
        <v>3</v>
      </c>
      <c r="M28" s="18">
        <v>0</v>
      </c>
      <c r="N28" s="18">
        <v>0.2</v>
      </c>
      <c r="O28" s="18">
        <v>0</v>
      </c>
      <c r="P28" s="18">
        <v>1.2</v>
      </c>
      <c r="Q28" s="18">
        <v>0.2</v>
      </c>
      <c r="R28" s="18">
        <v>8</v>
      </c>
      <c r="S28" s="18">
        <v>4</v>
      </c>
      <c r="T28" s="18">
        <v>0</v>
      </c>
      <c r="U28" s="18">
        <v>4</v>
      </c>
      <c r="V28" s="18">
        <v>0</v>
      </c>
      <c r="W28" s="18">
        <v>0.25</v>
      </c>
      <c r="X28" s="18">
        <v>0.25</v>
      </c>
      <c r="Y28" s="18">
        <v>10</v>
      </c>
      <c r="Z28" s="18">
        <v>4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180</v>
      </c>
      <c r="AG28" s="18">
        <v>49.438123333333301</v>
      </c>
      <c r="AH28" s="41">
        <v>0.85714285714285698</v>
      </c>
      <c r="AI28" s="41" t="s">
        <v>39</v>
      </c>
      <c r="AJ28" s="41">
        <v>0.82524271844660202</v>
      </c>
      <c r="AK28" s="41">
        <v>0.88785046728971995</v>
      </c>
      <c r="AL28" s="18">
        <v>0</v>
      </c>
      <c r="AM28" s="18">
        <v>85</v>
      </c>
      <c r="AN28" s="18">
        <v>95</v>
      </c>
      <c r="AO28" s="18">
        <v>84</v>
      </c>
      <c r="AP28" s="18">
        <v>85</v>
      </c>
      <c r="AQ28" s="18">
        <v>0</v>
      </c>
      <c r="AR28" s="18">
        <v>0</v>
      </c>
      <c r="AS28" s="42" t="s">
        <v>39</v>
      </c>
      <c r="AT28" s="41">
        <v>0.93888888888888899</v>
      </c>
      <c r="AU28" s="18">
        <v>304</v>
      </c>
      <c r="AV28" s="18">
        <v>208</v>
      </c>
      <c r="AW28" s="18">
        <v>512</v>
      </c>
      <c r="AY28" s="29" t="str">
        <f t="shared" ref="AY28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" si="85">SUM(BE28,BG28)</f>
        <v>84</v>
      </c>
      <c r="BJ28" s="29">
        <f t="shared" ref="BJ28" si="86">SUM(BF28,BH28)</f>
        <v>85</v>
      </c>
      <c r="BK28" s="29">
        <f t="shared" si="45"/>
        <v>304</v>
      </c>
      <c r="BL28" s="29">
        <f t="shared" si="46"/>
        <v>208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2020-12-15T17:01:07Z</dcterms:modified>
</cp:coreProperties>
</file>