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7980" windowHeight="5520" firstSheet="3" activeTab="5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  <sheet name="JB377" sheetId="13" r:id="rId12"/>
    <sheet name="JB378" sheetId="14" r:id="rId13"/>
    <sheet name="JB379" sheetId="15" r:id="rId14"/>
    <sheet name="JB380" sheetId="16" r:id="rId15"/>
    <sheet name="JB38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4" i="7" l="1"/>
  <c r="BJ44" i="7"/>
  <c r="BG44" i="7"/>
  <c r="BF44" i="7"/>
  <c r="BE44" i="7"/>
  <c r="BI44" i="7" s="1"/>
  <c r="BD44" i="7"/>
  <c r="BH44" i="7" s="1"/>
  <c r="BB44" i="7"/>
  <c r="BC44" i="7" s="1"/>
  <c r="BA44" i="7"/>
  <c r="AZ44" i="7"/>
  <c r="BK43" i="7"/>
  <c r="BJ43" i="7"/>
  <c r="BH43" i="7"/>
  <c r="BG43" i="7"/>
  <c r="BF43" i="7"/>
  <c r="BE43" i="7"/>
  <c r="BI43" i="7" s="1"/>
  <c r="BD43" i="7"/>
  <c r="BB43" i="7"/>
  <c r="BC43" i="7" s="1"/>
  <c r="BA43" i="7"/>
  <c r="AZ43" i="7"/>
  <c r="BK42" i="7"/>
  <c r="BJ42" i="7"/>
  <c r="BG42" i="7"/>
  <c r="BF42" i="7"/>
  <c r="BE42" i="7"/>
  <c r="BI42" i="7" s="1"/>
  <c r="BD42" i="7"/>
  <c r="BH42" i="7" s="1"/>
  <c r="BB42" i="7"/>
  <c r="BC42" i="7" s="1"/>
  <c r="BA42" i="7"/>
  <c r="AZ42" i="7"/>
  <c r="AX44" i="7"/>
  <c r="AX43" i="7"/>
  <c r="AX42" i="7"/>
  <c r="BL24" i="11" l="1"/>
  <c r="BK24" i="11"/>
  <c r="BJ24" i="11"/>
  <c r="BI24" i="11"/>
  <c r="BH24" i="11"/>
  <c r="BG24" i="11"/>
  <c r="BF24" i="11"/>
  <c r="BE24" i="11"/>
  <c r="BC24" i="11"/>
  <c r="BD24" i="11" s="1"/>
  <c r="BB24" i="11"/>
  <c r="BA24" i="11"/>
  <c r="AY24" i="11"/>
  <c r="BL23" i="11"/>
  <c r="BK23" i="11"/>
  <c r="BJ23" i="11"/>
  <c r="BH23" i="11"/>
  <c r="BG23" i="11"/>
  <c r="BF23" i="11"/>
  <c r="BE23" i="11"/>
  <c r="BI23" i="11" s="1"/>
  <c r="BC23" i="11"/>
  <c r="BB23" i="11"/>
  <c r="BA23" i="11"/>
  <c r="BD23" i="11" s="1"/>
  <c r="AY23" i="11"/>
  <c r="BL32" i="10"/>
  <c r="BK32" i="10"/>
  <c r="BH32" i="10"/>
  <c r="BG32" i="10"/>
  <c r="BF32" i="10"/>
  <c r="BE32" i="10"/>
  <c r="BC32" i="10"/>
  <c r="BB32" i="10"/>
  <c r="BA32" i="10"/>
  <c r="AY32" i="10"/>
  <c r="BL31" i="10"/>
  <c r="BK31" i="10"/>
  <c r="BH31" i="10"/>
  <c r="BG31" i="10"/>
  <c r="BF31" i="10"/>
  <c r="BE31" i="10"/>
  <c r="BC31" i="10"/>
  <c r="BD31" i="10" s="1"/>
  <c r="BB31" i="10"/>
  <c r="BA31" i="10"/>
  <c r="AY31" i="10"/>
  <c r="BL30" i="10"/>
  <c r="BK30" i="10"/>
  <c r="BH30" i="10"/>
  <c r="BG30" i="10"/>
  <c r="BF30" i="10"/>
  <c r="BJ30" i="10" s="1"/>
  <c r="BE30" i="10"/>
  <c r="BC30" i="10"/>
  <c r="BB30" i="10"/>
  <c r="BA30" i="10"/>
  <c r="AY30" i="10"/>
  <c r="BL29" i="10"/>
  <c r="BK29" i="10"/>
  <c r="BH29" i="10"/>
  <c r="BG29" i="10"/>
  <c r="BF29" i="10"/>
  <c r="BE29" i="10"/>
  <c r="BC29" i="10"/>
  <c r="BB29" i="10"/>
  <c r="BA29" i="10"/>
  <c r="AY29" i="10"/>
  <c r="BK39" i="8"/>
  <c r="BJ39" i="8"/>
  <c r="BG39" i="8"/>
  <c r="BF39" i="8"/>
  <c r="BE39" i="8"/>
  <c r="BI39" i="8" s="1"/>
  <c r="BD39" i="8"/>
  <c r="BH39" i="8" s="1"/>
  <c r="BB39" i="8"/>
  <c r="BC39" i="8" s="1"/>
  <c r="BA39" i="8"/>
  <c r="AZ39" i="8"/>
  <c r="AX39" i="8"/>
  <c r="BK38" i="8"/>
  <c r="BJ38" i="8"/>
  <c r="BI38" i="8"/>
  <c r="BG38" i="8"/>
  <c r="BF38" i="8"/>
  <c r="BE38" i="8"/>
  <c r="BD38" i="8"/>
  <c r="BH38" i="8" s="1"/>
  <c r="BC38" i="8"/>
  <c r="BB38" i="8"/>
  <c r="BA38" i="8"/>
  <c r="AZ38" i="8"/>
  <c r="AX38" i="8"/>
  <c r="BK37" i="8"/>
  <c r="BJ37" i="8"/>
  <c r="BI37" i="8"/>
  <c r="BG37" i="8"/>
  <c r="BF37" i="8"/>
  <c r="BH37" i="8" s="1"/>
  <c r="BE37" i="8"/>
  <c r="BD37" i="8"/>
  <c r="BB37" i="8"/>
  <c r="BC37" i="8" s="1"/>
  <c r="BA37" i="8"/>
  <c r="AZ37" i="8"/>
  <c r="AX37" i="8"/>
  <c r="BK36" i="8"/>
  <c r="BJ36" i="8"/>
  <c r="BG36" i="8"/>
  <c r="BF36" i="8"/>
  <c r="BE36" i="8"/>
  <c r="BI36" i="8" s="1"/>
  <c r="BD36" i="8"/>
  <c r="BH36" i="8" s="1"/>
  <c r="BB36" i="8"/>
  <c r="BA36" i="8"/>
  <c r="AZ36" i="8"/>
  <c r="BC36" i="8" s="1"/>
  <c r="AX36" i="8"/>
  <c r="BK35" i="8"/>
  <c r="BJ35" i="8"/>
  <c r="BG35" i="8"/>
  <c r="BI35" i="8" s="1"/>
  <c r="BF35" i="8"/>
  <c r="BE35" i="8"/>
  <c r="BD35" i="8"/>
  <c r="BH35" i="8" s="1"/>
  <c r="BB35" i="8"/>
  <c r="BC35" i="8" s="1"/>
  <c r="BA35" i="8"/>
  <c r="AZ35" i="8"/>
  <c r="AX35" i="8"/>
  <c r="BD29" i="10" l="1"/>
  <c r="BJ32" i="10"/>
  <c r="BI30" i="10"/>
  <c r="BJ31" i="10"/>
  <c r="BI29" i="10"/>
  <c r="BJ29" i="10"/>
  <c r="BI31" i="10"/>
  <c r="BI32" i="10"/>
  <c r="BD32" i="10"/>
  <c r="BD30" i="10"/>
  <c r="BK41" i="7"/>
  <c r="BJ41" i="7"/>
  <c r="BG41" i="7"/>
  <c r="BF41" i="7"/>
  <c r="BE41" i="7"/>
  <c r="BD41" i="7"/>
  <c r="BB41" i="7"/>
  <c r="BA41" i="7"/>
  <c r="AZ41" i="7"/>
  <c r="BK40" i="7"/>
  <c r="BJ40" i="7"/>
  <c r="BG40" i="7"/>
  <c r="BF40" i="7"/>
  <c r="BE40" i="7"/>
  <c r="BI40" i="7" s="1"/>
  <c r="BD40" i="7"/>
  <c r="BH40" i="7" s="1"/>
  <c r="BB40" i="7"/>
  <c r="BA40" i="7"/>
  <c r="AZ40" i="7"/>
  <c r="BK39" i="7"/>
  <c r="BJ39" i="7"/>
  <c r="BG39" i="7"/>
  <c r="BF39" i="7"/>
  <c r="BE39" i="7"/>
  <c r="BI39" i="7" s="1"/>
  <c r="BD39" i="7"/>
  <c r="BB39" i="7"/>
  <c r="BA39" i="7"/>
  <c r="AZ39" i="7"/>
  <c r="BK38" i="7"/>
  <c r="BJ38" i="7"/>
  <c r="BG38" i="7"/>
  <c r="BF38" i="7"/>
  <c r="BE38" i="7"/>
  <c r="BI38" i="7" s="1"/>
  <c r="BD38" i="7"/>
  <c r="BH38" i="7" s="1"/>
  <c r="BB38" i="7"/>
  <c r="BA38" i="7"/>
  <c r="AZ38" i="7"/>
  <c r="AX41" i="7"/>
  <c r="AX40" i="7"/>
  <c r="AX39" i="7"/>
  <c r="AX38" i="7"/>
  <c r="BH41" i="7" l="1"/>
  <c r="BC39" i="7"/>
  <c r="BC40" i="7"/>
  <c r="BC41" i="7"/>
  <c r="BI41" i="7"/>
  <c r="BH39" i="7"/>
  <c r="BC38" i="7"/>
  <c r="BK3" i="15"/>
  <c r="BJ3" i="15"/>
  <c r="BG3" i="15"/>
  <c r="BF3" i="15"/>
  <c r="BE3" i="15"/>
  <c r="BD3" i="15"/>
  <c r="BB3" i="15"/>
  <c r="BA3" i="15"/>
  <c r="AZ3" i="15"/>
  <c r="AX3" i="15"/>
  <c r="BK6" i="14"/>
  <c r="BJ6" i="14"/>
  <c r="BG6" i="14"/>
  <c r="BF6" i="14"/>
  <c r="BE6" i="14"/>
  <c r="BD6" i="14"/>
  <c r="BB6" i="14"/>
  <c r="BA6" i="14"/>
  <c r="AZ6" i="14"/>
  <c r="AX6" i="14"/>
  <c r="BK5" i="14"/>
  <c r="BJ5" i="14"/>
  <c r="BG5" i="14"/>
  <c r="BF5" i="14"/>
  <c r="BE5" i="14"/>
  <c r="BD5" i="14"/>
  <c r="BB5" i="14"/>
  <c r="BA5" i="14"/>
  <c r="AZ5" i="14"/>
  <c r="AX5" i="14"/>
  <c r="BK4" i="14"/>
  <c r="BJ4" i="14"/>
  <c r="BG4" i="14"/>
  <c r="BF4" i="14"/>
  <c r="BE4" i="14"/>
  <c r="BD4" i="14"/>
  <c r="BB4" i="14"/>
  <c r="BA4" i="14"/>
  <c r="AZ4" i="14"/>
  <c r="AX4" i="14"/>
  <c r="BK3" i="14"/>
  <c r="BJ3" i="14"/>
  <c r="BG3" i="14"/>
  <c r="BF3" i="14"/>
  <c r="BE3" i="14"/>
  <c r="BD3" i="14"/>
  <c r="BB3" i="14"/>
  <c r="BA3" i="14"/>
  <c r="AZ3" i="14"/>
  <c r="AX3" i="14"/>
  <c r="BK35" i="9"/>
  <c r="BJ35" i="9"/>
  <c r="BG35" i="9"/>
  <c r="BF35" i="9"/>
  <c r="BE35" i="9"/>
  <c r="BD35" i="9"/>
  <c r="BB35" i="9"/>
  <c r="BC35" i="9" s="1"/>
  <c r="BA35" i="9"/>
  <c r="AZ35" i="9"/>
  <c r="BK34" i="9"/>
  <c r="BJ34" i="9"/>
  <c r="BG34" i="9"/>
  <c r="BF34" i="9"/>
  <c r="BE34" i="9"/>
  <c r="BD34" i="9"/>
  <c r="BB34" i="9"/>
  <c r="BA34" i="9"/>
  <c r="AZ34" i="9"/>
  <c r="AX35" i="9"/>
  <c r="AX34" i="9"/>
  <c r="BK2" i="17"/>
  <c r="BJ2" i="17"/>
  <c r="BG2" i="17"/>
  <c r="BF2" i="17"/>
  <c r="BE2" i="17"/>
  <c r="BD2" i="17"/>
  <c r="BB2" i="17"/>
  <c r="BA2" i="17"/>
  <c r="AZ2" i="17"/>
  <c r="AX2" i="17"/>
  <c r="BO1" i="17"/>
  <c r="BN1" i="17"/>
  <c r="BM1" i="17"/>
  <c r="BL1" i="17"/>
  <c r="BK2" i="16"/>
  <c r="BJ2" i="16"/>
  <c r="BG2" i="16"/>
  <c r="BF2" i="16"/>
  <c r="BE2" i="16"/>
  <c r="BD2" i="16"/>
  <c r="BB2" i="16"/>
  <c r="BA2" i="16"/>
  <c r="AZ2" i="16"/>
  <c r="AX2" i="16"/>
  <c r="BO1" i="16"/>
  <c r="BN1" i="16"/>
  <c r="BM1" i="16"/>
  <c r="BL1" i="16"/>
  <c r="BK2" i="15"/>
  <c r="BJ2" i="15"/>
  <c r="BG2" i="15"/>
  <c r="BF2" i="15"/>
  <c r="BE2" i="15"/>
  <c r="BD2" i="15"/>
  <c r="BB2" i="15"/>
  <c r="BA2" i="15"/>
  <c r="AZ2" i="15"/>
  <c r="AX2" i="15"/>
  <c r="BO1" i="15"/>
  <c r="BN1" i="15"/>
  <c r="BM1" i="15"/>
  <c r="BL1" i="15"/>
  <c r="BK2" i="14"/>
  <c r="BJ2" i="14"/>
  <c r="BG2" i="14"/>
  <c r="BF2" i="14"/>
  <c r="BE2" i="14"/>
  <c r="BD2" i="14"/>
  <c r="BB2" i="14"/>
  <c r="BA2" i="14"/>
  <c r="AZ2" i="14"/>
  <c r="AX2" i="14"/>
  <c r="BO1" i="14"/>
  <c r="BN1" i="14"/>
  <c r="BM1" i="14"/>
  <c r="BL1" i="14"/>
  <c r="BH3" i="15" l="1"/>
  <c r="BI6" i="14"/>
  <c r="BC5" i="14"/>
  <c r="BI3" i="14"/>
  <c r="BH2" i="17"/>
  <c r="BI2" i="17"/>
  <c r="BC2" i="17"/>
  <c r="BI2" i="16"/>
  <c r="BI2" i="15"/>
  <c r="BI3" i="15"/>
  <c r="BH2" i="15"/>
  <c r="BC3" i="15"/>
  <c r="BC4" i="14"/>
  <c r="BI5" i="14"/>
  <c r="BI4" i="14"/>
  <c r="BH6" i="14"/>
  <c r="BC3" i="14"/>
  <c r="BH5" i="14"/>
  <c r="BH4" i="14"/>
  <c r="BH3" i="14"/>
  <c r="BC6" i="14"/>
  <c r="BI35" i="9"/>
  <c r="BH35" i="9"/>
  <c r="BH34" i="9"/>
  <c r="BI34" i="9"/>
  <c r="BC34" i="9"/>
  <c r="BC2" i="16"/>
  <c r="BH2" i="16"/>
  <c r="BC2" i="15"/>
  <c r="BC2" i="14"/>
  <c r="BH2" i="14"/>
  <c r="BI2" i="14"/>
  <c r="BK3" i="13"/>
  <c r="BJ3" i="13"/>
  <c r="BG3" i="13"/>
  <c r="BF3" i="13"/>
  <c r="BE3" i="13"/>
  <c r="BD3" i="13"/>
  <c r="BB3" i="13"/>
  <c r="BA3" i="13"/>
  <c r="AZ3" i="13"/>
  <c r="AX3" i="13"/>
  <c r="AX2" i="13"/>
  <c r="BK2" i="13"/>
  <c r="BJ2" i="13"/>
  <c r="BG2" i="13"/>
  <c r="BF2" i="13"/>
  <c r="BE2" i="13"/>
  <c r="BD2" i="13"/>
  <c r="BB2" i="13"/>
  <c r="BA2" i="13"/>
  <c r="AZ2" i="13"/>
  <c r="BO1" i="13"/>
  <c r="BN1" i="13"/>
  <c r="BM1" i="13"/>
  <c r="BL1" i="13"/>
  <c r="BH3" i="13" l="1"/>
  <c r="BI3" i="13"/>
  <c r="BC2" i="13"/>
  <c r="BC3" i="13"/>
  <c r="BH2" i="13"/>
  <c r="BI2" i="13"/>
  <c r="BL22" i="11"/>
  <c r="BK22" i="11"/>
  <c r="BH22" i="11"/>
  <c r="BG22" i="11"/>
  <c r="BF22" i="11"/>
  <c r="BJ22" i="11" s="1"/>
  <c r="BE22" i="11"/>
  <c r="BC22" i="11"/>
  <c r="BB22" i="11"/>
  <c r="BA22" i="11"/>
  <c r="AY22" i="11"/>
  <c r="BL21" i="11"/>
  <c r="BK21" i="11"/>
  <c r="BH21" i="11"/>
  <c r="BG21" i="11"/>
  <c r="BF21" i="11"/>
  <c r="BE21" i="11"/>
  <c r="BC21" i="11"/>
  <c r="BB21" i="11"/>
  <c r="BA21" i="11"/>
  <c r="AY21" i="11"/>
  <c r="BL28" i="10"/>
  <c r="BK28" i="10"/>
  <c r="BH28" i="10"/>
  <c r="BG28" i="10"/>
  <c r="BF28" i="10"/>
  <c r="BE28" i="10"/>
  <c r="BC28" i="10"/>
  <c r="BB28" i="10"/>
  <c r="BA28" i="10"/>
  <c r="AY28" i="10"/>
  <c r="BK34" i="8"/>
  <c r="BJ34" i="8"/>
  <c r="BG34" i="8"/>
  <c r="BF34" i="8"/>
  <c r="BE34" i="8"/>
  <c r="BI34" i="8" s="1"/>
  <c r="BD34" i="8"/>
  <c r="BB34" i="8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D32" i="8"/>
  <c r="BB32" i="8"/>
  <c r="BA32" i="8"/>
  <c r="AZ32" i="8"/>
  <c r="AX32" i="8"/>
  <c r="BK31" i="8"/>
  <c r="BJ31" i="8"/>
  <c r="BG31" i="8"/>
  <c r="BF31" i="8"/>
  <c r="BE31" i="8"/>
  <c r="BD31" i="8"/>
  <c r="BB31" i="8"/>
  <c r="BA31" i="8"/>
  <c r="AZ31" i="8"/>
  <c r="AX31" i="8"/>
  <c r="BK33" i="9"/>
  <c r="BJ33" i="9"/>
  <c r="BG33" i="9"/>
  <c r="BF33" i="9"/>
  <c r="BE33" i="9"/>
  <c r="BD33" i="9"/>
  <c r="BB33" i="9"/>
  <c r="BA33" i="9"/>
  <c r="AZ33" i="9"/>
  <c r="AX33" i="9"/>
  <c r="BK32" i="9"/>
  <c r="BJ32" i="9"/>
  <c r="BG32" i="9"/>
  <c r="BF32" i="9"/>
  <c r="BE32" i="9"/>
  <c r="BD32" i="9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D37" i="7"/>
  <c r="BB37" i="7"/>
  <c r="BA37" i="7"/>
  <c r="AZ37" i="7"/>
  <c r="AX37" i="7"/>
  <c r="BJ28" i="10" l="1"/>
  <c r="BI28" i="10"/>
  <c r="BH32" i="9"/>
  <c r="BI32" i="9"/>
  <c r="BC33" i="9"/>
  <c r="BH33" i="9"/>
  <c r="BI33" i="9"/>
  <c r="BI22" i="11"/>
  <c r="BI21" i="11"/>
  <c r="BD22" i="11"/>
  <c r="BD28" i="10"/>
  <c r="BC34" i="8"/>
  <c r="BC31" i="8"/>
  <c r="BH34" i="8"/>
  <c r="BH31" i="8"/>
  <c r="BI32" i="8"/>
  <c r="BI37" i="7"/>
  <c r="BC37" i="7"/>
  <c r="BH37" i="7"/>
  <c r="BD21" i="1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E23" i="12"/>
  <c r="BC23" i="12"/>
  <c r="BB23" i="12"/>
  <c r="BA23" i="12"/>
  <c r="AY23" i="12"/>
  <c r="BL20" i="11"/>
  <c r="BK20" i="11"/>
  <c r="BH20" i="11"/>
  <c r="BG20" i="11"/>
  <c r="BF20" i="11"/>
  <c r="BE20" i="11"/>
  <c r="BC20" i="11"/>
  <c r="BB20" i="11"/>
  <c r="BA20" i="11"/>
  <c r="AY20" i="11"/>
  <c r="BK30" i="8"/>
  <c r="BJ30" i="8"/>
  <c r="BG30" i="8"/>
  <c r="BF30" i="8"/>
  <c r="BE30" i="8"/>
  <c r="BD30" i="8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B29" i="9"/>
  <c r="BA29" i="9"/>
  <c r="AZ29" i="9"/>
  <c r="AX29" i="9"/>
  <c r="BK36" i="7"/>
  <c r="BJ36" i="7"/>
  <c r="BG36" i="7"/>
  <c r="BF36" i="7"/>
  <c r="BE36" i="7"/>
  <c r="BD36" i="7"/>
  <c r="BB36" i="7"/>
  <c r="BA36" i="7"/>
  <c r="AZ36" i="7"/>
  <c r="AX36" i="7"/>
  <c r="BK35" i="7"/>
  <c r="BJ35" i="7"/>
  <c r="BG35" i="7"/>
  <c r="BF35" i="7"/>
  <c r="BE35" i="7"/>
  <c r="BD35" i="7"/>
  <c r="BB35" i="7"/>
  <c r="BA35" i="7"/>
  <c r="AZ35" i="7"/>
  <c r="AX35" i="7"/>
  <c r="BK34" i="7"/>
  <c r="BJ34" i="7"/>
  <c r="BG34" i="7"/>
  <c r="BF34" i="7"/>
  <c r="BE34" i="7"/>
  <c r="BD34" i="7"/>
  <c r="BB34" i="7"/>
  <c r="BA34" i="7"/>
  <c r="AZ34" i="7"/>
  <c r="AX34" i="7"/>
  <c r="BD23" i="12" l="1"/>
  <c r="BI23" i="12"/>
  <c r="BJ23" i="12"/>
  <c r="BJ20" i="11"/>
  <c r="BI20" i="11"/>
  <c r="BI30" i="8"/>
  <c r="BH30" i="8"/>
  <c r="BH29" i="9"/>
  <c r="BH35" i="7"/>
  <c r="BH36" i="7"/>
  <c r="BI35" i="7"/>
  <c r="BC34" i="7"/>
  <c r="BH34" i="7"/>
  <c r="BI34" i="7"/>
  <c r="BC35" i="7"/>
  <c r="BD20" i="1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J22" i="12" s="1"/>
  <c r="BE22" i="12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B33" i="7"/>
  <c r="BA33" i="7"/>
  <c r="AZ33" i="7"/>
  <c r="AX33" i="7"/>
  <c r="BI22" i="12" l="1"/>
  <c r="BJ27" i="10"/>
  <c r="BH33" i="7"/>
  <c r="BJ19" i="1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J21" i="12" s="1"/>
  <c r="BE21" i="12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I26" i="10" l="1"/>
  <c r="BI21" i="12"/>
  <c r="BJ18" i="1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D31" i="7"/>
  <c r="BB31" i="7"/>
  <c r="BA31" i="7"/>
  <c r="AZ31" i="7"/>
  <c r="AX31" i="7"/>
  <c r="BJ20" i="12" l="1"/>
  <c r="BD17" i="11"/>
  <c r="BI31" i="7"/>
  <c r="BH26" i="8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I23" i="8" l="1"/>
  <c r="BJ23" i="10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<sst xmlns="http://schemas.openxmlformats.org/spreadsheetml/2006/main" count="2573" uniqueCount="506">
  <si>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</si>
  <si>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</si>
  <si>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</si>
  <si>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</si>
  <si>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</si>
  <si>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</si>
  <si>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</si>
  <si>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</si>
  <si>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</si>
  <si>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</si>
  <si>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</si>
  <si>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</si>
  <si>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</si>
  <si>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</si>
  <si>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</si>
  <si>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</si>
  <si>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</si>
  <si>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</si>
  <si>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</si>
  <si>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</si>
  <si>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</si>
  <si>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</si>
  <si>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</si>
  <si>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</si>
  <si>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</si>
  <si>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</si>
  <si>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</si>
  <si>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</si>
  <si>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</si>
  <si>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</si>
  <si>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</si>
  <si>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</si>
  <si>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</si>
  <si>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</si>
  <si>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</si>
  <si>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</si>
  <si>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</si>
  <si>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</si>
  <si>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</si>
  <si>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</si>
  <si>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</si>
  <si>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</si>
  <si>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</si>
  <si>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</si>
  <si>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</si>
  <si>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</si>
  <si>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</si>
  <si>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</si>
  <si>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</si>
  <si>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</si>
  <si>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</si>
  <si>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</si>
  <si>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</si>
  <si>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</si>
  <si>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</si>
  <si>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</si>
  <si>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</si>
  <si>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</si>
  <si>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</si>
  <si>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</si>
  <si>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</si>
  <si>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</si>
  <si>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</si>
  <si>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</si>
  <si>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</si>
  <si>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</si>
  <si>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</si>
  <si>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</si>
  <si>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</si>
  <si>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</si>
  <si>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</si>
  <si>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</si>
  <si>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</si>
  <si>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</si>
  <si>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</si>
  <si>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</si>
  <si>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</si>
  <si>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</si>
  <si>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</si>
  <si>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</si>
  <si>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</si>
  <si>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</si>
  <si>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</si>
  <si>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</si>
  <si>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</si>
  <si>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</si>
  <si>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</si>
  <si>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</si>
  <si>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</si>
  <si>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</si>
  <si>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</si>
  <si>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</si>
  <si>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</si>
  <si>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</si>
  <si>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</si>
  <si>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</si>
  <si>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</si>
  <si>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</si>
  <si>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</si>
  <si>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</si>
  <si>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</si>
  <si>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</si>
  <si>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</si>
  <si>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</si>
  <si>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</si>
  <si>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</si>
  <si>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</si>
  <si>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</si>
  <si>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</si>
  <si>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</si>
  <si>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</si>
  <si>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</si>
  <si>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</si>
  <si>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</si>
  <si>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</si>
  <si>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</si>
  <si>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</si>
  <si>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</si>
  <si>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</si>
  <si>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</si>
  <si>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</si>
  <si>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</si>
  <si>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</si>
  <si>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</si>
  <si>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</si>
  <si>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</si>
  <si>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</si>
  <si>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</si>
  <si>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</si>
  <si>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</si>
  <si>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</si>
  <si>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</si>
  <si>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</si>
  <si>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</si>
  <si>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</si>
  <si>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</si>
  <si>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</si>
  <si>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</si>
  <si>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</si>
  <si>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</si>
  <si>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</si>
  <si>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</si>
  <si>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</si>
  <si>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</si>
  <si>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</si>
  <si>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</si>
  <si>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</si>
  <si>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</si>
  <si>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</si>
  <si>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</si>
  <si>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</si>
  <si>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</si>
  <si>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</si>
  <si>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</si>
  <si>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</si>
  <si>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</si>
  <si>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</si>
  <si>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</si>
  <si>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</si>
  <si>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</si>
  <si>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</si>
  <si>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</si>
  <si>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</si>
  <si>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</si>
  <si>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</si>
  <si>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</si>
  <si>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</si>
  <si>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</si>
  <si>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</si>
  <si>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</si>
  <si>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</si>
  <si>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</si>
  <si>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</si>
  <si>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</si>
  <si>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</si>
  <si>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</si>
  <si>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</si>
  <si>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</si>
  <si>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</si>
  <si>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</si>
  <si>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</si>
  <si>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</si>
  <si>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</si>
  <si>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</si>
  <si>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</si>
  <si>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</si>
  <si>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</si>
  <si>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</si>
  <si>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</si>
  <si>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</si>
  <si>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</si>
  <si>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</si>
  <si>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</si>
  <si>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</si>
  <si>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</si>
  <si>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</si>
  <si>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</si>
  <si>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</si>
  <si>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</si>
  <si>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</si>
  <si>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</si>
  <si>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</si>
  <si>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</si>
  <si>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</si>
  <si>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</si>
  <si>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</si>
  <si>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</si>
  <si>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</si>
  <si>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</si>
  <si>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</si>
  <si>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</si>
  <si>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</si>
  <si>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</si>
  <si>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</si>
  <si>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</si>
  <si>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</si>
  <si>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</si>
  <si>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</si>
  <si>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</si>
  <si>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</si>
  <si>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</si>
  <si>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</si>
  <si>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</si>
  <si>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</si>
  <si>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</si>
  <si>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</si>
  <si>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</si>
  <si>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</si>
  <si>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</si>
  <si>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</si>
  <si>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</si>
  <si>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</si>
  <si>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</si>
  <si>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</si>
  <si>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</si>
  <si>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</si>
  <si>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</si>
  <si>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</si>
  <si>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</si>
  <si>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</si>
  <si>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</si>
  <si>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</si>
  <si>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</si>
  <si>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</si>
  <si>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</si>
  <si>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</si>
  <si>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</si>
  <si>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</si>
  <si>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</si>
  <si>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</si>
  <si>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</si>
  <si>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</si>
  <si>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</si>
  <si>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</si>
  <si>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</si>
  <si>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</si>
  <si>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</si>
  <si>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</si>
  <si>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</si>
  <si>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</si>
  <si>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</si>
  <si>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</si>
  <si>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</si>
  <si>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</si>
  <si>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</si>
  <si>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</si>
  <si>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</si>
  <si>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</si>
  <si>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</si>
  <si>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</si>
  <si>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</si>
  <si>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</si>
  <si>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</si>
  <si>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</si>
  <si>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</si>
  <si>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</si>
  <si>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</si>
  <si>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</si>
  <si>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</si>
  <si>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</si>
  <si>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</si>
  <si>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</si>
  <si>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</si>
  <si>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</si>
  <si>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</si>
  <si>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</si>
  <si>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</si>
  <si>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</si>
  <si>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</si>
  <si>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</si>
  <si>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</si>
  <si>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</si>
  <si>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</si>
  <si>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</si>
  <si>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</si>
  <si>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</si>
  <si>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</si>
  <si>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</si>
  <si>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</si>
  <si>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</si>
  <si>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</si>
  <si>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</si>
  <si>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</si>
  <si>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</si>
  <si>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</si>
  <si>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</si>
  <si>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</si>
  <si>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</si>
  <si>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</si>
  <si>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</si>
  <si>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</si>
  <si>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</si>
  <si>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</si>
  <si>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</si>
  <si>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</si>
  <si>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</si>
  <si>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</si>
  <si>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</si>
  <si>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</si>
  <si>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</si>
  <si>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</si>
  <si>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</si>
  <si>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</si>
  <si>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</si>
  <si>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</si>
  <si>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</si>
  <si>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</si>
  <si>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</si>
  <si>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</si>
  <si>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</si>
  <si>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</si>
  <si>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</si>
  <si>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</si>
  <si>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</si>
  <si>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</si>
  <si>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</si>
  <si>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</si>
  <si>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</si>
  <si>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</si>
  <si>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</si>
  <si>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</si>
  <si>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</si>
  <si>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</si>
  <si>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</si>
  <si>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</si>
  <si>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</si>
  <si>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</si>
  <si>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</si>
  <si>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</si>
  <si>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</si>
  <si>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</si>
  <si>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</si>
  <si>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</si>
  <si>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</si>
  <si>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</si>
  <si>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</si>
  <si>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</si>
  <si>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</si>
  <si>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</si>
  <si>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</si>
  <si>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</si>
  <si>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</si>
  <si>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</si>
  <si>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</si>
  <si>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</si>
  <si>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</si>
  <si>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</si>
  <si>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</si>
  <si>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</si>
  <si>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</si>
  <si>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</si>
  <si>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</si>
  <si>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</si>
  <si>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</si>
  <si>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</si>
  <si>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</si>
  <si>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</si>
  <si>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</si>
  <si>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</si>
  <si>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</si>
  <si>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</si>
  <si>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</si>
  <si>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</si>
  <si>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</si>
  <si>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</si>
  <si>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</si>
  <si>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</si>
  <si>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</si>
  <si>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</si>
  <si>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</si>
  <si>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</si>
  <si>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</si>
  <si>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</si>
  <si>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</si>
  <si>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</si>
  <si>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</si>
  <si>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</si>
  <si>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</si>
  <si>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</si>
  <si>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</si>
  <si>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</si>
  <si>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</si>
  <si>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</si>
  <si>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</si>
  <si>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</si>
  <si>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</si>
  <si>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</si>
  <si>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</si>
  <si>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</si>
  <si>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</si>
  <si>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</si>
  <si>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</si>
  <si>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</si>
  <si>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</si>
  <si>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</si>
  <si>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</si>
  <si>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</si>
  <si>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</si>
  <si>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</si>
  <si>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</si>
  <si>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</si>
  <si>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</si>
  <si>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</si>
  <si>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</si>
  <si>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</si>
  <si>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</si>
  <si>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</si>
  <si>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</si>
  <si>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</si>
  <si>
    <t>'JB371_Infoseek_20201215_103608.mat'</t>
  </si>
  <si>
    <t>'20201215'</t>
  </si>
  <si>
    <t>'JB371_Infoseek_20201216_124431.mat'</t>
  </si>
  <si>
    <t>'20201216'</t>
  </si>
  <si>
    <t>'JB371_Infoseek_20201216_125421.mat'</t>
  </si>
  <si>
    <t>'JB377_InfoseekNewOlf_20201215_160815.mat'</t>
  </si>
  <si>
    <t>'JB377_InfoseekNewOlfNoDoors_20201216_131551.mat'</t>
  </si>
  <si>
    <t>'JB372_Infoseek_20201215_114911.mat'</t>
  </si>
  <si>
    <t>'JB373_Infoseek_20201215_131018.mat'</t>
  </si>
  <si>
    <t>'JB373_Infoseek_20201215_132748.mat'</t>
  </si>
  <si>
    <t>'JB374_InfoseekTimeout_20201215_141726.mat'</t>
  </si>
  <si>
    <t>'JB375_InfoseekTimeout_20201215_155711.mat'</t>
  </si>
  <si>
    <t>'JB376_InfoseekTimeout_20201215_171220.mat'</t>
  </si>
  <si>
    <t>'JB378_InfoseekNewOlfNoDoors_20201215_165546.mat'</t>
  </si>
  <si>
    <t>'JB378_InfoseekNewOlfNoDoors_20201215_165751.mat'</t>
  </si>
  <si>
    <t>'JB378_InfoseekNewOlfNoDoors_20201215_170218.mat'</t>
  </si>
  <si>
    <t>'JB379_InfoseekNewOlfNoDoors_20201215_173831.mat'</t>
  </si>
  <si>
    <t>'JB372_Infoseek_20201216_134011.mat'</t>
  </si>
  <si>
    <t>'JB373_Infoseek_20201216_143527.mat'</t>
  </si>
  <si>
    <t>'JB374_InfoseekTimeout_20201216_152605.mat'</t>
  </si>
  <si>
    <t>'JB378_InfoseekNewOlfNoDoors_20201216_134639.mat'</t>
  </si>
  <si>
    <t>'JB378_InfoseekNewOlfNoDoors_20201216_134710.mat'</t>
  </si>
  <si>
    <t>'JB379_InfoseekNewOlfNoDoors_20201216_145738.mat'</t>
  </si>
  <si>
    <t>'JB380_InfoseekNewOlfNoDoors_20201216_154410.mat'</t>
  </si>
  <si>
    <t>'JB371_Infoseek_20201218_104252.mat'</t>
  </si>
  <si>
    <t>'20201218'</t>
  </si>
  <si>
    <t>'JB372_Infoseek_20201218_114751.mat'</t>
  </si>
  <si>
    <t>'JB373_Infoseek_20201218_133403.mat'</t>
  </si>
  <si>
    <t>'JB374_InfoseekTimeout_20201218_145828.mat'</t>
  </si>
  <si>
    <t>'JB373_Infoseek_20201221_174851.mat'</t>
  </si>
  <si>
    <t>'20201221'</t>
  </si>
  <si>
    <t>'JB374_InfoseekTimeout_20201221_135526.mat'</t>
  </si>
  <si>
    <t>'JB375_InfoseekTimeout_20201221_151316.mat'</t>
  </si>
  <si>
    <t>25% timeout</t>
  </si>
  <si>
    <t>'JB376_InfoseekTimeout_20201221_163502.mat'</t>
  </si>
  <si>
    <t>'JB376_InfoseekTimeout_20201218_172232.mat'</t>
  </si>
  <si>
    <t>'JB372_Infoseek_20201221_120937.mat'</t>
  </si>
  <si>
    <t>'JB372_Infoseek_20201221_121836.mat'</t>
  </si>
  <si>
    <t>'JB372_Infoseek_20201221_125257.mat'</t>
  </si>
  <si>
    <t>'JB372_Infoseek_20201221_130957.mat'</t>
  </si>
  <si>
    <t>'JB372_Infoseek_20201221_131218.mat'</t>
  </si>
  <si>
    <t>'JB372_Infoseek_20201221_131838.mat'</t>
  </si>
  <si>
    <t>'JB372_Infoseek_20201221_133036.mat'</t>
  </si>
  <si>
    <t>'JB371_Infoseek_20201221_100853.mat'</t>
  </si>
  <si>
    <t>'JB371_Infoseek_20201221_102402.mat'</t>
  </si>
  <si>
    <t>'JB377_InfoseekNewOlfNoDoors_20201221_124238.mat'</t>
  </si>
  <si>
    <t>'JB378_InfoseekNewOlfNoDoors_20201218_115804.mat'</t>
  </si>
  <si>
    <t>'JB378_InfoseekNewOlfNoDoors_20201218_120450.mat'</t>
  </si>
  <si>
    <t>'JB377_InfoseekNewOlfNoDoors_20201218_105715.mat'</t>
  </si>
  <si>
    <t>'JB377_InfoseekNewOlfNoDoors_20201218_111726.mat'</t>
  </si>
  <si>
    <t>'JB377_InfoseekNewOlfNoDoors_20201218_113947.mat'</t>
  </si>
  <si>
    <t>'JB379_InfoseekNewOlfNoDoors_20201218_124214.mat'</t>
  </si>
  <si>
    <t>'JB379_InfoseekNewOlfNoDoors_20201218_124800.mat'</t>
  </si>
  <si>
    <t>'JB380_InfoseekNewOlfNoDoors_20201218_132714.mat'</t>
  </si>
  <si>
    <t>'JB380_InfoseekNewOlfNoDoors_20201218_133837.mat'</t>
  </si>
  <si>
    <t>'JB381_InfoseekNewOlfNoDoors_20201218_173627.mat'</t>
  </si>
  <si>
    <t>'JB378_InfoseekNewOlfNoDoors_20201221_132227.mat'</t>
  </si>
  <si>
    <t>'JB379_InfoseekNewOlfNoDoors_20201221_164308.mat'</t>
  </si>
  <si>
    <t>'JB380_InfoseekNewOlfNoDoors_20201221_171810.mat'</t>
  </si>
  <si>
    <t>'JB381_InfoseekNewOlfNoDoors_20201221_175212.mat'</t>
  </si>
  <si>
    <t>'JB371_Infoseek_20201222_123752.mat'</t>
  </si>
  <si>
    <t>'20201222'</t>
  </si>
  <si>
    <t>'JB374_InfoseekTimeout_20201222_135827.mat'</t>
  </si>
  <si>
    <t>'JB374_InfoseekTimeout_20201222_142748.mat'</t>
  </si>
  <si>
    <t>'JB374_InfoseekTimeout_20201222_143255.mat'</t>
  </si>
  <si>
    <t>'JB374_InfoseekTimeout_20201222_143923.mat'</t>
  </si>
  <si>
    <t>'JB374_InfoseekTimeout_20201222_144432.mat'</t>
  </si>
  <si>
    <t>'JB378_InfoseekNewOlfNoDoors_20201222_133045.mat'</t>
  </si>
  <si>
    <t>'JB378_InfoseekNewOlfNoDoors_20201222_134616.mat'</t>
  </si>
  <si>
    <t>'JB378_InfoseekNewOlfNoDoors_20201222_144147.mat'</t>
  </si>
  <si>
    <t>'JB378_InfoseekNewOlfNoDoors_20201222_150137.mat'</t>
  </si>
  <si>
    <t>'JB377_InfoseekNewOlfNoDoors_20201222_124515.mat'</t>
  </si>
  <si>
    <t>'JB379_InfoseekNewOlfNoDoors_20201222_152148.mat'</t>
  </si>
  <si>
    <t>'JB379_InfoseekNewOlfNoDoors_20201222_152630.mat'</t>
  </si>
  <si>
    <t>'JB379_InfoseekNewOlfNoDoors_20201222_153954.mat'</t>
  </si>
  <si>
    <t>'JB379_InfoseekNewOlfNoDoors_20201222_154854.mat'</t>
  </si>
  <si>
    <t>'JB379_InfoseekNewOlfNoDoors_20201222_161002.mat'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</si>
</sst>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  <xf numFmtId="9" fontId="1" fillId="0" borderId="1" xfId="0" applyNumberFormat="1" applyFont="1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  <xf numFmtId="9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4"/>
  <sheetViews>
    <sheetView topLeftCell="Z2" workbookViewId="0">
      <selection activeCell="AZ24" sqref="AZ24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2095</v>
      </c>
      <c r="BN1" s="25">
        <f>SUM($AP$2:$AP$1048576,$AR$2:$AR$1048576)</f>
        <v>2037</v>
      </c>
      <c r="BO1" s="25">
        <f>SUM($AU$2:$AU$1048576)</f>
        <v>5752</v>
      </c>
      <c r="BP1" s="25">
        <f>SUM($AV$2:$AV$1048576)</f>
        <v>7024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4" si="1">SUMIF($B$2:$B$1048576,$B2,$AF$2:$AF$1048576)</f>
        <v>54</v>
      </c>
      <c r="BB2" s="25">
        <f t="shared" ref="BB2:BB24" si="2">SUMIF($B$2:$B$1048576,$B2,$AW$2:$AW$1048576)</f>
        <v>204</v>
      </c>
      <c r="BC2" s="25">
        <f t="shared" ref="BC2:BC24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4" si="5">SUMIF($B$2:$B$1048576,$B2,$AO$2:$AO$1048576)</f>
        <v>26</v>
      </c>
      <c r="BF2" s="25">
        <f t="shared" ref="BF2:BF24" si="6">SUMIF($B$2:$B$1048576,$B2,$AP$2:$AP$1048576)</f>
        <v>28</v>
      </c>
      <c r="BG2" s="25">
        <f t="shared" ref="BG2:BG24" si="7">SUMIF($B$2:$B$1048576,$B2,$AQ$2:$AQ$1048576)</f>
        <v>0</v>
      </c>
      <c r="BH2" s="25">
        <f t="shared" ref="BH2:BH24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24" si="14">SUMIF($B$2:$B$1048576,$B3,$AU$2:$AU$1048576)</f>
        <v>204</v>
      </c>
      <c r="BL3" s="30">
        <f t="shared" ref="BL3:BL24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2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2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s="29" customFormat="1" x14ac:dyDescent="0.2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  <row r="19" spans="1:64" s="29" customFormat="1" x14ac:dyDescent="0.2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4"/>
        <v>96</v>
      </c>
      <c r="BL19" s="29">
        <f t="shared" si="15"/>
        <v>352</v>
      </c>
    </row>
    <row r="20" spans="1:64" s="29" customFormat="1" x14ac:dyDescent="0.2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4"/>
        <v>352</v>
      </c>
      <c r="BL20" s="29">
        <f t="shared" si="15"/>
        <v>368</v>
      </c>
    </row>
    <row r="21" spans="1:64" s="30" customFormat="1" x14ac:dyDescent="0.2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80">B21</f>
        <v>'20201214'</v>
      </c>
      <c r="AZ21" s="57" t="s">
        <v>407</v>
      </c>
      <c r="BA21" s="30">
        <f t="shared" si="1"/>
        <v>313</v>
      </c>
      <c r="BB21" s="30">
        <f t="shared" si="2"/>
        <v>688</v>
      </c>
      <c r="BC21" s="30">
        <f t="shared" si="3"/>
        <v>4896.1363999999976</v>
      </c>
      <c r="BD21" s="30">
        <f t="shared" ref="BD21" si="81">BC21/BA21</f>
        <v>15.642608306709258</v>
      </c>
      <c r="BE21" s="30">
        <f t="shared" si="5"/>
        <v>162</v>
      </c>
      <c r="BF21" s="30">
        <f t="shared" si="6"/>
        <v>55</v>
      </c>
      <c r="BG21" s="30">
        <f t="shared" si="7"/>
        <v>0</v>
      </c>
      <c r="BH21" s="30">
        <f t="shared" si="8"/>
        <v>0</v>
      </c>
      <c r="BI21" s="30">
        <f t="shared" ref="BI21" si="82">SUM(BE21,BG21)</f>
        <v>162</v>
      </c>
      <c r="BJ21" s="30">
        <f t="shared" ref="BJ21" si="83">SUM(BF21,BH21)</f>
        <v>55</v>
      </c>
      <c r="BK21" s="30">
        <f t="shared" si="14"/>
        <v>448</v>
      </c>
      <c r="BL21" s="30">
        <f t="shared" si="15"/>
        <v>240</v>
      </c>
    </row>
    <row r="22" spans="1:64" s="25" customFormat="1" x14ac:dyDescent="0.2">
      <c r="A22" s="25" t="s">
        <v>427</v>
      </c>
      <c r="B22" s="25" t="s">
        <v>412</v>
      </c>
      <c r="C22" s="25">
        <v>1000</v>
      </c>
      <c r="D22" s="25">
        <v>2</v>
      </c>
      <c r="E22" s="25">
        <v>1</v>
      </c>
      <c r="F22" s="25">
        <v>0</v>
      </c>
      <c r="G22" s="25">
        <v>1</v>
      </c>
      <c r="H22" s="25">
        <v>3</v>
      </c>
      <c r="I22" s="25">
        <v>3</v>
      </c>
      <c r="J22" s="25">
        <v>1</v>
      </c>
      <c r="K22" s="25">
        <v>0</v>
      </c>
      <c r="L22" s="25">
        <v>2</v>
      </c>
      <c r="M22" s="25">
        <v>0</v>
      </c>
      <c r="N22" s="25">
        <v>0.2</v>
      </c>
      <c r="O22" s="25">
        <v>0</v>
      </c>
      <c r="P22" s="25">
        <v>1.2</v>
      </c>
      <c r="Q22" s="25">
        <v>0.2</v>
      </c>
      <c r="R22" s="25">
        <v>3</v>
      </c>
      <c r="S22" s="25">
        <v>4</v>
      </c>
      <c r="T22" s="25">
        <v>0</v>
      </c>
      <c r="U22" s="25">
        <v>4</v>
      </c>
      <c r="V22" s="25">
        <v>0</v>
      </c>
      <c r="W22" s="25">
        <v>0.25</v>
      </c>
      <c r="X22" s="25">
        <v>0.25</v>
      </c>
      <c r="Y22" s="25">
        <v>4</v>
      </c>
      <c r="Z22" s="25">
        <v>4</v>
      </c>
      <c r="AA22" s="25">
        <v>0</v>
      </c>
      <c r="AB22" s="25">
        <v>0</v>
      </c>
      <c r="AC22" s="25">
        <v>0</v>
      </c>
      <c r="AD22" s="25">
        <v>0</v>
      </c>
      <c r="AE22" s="25">
        <v>15</v>
      </c>
      <c r="AF22" s="25">
        <v>108</v>
      </c>
      <c r="AG22" s="25">
        <v>27.367868333333298</v>
      </c>
      <c r="AH22" s="36">
        <v>0.75524475524475498</v>
      </c>
      <c r="AI22" s="36" t="s">
        <v>39</v>
      </c>
      <c r="AJ22" s="36">
        <v>0.75524475524475498</v>
      </c>
      <c r="AK22" s="36" t="s">
        <v>39</v>
      </c>
      <c r="AL22" s="25">
        <v>0</v>
      </c>
      <c r="AM22" s="25">
        <v>108</v>
      </c>
      <c r="AN22" s="25">
        <v>0</v>
      </c>
      <c r="AO22" s="25">
        <v>105</v>
      </c>
      <c r="AP22" s="25">
        <v>0</v>
      </c>
      <c r="AQ22" s="25">
        <v>0</v>
      </c>
      <c r="AR22" s="25">
        <v>0</v>
      </c>
      <c r="AS22" s="39" t="s">
        <v>39</v>
      </c>
      <c r="AT22" s="36">
        <v>0.97222222222222199</v>
      </c>
      <c r="AU22" s="25">
        <v>352</v>
      </c>
      <c r="AV22" s="25">
        <v>0</v>
      </c>
      <c r="AW22" s="25">
        <v>352</v>
      </c>
      <c r="AY22" s="25" t="str">
        <f t="shared" ref="AY22:AY24" si="84">B22</f>
        <v>'20201214'</v>
      </c>
      <c r="AZ22" s="58" t="s">
        <v>428</v>
      </c>
      <c r="BA22" s="25">
        <f t="shared" si="1"/>
        <v>313</v>
      </c>
      <c r="BB22" s="25">
        <f t="shared" si="2"/>
        <v>688</v>
      </c>
      <c r="BC22" s="25">
        <f t="shared" si="3"/>
        <v>4896.1363999999976</v>
      </c>
      <c r="BD22" s="25">
        <f t="shared" ref="BD22:BD24" si="85">BC22/BA22</f>
        <v>15.642608306709258</v>
      </c>
      <c r="BE22" s="25">
        <f t="shared" si="5"/>
        <v>162</v>
      </c>
      <c r="BF22" s="25">
        <f t="shared" si="6"/>
        <v>55</v>
      </c>
      <c r="BG22" s="25">
        <f t="shared" si="7"/>
        <v>0</v>
      </c>
      <c r="BH22" s="25">
        <f t="shared" si="8"/>
        <v>0</v>
      </c>
      <c r="BI22" s="25">
        <f t="shared" ref="BI22:BI24" si="86">SUM(BE22,BG22)</f>
        <v>162</v>
      </c>
      <c r="BJ22" s="25">
        <f t="shared" ref="BJ22:BJ24" si="87">SUM(BF22,BH22)</f>
        <v>55</v>
      </c>
      <c r="BK22" s="25">
        <f t="shared" si="14"/>
        <v>448</v>
      </c>
      <c r="BL22" s="25">
        <f t="shared" si="15"/>
        <v>240</v>
      </c>
    </row>
    <row r="23" spans="1:64" s="29" customFormat="1" x14ac:dyDescent="0.2">
      <c r="A23" s="29" t="s">
        <v>440</v>
      </c>
      <c r="B23" s="29" t="s">
        <v>430</v>
      </c>
      <c r="C23" s="29">
        <v>1000</v>
      </c>
      <c r="D23" s="29">
        <v>4</v>
      </c>
      <c r="E23" s="29">
        <v>1</v>
      </c>
      <c r="F23" s="29">
        <v>0</v>
      </c>
      <c r="G23" s="29">
        <v>1</v>
      </c>
      <c r="H23" s="29">
        <v>3</v>
      </c>
      <c r="I23" s="29">
        <v>3</v>
      </c>
      <c r="J23" s="29">
        <v>1</v>
      </c>
      <c r="K23" s="29">
        <v>0</v>
      </c>
      <c r="L23" s="29">
        <v>2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2</v>
      </c>
      <c r="S23" s="29">
        <v>4</v>
      </c>
      <c r="T23" s="29">
        <v>0</v>
      </c>
      <c r="U23" s="29">
        <v>4</v>
      </c>
      <c r="V23" s="29">
        <v>0</v>
      </c>
      <c r="W23" s="29">
        <v>0.25</v>
      </c>
      <c r="X23" s="29">
        <v>0.25</v>
      </c>
      <c r="Y23" s="29">
        <v>4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45</v>
      </c>
      <c r="AF23" s="29">
        <v>233</v>
      </c>
      <c r="AG23" s="29">
        <v>69.861609999999999</v>
      </c>
      <c r="AH23" s="37">
        <v>0.76393442622950802</v>
      </c>
      <c r="AI23" s="37" t="s">
        <v>39</v>
      </c>
      <c r="AJ23" s="37">
        <v>0.73684210526315796</v>
      </c>
      <c r="AK23" s="37">
        <v>0.79850746268656703</v>
      </c>
      <c r="AL23" s="29">
        <v>0</v>
      </c>
      <c r="AM23" s="29">
        <v>126</v>
      </c>
      <c r="AN23" s="29">
        <v>107</v>
      </c>
      <c r="AO23" s="29">
        <v>106</v>
      </c>
      <c r="AP23" s="29">
        <v>107</v>
      </c>
      <c r="AQ23" s="29">
        <v>0</v>
      </c>
      <c r="AR23" s="29">
        <v>0</v>
      </c>
      <c r="AS23" s="43" t="s">
        <v>39</v>
      </c>
      <c r="AT23" s="37">
        <v>0.91416309012875496</v>
      </c>
      <c r="AU23" s="29">
        <v>272</v>
      </c>
      <c r="AV23" s="29">
        <v>560</v>
      </c>
      <c r="AW23" s="29">
        <v>832</v>
      </c>
      <c r="AY23" s="29" t="str">
        <f t="shared" si="84"/>
        <v>'20201215'</v>
      </c>
      <c r="AZ23" s="29" t="s">
        <v>462</v>
      </c>
      <c r="BA23" s="29">
        <f t="shared" si="1"/>
        <v>233</v>
      </c>
      <c r="BB23" s="29">
        <f t="shared" si="2"/>
        <v>832</v>
      </c>
      <c r="BC23" s="29">
        <f t="shared" si="3"/>
        <v>4191.6966000000002</v>
      </c>
      <c r="BD23" s="29">
        <f t="shared" si="85"/>
        <v>17.99011416309013</v>
      </c>
      <c r="BE23" s="29">
        <f t="shared" si="5"/>
        <v>106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si="86"/>
        <v>106</v>
      </c>
      <c r="BJ23" s="29">
        <f t="shared" si="87"/>
        <v>107</v>
      </c>
      <c r="BK23" s="29">
        <f t="shared" si="14"/>
        <v>272</v>
      </c>
      <c r="BL23" s="29">
        <f t="shared" si="15"/>
        <v>560</v>
      </c>
    </row>
    <row r="24" spans="1:64" x14ac:dyDescent="0.2">
      <c r="A24" s="18" t="s">
        <v>461</v>
      </c>
      <c r="B24" s="18" t="s">
        <v>459</v>
      </c>
      <c r="C24" s="18">
        <v>1000</v>
      </c>
      <c r="D24" s="18">
        <v>4</v>
      </c>
      <c r="E24" s="18">
        <v>1</v>
      </c>
      <c r="F24" s="18">
        <v>0</v>
      </c>
      <c r="G24" s="18">
        <v>1</v>
      </c>
      <c r="H24" s="18">
        <v>3</v>
      </c>
      <c r="I24" s="18">
        <v>3</v>
      </c>
      <c r="J24" s="18">
        <v>1</v>
      </c>
      <c r="K24" s="18">
        <v>0</v>
      </c>
      <c r="L24" s="18">
        <v>2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1</v>
      </c>
      <c r="S24" s="18">
        <v>4</v>
      </c>
      <c r="T24" s="18">
        <v>0</v>
      </c>
      <c r="U24" s="18">
        <v>4</v>
      </c>
      <c r="V24" s="18">
        <v>0</v>
      </c>
      <c r="W24" s="18">
        <v>0.25</v>
      </c>
      <c r="X24" s="18">
        <v>0.25</v>
      </c>
      <c r="Y24" s="18">
        <v>1000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45</v>
      </c>
      <c r="AF24" s="18">
        <v>251</v>
      </c>
      <c r="AG24" s="18">
        <v>79.879445000000004</v>
      </c>
      <c r="AH24" s="41">
        <v>0.850847457627119</v>
      </c>
      <c r="AI24" s="41" t="s">
        <v>39</v>
      </c>
      <c r="AJ24" s="41">
        <v>0.83703703703703702</v>
      </c>
      <c r="AK24" s="41">
        <v>0.86250000000000004</v>
      </c>
      <c r="AL24" s="18">
        <v>0</v>
      </c>
      <c r="AM24" s="18">
        <v>113</v>
      </c>
      <c r="AN24" s="18">
        <v>138</v>
      </c>
      <c r="AO24" s="18">
        <v>111</v>
      </c>
      <c r="AP24" s="18">
        <v>113</v>
      </c>
      <c r="AQ24" s="18">
        <v>0</v>
      </c>
      <c r="AR24" s="18">
        <v>0</v>
      </c>
      <c r="AS24" s="42" t="s">
        <v>39</v>
      </c>
      <c r="AT24" s="41">
        <v>0.89243027888446202</v>
      </c>
      <c r="AU24" s="18">
        <v>464</v>
      </c>
      <c r="AV24" s="18">
        <v>384</v>
      </c>
      <c r="AW24" s="18">
        <v>848</v>
      </c>
      <c r="AY24" s="18" t="str">
        <f t="shared" si="84"/>
        <v>'20201221'</v>
      </c>
      <c r="AZ24" s="29" t="s">
        <v>462</v>
      </c>
      <c r="BA24" s="18">
        <f t="shared" si="1"/>
        <v>251</v>
      </c>
      <c r="BB24" s="18">
        <f t="shared" si="2"/>
        <v>848</v>
      </c>
      <c r="BC24" s="18">
        <f t="shared" si="3"/>
        <v>4792.7667000000001</v>
      </c>
      <c r="BD24" s="18">
        <f t="shared" si="85"/>
        <v>19.094688047808766</v>
      </c>
      <c r="BE24" s="18">
        <f t="shared" si="5"/>
        <v>111</v>
      </c>
      <c r="BF24" s="18">
        <f t="shared" si="6"/>
        <v>113</v>
      </c>
      <c r="BG24" s="18">
        <f t="shared" si="7"/>
        <v>0</v>
      </c>
      <c r="BH24" s="18">
        <f t="shared" si="8"/>
        <v>0</v>
      </c>
      <c r="BI24" s="18">
        <f t="shared" si="86"/>
        <v>111</v>
      </c>
      <c r="BJ24" s="18">
        <f t="shared" si="87"/>
        <v>113</v>
      </c>
      <c r="BK24" s="18">
        <f t="shared" si="14"/>
        <v>464</v>
      </c>
      <c r="BL24" s="18">
        <f t="shared" si="15"/>
        <v>384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6"/>
  <sheetViews>
    <sheetView topLeftCell="Q1" workbookViewId="0">
      <selection activeCell="Z1" sqref="Z1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1944</v>
      </c>
      <c r="BN1" s="25">
        <f>SUM($AP$2:$AP$1048576,$AR$2:$AR$1048576)</f>
        <v>1947</v>
      </c>
      <c r="BO1" s="25">
        <f>SUM($AU$2:$AU$1048576)</f>
        <v>7324</v>
      </c>
      <c r="BP1" s="25">
        <f>SUM($AV$2:$AV$1048576)</f>
        <v>6132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3" si="1">SUMIF($B$2:$B$1048576,$B2,$AF$2:$AF$1048576)</f>
        <v>11</v>
      </c>
      <c r="BB2" s="30">
        <f t="shared" ref="BB2:BB23" si="2">SUMIF($B$2:$B$1048576,$B2,$AW$2:$AW$1048576)</f>
        <v>24</v>
      </c>
      <c r="BC2" s="30">
        <f t="shared" ref="BC2:BC23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3" si="5">SUMIF($B$2:$B$1048576,$B2,$AO$2:$AO$1048576)</f>
        <v>4</v>
      </c>
      <c r="BF2" s="30">
        <f t="shared" ref="BF2:BF23" si="6">SUMIF($B$2:$B$1048576,$B2,$AP$2:$AP$1048576)</f>
        <v>7</v>
      </c>
      <c r="BG2" s="30">
        <f t="shared" ref="BG2:BG23" si="7">SUMIF($B$2:$B$1048576,$B2,$AQ$2:$AQ$1048576)</f>
        <v>0</v>
      </c>
      <c r="BH2" s="30">
        <f t="shared" ref="BH2:BH23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 t="shared" ref="BK2:BK23" si="10">SUMIF($B$2:$B$1048576,$B2,$AU$2:$AU$1048576)</f>
        <v>8</v>
      </c>
      <c r="BL2" s="30">
        <f t="shared" ref="BL2:BL23" si="11"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2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3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4">SUM(BE3,BG3)</f>
        <v>4</v>
      </c>
      <c r="BJ3" s="25">
        <f t="shared" ref="BJ3" si="15">SUM(BF3,BH3)</f>
        <v>7</v>
      </c>
      <c r="BK3" s="25">
        <f t="shared" si="10"/>
        <v>8</v>
      </c>
      <c r="BL3" s="25">
        <f t="shared" si="11"/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0"/>
        <v>108</v>
      </c>
      <c r="BL4" s="29">
        <f t="shared" si="11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0"/>
        <v>372</v>
      </c>
      <c r="BL5" s="29">
        <f t="shared" si="11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0"/>
        <v>480</v>
      </c>
      <c r="BL6" s="29">
        <f t="shared" si="11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0"/>
        <v>224</v>
      </c>
      <c r="BL7" s="29">
        <f t="shared" si="11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0"/>
        <v>384</v>
      </c>
      <c r="BL8" s="18">
        <f t="shared" si="11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0"/>
        <v>384</v>
      </c>
      <c r="BL9" s="25">
        <f t="shared" si="11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0"/>
        <v>356</v>
      </c>
      <c r="BL10" s="29">
        <f t="shared" si="11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0"/>
        <v>400</v>
      </c>
      <c r="BL11" s="29">
        <f t="shared" si="11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0"/>
        <v>340</v>
      </c>
      <c r="BL12" s="29">
        <f t="shared" si="11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0"/>
        <v>276</v>
      </c>
      <c r="BL13" s="29">
        <f t="shared" si="11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0"/>
        <v>404</v>
      </c>
      <c r="BL14" s="52">
        <f t="shared" si="11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0"/>
        <v>404</v>
      </c>
      <c r="BL15" s="25">
        <f t="shared" si="11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0"/>
        <v>444</v>
      </c>
      <c r="BL16" s="29">
        <f t="shared" si="11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0"/>
        <v>336</v>
      </c>
      <c r="BL17" s="29">
        <f t="shared" si="11"/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0"/>
        <v>416</v>
      </c>
      <c r="BL18" s="29">
        <f t="shared" si="11"/>
        <v>288</v>
      </c>
    </row>
    <row r="19" spans="1:64" s="29" customFormat="1" x14ac:dyDescent="0.2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0"/>
        <v>344</v>
      </c>
      <c r="BL19" s="29">
        <f t="shared" si="11"/>
        <v>192</v>
      </c>
    </row>
    <row r="20" spans="1:64" s="29" customFormat="1" x14ac:dyDescent="0.2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0"/>
        <v>256</v>
      </c>
      <c r="BL20" s="29">
        <f t="shared" si="11"/>
        <v>272</v>
      </c>
    </row>
    <row r="21" spans="1:64" s="29" customFormat="1" x14ac:dyDescent="0.2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0"/>
        <v>368</v>
      </c>
      <c r="BL21" s="29">
        <f t="shared" si="11"/>
        <v>272</v>
      </c>
    </row>
    <row r="22" spans="1:64" s="29" customFormat="1" x14ac:dyDescent="0.2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78">B22</f>
        <v>'20201210'</v>
      </c>
      <c r="AZ22" s="29" t="s">
        <v>378</v>
      </c>
      <c r="BA22" s="29">
        <f t="shared" si="1"/>
        <v>176</v>
      </c>
      <c r="BB22" s="29">
        <f t="shared" si="2"/>
        <v>608</v>
      </c>
      <c r="BC22" s="29">
        <f t="shared" si="3"/>
        <v>3508.8502000000017</v>
      </c>
      <c r="BD22" s="29">
        <f t="shared" ref="BD22" si="79">BC22/BA22</f>
        <v>19.936648863636375</v>
      </c>
      <c r="BE22" s="29">
        <f t="shared" si="5"/>
        <v>77</v>
      </c>
      <c r="BF22" s="29">
        <f t="shared" si="6"/>
        <v>77</v>
      </c>
      <c r="BG22" s="29">
        <f t="shared" si="7"/>
        <v>0</v>
      </c>
      <c r="BH22" s="29">
        <f t="shared" si="8"/>
        <v>0</v>
      </c>
      <c r="BI22" s="29">
        <f t="shared" ref="BI22" si="80">SUM(BE22,BG22)</f>
        <v>77</v>
      </c>
      <c r="BJ22" s="29">
        <f t="shared" ref="BJ22" si="81">SUM(BF22,BH22)</f>
        <v>77</v>
      </c>
      <c r="BK22" s="29">
        <f t="shared" si="10"/>
        <v>368</v>
      </c>
      <c r="BL22" s="29">
        <f t="shared" si="11"/>
        <v>240</v>
      </c>
    </row>
    <row r="23" spans="1:64" x14ac:dyDescent="0.2">
      <c r="A23" s="18" t="s">
        <v>409</v>
      </c>
      <c r="B23" s="18" t="s">
        <v>398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1</v>
      </c>
      <c r="J23" s="18">
        <v>3</v>
      </c>
      <c r="K23" s="18">
        <v>2</v>
      </c>
      <c r="L23" s="18">
        <v>0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30</v>
      </c>
      <c r="AF23" s="18">
        <v>275</v>
      </c>
      <c r="AG23" s="18">
        <v>62.275350000000003</v>
      </c>
      <c r="AH23" s="41">
        <v>0.870253164556962</v>
      </c>
      <c r="AI23" s="41" t="s">
        <v>39</v>
      </c>
      <c r="AJ23" s="41">
        <v>0.96732026143790895</v>
      </c>
      <c r="AK23" s="41">
        <v>0.77914110429447903</v>
      </c>
      <c r="AL23" s="18">
        <v>0</v>
      </c>
      <c r="AM23" s="18">
        <v>148</v>
      </c>
      <c r="AN23" s="18">
        <v>127</v>
      </c>
      <c r="AO23" s="18">
        <v>107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0.77818181818181797</v>
      </c>
      <c r="AU23" s="18">
        <v>384</v>
      </c>
      <c r="AV23" s="18">
        <v>416</v>
      </c>
      <c r="AW23" s="18">
        <v>800</v>
      </c>
      <c r="AY23" s="29" t="str">
        <f t="shared" si="78"/>
        <v>'20201211'</v>
      </c>
      <c r="AZ23" s="18" t="s">
        <v>410</v>
      </c>
      <c r="BA23" s="29">
        <f t="shared" si="1"/>
        <v>275</v>
      </c>
      <c r="BB23" s="29">
        <f t="shared" si="2"/>
        <v>800</v>
      </c>
      <c r="BC23" s="29">
        <f t="shared" si="3"/>
        <v>3736.5210000000002</v>
      </c>
      <c r="BD23" s="29">
        <f t="shared" ref="BD23" si="82">BC23/BA23</f>
        <v>13.587349090909091</v>
      </c>
      <c r="BE23" s="29">
        <f t="shared" si="5"/>
        <v>107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ref="BI23" si="83">SUM(BE23,BG23)</f>
        <v>107</v>
      </c>
      <c r="BJ23" s="29">
        <f t="shared" ref="BJ23" si="84">SUM(BF23,BH23)</f>
        <v>107</v>
      </c>
      <c r="BK23" s="29">
        <f t="shared" si="10"/>
        <v>384</v>
      </c>
      <c r="BL23" s="29">
        <f t="shared" si="11"/>
        <v>416</v>
      </c>
    </row>
    <row r="24" spans="1:64" x14ac:dyDescent="0.2">
      <c r="A24" s="18" t="s">
        <v>441</v>
      </c>
      <c r="B24" s="18" t="s">
        <v>430</v>
      </c>
      <c r="C24" s="18">
        <v>1000</v>
      </c>
      <c r="D24" s="18">
        <v>4</v>
      </c>
      <c r="E24" s="18">
        <v>0</v>
      </c>
      <c r="F24" s="18">
        <v>1</v>
      </c>
      <c r="G24" s="18">
        <v>3</v>
      </c>
      <c r="H24" s="18">
        <v>0</v>
      </c>
      <c r="I24" s="18">
        <v>1</v>
      </c>
      <c r="J24" s="18">
        <v>3</v>
      </c>
      <c r="K24" s="18">
        <v>2</v>
      </c>
      <c r="L24" s="18">
        <v>0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2</v>
      </c>
      <c r="S24" s="18">
        <v>4</v>
      </c>
      <c r="T24" s="18">
        <v>0</v>
      </c>
      <c r="U24" s="18">
        <v>4</v>
      </c>
      <c r="V24" s="18">
        <v>0</v>
      </c>
      <c r="W24" s="18">
        <v>0.25</v>
      </c>
      <c r="X24" s="18">
        <v>0.25</v>
      </c>
      <c r="Y24" s="18">
        <v>4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45</v>
      </c>
      <c r="AF24" s="18">
        <v>231</v>
      </c>
      <c r="AG24" s="18">
        <v>65.182473333333306</v>
      </c>
      <c r="AH24" s="41">
        <v>0.82795698924731198</v>
      </c>
      <c r="AI24" s="41" t="s">
        <v>39</v>
      </c>
      <c r="AJ24" s="41">
        <v>0.82142857142857095</v>
      </c>
      <c r="AK24" s="41">
        <v>0.83453237410072001</v>
      </c>
      <c r="AL24" s="18">
        <v>0</v>
      </c>
      <c r="AM24" s="18">
        <v>115</v>
      </c>
      <c r="AN24" s="18">
        <v>116</v>
      </c>
      <c r="AO24" s="18">
        <v>91</v>
      </c>
      <c r="AP24" s="18">
        <v>92</v>
      </c>
      <c r="AQ24" s="18">
        <v>0</v>
      </c>
      <c r="AR24" s="18">
        <v>0</v>
      </c>
      <c r="AS24" s="42" t="s">
        <v>39</v>
      </c>
      <c r="AT24" s="41">
        <v>0.79220779220779203</v>
      </c>
      <c r="AU24" s="18">
        <v>272</v>
      </c>
      <c r="AV24" s="18">
        <v>416</v>
      </c>
      <c r="AW24" s="18">
        <v>688</v>
      </c>
    </row>
    <row r="25" spans="1:64" x14ac:dyDescent="0.2">
      <c r="A25" s="18" t="s">
        <v>464</v>
      </c>
      <c r="B25" s="18" t="s">
        <v>454</v>
      </c>
      <c r="C25" s="18">
        <v>1000</v>
      </c>
      <c r="D25" s="18">
        <v>4</v>
      </c>
      <c r="E25" s="18">
        <v>0</v>
      </c>
      <c r="F25" s="18">
        <v>1</v>
      </c>
      <c r="G25" s="18">
        <v>3</v>
      </c>
      <c r="H25" s="18">
        <v>0</v>
      </c>
      <c r="I25" s="18">
        <v>1</v>
      </c>
      <c r="J25" s="18">
        <v>3</v>
      </c>
      <c r="K25" s="18">
        <v>2</v>
      </c>
      <c r="L25" s="18">
        <v>0</v>
      </c>
      <c r="M25" s="18">
        <v>0</v>
      </c>
      <c r="N25" s="18">
        <v>0.2</v>
      </c>
      <c r="O25" s="18">
        <v>0</v>
      </c>
      <c r="P25" s="18">
        <v>1.2</v>
      </c>
      <c r="Q25" s="18">
        <v>0.2</v>
      </c>
      <c r="R25" s="18">
        <v>1</v>
      </c>
      <c r="S25" s="18">
        <v>4</v>
      </c>
      <c r="T25" s="18">
        <v>0</v>
      </c>
      <c r="U25" s="18">
        <v>4</v>
      </c>
      <c r="V25" s="18">
        <v>0</v>
      </c>
      <c r="W25" s="18">
        <v>0.25</v>
      </c>
      <c r="X25" s="18">
        <v>0.25</v>
      </c>
      <c r="Y25" s="18">
        <v>1</v>
      </c>
      <c r="Z25" s="18">
        <v>4</v>
      </c>
      <c r="AA25" s="18">
        <v>0</v>
      </c>
      <c r="AB25" s="18">
        <v>0</v>
      </c>
      <c r="AC25" s="18">
        <v>0</v>
      </c>
      <c r="AD25" s="18">
        <v>0</v>
      </c>
      <c r="AE25" s="18">
        <v>45</v>
      </c>
      <c r="AF25" s="18">
        <v>194</v>
      </c>
      <c r="AG25" s="18">
        <v>56.207231666666701</v>
      </c>
      <c r="AH25" s="41">
        <v>0.87782805429864297</v>
      </c>
      <c r="AI25" s="41" t="s">
        <v>39</v>
      </c>
      <c r="AJ25" s="41">
        <v>0.88349514563106801</v>
      </c>
      <c r="AK25" s="41">
        <v>0.87288135593220295</v>
      </c>
      <c r="AL25" s="18">
        <v>0</v>
      </c>
      <c r="AM25" s="18">
        <v>91</v>
      </c>
      <c r="AN25" s="18">
        <v>103</v>
      </c>
      <c r="AO25" s="18">
        <v>87</v>
      </c>
      <c r="AP25" s="18">
        <v>89</v>
      </c>
      <c r="AQ25" s="18">
        <v>0</v>
      </c>
      <c r="AR25" s="18">
        <v>0</v>
      </c>
      <c r="AS25" s="42" t="s">
        <v>39</v>
      </c>
      <c r="AT25" s="41">
        <v>0.90721649484536104</v>
      </c>
      <c r="AU25" s="18">
        <v>400</v>
      </c>
      <c r="AV25" s="18">
        <v>272</v>
      </c>
      <c r="AW25" s="18">
        <v>672</v>
      </c>
    </row>
    <row r="26" spans="1:64" x14ac:dyDescent="0.2">
      <c r="A26" s="18" t="s">
        <v>463</v>
      </c>
      <c r="B26" s="18" t="s">
        <v>459</v>
      </c>
      <c r="C26" s="18">
        <v>1000</v>
      </c>
      <c r="D26" s="18">
        <v>4</v>
      </c>
      <c r="E26" s="18">
        <v>0</v>
      </c>
      <c r="F26" s="18">
        <v>1</v>
      </c>
      <c r="G26" s="18">
        <v>3</v>
      </c>
      <c r="H26" s="18">
        <v>0</v>
      </c>
      <c r="I26" s="18">
        <v>1</v>
      </c>
      <c r="J26" s="18">
        <v>3</v>
      </c>
      <c r="K26" s="18">
        <v>2</v>
      </c>
      <c r="L26" s="18">
        <v>0</v>
      </c>
      <c r="M26" s="18">
        <v>0</v>
      </c>
      <c r="N26" s="18">
        <v>0.2</v>
      </c>
      <c r="O26" s="18">
        <v>0</v>
      </c>
      <c r="P26" s="18">
        <v>1.2</v>
      </c>
      <c r="Q26" s="18">
        <v>0.2</v>
      </c>
      <c r="R26" s="18">
        <v>2</v>
      </c>
      <c r="S26" s="18">
        <v>4</v>
      </c>
      <c r="T26" s="18">
        <v>0</v>
      </c>
      <c r="U26" s="18">
        <v>4</v>
      </c>
      <c r="V26" s="18">
        <v>0</v>
      </c>
      <c r="W26" s="18">
        <v>0.25</v>
      </c>
      <c r="X26" s="18">
        <v>0.25</v>
      </c>
      <c r="Y26" s="18">
        <v>1</v>
      </c>
      <c r="Z26" s="18">
        <v>4</v>
      </c>
      <c r="AA26" s="18">
        <v>0</v>
      </c>
      <c r="AB26" s="18">
        <v>0</v>
      </c>
      <c r="AC26" s="18">
        <v>0</v>
      </c>
      <c r="AD26" s="18">
        <v>0</v>
      </c>
      <c r="AE26" s="18">
        <v>45</v>
      </c>
      <c r="AF26" s="18">
        <v>210</v>
      </c>
      <c r="AG26" s="18">
        <v>72.099191666666698</v>
      </c>
      <c r="AH26" s="41">
        <v>0.83665338645418297</v>
      </c>
      <c r="AI26" s="41" t="s">
        <v>39</v>
      </c>
      <c r="AJ26" s="41">
        <v>0.834710743801653</v>
      </c>
      <c r="AK26" s="41">
        <v>0.83846153846153904</v>
      </c>
      <c r="AL26" s="18">
        <v>0</v>
      </c>
      <c r="AM26" s="18">
        <v>101</v>
      </c>
      <c r="AN26" s="18">
        <v>109</v>
      </c>
      <c r="AO26" s="18">
        <v>100</v>
      </c>
      <c r="AP26" s="18">
        <v>100</v>
      </c>
      <c r="AQ26" s="18">
        <v>0</v>
      </c>
      <c r="AR26" s="18">
        <v>0</v>
      </c>
      <c r="AS26" s="42" t="s">
        <v>39</v>
      </c>
      <c r="AT26" s="41">
        <v>0.952380952380952</v>
      </c>
      <c r="AU26" s="18">
        <v>384</v>
      </c>
      <c r="AV26" s="18">
        <v>320</v>
      </c>
      <c r="AW26" s="18">
        <v>704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8"/>
  <sheetViews>
    <sheetView zoomScaleNormal="100" workbookViewId="0">
      <selection activeCell="A13" sqref="A13"/>
    </sheetView>
  </sheetViews>
  <sheetFormatPr defaultColWidth="8.625" defaultRowHeight="12.75" x14ac:dyDescent="0.2"/>
  <cols>
    <col min="1" max="1" width="53.62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185</v>
      </c>
      <c r="BM1" s="25">
        <f>SUM($AO$2:$AO$1048576,$AQ$2:$AQ$1048576)</f>
        <v>209</v>
      </c>
      <c r="BN1" s="25">
        <f>SUM($AT$2:$AT$1048576)</f>
        <v>744</v>
      </c>
      <c r="BO1" s="25">
        <f>SUM($AU$2:$AU$1048576)</f>
        <v>816</v>
      </c>
    </row>
    <row r="2" spans="1:67" s="22" customFormat="1" x14ac:dyDescent="0.2">
      <c r="A2" s="25" t="s">
        <v>434</v>
      </c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s="22" customFormat="1" x14ac:dyDescent="0.2">
      <c r="A3" s="22" t="s">
        <v>435</v>
      </c>
      <c r="B3" s="22" t="s">
        <v>432</v>
      </c>
      <c r="C3" s="22">
        <v>1000</v>
      </c>
      <c r="D3" s="22">
        <v>2</v>
      </c>
      <c r="E3" s="22">
        <v>1</v>
      </c>
      <c r="F3" s="22">
        <v>1</v>
      </c>
      <c r="G3" s="22">
        <v>2</v>
      </c>
      <c r="H3" s="22">
        <v>3</v>
      </c>
      <c r="I3" s="22">
        <v>4</v>
      </c>
      <c r="J3" s="22">
        <v>5</v>
      </c>
      <c r="K3" s="22">
        <v>6</v>
      </c>
      <c r="L3" s="22">
        <v>7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1000000000000</v>
      </c>
      <c r="Z3" s="22">
        <v>1</v>
      </c>
      <c r="AA3" s="22">
        <v>0</v>
      </c>
      <c r="AB3" s="22">
        <v>0</v>
      </c>
      <c r="AC3" s="22">
        <v>0</v>
      </c>
      <c r="AD3" s="22">
        <v>0</v>
      </c>
      <c r="AE3" s="22">
        <v>52</v>
      </c>
      <c r="AF3" s="22">
        <v>21.163983333333299</v>
      </c>
      <c r="AG3" s="23">
        <v>0.94545454545454499</v>
      </c>
      <c r="AH3" s="23" t="s">
        <v>39</v>
      </c>
      <c r="AI3" s="23">
        <v>0.94285714285714295</v>
      </c>
      <c r="AJ3" s="23">
        <v>0.95</v>
      </c>
      <c r="AK3" s="22">
        <v>0</v>
      </c>
      <c r="AL3" s="22">
        <v>33</v>
      </c>
      <c r="AM3" s="22">
        <v>19</v>
      </c>
      <c r="AN3" s="22">
        <v>32</v>
      </c>
      <c r="AO3" s="22">
        <v>19</v>
      </c>
      <c r="AP3" s="22">
        <v>0</v>
      </c>
      <c r="AQ3" s="22">
        <v>0</v>
      </c>
      <c r="AR3" s="24" t="s">
        <v>39</v>
      </c>
      <c r="AS3" s="23">
        <v>0.98076923076923095</v>
      </c>
      <c r="AT3" s="22">
        <v>116</v>
      </c>
      <c r="AU3" s="22">
        <v>72</v>
      </c>
      <c r="AV3" s="22">
        <v>188</v>
      </c>
      <c r="AX3" s="25" t="str">
        <f>B3</f>
        <v>'20201216'</v>
      </c>
      <c r="AY3" s="25" t="s">
        <v>193</v>
      </c>
      <c r="AZ3" s="25">
        <f>SUMIF($B$2:$B$1048576,$B3,$AE$2:$AE$1048576)</f>
        <v>52</v>
      </c>
      <c r="BA3" s="25">
        <f>SUMIF($B$2:$B$1048576,$B3,$AV$2:$AV$1048576)</f>
        <v>188</v>
      </c>
      <c r="BB3" s="25">
        <f>SUMIF($B$2:$B$1048576,$B3,$AF$2:$AF$1048576)*60</f>
        <v>1269.8389999999979</v>
      </c>
      <c r="BC3" s="25">
        <f>BB3/AZ3</f>
        <v>24.41998076923073</v>
      </c>
      <c r="BD3" s="25">
        <f>SUMIF($B$2:$B$1048576,$B3,$AN$2:$AN$1048576)</f>
        <v>32</v>
      </c>
      <c r="BE3" s="25">
        <f>SUMIF($B$2:$B$1048576,$B3,$AO$2:$AO$1048576)</f>
        <v>19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32</v>
      </c>
      <c r="BI3" s="25">
        <f t="shared" ref="BI3" si="2">SUM(BE3,BG3)</f>
        <v>19</v>
      </c>
      <c r="BJ3" s="25">
        <f>SUMIF($B$2:$B$1048576,$B3,$AT$2:$AT$1048576)</f>
        <v>116</v>
      </c>
      <c r="BK3" s="25">
        <f>SUMIF($B$2:$B$1048576,$B3,$AU$2:$AU$1048576)</f>
        <v>72</v>
      </c>
    </row>
    <row r="4" spans="1:67" x14ac:dyDescent="0.2">
      <c r="A4" s="1" t="s">
        <v>477</v>
      </c>
      <c r="B4" s="1" t="s">
        <v>454</v>
      </c>
      <c r="C4" s="1">
        <v>1000</v>
      </c>
      <c r="D4" s="1">
        <v>3</v>
      </c>
      <c r="E4" s="1">
        <v>1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0</v>
      </c>
      <c r="N4" s="1">
        <v>0.2</v>
      </c>
      <c r="O4" s="1">
        <v>0</v>
      </c>
      <c r="P4" s="1">
        <v>0.5</v>
      </c>
      <c r="Q4" s="1">
        <v>0</v>
      </c>
      <c r="R4" s="1">
        <v>0.5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5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18.221126666666699</v>
      </c>
      <c r="AG4" s="8">
        <v>0.625</v>
      </c>
      <c r="AH4" s="8" t="s">
        <v>39</v>
      </c>
      <c r="AI4" s="8">
        <v>0.64864864864864902</v>
      </c>
      <c r="AJ4" s="8">
        <v>0.33333333333333298</v>
      </c>
      <c r="AK4" s="1">
        <v>0</v>
      </c>
      <c r="AL4" s="1">
        <v>24</v>
      </c>
      <c r="AM4" s="1">
        <v>1</v>
      </c>
      <c r="AN4" s="1">
        <v>20</v>
      </c>
      <c r="AO4" s="1">
        <v>0</v>
      </c>
      <c r="AP4" s="1">
        <v>0</v>
      </c>
      <c r="AQ4" s="1">
        <v>0</v>
      </c>
      <c r="AR4" s="21" t="s">
        <v>39</v>
      </c>
      <c r="AS4" s="8">
        <v>0.8</v>
      </c>
      <c r="AT4" s="1">
        <v>76</v>
      </c>
      <c r="AU4" s="1">
        <v>0</v>
      </c>
      <c r="AV4" s="1">
        <v>76</v>
      </c>
    </row>
    <row r="5" spans="1:67" x14ac:dyDescent="0.2">
      <c r="A5" s="1" t="s">
        <v>478</v>
      </c>
      <c r="B5" s="1" t="s">
        <v>454</v>
      </c>
      <c r="C5" s="1">
        <v>1000</v>
      </c>
      <c r="D5" s="1">
        <v>3</v>
      </c>
      <c r="E5" s="1">
        <v>1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0</v>
      </c>
      <c r="N5" s="1">
        <v>0.2</v>
      </c>
      <c r="O5" s="1">
        <v>0</v>
      </c>
      <c r="P5" s="1">
        <v>0.3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14.7782966666667</v>
      </c>
      <c r="AG5" s="8">
        <v>0.55000000000000004</v>
      </c>
      <c r="AH5" s="8" t="s">
        <v>39</v>
      </c>
      <c r="AI5" s="8" t="s">
        <v>39</v>
      </c>
      <c r="AJ5" s="8">
        <v>0.55000000000000004</v>
      </c>
      <c r="AK5" s="1">
        <v>0</v>
      </c>
      <c r="AL5" s="1">
        <v>0</v>
      </c>
      <c r="AM5" s="1">
        <v>11</v>
      </c>
      <c r="AN5" s="1">
        <v>0</v>
      </c>
      <c r="AO5" s="1">
        <v>11</v>
      </c>
      <c r="AP5" s="1">
        <v>0</v>
      </c>
      <c r="AQ5" s="1">
        <v>0</v>
      </c>
      <c r="AR5" s="21" t="s">
        <v>39</v>
      </c>
      <c r="AS5" s="8">
        <v>1</v>
      </c>
      <c r="AT5" s="1">
        <v>0</v>
      </c>
      <c r="AU5" s="1">
        <v>44</v>
      </c>
      <c r="AV5" s="1">
        <v>44</v>
      </c>
    </row>
    <row r="6" spans="1:67" s="22" customFormat="1" x14ac:dyDescent="0.2">
      <c r="A6" s="22" t="s">
        <v>479</v>
      </c>
      <c r="B6" s="22" t="s">
        <v>454</v>
      </c>
      <c r="C6" s="22">
        <v>1000</v>
      </c>
      <c r="D6" s="22">
        <v>3</v>
      </c>
      <c r="E6" s="22">
        <v>1</v>
      </c>
      <c r="F6" s="22">
        <v>1</v>
      </c>
      <c r="G6" s="22">
        <v>2</v>
      </c>
      <c r="H6" s="22">
        <v>3</v>
      </c>
      <c r="I6" s="22">
        <v>4</v>
      </c>
      <c r="J6" s="22">
        <v>5</v>
      </c>
      <c r="K6" s="22">
        <v>6</v>
      </c>
      <c r="L6" s="22">
        <v>7</v>
      </c>
      <c r="M6" s="22">
        <v>0</v>
      </c>
      <c r="N6" s="22">
        <v>0.2</v>
      </c>
      <c r="O6" s="22">
        <v>0</v>
      </c>
      <c r="P6" s="22">
        <v>0.3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5</v>
      </c>
      <c r="Z6" s="22">
        <v>1</v>
      </c>
      <c r="AA6" s="22">
        <v>0</v>
      </c>
      <c r="AB6" s="22">
        <v>0</v>
      </c>
      <c r="AC6" s="22">
        <v>0</v>
      </c>
      <c r="AD6" s="22">
        <v>0</v>
      </c>
      <c r="AE6" s="22">
        <v>30</v>
      </c>
      <c r="AF6" s="22">
        <v>14.8096033333333</v>
      </c>
      <c r="AG6" s="23">
        <v>0.52631578947368396</v>
      </c>
      <c r="AH6" s="23" t="s">
        <v>39</v>
      </c>
      <c r="AI6" s="23" t="s">
        <v>39</v>
      </c>
      <c r="AJ6" s="23">
        <v>0.52631578947368396</v>
      </c>
      <c r="AK6" s="22">
        <v>0</v>
      </c>
      <c r="AL6" s="22">
        <v>0</v>
      </c>
      <c r="AM6" s="22">
        <v>30</v>
      </c>
      <c r="AN6" s="22">
        <v>0</v>
      </c>
      <c r="AO6" s="22">
        <v>22</v>
      </c>
      <c r="AP6" s="22">
        <v>0</v>
      </c>
      <c r="AQ6" s="22">
        <v>0</v>
      </c>
      <c r="AR6" s="24" t="s">
        <v>39</v>
      </c>
      <c r="AS6" s="23">
        <v>0.73333333333333295</v>
      </c>
      <c r="AT6" s="22">
        <v>0</v>
      </c>
      <c r="AU6" s="22">
        <v>88</v>
      </c>
      <c r="AV6" s="22">
        <v>88</v>
      </c>
    </row>
    <row r="7" spans="1:67" x14ac:dyDescent="0.2">
      <c r="A7" s="1" t="s">
        <v>474</v>
      </c>
      <c r="B7" s="1" t="s">
        <v>459</v>
      </c>
      <c r="C7" s="1">
        <v>1000</v>
      </c>
      <c r="D7" s="1">
        <v>2</v>
      </c>
      <c r="E7" s="1">
        <v>1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0</v>
      </c>
      <c r="N7" s="1">
        <v>0.2</v>
      </c>
      <c r="O7" s="1">
        <v>0</v>
      </c>
      <c r="P7" s="1">
        <v>0.3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178</v>
      </c>
      <c r="AF7" s="1">
        <v>36.655268333333296</v>
      </c>
      <c r="AG7" s="8">
        <v>0.51445086705202303</v>
      </c>
      <c r="AH7" s="8" t="s">
        <v>39</v>
      </c>
      <c r="AI7" s="8">
        <v>0.52447552447552503</v>
      </c>
      <c r="AJ7" s="8">
        <v>0.50738916256157596</v>
      </c>
      <c r="AK7" s="1">
        <v>0</v>
      </c>
      <c r="AL7" s="1">
        <v>75</v>
      </c>
      <c r="AM7" s="1">
        <v>103</v>
      </c>
      <c r="AN7" s="1">
        <v>75</v>
      </c>
      <c r="AO7" s="1">
        <v>103</v>
      </c>
      <c r="AP7" s="1">
        <v>0</v>
      </c>
      <c r="AQ7" s="1">
        <v>0</v>
      </c>
      <c r="AR7" s="21" t="s">
        <v>39</v>
      </c>
      <c r="AS7" s="8">
        <v>1</v>
      </c>
      <c r="AT7" s="1">
        <v>300</v>
      </c>
      <c r="AU7" s="1">
        <v>408</v>
      </c>
      <c r="AV7" s="1">
        <v>708</v>
      </c>
    </row>
    <row r="8" spans="1:67" x14ac:dyDescent="0.2">
      <c r="A8" s="1" t="s">
        <v>500</v>
      </c>
      <c r="B8" s="1" t="s">
        <v>490</v>
      </c>
      <c r="C8" s="1">
        <v>1000</v>
      </c>
      <c r="D8" s="1">
        <v>4</v>
      </c>
      <c r="E8" s="1">
        <v>1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0</v>
      </c>
      <c r="N8" s="1">
        <v>0.2</v>
      </c>
      <c r="O8" s="1">
        <v>0</v>
      </c>
      <c r="P8" s="1">
        <v>0.3</v>
      </c>
      <c r="Q8" s="1">
        <v>0</v>
      </c>
      <c r="R8" s="1">
        <v>0.4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197</v>
      </c>
      <c r="AF8" s="1">
        <v>42.765155</v>
      </c>
      <c r="AG8" s="8">
        <v>0.46682464454976302</v>
      </c>
      <c r="AH8" s="8" t="s">
        <v>39</v>
      </c>
      <c r="AI8" s="8">
        <v>0.463917525773196</v>
      </c>
      <c r="AJ8" s="8">
        <v>0.46929824561403499</v>
      </c>
      <c r="AK8" s="1">
        <v>0</v>
      </c>
      <c r="AL8" s="1">
        <v>90</v>
      </c>
      <c r="AM8" s="1">
        <v>107</v>
      </c>
      <c r="AN8" s="1">
        <v>54</v>
      </c>
      <c r="AO8" s="1">
        <v>54</v>
      </c>
      <c r="AP8" s="1">
        <v>0</v>
      </c>
      <c r="AQ8" s="1">
        <v>0</v>
      </c>
      <c r="AR8" s="21" t="s">
        <v>39</v>
      </c>
      <c r="AS8" s="8">
        <v>0.54822335025380697</v>
      </c>
      <c r="AT8" s="1">
        <v>212</v>
      </c>
      <c r="AU8" s="1">
        <v>204</v>
      </c>
      <c r="AV8" s="1">
        <v>416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13"/>
  <sheetViews>
    <sheetView zoomScaleNormal="100" workbookViewId="0">
      <selection activeCell="B15" sqref="B1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211</v>
      </c>
      <c r="BM1" s="25">
        <f>SUM($AO$2:$AO$1048576,$AQ$2:$AQ$1048576)</f>
        <v>260</v>
      </c>
      <c r="BN1" s="25">
        <f>SUM($AT$2:$AT$1048576)</f>
        <v>980</v>
      </c>
      <c r="BO1" s="25">
        <f>SUM($AU$2:$AU$1048576)</f>
        <v>1244</v>
      </c>
    </row>
    <row r="2" spans="1:67" s="59" customFormat="1" x14ac:dyDescent="0.2">
      <c r="A2" s="30" t="s">
        <v>442</v>
      </c>
      <c r="B2" s="46" t="s">
        <v>430</v>
      </c>
      <c r="C2" s="30">
        <v>1000</v>
      </c>
      <c r="D2" s="30">
        <v>2</v>
      </c>
      <c r="E2" s="30">
        <v>0</v>
      </c>
      <c r="F2" s="30">
        <v>7</v>
      </c>
      <c r="G2" s="30">
        <v>6</v>
      </c>
      <c r="H2" s="30">
        <v>5</v>
      </c>
      <c r="I2" s="30">
        <v>4</v>
      </c>
      <c r="J2" s="30">
        <v>3</v>
      </c>
      <c r="K2" s="30">
        <v>2</v>
      </c>
      <c r="L2" s="30">
        <v>1</v>
      </c>
      <c r="M2" s="30">
        <v>0</v>
      </c>
      <c r="N2" s="30">
        <v>0.2</v>
      </c>
      <c r="O2" s="30">
        <v>0</v>
      </c>
      <c r="P2" s="30">
        <v>0</v>
      </c>
      <c r="Q2" s="30">
        <v>0</v>
      </c>
      <c r="R2" s="30">
        <v>0</v>
      </c>
      <c r="S2" s="30">
        <v>4</v>
      </c>
      <c r="T2" s="30">
        <v>0</v>
      </c>
      <c r="U2" s="30">
        <v>4</v>
      </c>
      <c r="V2" s="30">
        <v>0</v>
      </c>
      <c r="W2" s="30">
        <v>1</v>
      </c>
      <c r="X2" s="30">
        <v>1</v>
      </c>
      <c r="Y2" s="30">
        <v>1000000000000</v>
      </c>
      <c r="Z2" s="30">
        <v>1</v>
      </c>
      <c r="AA2" s="30">
        <v>0</v>
      </c>
      <c r="AB2" s="30">
        <v>0</v>
      </c>
      <c r="AC2" s="30">
        <v>0</v>
      </c>
      <c r="AD2" s="30">
        <v>0</v>
      </c>
      <c r="AE2" s="30">
        <v>3</v>
      </c>
      <c r="AF2" s="32">
        <v>1.535995</v>
      </c>
      <c r="AG2" s="35">
        <v>0.75</v>
      </c>
      <c r="AH2" s="35" t="s">
        <v>39</v>
      </c>
      <c r="AI2" s="35">
        <v>0.75</v>
      </c>
      <c r="AJ2" s="35" t="s">
        <v>39</v>
      </c>
      <c r="AK2" s="30">
        <v>0</v>
      </c>
      <c r="AL2" s="30">
        <v>3</v>
      </c>
      <c r="AM2" s="30">
        <v>0</v>
      </c>
      <c r="AN2" s="30">
        <v>3</v>
      </c>
      <c r="AO2" s="30">
        <v>0</v>
      </c>
      <c r="AP2" s="30">
        <v>0</v>
      </c>
      <c r="AQ2" s="30">
        <v>0</v>
      </c>
      <c r="AR2" s="47" t="s">
        <v>39</v>
      </c>
      <c r="AS2" s="35">
        <v>1</v>
      </c>
      <c r="AT2" s="30">
        <v>16</v>
      </c>
      <c r="AU2" s="30">
        <v>0</v>
      </c>
      <c r="AV2" s="30">
        <v>16</v>
      </c>
      <c r="AX2" s="30" t="str">
        <f>B2</f>
        <v>'20201215'</v>
      </c>
      <c r="AY2" s="30" t="s">
        <v>193</v>
      </c>
      <c r="AZ2" s="30">
        <f>SUMIF($B$2:$B$1048576,$B2,$AE$2:$AE$1048576)</f>
        <v>35</v>
      </c>
      <c r="BA2" s="30">
        <f>SUMIF($B$2:$B$1048576,$B2,$AV$2:$AV$1048576)</f>
        <v>464</v>
      </c>
      <c r="BB2" s="30">
        <f>SUMIF($B$2:$B$1048576,$B2,$AF$2:$AF$1048576)*60</f>
        <v>1622.8030000000001</v>
      </c>
      <c r="BC2" s="30">
        <f>BB2/AZ2</f>
        <v>46.3658</v>
      </c>
      <c r="BD2" s="30">
        <f>SUMIF($B$2:$B$1048576,$B2,$AN$2:$AN$1048576)</f>
        <v>18</v>
      </c>
      <c r="BE2" s="30">
        <f>SUMIF($B$2:$B$1048576,$B2,$AO$2:$AO$1048576)</f>
        <v>16</v>
      </c>
      <c r="BF2" s="30">
        <f>SUMIF($B$2:$B$1048576,$B2,$AP$2:$AP$1048576)</f>
        <v>0</v>
      </c>
      <c r="BG2" s="30">
        <f>SUMIF($B$2:$B$1048576,$B2,$AQ$2:$AQ$1048576)</f>
        <v>0</v>
      </c>
      <c r="BH2" s="30">
        <f t="shared" ref="BH2:BI2" si="0">SUM(BD2,BF2)</f>
        <v>18</v>
      </c>
      <c r="BI2" s="30">
        <f t="shared" si="0"/>
        <v>16</v>
      </c>
      <c r="BJ2" s="30">
        <f>SUMIF($B$2:$B$1048576,$B2,$AT$2:$AT$1048576)</f>
        <v>208</v>
      </c>
      <c r="BK2" s="30">
        <f>SUMIF($B$2:$B$1048576,$B2,$AU$2:$AU$1048576)</f>
        <v>256</v>
      </c>
      <c r="BL2" s="30"/>
      <c r="BM2" s="30"/>
      <c r="BN2" s="30"/>
      <c r="BO2" s="30"/>
    </row>
    <row r="3" spans="1:67" s="59" customFormat="1" x14ac:dyDescent="0.2">
      <c r="A3" s="59" t="s">
        <v>443</v>
      </c>
      <c r="B3" s="59" t="s">
        <v>430</v>
      </c>
      <c r="C3" s="59">
        <v>1000</v>
      </c>
      <c r="D3" s="59">
        <v>2</v>
      </c>
      <c r="E3" s="59">
        <v>0</v>
      </c>
      <c r="F3" s="59">
        <v>7</v>
      </c>
      <c r="G3" s="59">
        <v>6</v>
      </c>
      <c r="H3" s="59">
        <v>5</v>
      </c>
      <c r="I3" s="59">
        <v>4</v>
      </c>
      <c r="J3" s="59">
        <v>3</v>
      </c>
      <c r="K3" s="59">
        <v>2</v>
      </c>
      <c r="L3" s="59">
        <v>1</v>
      </c>
      <c r="M3" s="59">
        <v>0</v>
      </c>
      <c r="N3" s="59">
        <v>0.2</v>
      </c>
      <c r="O3" s="59">
        <v>0</v>
      </c>
      <c r="P3" s="59">
        <v>0</v>
      </c>
      <c r="Q3" s="59">
        <v>0</v>
      </c>
      <c r="R3" s="59">
        <v>0</v>
      </c>
      <c r="S3" s="59">
        <v>4</v>
      </c>
      <c r="T3" s="59">
        <v>0</v>
      </c>
      <c r="U3" s="59">
        <v>4</v>
      </c>
      <c r="V3" s="59">
        <v>0</v>
      </c>
      <c r="W3" s="59">
        <v>1</v>
      </c>
      <c r="X3" s="59">
        <v>1</v>
      </c>
      <c r="Y3" s="59">
        <v>1000000000000</v>
      </c>
      <c r="Z3" s="59">
        <v>1</v>
      </c>
      <c r="AA3" s="59">
        <v>0</v>
      </c>
      <c r="AB3" s="59">
        <v>0</v>
      </c>
      <c r="AC3" s="59">
        <v>0</v>
      </c>
      <c r="AD3" s="59">
        <v>0</v>
      </c>
      <c r="AE3" s="59">
        <v>4</v>
      </c>
      <c r="AF3" s="59">
        <v>3.3197766666666699</v>
      </c>
      <c r="AG3" s="60">
        <v>0.66666666666666696</v>
      </c>
      <c r="AH3" s="60" t="s">
        <v>39</v>
      </c>
      <c r="AI3" s="60">
        <v>0.66666666666666696</v>
      </c>
      <c r="AJ3" s="60" t="s">
        <v>39</v>
      </c>
      <c r="AK3" s="59">
        <v>0</v>
      </c>
      <c r="AL3" s="59">
        <v>4</v>
      </c>
      <c r="AM3" s="59">
        <v>0</v>
      </c>
      <c r="AN3" s="59">
        <v>4</v>
      </c>
      <c r="AO3" s="59">
        <v>0</v>
      </c>
      <c r="AP3" s="59">
        <v>0</v>
      </c>
      <c r="AQ3" s="59">
        <v>0</v>
      </c>
      <c r="AR3" s="61" t="s">
        <v>39</v>
      </c>
      <c r="AS3" s="60">
        <v>1</v>
      </c>
      <c r="AT3" s="59">
        <v>64</v>
      </c>
      <c r="AU3" s="59">
        <v>0</v>
      </c>
      <c r="AV3" s="59">
        <v>64</v>
      </c>
      <c r="AX3" s="59" t="str">
        <f t="shared" ref="AX3:AX6" si="1">B3</f>
        <v>'20201215'</v>
      </c>
      <c r="AY3" s="59" t="s">
        <v>193</v>
      </c>
      <c r="AZ3" s="59">
        <f t="shared" ref="AZ3:AZ6" si="2">SUMIF($B$2:$B$1048576,$B3,$AE$2:$AE$1048576)</f>
        <v>35</v>
      </c>
      <c r="BA3" s="59">
        <f t="shared" ref="BA3:BA6" si="3">SUMIF($B$2:$B$1048576,$B3,$AV$2:$AV$1048576)</f>
        <v>464</v>
      </c>
      <c r="BB3" s="59">
        <f t="shared" ref="BB3:BB6" si="4">SUMIF($B$2:$B$1048576,$B3,$AF$2:$AF$1048576)*60</f>
        <v>1622.8030000000001</v>
      </c>
      <c r="BC3" s="59">
        <f t="shared" ref="BC3:BC6" si="5">BB3/AZ3</f>
        <v>46.3658</v>
      </c>
      <c r="BD3" s="59">
        <f t="shared" ref="BD3:BD6" si="6">SUMIF($B$2:$B$1048576,$B3,$AN$2:$AN$1048576)</f>
        <v>18</v>
      </c>
      <c r="BE3" s="59">
        <f t="shared" ref="BE3:BE6" si="7">SUMIF($B$2:$B$1048576,$B3,$AO$2:$AO$1048576)</f>
        <v>16</v>
      </c>
      <c r="BF3" s="59">
        <f t="shared" ref="BF3:BF6" si="8">SUMIF($B$2:$B$1048576,$B3,$AP$2:$AP$1048576)</f>
        <v>0</v>
      </c>
      <c r="BG3" s="59">
        <f t="shared" ref="BG3:BG6" si="9">SUMIF($B$2:$B$1048576,$B3,$AQ$2:$AQ$1048576)</f>
        <v>0</v>
      </c>
      <c r="BH3" s="59">
        <f t="shared" ref="BH3:BH6" si="10">SUM(BD3,BF3)</f>
        <v>18</v>
      </c>
      <c r="BI3" s="59">
        <f t="shared" ref="BI3:BI6" si="11">SUM(BE3,BG3)</f>
        <v>16</v>
      </c>
      <c r="BJ3" s="59">
        <f t="shared" ref="BJ3:BJ6" si="12">SUMIF($B$2:$B$1048576,$B3,$AT$2:$AT$1048576)</f>
        <v>208</v>
      </c>
      <c r="BK3" s="59">
        <f t="shared" ref="BK3:BK6" si="13">SUMIF($B$2:$B$1048576,$B3,$AU$2:$AU$1048576)</f>
        <v>256</v>
      </c>
    </row>
    <row r="4" spans="1:67" s="22" customFormat="1" x14ac:dyDescent="0.2">
      <c r="A4" s="22" t="s">
        <v>444</v>
      </c>
      <c r="B4" s="22" t="s">
        <v>430</v>
      </c>
      <c r="C4" s="22">
        <v>1000</v>
      </c>
      <c r="D4" s="22">
        <v>3</v>
      </c>
      <c r="E4" s="22">
        <v>0</v>
      </c>
      <c r="F4" s="22">
        <v>7</v>
      </c>
      <c r="G4" s="22">
        <v>6</v>
      </c>
      <c r="H4" s="22">
        <v>5</v>
      </c>
      <c r="I4" s="22">
        <v>4</v>
      </c>
      <c r="J4" s="22">
        <v>3</v>
      </c>
      <c r="K4" s="22">
        <v>2</v>
      </c>
      <c r="L4" s="22">
        <v>1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4</v>
      </c>
      <c r="T4" s="22">
        <v>0</v>
      </c>
      <c r="U4" s="22">
        <v>4</v>
      </c>
      <c r="V4" s="22">
        <v>0</v>
      </c>
      <c r="W4" s="22">
        <v>1</v>
      </c>
      <c r="X4" s="22">
        <v>1</v>
      </c>
      <c r="Y4" s="22">
        <v>1000000000000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28</v>
      </c>
      <c r="AF4" s="22">
        <v>22.190944999999999</v>
      </c>
      <c r="AG4" s="23">
        <v>0.65116279069767502</v>
      </c>
      <c r="AH4" s="23" t="s">
        <v>39</v>
      </c>
      <c r="AI4" s="23">
        <v>0.8</v>
      </c>
      <c r="AJ4" s="23">
        <v>0.57142857142857095</v>
      </c>
      <c r="AK4" s="22">
        <v>0</v>
      </c>
      <c r="AL4" s="22">
        <v>12</v>
      </c>
      <c r="AM4" s="22">
        <v>16</v>
      </c>
      <c r="AN4" s="22">
        <v>11</v>
      </c>
      <c r="AO4" s="22">
        <v>16</v>
      </c>
      <c r="AP4" s="22">
        <v>0</v>
      </c>
      <c r="AQ4" s="22">
        <v>0</v>
      </c>
      <c r="AR4" s="24" t="s">
        <v>39</v>
      </c>
      <c r="AS4" s="23">
        <v>0.96428571428571397</v>
      </c>
      <c r="AT4" s="22">
        <v>128</v>
      </c>
      <c r="AU4" s="22">
        <v>256</v>
      </c>
      <c r="AV4" s="22">
        <v>384</v>
      </c>
      <c r="AX4" s="22" t="str">
        <f t="shared" si="1"/>
        <v>'20201215'</v>
      </c>
      <c r="AY4" s="22" t="s">
        <v>193</v>
      </c>
      <c r="AZ4" s="22">
        <f t="shared" si="2"/>
        <v>35</v>
      </c>
      <c r="BA4" s="22">
        <f t="shared" si="3"/>
        <v>464</v>
      </c>
      <c r="BB4" s="22">
        <f t="shared" si="4"/>
        <v>1622.8030000000001</v>
      </c>
      <c r="BC4" s="22">
        <f t="shared" si="5"/>
        <v>46.3658</v>
      </c>
      <c r="BD4" s="22">
        <f t="shared" si="6"/>
        <v>18</v>
      </c>
      <c r="BE4" s="22">
        <f t="shared" si="7"/>
        <v>16</v>
      </c>
      <c r="BF4" s="22">
        <f t="shared" si="8"/>
        <v>0</v>
      </c>
      <c r="BG4" s="22">
        <f t="shared" si="9"/>
        <v>0</v>
      </c>
      <c r="BH4" s="22">
        <f t="shared" si="10"/>
        <v>18</v>
      </c>
      <c r="BI4" s="22">
        <f t="shared" si="11"/>
        <v>16</v>
      </c>
      <c r="BJ4" s="22">
        <f t="shared" si="12"/>
        <v>208</v>
      </c>
      <c r="BK4" s="22">
        <f t="shared" si="13"/>
        <v>256</v>
      </c>
    </row>
    <row r="5" spans="1:67" x14ac:dyDescent="0.2">
      <c r="A5" s="1" t="s">
        <v>449</v>
      </c>
      <c r="B5" s="1" t="s">
        <v>432</v>
      </c>
      <c r="C5" s="1">
        <v>1000</v>
      </c>
      <c r="D5" s="1">
        <v>2</v>
      </c>
      <c r="E5" s="1">
        <v>0</v>
      </c>
      <c r="F5" s="1">
        <v>7</v>
      </c>
      <c r="G5" s="1">
        <v>6</v>
      </c>
      <c r="H5" s="1">
        <v>5</v>
      </c>
      <c r="I5" s="1">
        <v>4</v>
      </c>
      <c r="J5" s="1">
        <v>3</v>
      </c>
      <c r="K5" s="1">
        <v>2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4</v>
      </c>
      <c r="T5" s="1">
        <v>0</v>
      </c>
      <c r="U5" s="1">
        <v>4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0.250601666666667</v>
      </c>
      <c r="AG5" s="8">
        <v>1</v>
      </c>
      <c r="AH5" s="8" t="s">
        <v>39</v>
      </c>
      <c r="AI5" s="8">
        <v>1</v>
      </c>
      <c r="AJ5" s="8" t="s">
        <v>39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16</v>
      </c>
      <c r="AU5" s="1">
        <v>0</v>
      </c>
      <c r="AV5" s="1">
        <v>16</v>
      </c>
      <c r="AX5" s="1" t="str">
        <f t="shared" si="1"/>
        <v>'20201216'</v>
      </c>
      <c r="AY5" s="1" t="s">
        <v>193</v>
      </c>
      <c r="AZ5" s="1">
        <f t="shared" si="2"/>
        <v>67</v>
      </c>
      <c r="BA5" s="1">
        <f t="shared" si="3"/>
        <v>272</v>
      </c>
      <c r="BB5" s="1">
        <f t="shared" si="4"/>
        <v>1442.6861000000022</v>
      </c>
      <c r="BC5" s="1">
        <f t="shared" si="5"/>
        <v>21.532628358208989</v>
      </c>
      <c r="BD5" s="1">
        <f t="shared" si="6"/>
        <v>37</v>
      </c>
      <c r="BE5" s="1">
        <f t="shared" si="7"/>
        <v>30</v>
      </c>
      <c r="BF5" s="1">
        <f t="shared" si="8"/>
        <v>0</v>
      </c>
      <c r="BG5" s="1">
        <f t="shared" si="9"/>
        <v>0</v>
      </c>
      <c r="BH5" s="1">
        <f t="shared" si="10"/>
        <v>37</v>
      </c>
      <c r="BI5" s="1">
        <f t="shared" si="11"/>
        <v>30</v>
      </c>
      <c r="BJ5" s="1">
        <f t="shared" si="12"/>
        <v>152</v>
      </c>
      <c r="BK5" s="1">
        <f t="shared" si="13"/>
        <v>120</v>
      </c>
    </row>
    <row r="6" spans="1:67" s="22" customFormat="1" x14ac:dyDescent="0.2">
      <c r="A6" s="22" t="s">
        <v>450</v>
      </c>
      <c r="B6" s="22" t="s">
        <v>432</v>
      </c>
      <c r="C6" s="22">
        <v>1000</v>
      </c>
      <c r="D6" s="22">
        <v>2</v>
      </c>
      <c r="E6" s="22">
        <v>0</v>
      </c>
      <c r="F6" s="22">
        <v>7</v>
      </c>
      <c r="G6" s="22">
        <v>6</v>
      </c>
      <c r="H6" s="22">
        <v>5</v>
      </c>
      <c r="I6" s="22">
        <v>4</v>
      </c>
      <c r="J6" s="22">
        <v>3</v>
      </c>
      <c r="K6" s="22">
        <v>2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1000000000000</v>
      </c>
      <c r="Z6" s="22">
        <v>1</v>
      </c>
      <c r="AA6" s="22">
        <v>0</v>
      </c>
      <c r="AB6" s="22">
        <v>0</v>
      </c>
      <c r="AC6" s="22">
        <v>0</v>
      </c>
      <c r="AD6" s="22">
        <v>0</v>
      </c>
      <c r="AE6" s="22">
        <v>66</v>
      </c>
      <c r="AF6" s="22">
        <v>23.794166666666701</v>
      </c>
      <c r="AG6" s="23">
        <v>0.66</v>
      </c>
      <c r="AH6" s="23" t="s">
        <v>39</v>
      </c>
      <c r="AI6" s="23">
        <v>0.81818181818181801</v>
      </c>
      <c r="AJ6" s="23">
        <v>0.53571428571428603</v>
      </c>
      <c r="AK6" s="22">
        <v>0</v>
      </c>
      <c r="AL6" s="22">
        <v>36</v>
      </c>
      <c r="AM6" s="22">
        <v>30</v>
      </c>
      <c r="AN6" s="22">
        <v>36</v>
      </c>
      <c r="AO6" s="22">
        <v>30</v>
      </c>
      <c r="AP6" s="22">
        <v>0</v>
      </c>
      <c r="AQ6" s="22">
        <v>0</v>
      </c>
      <c r="AR6" s="24" t="s">
        <v>39</v>
      </c>
      <c r="AS6" s="23">
        <v>1</v>
      </c>
      <c r="AT6" s="22">
        <v>136</v>
      </c>
      <c r="AU6" s="22">
        <v>120</v>
      </c>
      <c r="AV6" s="22">
        <v>256</v>
      </c>
      <c r="AX6" s="22" t="str">
        <f t="shared" si="1"/>
        <v>'20201216'</v>
      </c>
      <c r="AY6" s="22" t="s">
        <v>193</v>
      </c>
      <c r="AZ6" s="22">
        <f t="shared" si="2"/>
        <v>67</v>
      </c>
      <c r="BA6" s="22">
        <f t="shared" si="3"/>
        <v>272</v>
      </c>
      <c r="BB6" s="22">
        <f t="shared" si="4"/>
        <v>1442.6861000000022</v>
      </c>
      <c r="BC6" s="22">
        <f t="shared" si="5"/>
        <v>21.532628358208989</v>
      </c>
      <c r="BD6" s="22">
        <f t="shared" si="6"/>
        <v>37</v>
      </c>
      <c r="BE6" s="22">
        <f t="shared" si="7"/>
        <v>30</v>
      </c>
      <c r="BF6" s="22">
        <f t="shared" si="8"/>
        <v>0</v>
      </c>
      <c r="BG6" s="22">
        <f t="shared" si="9"/>
        <v>0</v>
      </c>
      <c r="BH6" s="22">
        <f t="shared" si="10"/>
        <v>37</v>
      </c>
      <c r="BI6" s="22">
        <f t="shared" si="11"/>
        <v>30</v>
      </c>
      <c r="BJ6" s="22">
        <f t="shared" si="12"/>
        <v>152</v>
      </c>
      <c r="BK6" s="22">
        <f t="shared" si="13"/>
        <v>120</v>
      </c>
    </row>
    <row r="7" spans="1:67" x14ac:dyDescent="0.2">
      <c r="A7" s="1" t="s">
        <v>475</v>
      </c>
      <c r="B7" s="1" t="s">
        <v>454</v>
      </c>
      <c r="C7" s="1">
        <v>1000</v>
      </c>
      <c r="D7" s="1">
        <v>3</v>
      </c>
      <c r="E7" s="1">
        <v>0</v>
      </c>
      <c r="F7" s="1">
        <v>7</v>
      </c>
      <c r="G7" s="1">
        <v>6</v>
      </c>
      <c r="H7" s="1">
        <v>5</v>
      </c>
      <c r="I7" s="1">
        <v>4</v>
      </c>
      <c r="J7" s="1">
        <v>3</v>
      </c>
      <c r="K7" s="1">
        <v>2</v>
      </c>
      <c r="L7" s="1">
        <v>1</v>
      </c>
      <c r="M7" s="1">
        <v>0</v>
      </c>
      <c r="N7" s="1">
        <v>0.2</v>
      </c>
      <c r="O7" s="1">
        <v>0</v>
      </c>
      <c r="P7" s="1">
        <v>0.3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4</v>
      </c>
      <c r="AF7" s="1">
        <v>6.2556866666666702</v>
      </c>
      <c r="AG7" s="8">
        <v>0.148148148148148</v>
      </c>
      <c r="AH7" s="8" t="s">
        <v>39</v>
      </c>
      <c r="AI7" s="8" t="s">
        <v>39</v>
      </c>
      <c r="AJ7" s="8">
        <v>0.148148148148148</v>
      </c>
      <c r="AK7" s="1">
        <v>0</v>
      </c>
      <c r="AL7" s="1">
        <v>0</v>
      </c>
      <c r="AM7" s="1">
        <v>4</v>
      </c>
      <c r="AN7" s="1">
        <v>0</v>
      </c>
      <c r="AO7" s="1">
        <v>4</v>
      </c>
      <c r="AP7" s="1">
        <v>0</v>
      </c>
      <c r="AQ7" s="1">
        <v>0</v>
      </c>
      <c r="AR7" s="21" t="s">
        <v>39</v>
      </c>
      <c r="AS7" s="8">
        <v>1</v>
      </c>
      <c r="AT7" s="1">
        <v>0</v>
      </c>
      <c r="AU7" s="1">
        <v>36</v>
      </c>
      <c r="AV7" s="1">
        <v>36</v>
      </c>
    </row>
    <row r="8" spans="1:67" s="22" customFormat="1" x14ac:dyDescent="0.2">
      <c r="A8" s="22" t="s">
        <v>476</v>
      </c>
      <c r="B8" s="22" t="s">
        <v>454</v>
      </c>
      <c r="C8" s="22">
        <v>1000</v>
      </c>
      <c r="D8" s="22">
        <v>2</v>
      </c>
      <c r="E8" s="22">
        <v>0</v>
      </c>
      <c r="F8" s="22">
        <v>7</v>
      </c>
      <c r="G8" s="22">
        <v>6</v>
      </c>
      <c r="H8" s="22">
        <v>5</v>
      </c>
      <c r="I8" s="22">
        <v>4</v>
      </c>
      <c r="J8" s="22">
        <v>3</v>
      </c>
      <c r="K8" s="22">
        <v>2</v>
      </c>
      <c r="L8" s="22">
        <v>1</v>
      </c>
      <c r="M8" s="22">
        <v>0</v>
      </c>
      <c r="N8" s="22">
        <v>0.2</v>
      </c>
      <c r="O8" s="22">
        <v>0</v>
      </c>
      <c r="P8" s="22">
        <v>0.5</v>
      </c>
      <c r="Q8" s="22">
        <v>0</v>
      </c>
      <c r="R8" s="22">
        <v>0.5</v>
      </c>
      <c r="S8" s="22">
        <v>1</v>
      </c>
      <c r="T8" s="22">
        <v>0</v>
      </c>
      <c r="U8" s="22">
        <v>1</v>
      </c>
      <c r="V8" s="22">
        <v>0</v>
      </c>
      <c r="W8" s="22">
        <v>1</v>
      </c>
      <c r="X8" s="22">
        <v>1</v>
      </c>
      <c r="Y8" s="22">
        <v>5</v>
      </c>
      <c r="Z8" s="22">
        <v>1</v>
      </c>
      <c r="AA8" s="22">
        <v>0</v>
      </c>
      <c r="AB8" s="22">
        <v>0</v>
      </c>
      <c r="AC8" s="22">
        <v>0</v>
      </c>
      <c r="AD8" s="22">
        <v>0</v>
      </c>
      <c r="AE8" s="22">
        <v>117</v>
      </c>
      <c r="AF8" s="22">
        <v>32.195934999999999</v>
      </c>
      <c r="AG8" s="23">
        <v>0.57073170731707301</v>
      </c>
      <c r="AH8" s="23" t="s">
        <v>39</v>
      </c>
      <c r="AI8" s="23">
        <v>0.57547169811320797</v>
      </c>
      <c r="AJ8" s="23">
        <v>0.56565656565656597</v>
      </c>
      <c r="AK8" s="22">
        <v>0</v>
      </c>
      <c r="AL8" s="22">
        <v>61</v>
      </c>
      <c r="AM8" s="22">
        <v>56</v>
      </c>
      <c r="AN8" s="22">
        <v>48</v>
      </c>
      <c r="AO8" s="22">
        <v>56</v>
      </c>
      <c r="AP8" s="22">
        <v>0</v>
      </c>
      <c r="AQ8" s="22">
        <v>0</v>
      </c>
      <c r="AR8" s="24" t="s">
        <v>39</v>
      </c>
      <c r="AS8" s="23">
        <v>0.88888888888888895</v>
      </c>
      <c r="AT8" s="22">
        <v>188</v>
      </c>
      <c r="AU8" s="22">
        <v>224</v>
      </c>
      <c r="AV8" s="22">
        <v>412</v>
      </c>
    </row>
    <row r="9" spans="1:67" x14ac:dyDescent="0.2">
      <c r="A9" s="1" t="s">
        <v>485</v>
      </c>
      <c r="B9" s="1" t="s">
        <v>459</v>
      </c>
      <c r="C9" s="1">
        <v>1000</v>
      </c>
      <c r="D9" s="1">
        <v>2</v>
      </c>
      <c r="E9" s="1">
        <v>0</v>
      </c>
      <c r="F9" s="1">
        <v>7</v>
      </c>
      <c r="G9" s="1">
        <v>6</v>
      </c>
      <c r="H9" s="1">
        <v>5</v>
      </c>
      <c r="I9" s="1">
        <v>4</v>
      </c>
      <c r="J9" s="1">
        <v>3</v>
      </c>
      <c r="K9" s="1">
        <v>2</v>
      </c>
      <c r="L9" s="1">
        <v>1</v>
      </c>
      <c r="M9" s="1">
        <v>0</v>
      </c>
      <c r="N9" s="1">
        <v>0.2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1000000000000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161</v>
      </c>
      <c r="AF9" s="1">
        <v>29.407039999999999</v>
      </c>
      <c r="AG9" s="8">
        <v>0.66804979253111996</v>
      </c>
      <c r="AH9" s="8" t="s">
        <v>39</v>
      </c>
      <c r="AI9" s="8">
        <v>0.49572649572649602</v>
      </c>
      <c r="AJ9" s="8">
        <v>0.83064516129032295</v>
      </c>
      <c r="AK9" s="1">
        <v>0</v>
      </c>
      <c r="AL9" s="1">
        <v>58</v>
      </c>
      <c r="AM9" s="1">
        <v>103</v>
      </c>
      <c r="AN9" s="1">
        <v>54</v>
      </c>
      <c r="AO9" s="1">
        <v>102</v>
      </c>
      <c r="AP9" s="1">
        <v>0</v>
      </c>
      <c r="AQ9" s="1">
        <v>0</v>
      </c>
      <c r="AR9" s="21" t="s">
        <v>39</v>
      </c>
      <c r="AS9" s="8">
        <v>0.96894409937888204</v>
      </c>
      <c r="AT9" s="1">
        <v>216</v>
      </c>
      <c r="AU9" s="1">
        <v>400</v>
      </c>
      <c r="AV9" s="1">
        <v>616</v>
      </c>
    </row>
    <row r="10" spans="1:67" x14ac:dyDescent="0.2">
      <c r="A10" s="1" t="s">
        <v>496</v>
      </c>
      <c r="B10" s="1" t="s">
        <v>490</v>
      </c>
      <c r="C10" s="1">
        <v>1000</v>
      </c>
      <c r="D10" s="1">
        <v>4</v>
      </c>
      <c r="E10" s="1">
        <v>0</v>
      </c>
      <c r="F10" s="1">
        <v>7</v>
      </c>
      <c r="G10" s="1">
        <v>6</v>
      </c>
      <c r="H10" s="1">
        <v>5</v>
      </c>
      <c r="I10" s="1">
        <v>4</v>
      </c>
      <c r="J10" s="1">
        <v>3</v>
      </c>
      <c r="K10" s="1">
        <v>2</v>
      </c>
      <c r="L10" s="1">
        <v>1</v>
      </c>
      <c r="M10" s="1">
        <v>0</v>
      </c>
      <c r="N10" s="1">
        <v>0.2</v>
      </c>
      <c r="O10" s="1">
        <v>0</v>
      </c>
      <c r="P10" s="1">
        <v>0.3</v>
      </c>
      <c r="Q10" s="1">
        <v>0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1</v>
      </c>
      <c r="Y10" s="1">
        <v>1000000000000</v>
      </c>
      <c r="Z10" s="1">
        <v>2</v>
      </c>
      <c r="AA10" s="1">
        <v>0</v>
      </c>
      <c r="AB10" s="1">
        <v>0</v>
      </c>
      <c r="AC10" s="1">
        <v>0</v>
      </c>
      <c r="AD10" s="1">
        <v>0</v>
      </c>
      <c r="AE10" s="1">
        <v>92</v>
      </c>
      <c r="AF10" s="1">
        <v>14.688176666666701</v>
      </c>
      <c r="AG10" s="8">
        <v>0.78632478632478597</v>
      </c>
      <c r="AH10" s="8" t="s">
        <v>39</v>
      </c>
      <c r="AI10" s="8">
        <v>0.8</v>
      </c>
      <c r="AJ10" s="8">
        <v>0.77192982456140402</v>
      </c>
      <c r="AK10" s="1">
        <v>0</v>
      </c>
      <c r="AL10" s="1">
        <v>48</v>
      </c>
      <c r="AM10" s="1">
        <v>44</v>
      </c>
      <c r="AN10" s="1">
        <v>9</v>
      </c>
      <c r="AO10" s="1">
        <v>9</v>
      </c>
      <c r="AP10" s="1">
        <v>0</v>
      </c>
      <c r="AQ10" s="1">
        <v>0</v>
      </c>
      <c r="AR10" s="21" t="s">
        <v>39</v>
      </c>
      <c r="AS10" s="8">
        <v>0.19565217391304399</v>
      </c>
      <c r="AT10" s="1">
        <v>36</v>
      </c>
      <c r="AU10" s="1">
        <v>36</v>
      </c>
      <c r="AV10" s="1">
        <v>72</v>
      </c>
    </row>
    <row r="11" spans="1:67" x14ac:dyDescent="0.2">
      <c r="A11" s="1" t="s">
        <v>497</v>
      </c>
      <c r="B11" s="1" t="s">
        <v>490</v>
      </c>
      <c r="C11" s="1">
        <v>1000</v>
      </c>
      <c r="D11" s="1">
        <v>4</v>
      </c>
      <c r="E11" s="1">
        <v>0</v>
      </c>
      <c r="F11" s="1">
        <v>7</v>
      </c>
      <c r="G11" s="1">
        <v>6</v>
      </c>
      <c r="H11" s="1">
        <v>5</v>
      </c>
      <c r="I11" s="1">
        <v>4</v>
      </c>
      <c r="J11" s="1">
        <v>3</v>
      </c>
      <c r="K11" s="1">
        <v>2</v>
      </c>
      <c r="L11" s="1">
        <v>1</v>
      </c>
      <c r="M11" s="1">
        <v>0</v>
      </c>
      <c r="N11" s="1">
        <v>0.2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v>1</v>
      </c>
      <c r="Y11" s="1">
        <v>1000000000000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23</v>
      </c>
      <c r="AF11" s="1">
        <v>3.5400466666666701</v>
      </c>
      <c r="AG11" s="8">
        <v>0.71875</v>
      </c>
      <c r="AH11" s="8" t="s">
        <v>39</v>
      </c>
      <c r="AI11" s="8">
        <v>0.75</v>
      </c>
      <c r="AJ11" s="8">
        <v>0.625</v>
      </c>
      <c r="AK11" s="1">
        <v>0</v>
      </c>
      <c r="AL11" s="1">
        <v>18</v>
      </c>
      <c r="AM11" s="1">
        <v>5</v>
      </c>
      <c r="AN11" s="1">
        <v>6</v>
      </c>
      <c r="AO11" s="1">
        <v>5</v>
      </c>
      <c r="AP11" s="1">
        <v>0</v>
      </c>
      <c r="AQ11" s="1">
        <v>0</v>
      </c>
      <c r="AR11" s="21" t="s">
        <v>39</v>
      </c>
      <c r="AS11" s="8">
        <v>0.47826086956521702</v>
      </c>
      <c r="AT11" s="1">
        <v>24</v>
      </c>
      <c r="AU11" s="1">
        <v>20</v>
      </c>
      <c r="AV11" s="1">
        <v>44</v>
      </c>
    </row>
    <row r="12" spans="1:67" x14ac:dyDescent="0.2">
      <c r="A12" s="1" t="s">
        <v>498</v>
      </c>
      <c r="B12" s="1" t="s">
        <v>490</v>
      </c>
      <c r="C12" s="1">
        <v>1000</v>
      </c>
      <c r="D12" s="1">
        <v>4</v>
      </c>
      <c r="E12" s="1">
        <v>0</v>
      </c>
      <c r="F12" s="1">
        <v>7</v>
      </c>
      <c r="G12" s="1">
        <v>6</v>
      </c>
      <c r="H12" s="1">
        <v>5</v>
      </c>
      <c r="I12" s="1">
        <v>4</v>
      </c>
      <c r="J12" s="1">
        <v>3</v>
      </c>
      <c r="K12" s="1">
        <v>2</v>
      </c>
      <c r="L12" s="1">
        <v>1</v>
      </c>
      <c r="M12" s="1">
        <v>0</v>
      </c>
      <c r="N12" s="1">
        <v>0.2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1000000000000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12</v>
      </c>
      <c r="AF12" s="1">
        <v>4.21820166666667</v>
      </c>
      <c r="AG12" s="8">
        <v>0.75</v>
      </c>
      <c r="AH12" s="8" t="s">
        <v>39</v>
      </c>
      <c r="AI12" s="8">
        <v>0.72727272727272696</v>
      </c>
      <c r="AJ12" s="8">
        <v>0.8</v>
      </c>
      <c r="AK12" s="1">
        <v>0</v>
      </c>
      <c r="AL12" s="1">
        <v>8</v>
      </c>
      <c r="AM12" s="1">
        <v>4</v>
      </c>
      <c r="AN12" s="1">
        <v>4</v>
      </c>
      <c r="AO12" s="1">
        <v>3</v>
      </c>
      <c r="AP12" s="1">
        <v>0</v>
      </c>
      <c r="AQ12" s="1">
        <v>0</v>
      </c>
      <c r="AR12" s="21" t="s">
        <v>39</v>
      </c>
      <c r="AS12" s="8">
        <v>0.58333333333333304</v>
      </c>
      <c r="AT12" s="1">
        <v>16</v>
      </c>
      <c r="AU12" s="1">
        <v>12</v>
      </c>
      <c r="AV12" s="1">
        <v>28</v>
      </c>
    </row>
    <row r="13" spans="1:67" x14ac:dyDescent="0.2">
      <c r="A13" s="1" t="s">
        <v>499</v>
      </c>
      <c r="B13" s="1" t="s">
        <v>490</v>
      </c>
      <c r="C13" s="1">
        <v>1000</v>
      </c>
      <c r="D13" s="1">
        <v>4</v>
      </c>
      <c r="E13" s="1">
        <v>0</v>
      </c>
      <c r="F13" s="1">
        <v>7</v>
      </c>
      <c r="G13" s="1">
        <v>6</v>
      </c>
      <c r="H13" s="1">
        <v>5</v>
      </c>
      <c r="I13" s="1">
        <v>4</v>
      </c>
      <c r="J13" s="1">
        <v>3</v>
      </c>
      <c r="K13" s="1">
        <v>2</v>
      </c>
      <c r="L13" s="1">
        <v>1</v>
      </c>
      <c r="M13" s="1">
        <v>0</v>
      </c>
      <c r="N13" s="1">
        <v>0.2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1</v>
      </c>
      <c r="X13" s="1">
        <v>1</v>
      </c>
      <c r="Y13" s="1">
        <v>1000000000000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138</v>
      </c>
      <c r="AF13" s="1">
        <v>12.614084999999999</v>
      </c>
      <c r="AG13" s="8">
        <v>0.65094339622641495</v>
      </c>
      <c r="AH13" s="8" t="s">
        <v>39</v>
      </c>
      <c r="AI13" s="8">
        <v>0.69642857142857095</v>
      </c>
      <c r="AJ13" s="8">
        <v>0.6</v>
      </c>
      <c r="AK13" s="1">
        <v>0</v>
      </c>
      <c r="AL13" s="1">
        <v>78</v>
      </c>
      <c r="AM13" s="1">
        <v>60</v>
      </c>
      <c r="AN13" s="1">
        <v>35</v>
      </c>
      <c r="AO13" s="1">
        <v>35</v>
      </c>
      <c r="AP13" s="1">
        <v>0</v>
      </c>
      <c r="AQ13" s="1">
        <v>0</v>
      </c>
      <c r="AR13" s="21" t="s">
        <v>39</v>
      </c>
      <c r="AS13" s="8">
        <v>0.50724637681159401</v>
      </c>
      <c r="AT13" s="1">
        <v>140</v>
      </c>
      <c r="AU13" s="1">
        <v>140</v>
      </c>
      <c r="AV13" s="1">
        <v>280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12"/>
  <sheetViews>
    <sheetView zoomScaleNormal="100" workbookViewId="0">
      <selection activeCell="D12" sqref="D1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296</v>
      </c>
      <c r="BM1" s="25">
        <f>SUM($AO$2:$AO$1048576,$AQ$2:$AQ$1048576)</f>
        <v>273</v>
      </c>
      <c r="BN1" s="25">
        <f>SUM($AT$2:$AT$1048576)</f>
        <v>1332</v>
      </c>
      <c r="BO1" s="25">
        <f>SUM($AU$2:$AU$1048576)</f>
        <v>1304</v>
      </c>
    </row>
    <row r="2" spans="1:67" s="22" customFormat="1" x14ac:dyDescent="0.2">
      <c r="A2" s="25" t="s">
        <v>445</v>
      </c>
      <c r="B2" s="38" t="s">
        <v>430</v>
      </c>
      <c r="C2" s="25">
        <v>1000</v>
      </c>
      <c r="D2" s="25">
        <v>2</v>
      </c>
      <c r="E2" s="25">
        <v>0</v>
      </c>
      <c r="F2" s="25">
        <v>3</v>
      </c>
      <c r="G2" s="25">
        <v>4</v>
      </c>
      <c r="H2" s="25">
        <v>7</v>
      </c>
      <c r="I2" s="25">
        <v>2</v>
      </c>
      <c r="J2" s="25">
        <v>5</v>
      </c>
      <c r="K2" s="25">
        <v>1</v>
      </c>
      <c r="L2" s="25">
        <v>6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33.643031666666701</v>
      </c>
      <c r="AG2" s="36">
        <v>0.84</v>
      </c>
      <c r="AH2" s="36" t="s">
        <v>39</v>
      </c>
      <c r="AI2" s="36">
        <v>0.82608695652173902</v>
      </c>
      <c r="AJ2" s="36">
        <v>0.85185185185185197</v>
      </c>
      <c r="AK2" s="25">
        <v>0</v>
      </c>
      <c r="AL2" s="25">
        <v>19</v>
      </c>
      <c r="AM2" s="25">
        <v>23</v>
      </c>
      <c r="AN2" s="25">
        <v>18</v>
      </c>
      <c r="AO2" s="25">
        <v>21</v>
      </c>
      <c r="AP2" s="25">
        <v>0</v>
      </c>
      <c r="AQ2" s="25">
        <v>0</v>
      </c>
      <c r="AR2" s="39" t="s">
        <v>39</v>
      </c>
      <c r="AS2" s="36">
        <v>0.92857142857142905</v>
      </c>
      <c r="AT2" s="25">
        <v>272</v>
      </c>
      <c r="AU2" s="25">
        <v>288</v>
      </c>
      <c r="AV2" s="25">
        <v>560</v>
      </c>
      <c r="AX2" s="25" t="str">
        <f>B2</f>
        <v>'20201215'</v>
      </c>
      <c r="AY2" s="25" t="s">
        <v>193</v>
      </c>
      <c r="AZ2" s="25">
        <f>SUMIF($B$2:$B$1048576,$B2,$AE$2:$AE$1048576)</f>
        <v>42</v>
      </c>
      <c r="BA2" s="25">
        <f>SUMIF($B$2:$B$1048576,$B2,$AV$2:$AV$1048576)</f>
        <v>560</v>
      </c>
      <c r="BB2" s="25">
        <f>SUMIF($B$2:$B$1048576,$B2,$AF$2:$AF$1048576)*60</f>
        <v>2018.581900000002</v>
      </c>
      <c r="BC2" s="25">
        <f>BB2/AZ2</f>
        <v>48.061473809523854</v>
      </c>
      <c r="BD2" s="25">
        <f>SUMIF($B$2:$B$1048576,$B2,$AN$2:$AN$1048576)</f>
        <v>18</v>
      </c>
      <c r="BE2" s="25">
        <f>SUMIF($B$2:$B$1048576,$B2,$AO$2:$AO$1048576)</f>
        <v>21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18</v>
      </c>
      <c r="BI2" s="25">
        <f t="shared" si="0"/>
        <v>21</v>
      </c>
      <c r="BJ2" s="30">
        <f>SUMIF($B$2:$B$1048576,$B2,$AT$2:$AT$1048576)</f>
        <v>272</v>
      </c>
      <c r="BK2" s="30">
        <f>SUMIF($B$2:$B$1048576,$B2,$AU$2:$AU$1048576)</f>
        <v>288</v>
      </c>
      <c r="BL2" s="30"/>
      <c r="BM2" s="30"/>
      <c r="BN2" s="30"/>
      <c r="BO2" s="30"/>
    </row>
    <row r="3" spans="1:67" s="22" customFormat="1" x14ac:dyDescent="0.2">
      <c r="A3" s="22" t="s">
        <v>451</v>
      </c>
      <c r="B3" s="22" t="s">
        <v>432</v>
      </c>
      <c r="C3" s="22">
        <v>1000</v>
      </c>
      <c r="D3" s="22">
        <v>2</v>
      </c>
      <c r="E3" s="22">
        <v>0</v>
      </c>
      <c r="F3" s="22">
        <v>3</v>
      </c>
      <c r="G3" s="22">
        <v>4</v>
      </c>
      <c r="H3" s="22">
        <v>7</v>
      </c>
      <c r="I3" s="22">
        <v>2</v>
      </c>
      <c r="J3" s="22">
        <v>5</v>
      </c>
      <c r="K3" s="22">
        <v>1</v>
      </c>
      <c r="L3" s="22">
        <v>6</v>
      </c>
      <c r="M3" s="22">
        <v>0</v>
      </c>
      <c r="N3" s="22">
        <v>0.2</v>
      </c>
      <c r="O3" s="22">
        <v>0</v>
      </c>
      <c r="P3" s="22">
        <v>0.8</v>
      </c>
      <c r="Q3" s="22">
        <v>0</v>
      </c>
      <c r="R3" s="22">
        <v>0.4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1000000000000</v>
      </c>
      <c r="Z3" s="22">
        <v>1</v>
      </c>
      <c r="AA3" s="22">
        <v>0</v>
      </c>
      <c r="AB3" s="22">
        <v>0</v>
      </c>
      <c r="AC3" s="22">
        <v>0</v>
      </c>
      <c r="AD3" s="22">
        <v>0</v>
      </c>
      <c r="AE3" s="22">
        <v>85</v>
      </c>
      <c r="AF3" s="22">
        <v>20.220086666666699</v>
      </c>
      <c r="AG3" s="23">
        <v>0.75221238938053103</v>
      </c>
      <c r="AH3" s="23" t="s">
        <v>39</v>
      </c>
      <c r="AI3" s="23">
        <v>0.75862068965517204</v>
      </c>
      <c r="AJ3" s="23">
        <v>0.74545454545454604</v>
      </c>
      <c r="AK3" s="22">
        <v>0</v>
      </c>
      <c r="AL3" s="22">
        <v>44</v>
      </c>
      <c r="AM3" s="22">
        <v>41</v>
      </c>
      <c r="AN3" s="22">
        <v>44</v>
      </c>
      <c r="AO3" s="22">
        <v>41</v>
      </c>
      <c r="AP3" s="22">
        <v>0</v>
      </c>
      <c r="AQ3" s="22">
        <v>0</v>
      </c>
      <c r="AR3" s="24" t="s">
        <v>39</v>
      </c>
      <c r="AS3" s="23">
        <v>1</v>
      </c>
      <c r="AT3" s="22">
        <v>132</v>
      </c>
      <c r="AU3" s="22">
        <v>176</v>
      </c>
      <c r="AV3" s="22">
        <v>308</v>
      </c>
      <c r="AX3" s="25" t="str">
        <f>B3</f>
        <v>'20201216'</v>
      </c>
      <c r="AY3" s="25" t="s">
        <v>193</v>
      </c>
      <c r="AZ3" s="25">
        <f>SUMIF($B$2:$B$1048576,$B3,$AE$2:$AE$1048576)</f>
        <v>85</v>
      </c>
      <c r="BA3" s="25">
        <f>SUMIF($B$2:$B$1048576,$B3,$AV$2:$AV$1048576)</f>
        <v>308</v>
      </c>
      <c r="BB3" s="25">
        <f>SUMIF($B$2:$B$1048576,$B3,$AF$2:$AF$1048576)*60</f>
        <v>1213.2052000000019</v>
      </c>
      <c r="BC3" s="25">
        <f>BB3/AZ3</f>
        <v>14.2730023529412</v>
      </c>
      <c r="BD3" s="25">
        <f>SUMIF($B$2:$B$1048576,$B3,$AN$2:$AN$1048576)</f>
        <v>44</v>
      </c>
      <c r="BE3" s="25">
        <f>SUMIF($B$2:$B$1048576,$B3,$AO$2:$AO$1048576)</f>
        <v>41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44</v>
      </c>
      <c r="BI3" s="25">
        <f t="shared" ref="BI3" si="2">SUM(BE3,BG3)</f>
        <v>41</v>
      </c>
      <c r="BJ3" s="25">
        <f>SUMIF($B$2:$B$1048576,$B3,$AT$2:$AT$1048576)</f>
        <v>132</v>
      </c>
      <c r="BK3" s="25">
        <f>SUMIF($B$2:$B$1048576,$B3,$AU$2:$AU$1048576)</f>
        <v>176</v>
      </c>
    </row>
    <row r="4" spans="1:67" x14ac:dyDescent="0.2">
      <c r="A4" s="1" t="s">
        <v>480</v>
      </c>
      <c r="B4" s="1" t="s">
        <v>454</v>
      </c>
      <c r="C4" s="1">
        <v>1000</v>
      </c>
      <c r="D4" s="1">
        <v>3</v>
      </c>
      <c r="E4" s="1">
        <v>0</v>
      </c>
      <c r="F4" s="1">
        <v>3</v>
      </c>
      <c r="G4" s="1">
        <v>4</v>
      </c>
      <c r="H4" s="1">
        <v>7</v>
      </c>
      <c r="I4" s="1">
        <v>2</v>
      </c>
      <c r="J4" s="1">
        <v>5</v>
      </c>
      <c r="K4" s="1">
        <v>1</v>
      </c>
      <c r="L4" s="1">
        <v>6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3</v>
      </c>
      <c r="AF4" s="1">
        <v>3.4651633333333298</v>
      </c>
      <c r="AG4" s="8">
        <v>0.230769230769231</v>
      </c>
      <c r="AH4" s="8" t="s">
        <v>39</v>
      </c>
      <c r="AI4" s="8" t="s">
        <v>39</v>
      </c>
      <c r="AJ4" s="8">
        <v>0.230769230769231</v>
      </c>
      <c r="AK4" s="1">
        <v>0</v>
      </c>
      <c r="AL4" s="1">
        <v>0</v>
      </c>
      <c r="AM4" s="1">
        <v>3</v>
      </c>
      <c r="AN4" s="1">
        <v>0</v>
      </c>
      <c r="AO4" s="1">
        <v>3</v>
      </c>
      <c r="AP4" s="1">
        <v>0</v>
      </c>
      <c r="AQ4" s="1">
        <v>0</v>
      </c>
      <c r="AR4" s="21" t="s">
        <v>39</v>
      </c>
      <c r="AS4" s="8">
        <v>1</v>
      </c>
      <c r="AT4" s="1">
        <v>0</v>
      </c>
      <c r="AU4" s="1">
        <v>12</v>
      </c>
      <c r="AV4" s="1">
        <v>12</v>
      </c>
    </row>
    <row r="5" spans="1:67" s="22" customFormat="1" x14ac:dyDescent="0.2">
      <c r="A5" s="22" t="s">
        <v>481</v>
      </c>
      <c r="B5" s="22" t="s">
        <v>454</v>
      </c>
      <c r="C5" s="22">
        <v>1000</v>
      </c>
      <c r="D5" s="22">
        <v>2</v>
      </c>
      <c r="E5" s="22">
        <v>0</v>
      </c>
      <c r="F5" s="22">
        <v>3</v>
      </c>
      <c r="G5" s="22">
        <v>4</v>
      </c>
      <c r="H5" s="22">
        <v>7</v>
      </c>
      <c r="I5" s="22">
        <v>2</v>
      </c>
      <c r="J5" s="22">
        <v>5</v>
      </c>
      <c r="K5" s="22">
        <v>1</v>
      </c>
      <c r="L5" s="22">
        <v>6</v>
      </c>
      <c r="M5" s="22">
        <v>0</v>
      </c>
      <c r="N5" s="22">
        <v>0.2</v>
      </c>
      <c r="O5" s="22">
        <v>0</v>
      </c>
      <c r="P5" s="22">
        <v>0</v>
      </c>
      <c r="Q5" s="22">
        <v>0</v>
      </c>
      <c r="R5" s="22">
        <v>0</v>
      </c>
      <c r="S5" s="22">
        <v>1</v>
      </c>
      <c r="T5" s="22">
        <v>0</v>
      </c>
      <c r="U5" s="22">
        <v>1</v>
      </c>
      <c r="V5" s="22">
        <v>0</v>
      </c>
      <c r="W5" s="22">
        <v>1</v>
      </c>
      <c r="X5" s="22">
        <v>1</v>
      </c>
      <c r="Y5" s="22">
        <v>1000000000000</v>
      </c>
      <c r="Z5" s="22">
        <v>1</v>
      </c>
      <c r="AA5" s="22">
        <v>0</v>
      </c>
      <c r="AB5" s="22">
        <v>0</v>
      </c>
      <c r="AC5" s="22">
        <v>0</v>
      </c>
      <c r="AD5" s="22">
        <v>0</v>
      </c>
      <c r="AE5" s="22">
        <v>110</v>
      </c>
      <c r="AF5" s="22">
        <v>35.725256666666702</v>
      </c>
      <c r="AG5" s="23">
        <v>0.46610169491525399</v>
      </c>
      <c r="AH5" s="23" t="s">
        <v>39</v>
      </c>
      <c r="AI5" s="23">
        <v>0.48888888888888898</v>
      </c>
      <c r="AJ5" s="23">
        <v>0.45205479452054798</v>
      </c>
      <c r="AK5" s="22">
        <v>0</v>
      </c>
      <c r="AL5" s="22">
        <v>44</v>
      </c>
      <c r="AM5" s="22">
        <v>66</v>
      </c>
      <c r="AN5" s="22">
        <v>43</v>
      </c>
      <c r="AO5" s="22">
        <v>65</v>
      </c>
      <c r="AP5" s="22">
        <v>0</v>
      </c>
      <c r="AQ5" s="22">
        <v>0</v>
      </c>
      <c r="AR5" s="24" t="s">
        <v>39</v>
      </c>
      <c r="AS5" s="23">
        <v>0.98181818181818203</v>
      </c>
      <c r="AT5" s="22">
        <v>168</v>
      </c>
      <c r="AU5" s="22">
        <v>256</v>
      </c>
      <c r="AV5" s="22">
        <v>424</v>
      </c>
    </row>
    <row r="6" spans="1:67" x14ac:dyDescent="0.2">
      <c r="A6" s="1" t="s">
        <v>486</v>
      </c>
      <c r="B6" s="1" t="s">
        <v>459</v>
      </c>
      <c r="C6" s="1">
        <v>1000</v>
      </c>
      <c r="D6" s="1">
        <v>2</v>
      </c>
      <c r="E6" s="1">
        <v>0</v>
      </c>
      <c r="F6" s="1">
        <v>3</v>
      </c>
      <c r="G6" s="1">
        <v>4</v>
      </c>
      <c r="H6" s="1">
        <v>7</v>
      </c>
      <c r="I6" s="1">
        <v>2</v>
      </c>
      <c r="J6" s="1">
        <v>5</v>
      </c>
      <c r="K6" s="1">
        <v>1</v>
      </c>
      <c r="L6" s="1">
        <v>6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223</v>
      </c>
      <c r="AF6" s="1">
        <v>32.8874383333333</v>
      </c>
      <c r="AG6" s="8">
        <v>0.65588235294117703</v>
      </c>
      <c r="AH6" s="8" t="s">
        <v>39</v>
      </c>
      <c r="AI6" s="8">
        <v>0.72105263157894695</v>
      </c>
      <c r="AJ6" s="8">
        <v>0.57333333333333303</v>
      </c>
      <c r="AK6" s="1">
        <v>0</v>
      </c>
      <c r="AL6" s="1">
        <v>137</v>
      </c>
      <c r="AM6" s="1">
        <v>86</v>
      </c>
      <c r="AN6" s="1">
        <v>137</v>
      </c>
      <c r="AO6" s="1">
        <v>83</v>
      </c>
      <c r="AP6" s="1">
        <v>0</v>
      </c>
      <c r="AQ6" s="1">
        <v>0</v>
      </c>
      <c r="AR6" s="21" t="s">
        <v>39</v>
      </c>
      <c r="AS6" s="8">
        <v>0.98654708520179402</v>
      </c>
      <c r="AT6" s="1">
        <v>544</v>
      </c>
      <c r="AU6" s="1">
        <v>332</v>
      </c>
      <c r="AV6" s="1">
        <v>876</v>
      </c>
    </row>
    <row r="7" spans="1:67" x14ac:dyDescent="0.2">
      <c r="A7" s="1" t="s">
        <v>501</v>
      </c>
      <c r="B7" s="1" t="s">
        <v>490</v>
      </c>
      <c r="C7" s="1">
        <v>1000</v>
      </c>
      <c r="D7" s="1">
        <v>4</v>
      </c>
      <c r="E7" s="1">
        <v>0</v>
      </c>
      <c r="F7" s="1">
        <v>3</v>
      </c>
      <c r="G7" s="1">
        <v>4</v>
      </c>
      <c r="H7" s="1">
        <v>7</v>
      </c>
      <c r="I7" s="1">
        <v>2</v>
      </c>
      <c r="J7" s="1">
        <v>5</v>
      </c>
      <c r="K7" s="1">
        <v>1</v>
      </c>
      <c r="L7" s="1">
        <v>6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36</v>
      </c>
      <c r="AF7" s="1">
        <v>2.8326266666666702</v>
      </c>
      <c r="AG7" s="8">
        <v>0.76595744680851097</v>
      </c>
      <c r="AH7" s="8" t="s">
        <v>39</v>
      </c>
      <c r="AI7" s="8">
        <v>0.6875</v>
      </c>
      <c r="AJ7" s="8">
        <v>0.93333333333333302</v>
      </c>
      <c r="AK7" s="1">
        <v>0</v>
      </c>
      <c r="AL7" s="1">
        <v>22</v>
      </c>
      <c r="AM7" s="1">
        <v>14</v>
      </c>
      <c r="AN7" s="1">
        <v>6</v>
      </c>
      <c r="AO7" s="1">
        <v>9</v>
      </c>
      <c r="AP7" s="1">
        <v>0</v>
      </c>
      <c r="AQ7" s="1">
        <v>0</v>
      </c>
      <c r="AR7" s="21" t="s">
        <v>39</v>
      </c>
      <c r="AS7" s="8">
        <v>0.41666666666666702</v>
      </c>
      <c r="AT7" s="1">
        <v>24</v>
      </c>
      <c r="AU7" s="1">
        <v>36</v>
      </c>
      <c r="AV7" s="1">
        <v>60</v>
      </c>
    </row>
    <row r="8" spans="1:67" x14ac:dyDescent="0.2">
      <c r="A8" s="1" t="s">
        <v>501</v>
      </c>
      <c r="B8" s="1" t="s">
        <v>490</v>
      </c>
      <c r="C8" s="1">
        <v>1000</v>
      </c>
      <c r="D8" s="1">
        <v>4</v>
      </c>
      <c r="E8" s="1">
        <v>0</v>
      </c>
      <c r="F8" s="1">
        <v>3</v>
      </c>
      <c r="G8" s="1">
        <v>4</v>
      </c>
      <c r="H8" s="1">
        <v>7</v>
      </c>
      <c r="I8" s="1">
        <v>2</v>
      </c>
      <c r="J8" s="1">
        <v>5</v>
      </c>
      <c r="K8" s="1">
        <v>1</v>
      </c>
      <c r="L8" s="1">
        <v>6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36</v>
      </c>
      <c r="AF8" s="1">
        <v>2.8326266666666702</v>
      </c>
      <c r="AG8" s="8">
        <v>0.76595744680851097</v>
      </c>
      <c r="AH8" s="8" t="s">
        <v>39</v>
      </c>
      <c r="AI8" s="8">
        <v>0.6875</v>
      </c>
      <c r="AJ8" s="8">
        <v>0.93333333333333302</v>
      </c>
      <c r="AK8" s="1">
        <v>0</v>
      </c>
      <c r="AL8" s="1">
        <v>22</v>
      </c>
      <c r="AM8" s="1">
        <v>14</v>
      </c>
      <c r="AN8" s="1">
        <v>6</v>
      </c>
      <c r="AO8" s="1">
        <v>9</v>
      </c>
      <c r="AP8" s="1">
        <v>0</v>
      </c>
      <c r="AQ8" s="1">
        <v>0</v>
      </c>
      <c r="AR8" s="21" t="s">
        <v>39</v>
      </c>
      <c r="AS8" s="8">
        <v>0.41666666666666702</v>
      </c>
      <c r="AT8" s="1">
        <v>24</v>
      </c>
      <c r="AU8" s="1">
        <v>36</v>
      </c>
      <c r="AV8" s="1">
        <v>60</v>
      </c>
    </row>
    <row r="9" spans="1:67" x14ac:dyDescent="0.2">
      <c r="A9" s="1" t="s">
        <v>502</v>
      </c>
      <c r="B9" s="1" t="s">
        <v>490</v>
      </c>
      <c r="C9" s="1">
        <v>1000</v>
      </c>
      <c r="D9" s="1">
        <v>4</v>
      </c>
      <c r="E9" s="1">
        <v>0</v>
      </c>
      <c r="F9" s="1">
        <v>3</v>
      </c>
      <c r="G9" s="1">
        <v>4</v>
      </c>
      <c r="H9" s="1">
        <v>7</v>
      </c>
      <c r="I9" s="1">
        <v>2</v>
      </c>
      <c r="J9" s="1">
        <v>5</v>
      </c>
      <c r="K9" s="1">
        <v>1</v>
      </c>
      <c r="L9" s="1">
        <v>6</v>
      </c>
      <c r="M9" s="1">
        <v>0</v>
      </c>
      <c r="N9" s="1">
        <v>0.2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1000000000000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7</v>
      </c>
      <c r="AF9" s="1">
        <v>0.64631833333333299</v>
      </c>
      <c r="AG9" s="8">
        <v>1</v>
      </c>
      <c r="AH9" s="8" t="s">
        <v>39</v>
      </c>
      <c r="AI9" s="8">
        <v>1</v>
      </c>
      <c r="AJ9" s="8" t="s">
        <v>39</v>
      </c>
      <c r="AK9" s="1">
        <v>0</v>
      </c>
      <c r="AL9" s="1">
        <v>7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  <c r="AR9" s="21" t="s">
        <v>39</v>
      </c>
      <c r="AS9" s="8">
        <v>0.14285714285714299</v>
      </c>
      <c r="AT9" s="1">
        <v>4</v>
      </c>
      <c r="AU9" s="1">
        <v>0</v>
      </c>
      <c r="AV9" s="1">
        <v>4</v>
      </c>
    </row>
    <row r="10" spans="1:67" x14ac:dyDescent="0.2">
      <c r="A10" s="1" t="s">
        <v>503</v>
      </c>
      <c r="B10" s="1" t="s">
        <v>490</v>
      </c>
      <c r="C10" s="1">
        <v>1000</v>
      </c>
      <c r="D10" s="1">
        <v>4</v>
      </c>
      <c r="E10" s="1">
        <v>0</v>
      </c>
      <c r="F10" s="1">
        <v>3</v>
      </c>
      <c r="G10" s="1">
        <v>4</v>
      </c>
      <c r="H10" s="1">
        <v>7</v>
      </c>
      <c r="I10" s="1">
        <v>2</v>
      </c>
      <c r="J10" s="1">
        <v>5</v>
      </c>
      <c r="K10" s="1">
        <v>1</v>
      </c>
      <c r="L10" s="1">
        <v>6</v>
      </c>
      <c r="M10" s="1">
        <v>0</v>
      </c>
      <c r="N10" s="1">
        <v>0.2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1</v>
      </c>
      <c r="Y10" s="1">
        <v>1000000000000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18</v>
      </c>
      <c r="AF10" s="1">
        <v>5.1255433333333302</v>
      </c>
      <c r="AG10" s="8">
        <v>0.75</v>
      </c>
      <c r="AH10" s="8" t="s">
        <v>39</v>
      </c>
      <c r="AI10" s="8">
        <v>0.68421052631579005</v>
      </c>
      <c r="AJ10" s="8">
        <v>1</v>
      </c>
      <c r="AK10" s="1">
        <v>0</v>
      </c>
      <c r="AL10" s="1">
        <v>13</v>
      </c>
      <c r="AM10" s="1">
        <v>5</v>
      </c>
      <c r="AN10" s="1">
        <v>3</v>
      </c>
      <c r="AO10" s="1">
        <v>2</v>
      </c>
      <c r="AP10" s="1">
        <v>0</v>
      </c>
      <c r="AQ10" s="1">
        <v>0</v>
      </c>
      <c r="AR10" s="21" t="s">
        <v>39</v>
      </c>
      <c r="AS10" s="8">
        <v>0.27777777777777801</v>
      </c>
      <c r="AT10" s="1">
        <v>12</v>
      </c>
      <c r="AU10" s="1">
        <v>8</v>
      </c>
      <c r="AV10" s="1">
        <v>20</v>
      </c>
    </row>
    <row r="11" spans="1:67" x14ac:dyDescent="0.2">
      <c r="A11" s="1" t="s">
        <v>504</v>
      </c>
      <c r="B11" s="1" t="s">
        <v>490</v>
      </c>
      <c r="C11" s="1">
        <v>1000</v>
      </c>
      <c r="D11" s="1">
        <v>4</v>
      </c>
      <c r="E11" s="1">
        <v>0</v>
      </c>
      <c r="F11" s="1">
        <v>3</v>
      </c>
      <c r="G11" s="1">
        <v>4</v>
      </c>
      <c r="H11" s="1">
        <v>7</v>
      </c>
      <c r="I11" s="1">
        <v>2</v>
      </c>
      <c r="J11" s="1">
        <v>5</v>
      </c>
      <c r="K11" s="1">
        <v>1</v>
      </c>
      <c r="L11" s="1">
        <v>6</v>
      </c>
      <c r="M11" s="1">
        <v>0</v>
      </c>
      <c r="N11" s="1">
        <v>0.2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v>1</v>
      </c>
      <c r="Y11" s="1">
        <v>1000000000000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19</v>
      </c>
      <c r="AF11" s="1">
        <v>2.7583183333333299</v>
      </c>
      <c r="AG11" s="8">
        <v>0.76</v>
      </c>
      <c r="AH11" s="8" t="s">
        <v>39</v>
      </c>
      <c r="AI11" s="8">
        <v>0.71428571428571397</v>
      </c>
      <c r="AJ11" s="8">
        <v>0.81818181818181801</v>
      </c>
      <c r="AK11" s="1">
        <v>0</v>
      </c>
      <c r="AL11" s="1">
        <v>10</v>
      </c>
      <c r="AM11" s="1">
        <v>9</v>
      </c>
      <c r="AN11" s="1">
        <v>4</v>
      </c>
      <c r="AO11" s="1">
        <v>5</v>
      </c>
      <c r="AP11" s="1">
        <v>0</v>
      </c>
      <c r="AQ11" s="1">
        <v>0</v>
      </c>
      <c r="AR11" s="21" t="s">
        <v>39</v>
      </c>
      <c r="AS11" s="8">
        <v>0.47368421052631599</v>
      </c>
      <c r="AT11" s="1">
        <v>16</v>
      </c>
      <c r="AU11" s="1">
        <v>20</v>
      </c>
      <c r="AV11" s="1">
        <v>36</v>
      </c>
    </row>
    <row r="12" spans="1:67" x14ac:dyDescent="0.2">
      <c r="A12" s="1" t="s">
        <v>505</v>
      </c>
      <c r="B12" s="1" t="s">
        <v>490</v>
      </c>
      <c r="C12" s="1">
        <v>1000</v>
      </c>
      <c r="D12" s="1">
        <v>4</v>
      </c>
      <c r="E12" s="1">
        <v>0</v>
      </c>
      <c r="F12" s="1">
        <v>3</v>
      </c>
      <c r="G12" s="1">
        <v>4</v>
      </c>
      <c r="H12" s="1">
        <v>7</v>
      </c>
      <c r="I12" s="1">
        <v>2</v>
      </c>
      <c r="J12" s="1">
        <v>5</v>
      </c>
      <c r="K12" s="1">
        <v>1</v>
      </c>
      <c r="L12" s="1">
        <v>6</v>
      </c>
      <c r="M12" s="1">
        <v>0</v>
      </c>
      <c r="N12" s="1">
        <v>0.2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1000000000000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120</v>
      </c>
      <c r="AF12" s="1">
        <v>11.013011666666699</v>
      </c>
      <c r="AG12" s="8">
        <v>0.83916083916083895</v>
      </c>
      <c r="AH12" s="8" t="s">
        <v>39</v>
      </c>
      <c r="AI12" s="8">
        <v>0.85869565217391297</v>
      </c>
      <c r="AJ12" s="8">
        <v>0.80392156862745101</v>
      </c>
      <c r="AK12" s="1">
        <v>0</v>
      </c>
      <c r="AL12" s="1">
        <v>79</v>
      </c>
      <c r="AM12" s="1">
        <v>41</v>
      </c>
      <c r="AN12" s="1">
        <v>34</v>
      </c>
      <c r="AO12" s="1">
        <v>35</v>
      </c>
      <c r="AP12" s="1">
        <v>0</v>
      </c>
      <c r="AQ12" s="1">
        <v>0</v>
      </c>
      <c r="AR12" s="21" t="s">
        <v>39</v>
      </c>
      <c r="AS12" s="8">
        <v>0.57499999999999996</v>
      </c>
      <c r="AT12" s="1">
        <v>136</v>
      </c>
      <c r="AU12" s="1">
        <v>140</v>
      </c>
      <c r="AV12" s="1">
        <v>276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5"/>
  <sheetViews>
    <sheetView zoomScaleNormal="100" workbookViewId="0">
      <selection activeCell="A4" sqref="A4:XFD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119</v>
      </c>
      <c r="BM1" s="25">
        <f>SUM($AO$2:$AO$1048576,$AQ$2:$AQ$1048576)</f>
        <v>144</v>
      </c>
      <c r="BN1" s="25">
        <f>SUM($AT$2:$AT$1048576)</f>
        <v>476</v>
      </c>
      <c r="BO1" s="25">
        <f>SUM($AU$2:$AU$1048576)</f>
        <v>556</v>
      </c>
    </row>
    <row r="2" spans="1:67" s="22" customFormat="1" x14ac:dyDescent="0.2">
      <c r="A2" s="25" t="s">
        <v>452</v>
      </c>
      <c r="B2" s="38" t="s">
        <v>432</v>
      </c>
      <c r="C2" s="25">
        <v>1000</v>
      </c>
      <c r="D2" s="25">
        <v>3</v>
      </c>
      <c r="E2" s="25">
        <v>1</v>
      </c>
      <c r="F2" s="25">
        <v>2</v>
      </c>
      <c r="G2" s="25">
        <v>5</v>
      </c>
      <c r="H2" s="25">
        <v>6</v>
      </c>
      <c r="I2" s="25">
        <v>3</v>
      </c>
      <c r="J2" s="25">
        <v>4</v>
      </c>
      <c r="K2" s="25">
        <v>6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5</v>
      </c>
      <c r="AF2" s="33">
        <v>6.4596083333333301</v>
      </c>
      <c r="AG2" s="36">
        <v>0.83333333333333304</v>
      </c>
      <c r="AH2" s="36" t="s">
        <v>39</v>
      </c>
      <c r="AI2" s="36" t="s">
        <v>39</v>
      </c>
      <c r="AJ2" s="36">
        <v>0.83333333333333304</v>
      </c>
      <c r="AK2" s="25">
        <v>0</v>
      </c>
      <c r="AL2" s="25">
        <v>0</v>
      </c>
      <c r="AM2" s="25">
        <v>5</v>
      </c>
      <c r="AN2" s="25">
        <v>0</v>
      </c>
      <c r="AO2" s="25">
        <v>5</v>
      </c>
      <c r="AP2" s="25">
        <v>0</v>
      </c>
      <c r="AQ2" s="25">
        <v>0</v>
      </c>
      <c r="AR2" s="39" t="s">
        <v>39</v>
      </c>
      <c r="AS2" s="36">
        <v>1</v>
      </c>
      <c r="AT2" s="25">
        <v>0</v>
      </c>
      <c r="AU2" s="25">
        <v>12</v>
      </c>
      <c r="AV2" s="25">
        <v>12</v>
      </c>
      <c r="AX2" s="25" t="str">
        <f>B2</f>
        <v>'20201216'</v>
      </c>
      <c r="AY2" s="25" t="s">
        <v>193</v>
      </c>
      <c r="AZ2" s="25">
        <f>SUMIF($B$2:$B$1048576,$B2,$AE$2:$AE$1048576)</f>
        <v>5</v>
      </c>
      <c r="BA2" s="25">
        <f>SUMIF($B$2:$B$1048576,$B2,$AV$2:$AV$1048576)</f>
        <v>12</v>
      </c>
      <c r="BB2" s="25">
        <f>SUMIF($B$2:$B$1048576,$B2,$AF$2:$AF$1048576)*60</f>
        <v>387.57649999999978</v>
      </c>
      <c r="BC2" s="25">
        <f>BB2/AZ2</f>
        <v>77.515299999999954</v>
      </c>
      <c r="BD2" s="25">
        <f>SUMIF($B$2:$B$1048576,$B2,$AN$2:$AN$1048576)</f>
        <v>0</v>
      </c>
      <c r="BE2" s="25">
        <f>SUMIF($B$2:$B$1048576,$B2,$AO$2:$AO$1048576)</f>
        <v>5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0</v>
      </c>
      <c r="BI2" s="25">
        <f t="shared" si="0"/>
        <v>5</v>
      </c>
      <c r="BJ2" s="30">
        <f>SUMIF($B$2:$B$1048576,$B2,$AT$2:$AT$1048576)</f>
        <v>0</v>
      </c>
      <c r="BK2" s="30">
        <f>SUMIF($B$2:$B$1048576,$B2,$AU$2:$AU$1048576)</f>
        <v>12</v>
      </c>
      <c r="BL2" s="30"/>
      <c r="BM2" s="30"/>
      <c r="BN2" s="30"/>
      <c r="BO2" s="30"/>
    </row>
    <row r="3" spans="1:67" x14ac:dyDescent="0.2">
      <c r="A3" s="1" t="s">
        <v>482</v>
      </c>
      <c r="B3" s="1" t="s">
        <v>454</v>
      </c>
      <c r="C3" s="1">
        <v>1000</v>
      </c>
      <c r="D3" s="1">
        <v>3</v>
      </c>
      <c r="E3" s="1">
        <v>1</v>
      </c>
      <c r="F3" s="1">
        <v>2</v>
      </c>
      <c r="G3" s="1">
        <v>5</v>
      </c>
      <c r="H3" s="1">
        <v>6</v>
      </c>
      <c r="I3" s="1">
        <v>3</v>
      </c>
      <c r="J3" s="1">
        <v>4</v>
      </c>
      <c r="K3" s="1">
        <v>6</v>
      </c>
      <c r="L3" s="1">
        <v>1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6.8673450000000003</v>
      </c>
      <c r="AG3" s="8">
        <v>0.66666666666666696</v>
      </c>
      <c r="AH3" s="8" t="s">
        <v>39</v>
      </c>
      <c r="AI3" s="8" t="s">
        <v>39</v>
      </c>
      <c r="AJ3" s="8">
        <v>0.66666666666666696</v>
      </c>
      <c r="AK3" s="1">
        <v>0</v>
      </c>
      <c r="AL3" s="1">
        <v>0</v>
      </c>
      <c r="AM3" s="1">
        <v>6</v>
      </c>
      <c r="AN3" s="1">
        <v>0</v>
      </c>
      <c r="AO3" s="1">
        <v>6</v>
      </c>
      <c r="AP3" s="1">
        <v>0</v>
      </c>
      <c r="AQ3" s="1">
        <v>0</v>
      </c>
      <c r="AR3" s="21" t="s">
        <v>39</v>
      </c>
      <c r="AS3" s="8">
        <v>1</v>
      </c>
      <c r="AT3" s="1">
        <v>0</v>
      </c>
      <c r="AU3" s="1">
        <v>16</v>
      </c>
      <c r="AV3" s="1">
        <v>16</v>
      </c>
    </row>
    <row r="4" spans="1:67" s="22" customFormat="1" x14ac:dyDescent="0.2">
      <c r="A4" s="22" t="s">
        <v>483</v>
      </c>
      <c r="B4" s="22" t="s">
        <v>454</v>
      </c>
      <c r="C4" s="22">
        <v>1000</v>
      </c>
      <c r="D4" s="22">
        <v>3</v>
      </c>
      <c r="E4" s="22">
        <v>1</v>
      </c>
      <c r="F4" s="22">
        <v>2</v>
      </c>
      <c r="G4" s="22">
        <v>5</v>
      </c>
      <c r="H4" s="22">
        <v>6</v>
      </c>
      <c r="I4" s="22">
        <v>3</v>
      </c>
      <c r="J4" s="22">
        <v>4</v>
      </c>
      <c r="K4" s="22">
        <v>6</v>
      </c>
      <c r="L4" s="22">
        <v>1</v>
      </c>
      <c r="M4" s="22">
        <v>0</v>
      </c>
      <c r="N4" s="22">
        <v>0.2</v>
      </c>
      <c r="O4" s="22">
        <v>0</v>
      </c>
      <c r="P4" s="22">
        <v>0.4</v>
      </c>
      <c r="Q4" s="22">
        <v>0</v>
      </c>
      <c r="R4" s="22">
        <v>0.4</v>
      </c>
      <c r="S4" s="22">
        <v>1</v>
      </c>
      <c r="T4" s="22">
        <v>0</v>
      </c>
      <c r="U4" s="22">
        <v>1</v>
      </c>
      <c r="V4" s="22">
        <v>0</v>
      </c>
      <c r="W4" s="22">
        <v>1</v>
      </c>
      <c r="X4" s="22">
        <v>1</v>
      </c>
      <c r="Y4" s="22">
        <v>1000000000000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80</v>
      </c>
      <c r="AF4" s="22">
        <v>32.550220000000003</v>
      </c>
      <c r="AG4" s="23">
        <v>0.62015503875969002</v>
      </c>
      <c r="AH4" s="23" t="s">
        <v>39</v>
      </c>
      <c r="AI4" s="23">
        <v>0.76315789473684204</v>
      </c>
      <c r="AJ4" s="23">
        <v>0.56043956043956</v>
      </c>
      <c r="AK4" s="22">
        <v>0</v>
      </c>
      <c r="AL4" s="22">
        <v>29</v>
      </c>
      <c r="AM4" s="22">
        <v>51</v>
      </c>
      <c r="AN4" s="22">
        <v>29</v>
      </c>
      <c r="AO4" s="22">
        <v>50</v>
      </c>
      <c r="AP4" s="22">
        <v>0</v>
      </c>
      <c r="AQ4" s="22">
        <v>0</v>
      </c>
      <c r="AR4" s="24" t="s">
        <v>39</v>
      </c>
      <c r="AS4" s="23">
        <v>0.98750000000000004</v>
      </c>
      <c r="AT4" s="22">
        <v>116</v>
      </c>
      <c r="AU4" s="22">
        <v>196</v>
      </c>
      <c r="AV4" s="22">
        <v>312</v>
      </c>
    </row>
    <row r="5" spans="1:67" x14ac:dyDescent="0.2">
      <c r="A5" s="1" t="s">
        <v>487</v>
      </c>
      <c r="B5" s="1" t="s">
        <v>459</v>
      </c>
      <c r="C5" s="1">
        <v>1000</v>
      </c>
      <c r="D5" s="1">
        <v>3</v>
      </c>
      <c r="E5" s="1">
        <v>1</v>
      </c>
      <c r="F5" s="1">
        <v>2</v>
      </c>
      <c r="G5" s="1">
        <v>5</v>
      </c>
      <c r="H5" s="1">
        <v>6</v>
      </c>
      <c r="I5" s="1">
        <v>3</v>
      </c>
      <c r="J5" s="1">
        <v>4</v>
      </c>
      <c r="K5" s="1">
        <v>6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177</v>
      </c>
      <c r="AF5" s="1">
        <v>32.667938333333304</v>
      </c>
      <c r="AG5" s="8">
        <v>0.49303621169916401</v>
      </c>
      <c r="AH5" s="8" t="s">
        <v>39</v>
      </c>
      <c r="AI5" s="8">
        <v>0.52</v>
      </c>
      <c r="AJ5" s="8">
        <v>0.467391304347826</v>
      </c>
      <c r="AK5" s="1">
        <v>0</v>
      </c>
      <c r="AL5" s="1">
        <v>91</v>
      </c>
      <c r="AM5" s="1">
        <v>86</v>
      </c>
      <c r="AN5" s="1">
        <v>90</v>
      </c>
      <c r="AO5" s="1">
        <v>83</v>
      </c>
      <c r="AP5" s="1">
        <v>0</v>
      </c>
      <c r="AQ5" s="1">
        <v>0</v>
      </c>
      <c r="AR5" s="21" t="s">
        <v>39</v>
      </c>
      <c r="AS5" s="8">
        <v>0.97740112994350303</v>
      </c>
      <c r="AT5" s="1">
        <v>360</v>
      </c>
      <c r="AU5" s="1">
        <v>332</v>
      </c>
      <c r="AV5" s="1">
        <v>692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4"/>
  <sheetViews>
    <sheetView zoomScaleNormal="100" workbookViewId="0">
      <selection activeCell="E4" sqref="E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94</v>
      </c>
      <c r="BM1" s="25">
        <f>SUM($AO$2:$AO$1048576,$AQ$2:$AQ$1048576)</f>
        <v>126</v>
      </c>
      <c r="BN1" s="25">
        <f>SUM($AT$2:$AT$1048576)</f>
        <v>400</v>
      </c>
      <c r="BO1" s="25">
        <f>SUM($AU$2:$AU$1048576)</f>
        <v>540</v>
      </c>
    </row>
    <row r="2" spans="1:67" s="22" customFormat="1" x14ac:dyDescent="0.2">
      <c r="A2" s="25"/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x14ac:dyDescent="0.2">
      <c r="A3" s="1" t="s">
        <v>484</v>
      </c>
      <c r="B3" s="1" t="s">
        <v>454</v>
      </c>
      <c r="C3" s="1">
        <v>1000</v>
      </c>
      <c r="D3" s="1">
        <v>2</v>
      </c>
      <c r="E3" s="1">
        <v>0</v>
      </c>
      <c r="F3" s="1">
        <v>6</v>
      </c>
      <c r="G3" s="1">
        <v>1</v>
      </c>
      <c r="H3" s="1">
        <v>2</v>
      </c>
      <c r="I3" s="1">
        <v>5</v>
      </c>
      <c r="J3" s="1">
        <v>7</v>
      </c>
      <c r="K3" s="1">
        <v>3</v>
      </c>
      <c r="L3" s="1">
        <v>4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52</v>
      </c>
      <c r="AF3" s="1">
        <v>36.0874083333333</v>
      </c>
      <c r="AG3" s="8">
        <v>0.82539682539682502</v>
      </c>
      <c r="AH3" s="8" t="s">
        <v>39</v>
      </c>
      <c r="AI3" s="8">
        <v>0.69565217391304401</v>
      </c>
      <c r="AJ3" s="8">
        <v>0.9</v>
      </c>
      <c r="AK3" s="1">
        <v>0</v>
      </c>
      <c r="AL3" s="1">
        <v>16</v>
      </c>
      <c r="AM3" s="1">
        <v>36</v>
      </c>
      <c r="AN3" s="1">
        <v>16</v>
      </c>
      <c r="AO3" s="1">
        <v>36</v>
      </c>
      <c r="AP3" s="1">
        <v>0</v>
      </c>
      <c r="AQ3" s="1">
        <v>0</v>
      </c>
      <c r="AR3" s="21" t="s">
        <v>39</v>
      </c>
      <c r="AS3" s="8">
        <v>1</v>
      </c>
      <c r="AT3" s="1">
        <v>64</v>
      </c>
      <c r="AU3" s="1">
        <v>144</v>
      </c>
      <c r="AV3" s="1">
        <v>208</v>
      </c>
    </row>
    <row r="4" spans="1:67" x14ac:dyDescent="0.2">
      <c r="A4" s="1" t="s">
        <v>488</v>
      </c>
      <c r="B4" s="1" t="s">
        <v>459</v>
      </c>
      <c r="C4" s="1">
        <v>1000</v>
      </c>
      <c r="D4" s="1">
        <v>3</v>
      </c>
      <c r="E4" s="1">
        <v>0</v>
      </c>
      <c r="F4" s="1">
        <v>6</v>
      </c>
      <c r="G4" s="1">
        <v>1</v>
      </c>
      <c r="H4" s="1">
        <v>2</v>
      </c>
      <c r="I4" s="1">
        <v>5</v>
      </c>
      <c r="J4" s="1">
        <v>7</v>
      </c>
      <c r="K4" s="1">
        <v>3</v>
      </c>
      <c r="L4" s="1">
        <v>4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164</v>
      </c>
      <c r="AF4" s="1">
        <v>34.232748333333298</v>
      </c>
      <c r="AG4" s="8">
        <v>0.72566371681415898</v>
      </c>
      <c r="AH4" s="8" t="s">
        <v>39</v>
      </c>
      <c r="AI4" s="8">
        <v>0.63793103448275901</v>
      </c>
      <c r="AJ4" s="8">
        <v>0.81818181818181801</v>
      </c>
      <c r="AK4" s="1">
        <v>0</v>
      </c>
      <c r="AL4" s="1">
        <v>74</v>
      </c>
      <c r="AM4" s="1">
        <v>90</v>
      </c>
      <c r="AN4" s="1">
        <v>74</v>
      </c>
      <c r="AO4" s="1">
        <v>90</v>
      </c>
      <c r="AP4" s="1">
        <v>0</v>
      </c>
      <c r="AQ4" s="1">
        <v>0</v>
      </c>
      <c r="AR4" s="21" t="s">
        <v>39</v>
      </c>
      <c r="AS4" s="8">
        <v>1</v>
      </c>
      <c r="AT4" s="1">
        <v>296</v>
      </c>
      <c r="AU4" s="1">
        <v>396</v>
      </c>
      <c r="AV4" s="1">
        <v>692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44"/>
  <sheetViews>
    <sheetView tabSelected="1" zoomScaleNormal="100" workbookViewId="0">
      <pane ySplit="1" topLeftCell="A8" activePane="bottomLeft" state="frozen"/>
      <selection pane="bottomLeft" activeCell="F39" sqref="F39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2465</v>
      </c>
      <c r="BM1" s="25">
        <f>SUM($AO$2:$AO$1048576,$AQ$2:$AQ$1048576)</f>
        <v>2568</v>
      </c>
      <c r="BN1" s="25">
        <f>SUM($AT$2:$AT$1048576)</f>
        <v>8736</v>
      </c>
      <c r="BO1" s="25">
        <f>SUM($AU$2:$AU$1048576)</f>
        <v>8032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44" si="0">SUMIF($B$2:$B$1048576,$B2,$AE$2:$AE$1048576)</f>
        <v>42</v>
      </c>
      <c r="BA2" s="25">
        <f t="shared" ref="BA2:BA44" si="1">SUMIF($B$2:$B$1048576,$B2,$AV$2:$AV$1048576)</f>
        <v>164</v>
      </c>
      <c r="BB2" s="25">
        <f t="shared" ref="BB2:BB44" si="2">SUMIF($B$2:$B$1048576,$B2,$AF$2:$AF$1048576)*60</f>
        <v>1694.5396000000019</v>
      </c>
      <c r="BC2" s="25">
        <f>BB2/AZ2</f>
        <v>40.346180952380998</v>
      </c>
      <c r="BD2" s="25">
        <f t="shared" ref="BD2:BD44" si="3">SUMIF($B$2:$B$1048576,$B2,$AN$2:$AN$1048576)</f>
        <v>20</v>
      </c>
      <c r="BE2" s="25">
        <f t="shared" ref="BE2:BE44" si="4">SUMIF($B$2:$B$1048576,$B2,$AO$2:$AO$1048576)</f>
        <v>21</v>
      </c>
      <c r="BF2" s="25">
        <f t="shared" ref="BF2:BF44" si="5">SUMIF($B$2:$B$1048576,$B2,$AP$2:$AP$1048576)</f>
        <v>0</v>
      </c>
      <c r="BG2" s="25">
        <f t="shared" ref="BG2:BG44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44" si="8">SUMIF($B$2:$B$1048576,$B3,$AT$2:$AT$1048576)</f>
        <v>532</v>
      </c>
      <c r="BK3" s="18">
        <f t="shared" ref="BK3:BK44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2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2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2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2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378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2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2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2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s="26" customFormat="1" x14ac:dyDescent="0.2">
      <c r="A37" s="26" t="s">
        <v>411</v>
      </c>
      <c r="B37" s="26" t="s">
        <v>412</v>
      </c>
      <c r="C37" s="26">
        <v>1000</v>
      </c>
      <c r="D37" s="26">
        <v>4</v>
      </c>
      <c r="E37" s="26">
        <v>0</v>
      </c>
      <c r="F37" s="26">
        <v>3</v>
      </c>
      <c r="G37" s="26">
        <v>2</v>
      </c>
      <c r="H37" s="26">
        <v>1</v>
      </c>
      <c r="I37" s="26">
        <v>1</v>
      </c>
      <c r="J37" s="26">
        <v>0</v>
      </c>
      <c r="K37" s="26">
        <v>3</v>
      </c>
      <c r="L37" s="26">
        <v>2</v>
      </c>
      <c r="M37" s="26">
        <v>0</v>
      </c>
      <c r="N37" s="26">
        <v>0.2</v>
      </c>
      <c r="O37" s="26">
        <v>0</v>
      </c>
      <c r="P37" s="26">
        <v>1.2</v>
      </c>
      <c r="Q37" s="26">
        <v>0.2</v>
      </c>
      <c r="R37" s="26">
        <v>2</v>
      </c>
      <c r="S37" s="26">
        <v>4</v>
      </c>
      <c r="T37" s="26">
        <v>0</v>
      </c>
      <c r="U37" s="26">
        <v>4</v>
      </c>
      <c r="V37" s="26">
        <v>0</v>
      </c>
      <c r="W37" s="26">
        <v>0.25</v>
      </c>
      <c r="X37" s="26">
        <v>0.25</v>
      </c>
      <c r="Y37" s="26">
        <v>4</v>
      </c>
      <c r="Z37" s="26">
        <v>4</v>
      </c>
      <c r="AA37" s="26">
        <v>0</v>
      </c>
      <c r="AB37" s="26">
        <v>0</v>
      </c>
      <c r="AC37" s="26">
        <v>0</v>
      </c>
      <c r="AD37" s="26">
        <v>0</v>
      </c>
      <c r="AE37" s="26">
        <v>297</v>
      </c>
      <c r="AF37" s="26">
        <v>56.573230000000002</v>
      </c>
      <c r="AG37" s="27">
        <v>0.97697368421052599</v>
      </c>
      <c r="AH37" s="27" t="s">
        <v>39</v>
      </c>
      <c r="AI37" s="27">
        <v>0.97687861271676302</v>
      </c>
      <c r="AJ37" s="27">
        <v>0.977099236641221</v>
      </c>
      <c r="AK37" s="26">
        <v>0</v>
      </c>
      <c r="AL37" s="26">
        <v>169</v>
      </c>
      <c r="AM37" s="26">
        <v>128</v>
      </c>
      <c r="AN37" s="26">
        <v>102</v>
      </c>
      <c r="AO37" s="26">
        <v>103</v>
      </c>
      <c r="AP37" s="26">
        <v>0</v>
      </c>
      <c r="AQ37" s="26">
        <v>0</v>
      </c>
      <c r="AR37" s="28" t="s">
        <v>39</v>
      </c>
      <c r="AS37" s="27">
        <v>0.69023569023568998</v>
      </c>
      <c r="AT37" s="26">
        <v>368</v>
      </c>
      <c r="AU37" s="26">
        <v>368</v>
      </c>
      <c r="AV37" s="26">
        <v>736</v>
      </c>
      <c r="AX37" s="26" t="str">
        <f t="shared" ref="AX37:AX44" si="84">B37</f>
        <v>'20201214'</v>
      </c>
      <c r="AY37" s="29" t="s">
        <v>413</v>
      </c>
      <c r="AZ37" s="26">
        <f t="shared" si="0"/>
        <v>297</v>
      </c>
      <c r="BA37" s="26">
        <f t="shared" si="1"/>
        <v>736</v>
      </c>
      <c r="BB37" s="26">
        <f t="shared" si="2"/>
        <v>3394.3938000000003</v>
      </c>
      <c r="BC37" s="26">
        <f t="shared" ref="BC37:BC41" si="85">BB37/AZ37</f>
        <v>11.428935353535355</v>
      </c>
      <c r="BD37" s="26">
        <f t="shared" si="3"/>
        <v>102</v>
      </c>
      <c r="BE37" s="26">
        <f t="shared" si="4"/>
        <v>103</v>
      </c>
      <c r="BF37" s="26">
        <f t="shared" si="5"/>
        <v>0</v>
      </c>
      <c r="BG37" s="26">
        <f t="shared" si="6"/>
        <v>0</v>
      </c>
      <c r="BH37" s="26">
        <f t="shared" ref="BH37:BH41" si="86">SUM(BD37,BF37)</f>
        <v>102</v>
      </c>
      <c r="BI37" s="26">
        <f t="shared" ref="BI37:BI41" si="87">SUM(BE37,BG37)</f>
        <v>103</v>
      </c>
      <c r="BJ37" s="26">
        <f t="shared" si="8"/>
        <v>368</v>
      </c>
      <c r="BK37" s="26">
        <f t="shared" si="9"/>
        <v>368</v>
      </c>
    </row>
    <row r="38" spans="1:63" s="26" customFormat="1" x14ac:dyDescent="0.2">
      <c r="A38" s="26" t="s">
        <v>429</v>
      </c>
      <c r="B38" s="26" t="s">
        <v>430</v>
      </c>
      <c r="C38" s="26">
        <v>1000</v>
      </c>
      <c r="D38" s="26">
        <v>4</v>
      </c>
      <c r="E38" s="26">
        <v>0</v>
      </c>
      <c r="F38" s="26">
        <v>3</v>
      </c>
      <c r="G38" s="26">
        <v>2</v>
      </c>
      <c r="H38" s="26">
        <v>1</v>
      </c>
      <c r="I38" s="26">
        <v>1</v>
      </c>
      <c r="J38" s="26">
        <v>0</v>
      </c>
      <c r="K38" s="26">
        <v>3</v>
      </c>
      <c r="L38" s="26">
        <v>2</v>
      </c>
      <c r="M38" s="26">
        <v>0</v>
      </c>
      <c r="N38" s="26">
        <v>0.2</v>
      </c>
      <c r="O38" s="26">
        <v>0</v>
      </c>
      <c r="P38" s="26">
        <v>1.2</v>
      </c>
      <c r="Q38" s="26">
        <v>0.2</v>
      </c>
      <c r="R38" s="26">
        <v>8</v>
      </c>
      <c r="S38" s="26">
        <v>4</v>
      </c>
      <c r="T38" s="26">
        <v>0</v>
      </c>
      <c r="U38" s="26">
        <v>4</v>
      </c>
      <c r="V38" s="26">
        <v>0</v>
      </c>
      <c r="W38" s="26">
        <v>0.25</v>
      </c>
      <c r="X38" s="26">
        <v>0.25</v>
      </c>
      <c r="Y38" s="26">
        <v>4</v>
      </c>
      <c r="Z38" s="26">
        <v>4</v>
      </c>
      <c r="AA38" s="26">
        <v>0</v>
      </c>
      <c r="AB38" s="26">
        <v>0</v>
      </c>
      <c r="AC38" s="26">
        <v>0</v>
      </c>
      <c r="AD38" s="26">
        <v>0</v>
      </c>
      <c r="AE38" s="26">
        <v>266</v>
      </c>
      <c r="AF38" s="26">
        <v>63.2211583333333</v>
      </c>
      <c r="AG38" s="27">
        <v>0.93333333333333302</v>
      </c>
      <c r="AH38" s="27" t="s">
        <v>39</v>
      </c>
      <c r="AI38" s="27">
        <v>0.96527777777777801</v>
      </c>
      <c r="AJ38" s="27">
        <v>0.900709219858156</v>
      </c>
      <c r="AK38" s="26">
        <v>0</v>
      </c>
      <c r="AL38" s="26">
        <v>139</v>
      </c>
      <c r="AM38" s="26">
        <v>127</v>
      </c>
      <c r="AN38" s="26">
        <v>104</v>
      </c>
      <c r="AO38" s="26">
        <v>104</v>
      </c>
      <c r="AP38" s="26">
        <v>0</v>
      </c>
      <c r="AQ38" s="26">
        <v>0</v>
      </c>
      <c r="AR38" s="28" t="s">
        <v>39</v>
      </c>
      <c r="AS38" s="27">
        <v>0.78195488721804496</v>
      </c>
      <c r="AT38" s="26">
        <v>368</v>
      </c>
      <c r="AU38" s="26">
        <v>368</v>
      </c>
      <c r="AV38" s="26">
        <v>736</v>
      </c>
      <c r="AX38" s="26" t="str">
        <f t="shared" si="84"/>
        <v>'20201215'</v>
      </c>
      <c r="AY38" s="26" t="s">
        <v>378</v>
      </c>
      <c r="AZ38" s="26">
        <f t="shared" si="0"/>
        <v>266</v>
      </c>
      <c r="BA38" s="26">
        <f t="shared" si="1"/>
        <v>736</v>
      </c>
      <c r="BB38" s="26">
        <f t="shared" si="2"/>
        <v>3793.2694999999981</v>
      </c>
      <c r="BC38" s="26">
        <f t="shared" si="85"/>
        <v>14.26041165413533</v>
      </c>
      <c r="BD38" s="26">
        <f t="shared" si="3"/>
        <v>104</v>
      </c>
      <c r="BE38" s="26">
        <f t="shared" si="4"/>
        <v>104</v>
      </c>
      <c r="BF38" s="26">
        <f t="shared" si="5"/>
        <v>0</v>
      </c>
      <c r="BG38" s="26">
        <f t="shared" si="6"/>
        <v>0</v>
      </c>
      <c r="BH38" s="26">
        <f t="shared" si="86"/>
        <v>104</v>
      </c>
      <c r="BI38" s="26">
        <f t="shared" si="87"/>
        <v>104</v>
      </c>
      <c r="BJ38" s="26">
        <f t="shared" si="8"/>
        <v>368</v>
      </c>
      <c r="BK38" s="26">
        <f t="shared" si="9"/>
        <v>368</v>
      </c>
    </row>
    <row r="39" spans="1:63" x14ac:dyDescent="0.2">
      <c r="A39" s="1" t="s">
        <v>431</v>
      </c>
      <c r="B39" s="1" t="s">
        <v>432</v>
      </c>
      <c r="C39" s="1">
        <v>1000</v>
      </c>
      <c r="D39" s="1">
        <v>4</v>
      </c>
      <c r="E39" s="1">
        <v>0</v>
      </c>
      <c r="F39" s="1">
        <v>3</v>
      </c>
      <c r="G39" s="1">
        <v>2</v>
      </c>
      <c r="H39" s="1">
        <v>1</v>
      </c>
      <c r="I39" s="1">
        <v>1</v>
      </c>
      <c r="J39" s="1">
        <v>0</v>
      </c>
      <c r="K39" s="1">
        <v>3</v>
      </c>
      <c r="L39" s="1">
        <v>2</v>
      </c>
      <c r="M39" s="1">
        <v>0</v>
      </c>
      <c r="N39" s="1">
        <v>0.2</v>
      </c>
      <c r="O39" s="1">
        <v>0</v>
      </c>
      <c r="P39" s="1">
        <v>1.2</v>
      </c>
      <c r="Q39" s="1">
        <v>0.2</v>
      </c>
      <c r="R39" s="1">
        <v>10</v>
      </c>
      <c r="S39" s="1">
        <v>4</v>
      </c>
      <c r="T39" s="1">
        <v>0</v>
      </c>
      <c r="U39" s="1">
        <v>4</v>
      </c>
      <c r="V39" s="1">
        <v>0</v>
      </c>
      <c r="W39" s="1">
        <v>0.25</v>
      </c>
      <c r="X39" s="1">
        <v>0.25</v>
      </c>
      <c r="Y39" s="1">
        <v>1</v>
      </c>
      <c r="Z39" s="1">
        <v>4</v>
      </c>
      <c r="AA39" s="1">
        <v>0</v>
      </c>
      <c r="AB39" s="1">
        <v>0</v>
      </c>
      <c r="AC39" s="1">
        <v>0</v>
      </c>
      <c r="AD39" s="1">
        <v>0</v>
      </c>
      <c r="AE39" s="1">
        <v>22</v>
      </c>
      <c r="AF39" s="1">
        <v>8.6137416666666695</v>
      </c>
      <c r="AG39" s="8">
        <v>0.95652173913043503</v>
      </c>
      <c r="AH39" s="8" t="s">
        <v>39</v>
      </c>
      <c r="AI39" s="8">
        <v>1</v>
      </c>
      <c r="AJ39" s="8">
        <v>0.9</v>
      </c>
      <c r="AK39" s="1">
        <v>0</v>
      </c>
      <c r="AL39" s="1">
        <v>13</v>
      </c>
      <c r="AM39" s="1">
        <v>9</v>
      </c>
      <c r="AN39" s="1">
        <v>5</v>
      </c>
      <c r="AO39" s="1">
        <v>5</v>
      </c>
      <c r="AP39" s="1">
        <v>0</v>
      </c>
      <c r="AQ39" s="1">
        <v>0</v>
      </c>
      <c r="AR39" s="21" t="s">
        <v>39</v>
      </c>
      <c r="AS39" s="8">
        <v>0.45454545454545497</v>
      </c>
      <c r="AT39" s="1">
        <v>16</v>
      </c>
      <c r="AU39" s="1">
        <v>0</v>
      </c>
      <c r="AV39" s="1">
        <v>16</v>
      </c>
      <c r="AX39" s="1" t="str">
        <f t="shared" si="84"/>
        <v>'20201216'</v>
      </c>
      <c r="AY39" s="1" t="s">
        <v>378</v>
      </c>
      <c r="AZ39" s="1">
        <f t="shared" si="0"/>
        <v>179</v>
      </c>
      <c r="BA39" s="1">
        <f t="shared" si="1"/>
        <v>368</v>
      </c>
      <c r="BB39" s="1">
        <f t="shared" si="2"/>
        <v>3014.5096000000003</v>
      </c>
      <c r="BC39" s="1">
        <f t="shared" si="85"/>
        <v>16.840835754189946</v>
      </c>
      <c r="BD39" s="1">
        <f t="shared" si="3"/>
        <v>58</v>
      </c>
      <c r="BE39" s="1">
        <f t="shared" si="4"/>
        <v>57</v>
      </c>
      <c r="BF39" s="1">
        <f t="shared" si="5"/>
        <v>0</v>
      </c>
      <c r="BG39" s="1">
        <f t="shared" si="6"/>
        <v>0</v>
      </c>
      <c r="BH39" s="1">
        <f t="shared" si="86"/>
        <v>58</v>
      </c>
      <c r="BI39" s="1">
        <f t="shared" si="87"/>
        <v>57</v>
      </c>
      <c r="BJ39" s="1">
        <f t="shared" si="8"/>
        <v>224</v>
      </c>
      <c r="BK39" s="1">
        <f t="shared" si="9"/>
        <v>144</v>
      </c>
    </row>
    <row r="40" spans="1:63" s="22" customFormat="1" x14ac:dyDescent="0.2">
      <c r="A40" s="22" t="s">
        <v>433</v>
      </c>
      <c r="B40" s="22" t="s">
        <v>432</v>
      </c>
      <c r="C40" s="22">
        <v>1000</v>
      </c>
      <c r="D40" s="22">
        <v>4</v>
      </c>
      <c r="E40" s="22">
        <v>0</v>
      </c>
      <c r="F40" s="22">
        <v>3</v>
      </c>
      <c r="G40" s="22">
        <v>2</v>
      </c>
      <c r="H40" s="22">
        <v>1</v>
      </c>
      <c r="I40" s="22">
        <v>1</v>
      </c>
      <c r="J40" s="22">
        <v>0</v>
      </c>
      <c r="K40" s="22">
        <v>3</v>
      </c>
      <c r="L40" s="22">
        <v>2</v>
      </c>
      <c r="M40" s="22">
        <v>0</v>
      </c>
      <c r="N40" s="22">
        <v>0.2</v>
      </c>
      <c r="O40" s="22">
        <v>0</v>
      </c>
      <c r="P40" s="22">
        <v>1.2</v>
      </c>
      <c r="Q40" s="22">
        <v>0.2</v>
      </c>
      <c r="R40" s="22">
        <v>1</v>
      </c>
      <c r="S40" s="22">
        <v>4</v>
      </c>
      <c r="T40" s="22">
        <v>0</v>
      </c>
      <c r="U40" s="22">
        <v>4</v>
      </c>
      <c r="V40" s="22">
        <v>0</v>
      </c>
      <c r="W40" s="22">
        <v>0.25</v>
      </c>
      <c r="X40" s="22">
        <v>0.25</v>
      </c>
      <c r="Y40" s="22">
        <v>1</v>
      </c>
      <c r="Z40" s="22">
        <v>4</v>
      </c>
      <c r="AA40" s="22">
        <v>0</v>
      </c>
      <c r="AB40" s="22">
        <v>0</v>
      </c>
      <c r="AC40" s="22">
        <v>0</v>
      </c>
      <c r="AD40" s="22">
        <v>0</v>
      </c>
      <c r="AE40" s="22">
        <v>157</v>
      </c>
      <c r="AF40" s="22">
        <v>41.628084999999999</v>
      </c>
      <c r="AG40" s="23">
        <v>0.969135802469136</v>
      </c>
      <c r="AH40" s="23" t="s">
        <v>39</v>
      </c>
      <c r="AI40" s="23">
        <v>0.95061728395061695</v>
      </c>
      <c r="AJ40" s="23">
        <v>0.98765432098765404</v>
      </c>
      <c r="AK40" s="22">
        <v>0</v>
      </c>
      <c r="AL40" s="22">
        <v>77</v>
      </c>
      <c r="AM40" s="22">
        <v>80</v>
      </c>
      <c r="AN40" s="22">
        <v>53</v>
      </c>
      <c r="AO40" s="22">
        <v>52</v>
      </c>
      <c r="AP40" s="22">
        <v>0</v>
      </c>
      <c r="AQ40" s="22">
        <v>0</v>
      </c>
      <c r="AR40" s="24" t="s">
        <v>39</v>
      </c>
      <c r="AS40" s="23">
        <v>0.66878980891719697</v>
      </c>
      <c r="AT40" s="22">
        <v>208</v>
      </c>
      <c r="AU40" s="22">
        <v>144</v>
      </c>
      <c r="AV40" s="22">
        <v>352</v>
      </c>
      <c r="AX40" s="22" t="str">
        <f t="shared" si="84"/>
        <v>'20201216'</v>
      </c>
      <c r="AY40" s="22" t="s">
        <v>378</v>
      </c>
      <c r="AZ40" s="22">
        <f t="shared" si="0"/>
        <v>179</v>
      </c>
      <c r="BA40" s="22">
        <f t="shared" si="1"/>
        <v>368</v>
      </c>
      <c r="BB40" s="22">
        <f t="shared" si="2"/>
        <v>3014.5096000000003</v>
      </c>
      <c r="BC40" s="22">
        <f t="shared" si="85"/>
        <v>16.840835754189946</v>
      </c>
      <c r="BD40" s="22">
        <f t="shared" si="3"/>
        <v>58</v>
      </c>
      <c r="BE40" s="22">
        <f t="shared" si="4"/>
        <v>57</v>
      </c>
      <c r="BF40" s="22">
        <f t="shared" si="5"/>
        <v>0</v>
      </c>
      <c r="BG40" s="22">
        <f t="shared" si="6"/>
        <v>0</v>
      </c>
      <c r="BH40" s="22">
        <f t="shared" si="86"/>
        <v>58</v>
      </c>
      <c r="BI40" s="22">
        <f t="shared" si="87"/>
        <v>57</v>
      </c>
      <c r="BJ40" s="22">
        <f t="shared" si="8"/>
        <v>224</v>
      </c>
      <c r="BK40" s="22">
        <f t="shared" si="9"/>
        <v>144</v>
      </c>
    </row>
    <row r="41" spans="1:63" s="26" customFormat="1" x14ac:dyDescent="0.2">
      <c r="A41" s="26" t="s">
        <v>453</v>
      </c>
      <c r="B41" s="26" t="s">
        <v>454</v>
      </c>
      <c r="C41" s="26">
        <v>1000</v>
      </c>
      <c r="D41" s="26">
        <v>4</v>
      </c>
      <c r="E41" s="26">
        <v>0</v>
      </c>
      <c r="F41" s="26">
        <v>3</v>
      </c>
      <c r="G41" s="26">
        <v>2</v>
      </c>
      <c r="H41" s="26">
        <v>1</v>
      </c>
      <c r="I41" s="26">
        <v>1</v>
      </c>
      <c r="J41" s="26">
        <v>0</v>
      </c>
      <c r="K41" s="26">
        <v>3</v>
      </c>
      <c r="L41" s="26">
        <v>2</v>
      </c>
      <c r="M41" s="26">
        <v>0</v>
      </c>
      <c r="N41" s="26">
        <v>0.2</v>
      </c>
      <c r="O41" s="26">
        <v>0</v>
      </c>
      <c r="P41" s="26">
        <v>1.2</v>
      </c>
      <c r="Q41" s="26">
        <v>0.2</v>
      </c>
      <c r="R41" s="26">
        <v>10</v>
      </c>
      <c r="S41" s="26">
        <v>4</v>
      </c>
      <c r="T41" s="26">
        <v>0</v>
      </c>
      <c r="U41" s="26">
        <v>4</v>
      </c>
      <c r="V41" s="26">
        <v>0</v>
      </c>
      <c r="W41" s="26">
        <v>0.25</v>
      </c>
      <c r="X41" s="26">
        <v>0.25</v>
      </c>
      <c r="Y41" s="26">
        <v>1</v>
      </c>
      <c r="Z41" s="26">
        <v>4</v>
      </c>
      <c r="AA41" s="26">
        <v>0</v>
      </c>
      <c r="AB41" s="26">
        <v>0</v>
      </c>
      <c r="AC41" s="26">
        <v>0</v>
      </c>
      <c r="AD41" s="26">
        <v>0</v>
      </c>
      <c r="AE41" s="26">
        <v>200</v>
      </c>
      <c r="AF41" s="26">
        <v>63.719093333333298</v>
      </c>
      <c r="AG41" s="27">
        <v>0.95693779904306198</v>
      </c>
      <c r="AH41" s="27" t="s">
        <v>39</v>
      </c>
      <c r="AI41" s="27">
        <v>0.97777777777777797</v>
      </c>
      <c r="AJ41" s="27">
        <v>0.94117647058823495</v>
      </c>
      <c r="AK41" s="26">
        <v>0</v>
      </c>
      <c r="AL41" s="26">
        <v>88</v>
      </c>
      <c r="AM41" s="26">
        <v>112</v>
      </c>
      <c r="AN41" s="26">
        <v>88</v>
      </c>
      <c r="AO41" s="26">
        <v>87</v>
      </c>
      <c r="AP41" s="26">
        <v>0</v>
      </c>
      <c r="AQ41" s="26">
        <v>0</v>
      </c>
      <c r="AR41" s="28" t="s">
        <v>39</v>
      </c>
      <c r="AS41" s="27">
        <v>0.875</v>
      </c>
      <c r="AT41" s="26">
        <v>400</v>
      </c>
      <c r="AU41" s="26">
        <v>160</v>
      </c>
      <c r="AV41" s="26">
        <v>560</v>
      </c>
      <c r="AX41" s="26" t="str">
        <f t="shared" si="84"/>
        <v>'20201218'</v>
      </c>
      <c r="AY41" s="26" t="s">
        <v>378</v>
      </c>
      <c r="AZ41" s="26">
        <f t="shared" si="0"/>
        <v>200</v>
      </c>
      <c r="BA41" s="26">
        <f t="shared" si="1"/>
        <v>560</v>
      </c>
      <c r="BB41" s="26">
        <f t="shared" si="2"/>
        <v>3823.145599999998</v>
      </c>
      <c r="BC41" s="26">
        <f t="shared" si="85"/>
        <v>19.11572799999999</v>
      </c>
      <c r="BD41" s="26">
        <f t="shared" si="3"/>
        <v>88</v>
      </c>
      <c r="BE41" s="26">
        <f t="shared" si="4"/>
        <v>87</v>
      </c>
      <c r="BF41" s="26">
        <f t="shared" si="5"/>
        <v>0</v>
      </c>
      <c r="BG41" s="26">
        <f t="shared" si="6"/>
        <v>0</v>
      </c>
      <c r="BH41" s="26">
        <f t="shared" si="86"/>
        <v>88</v>
      </c>
      <c r="BI41" s="26">
        <f t="shared" si="87"/>
        <v>87</v>
      </c>
      <c r="BJ41" s="26">
        <f t="shared" si="8"/>
        <v>400</v>
      </c>
      <c r="BK41" s="26">
        <f t="shared" si="9"/>
        <v>160</v>
      </c>
    </row>
    <row r="42" spans="1:63" x14ac:dyDescent="0.2">
      <c r="A42" s="1" t="s">
        <v>472</v>
      </c>
      <c r="B42" s="1" t="s">
        <v>459</v>
      </c>
      <c r="C42" s="1">
        <v>1000</v>
      </c>
      <c r="D42" s="1">
        <v>4</v>
      </c>
      <c r="E42" s="1">
        <v>0</v>
      </c>
      <c r="F42" s="1">
        <v>3</v>
      </c>
      <c r="G42" s="1">
        <v>2</v>
      </c>
      <c r="H42" s="1">
        <v>1</v>
      </c>
      <c r="I42" s="1">
        <v>1</v>
      </c>
      <c r="J42" s="1">
        <v>0</v>
      </c>
      <c r="K42" s="1">
        <v>3</v>
      </c>
      <c r="L42" s="1">
        <v>2</v>
      </c>
      <c r="M42" s="1">
        <v>0</v>
      </c>
      <c r="N42" s="1">
        <v>0.2</v>
      </c>
      <c r="O42" s="1">
        <v>0</v>
      </c>
      <c r="P42" s="1">
        <v>1.2</v>
      </c>
      <c r="Q42" s="1">
        <v>0.2</v>
      </c>
      <c r="R42" s="1">
        <v>10</v>
      </c>
      <c r="S42" s="1">
        <v>4</v>
      </c>
      <c r="T42" s="1">
        <v>0</v>
      </c>
      <c r="U42" s="1">
        <v>4</v>
      </c>
      <c r="V42" s="1">
        <v>0</v>
      </c>
      <c r="W42" s="1">
        <v>0.25</v>
      </c>
      <c r="X42" s="1">
        <v>0.25</v>
      </c>
      <c r="Y42" s="1">
        <v>1</v>
      </c>
      <c r="Z42" s="1">
        <v>4</v>
      </c>
      <c r="AA42" s="1">
        <v>0</v>
      </c>
      <c r="AB42" s="1">
        <v>0</v>
      </c>
      <c r="AC42" s="1">
        <v>0</v>
      </c>
      <c r="AD42" s="1">
        <v>0</v>
      </c>
      <c r="AE42" s="1">
        <v>44</v>
      </c>
      <c r="AF42" s="1">
        <v>14.577400000000001</v>
      </c>
      <c r="AG42" s="8">
        <v>0.93617021276595802</v>
      </c>
      <c r="AH42" s="8" t="s">
        <v>39</v>
      </c>
      <c r="AI42" s="8">
        <v>0.88235294117647101</v>
      </c>
      <c r="AJ42" s="8">
        <v>0.96666666666666701</v>
      </c>
      <c r="AK42" s="1">
        <v>0</v>
      </c>
      <c r="AL42" s="1">
        <v>15</v>
      </c>
      <c r="AM42" s="1">
        <v>29</v>
      </c>
      <c r="AN42" s="1">
        <v>15</v>
      </c>
      <c r="AO42" s="1">
        <v>16</v>
      </c>
      <c r="AP42" s="1">
        <v>0</v>
      </c>
      <c r="AQ42" s="1">
        <v>0</v>
      </c>
      <c r="AR42" s="21" t="s">
        <v>39</v>
      </c>
      <c r="AS42" s="8">
        <v>0.70454545454545503</v>
      </c>
      <c r="AT42" s="1">
        <v>48</v>
      </c>
      <c r="AU42" s="1">
        <v>64</v>
      </c>
      <c r="AV42" s="1">
        <v>112</v>
      </c>
      <c r="AX42" s="1" t="str">
        <f t="shared" si="84"/>
        <v>'20201221'</v>
      </c>
      <c r="AY42" s="18" t="s">
        <v>112</v>
      </c>
      <c r="AZ42" s="1">
        <f t="shared" si="0"/>
        <v>201</v>
      </c>
      <c r="BA42" s="1">
        <f t="shared" si="1"/>
        <v>384</v>
      </c>
      <c r="BB42" s="1">
        <f t="shared" si="2"/>
        <v>4568.8181999999997</v>
      </c>
      <c r="BC42" s="1">
        <f t="shared" ref="BC42:BC44" si="88">BB42/AZ42</f>
        <v>22.730438805970149</v>
      </c>
      <c r="BD42" s="1">
        <f t="shared" si="3"/>
        <v>38</v>
      </c>
      <c r="BE42" s="1">
        <f t="shared" si="4"/>
        <v>57</v>
      </c>
      <c r="BF42" s="1">
        <f t="shared" si="5"/>
        <v>23</v>
      </c>
      <c r="BG42" s="1">
        <f t="shared" si="6"/>
        <v>41</v>
      </c>
      <c r="BH42" s="1">
        <f t="shared" ref="BH42:BH44" si="89">SUM(BD42,BF42)</f>
        <v>61</v>
      </c>
      <c r="BI42" s="1">
        <f t="shared" ref="BI42:BI44" si="90">SUM(BE42,BG42)</f>
        <v>98</v>
      </c>
      <c r="BJ42" s="1">
        <f t="shared" si="8"/>
        <v>272</v>
      </c>
      <c r="BK42" s="1">
        <f t="shared" si="9"/>
        <v>112</v>
      </c>
    </row>
    <row r="43" spans="1:63" s="22" customFormat="1" x14ac:dyDescent="0.2">
      <c r="A43" s="22" t="s">
        <v>473</v>
      </c>
      <c r="B43" s="22" t="s">
        <v>459</v>
      </c>
      <c r="C43" s="22">
        <v>1000</v>
      </c>
      <c r="D43" s="22">
        <v>8</v>
      </c>
      <c r="E43" s="22">
        <v>0</v>
      </c>
      <c r="F43" s="22">
        <v>3</v>
      </c>
      <c r="G43" s="22">
        <v>2</v>
      </c>
      <c r="H43" s="22">
        <v>1</v>
      </c>
      <c r="I43" s="22">
        <v>1</v>
      </c>
      <c r="J43" s="22">
        <v>0</v>
      </c>
      <c r="K43" s="22">
        <v>3</v>
      </c>
      <c r="L43" s="22">
        <v>2</v>
      </c>
      <c r="M43" s="22">
        <v>0</v>
      </c>
      <c r="N43" s="22">
        <v>0.2</v>
      </c>
      <c r="O43" s="22">
        <v>0</v>
      </c>
      <c r="P43" s="22">
        <v>1.2</v>
      </c>
      <c r="Q43" s="22">
        <v>0.2</v>
      </c>
      <c r="R43" s="22">
        <v>10</v>
      </c>
      <c r="S43" s="22">
        <v>4</v>
      </c>
      <c r="T43" s="22">
        <v>0</v>
      </c>
      <c r="U43" s="22">
        <v>4</v>
      </c>
      <c r="V43" s="22">
        <v>0</v>
      </c>
      <c r="W43" s="22">
        <v>0.25</v>
      </c>
      <c r="X43" s="22">
        <v>0.25</v>
      </c>
      <c r="Y43" s="22">
        <v>10</v>
      </c>
      <c r="Z43" s="22">
        <v>4</v>
      </c>
      <c r="AA43" s="22">
        <v>0</v>
      </c>
      <c r="AB43" s="22">
        <v>0</v>
      </c>
      <c r="AC43" s="22">
        <v>0</v>
      </c>
      <c r="AD43" s="22">
        <v>0</v>
      </c>
      <c r="AE43" s="22">
        <v>157</v>
      </c>
      <c r="AF43" s="22">
        <v>61.569569999999999</v>
      </c>
      <c r="AG43" s="23">
        <v>0.91812865497076002</v>
      </c>
      <c r="AH43" s="23">
        <v>0.92708333333333304</v>
      </c>
      <c r="AI43" s="23">
        <v>0.95833333333333304</v>
      </c>
      <c r="AJ43" s="23">
        <v>0.88235294117647101</v>
      </c>
      <c r="AK43" s="22">
        <v>89</v>
      </c>
      <c r="AL43" s="22">
        <v>23</v>
      </c>
      <c r="AM43" s="22">
        <v>45</v>
      </c>
      <c r="AN43" s="22">
        <v>23</v>
      </c>
      <c r="AO43" s="22">
        <v>41</v>
      </c>
      <c r="AP43" s="22">
        <v>23</v>
      </c>
      <c r="AQ43" s="22">
        <v>41</v>
      </c>
      <c r="AR43" s="24">
        <v>0.359375</v>
      </c>
      <c r="AS43" s="23">
        <v>0.81528662420382203</v>
      </c>
      <c r="AT43" s="22">
        <v>224</v>
      </c>
      <c r="AU43" s="22">
        <v>48</v>
      </c>
      <c r="AV43" s="22">
        <v>272</v>
      </c>
      <c r="AX43" s="22" t="str">
        <f t="shared" si="84"/>
        <v>'20201221'</v>
      </c>
      <c r="AY43" s="18" t="s">
        <v>112</v>
      </c>
      <c r="AZ43" s="22">
        <f t="shared" si="0"/>
        <v>201</v>
      </c>
      <c r="BA43" s="22">
        <f t="shared" si="1"/>
        <v>384</v>
      </c>
      <c r="BB43" s="22">
        <f t="shared" si="2"/>
        <v>4568.8181999999997</v>
      </c>
      <c r="BC43" s="22">
        <f t="shared" si="88"/>
        <v>22.730438805970149</v>
      </c>
      <c r="BD43" s="22">
        <f t="shared" si="3"/>
        <v>38</v>
      </c>
      <c r="BE43" s="22">
        <f t="shared" si="4"/>
        <v>57</v>
      </c>
      <c r="BF43" s="22">
        <f t="shared" si="5"/>
        <v>23</v>
      </c>
      <c r="BG43" s="22">
        <f t="shared" si="6"/>
        <v>41</v>
      </c>
      <c r="BH43" s="22">
        <f t="shared" si="89"/>
        <v>61</v>
      </c>
      <c r="BI43" s="22">
        <f t="shared" si="90"/>
        <v>98</v>
      </c>
      <c r="BJ43" s="22">
        <f t="shared" si="8"/>
        <v>272</v>
      </c>
      <c r="BK43" s="22">
        <f t="shared" si="9"/>
        <v>112</v>
      </c>
    </row>
    <row r="44" spans="1:63" x14ac:dyDescent="0.2">
      <c r="A44" s="1" t="s">
        <v>489</v>
      </c>
      <c r="B44" s="1" t="s">
        <v>490</v>
      </c>
      <c r="C44" s="1">
        <v>1000</v>
      </c>
      <c r="D44" s="1">
        <v>8</v>
      </c>
      <c r="E44" s="1">
        <v>0</v>
      </c>
      <c r="F44" s="1">
        <v>3</v>
      </c>
      <c r="G44" s="1">
        <v>2</v>
      </c>
      <c r="H44" s="1">
        <v>1</v>
      </c>
      <c r="I44" s="1">
        <v>1</v>
      </c>
      <c r="J44" s="1">
        <v>0</v>
      </c>
      <c r="K44" s="1">
        <v>3</v>
      </c>
      <c r="L44" s="1">
        <v>2</v>
      </c>
      <c r="M44" s="1">
        <v>0</v>
      </c>
      <c r="N44" s="1">
        <v>0.2</v>
      </c>
      <c r="O44" s="1">
        <v>0</v>
      </c>
      <c r="P44" s="1">
        <v>1.2</v>
      </c>
      <c r="Q44" s="1">
        <v>0.2</v>
      </c>
      <c r="R44" s="1">
        <v>10</v>
      </c>
      <c r="S44" s="1">
        <v>4</v>
      </c>
      <c r="T44" s="1">
        <v>0</v>
      </c>
      <c r="U44" s="1">
        <v>4</v>
      </c>
      <c r="V44" s="1">
        <v>0</v>
      </c>
      <c r="W44" s="1">
        <v>0.25</v>
      </c>
      <c r="X44" s="1">
        <v>0.25</v>
      </c>
      <c r="Y44" s="1">
        <v>100</v>
      </c>
      <c r="Z44" s="1">
        <v>4</v>
      </c>
      <c r="AA44" s="1">
        <v>0</v>
      </c>
      <c r="AB44" s="1">
        <v>0</v>
      </c>
      <c r="AC44" s="1">
        <v>0</v>
      </c>
      <c r="AD44" s="1">
        <v>0</v>
      </c>
      <c r="AE44" s="1">
        <v>201</v>
      </c>
      <c r="AF44" s="1">
        <v>79.321636666666706</v>
      </c>
      <c r="AG44" s="8">
        <v>0.841004184100418</v>
      </c>
      <c r="AH44" s="8">
        <v>0.83050847457627097</v>
      </c>
      <c r="AI44" s="8">
        <v>0.86206896551724099</v>
      </c>
      <c r="AJ44" s="8">
        <v>0.84126984126984095</v>
      </c>
      <c r="AK44" s="1">
        <v>98</v>
      </c>
      <c r="AL44" s="1">
        <v>50</v>
      </c>
      <c r="AM44" s="1">
        <v>53</v>
      </c>
      <c r="AN44" s="1">
        <v>48</v>
      </c>
      <c r="AO44" s="1">
        <v>42</v>
      </c>
      <c r="AP44" s="1">
        <v>49</v>
      </c>
      <c r="AQ44" s="1">
        <v>37</v>
      </c>
      <c r="AR44" s="21">
        <v>0.56976744186046502</v>
      </c>
      <c r="AS44" s="8">
        <v>0.87562189054726403</v>
      </c>
      <c r="AT44" s="1">
        <v>304</v>
      </c>
      <c r="AU44" s="1">
        <v>176</v>
      </c>
      <c r="AV44" s="1">
        <v>480</v>
      </c>
      <c r="AX44" s="1" t="str">
        <f t="shared" si="84"/>
        <v>'20201222'</v>
      </c>
      <c r="AY44" s="18" t="s">
        <v>112</v>
      </c>
      <c r="AZ44" s="1">
        <f t="shared" si="0"/>
        <v>201</v>
      </c>
      <c r="BA44" s="1">
        <f t="shared" si="1"/>
        <v>480</v>
      </c>
      <c r="BB44" s="1">
        <f t="shared" si="2"/>
        <v>4759.298200000002</v>
      </c>
      <c r="BC44" s="1">
        <f t="shared" si="88"/>
        <v>23.678100497512446</v>
      </c>
      <c r="BD44" s="1">
        <f t="shared" si="3"/>
        <v>48</v>
      </c>
      <c r="BE44" s="1">
        <f t="shared" si="4"/>
        <v>42</v>
      </c>
      <c r="BF44" s="1">
        <f t="shared" si="5"/>
        <v>49</v>
      </c>
      <c r="BG44" s="1">
        <f t="shared" si="6"/>
        <v>37</v>
      </c>
      <c r="BH44" s="1">
        <f t="shared" si="89"/>
        <v>97</v>
      </c>
      <c r="BI44" s="1">
        <f t="shared" si="90"/>
        <v>79</v>
      </c>
      <c r="BJ44" s="1">
        <f t="shared" si="8"/>
        <v>304</v>
      </c>
      <c r="BK44" s="1">
        <f t="shared" si="9"/>
        <v>176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43"/>
  <sheetViews>
    <sheetView topLeftCell="A27" workbookViewId="0">
      <selection activeCell="A43" sqref="A43:AV43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2874</v>
      </c>
      <c r="BM1" s="25">
        <f>SUM($AO$2:$AO$1048576,$AQ$2:$AQ$1048576)</f>
        <v>2941</v>
      </c>
      <c r="BN1" s="25">
        <f>SUM($AT$2:$AT$1048576)</f>
        <v>8864</v>
      </c>
      <c r="BO1" s="25">
        <f>SUM($AU$2:$AU$1048576)</f>
        <v>8948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5" si="1">SUMIF($B$2:$B$1048576,$B2,$AE$2:$AE$1048576)</f>
        <v>56</v>
      </c>
      <c r="BA2" s="25">
        <f t="shared" ref="BA2:BA35" si="2">SUMIF($B$2:$B$1048576,$B2,$AV$2:$AV$1048576)</f>
        <v>216</v>
      </c>
      <c r="BB2" s="25">
        <f t="shared" ref="BB2:BB35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5" si="5">SUMIF($B$2:$B$1048576,$B2,$AN$2:$AN$1048576)</f>
        <v>26</v>
      </c>
      <c r="BE2" s="25">
        <f t="shared" ref="BE2:BE35" si="6">SUMIF($B$2:$B$1048576,$B2,$AO$2:$AO$1048576)</f>
        <v>28</v>
      </c>
      <c r="BF2" s="25">
        <f t="shared" ref="BF2:BF35" si="7">SUMIF($B$2:$B$1048576,$B2,$AP$2:$AP$1048576)</f>
        <v>0</v>
      </c>
      <c r="BG2" s="25">
        <f t="shared" ref="BG2:BG35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5" si="10">SUMIF($B$2:$B$1048576,$B3,$AT$2:$AT$1048576)</f>
        <v>236</v>
      </c>
      <c r="BK3" s="29">
        <f t="shared" ref="BK3:BK35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2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2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2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2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2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2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2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2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s="25" customFormat="1" x14ac:dyDescent="0.2">
      <c r="A33" s="25" t="s">
        <v>417</v>
      </c>
      <c r="B33" s="25" t="s">
        <v>412</v>
      </c>
      <c r="C33" s="25">
        <v>1000</v>
      </c>
      <c r="D33" s="25">
        <v>4</v>
      </c>
      <c r="E33" s="25">
        <v>0</v>
      </c>
      <c r="F33" s="25">
        <v>1</v>
      </c>
      <c r="G33" s="25">
        <v>2</v>
      </c>
      <c r="H33" s="25">
        <v>3</v>
      </c>
      <c r="I33" s="25">
        <v>2</v>
      </c>
      <c r="J33" s="25">
        <v>0</v>
      </c>
      <c r="K33" s="25">
        <v>3</v>
      </c>
      <c r="L33" s="25">
        <v>1</v>
      </c>
      <c r="M33" s="25">
        <v>0</v>
      </c>
      <c r="N33" s="25">
        <v>0.2</v>
      </c>
      <c r="O33" s="25">
        <v>0</v>
      </c>
      <c r="P33" s="25">
        <v>1.2</v>
      </c>
      <c r="Q33" s="25">
        <v>0.2</v>
      </c>
      <c r="R33" s="25">
        <v>8</v>
      </c>
      <c r="S33" s="25">
        <v>4</v>
      </c>
      <c r="T33" s="25">
        <v>0</v>
      </c>
      <c r="U33" s="25">
        <v>4</v>
      </c>
      <c r="V33" s="25">
        <v>0</v>
      </c>
      <c r="W33" s="25">
        <v>0.25</v>
      </c>
      <c r="X33" s="25">
        <v>0.25</v>
      </c>
      <c r="Y33" s="25">
        <v>4</v>
      </c>
      <c r="Z33" s="25">
        <v>4</v>
      </c>
      <c r="AA33" s="25">
        <v>0</v>
      </c>
      <c r="AB33" s="25">
        <v>0</v>
      </c>
      <c r="AC33" s="25">
        <v>0</v>
      </c>
      <c r="AD33" s="25">
        <v>0</v>
      </c>
      <c r="AE33" s="25">
        <v>112</v>
      </c>
      <c r="AF33" s="25">
        <v>30.655601666666701</v>
      </c>
      <c r="AG33" s="36">
        <v>0.69135802469135799</v>
      </c>
      <c r="AH33" s="36" t="s">
        <v>39</v>
      </c>
      <c r="AI33" s="36">
        <v>0.77272727272727304</v>
      </c>
      <c r="AJ33" s="36">
        <v>0.63541666666666696</v>
      </c>
      <c r="AK33" s="25">
        <v>0</v>
      </c>
      <c r="AL33" s="25">
        <v>51</v>
      </c>
      <c r="AM33" s="25">
        <v>61</v>
      </c>
      <c r="AN33" s="25">
        <v>48</v>
      </c>
      <c r="AO33" s="25">
        <v>47</v>
      </c>
      <c r="AP33" s="25">
        <v>0</v>
      </c>
      <c r="AQ33" s="25">
        <v>0</v>
      </c>
      <c r="AR33" s="39" t="s">
        <v>39</v>
      </c>
      <c r="AS33" s="36">
        <v>0.84821428571428603</v>
      </c>
      <c r="AT33" s="25">
        <v>160</v>
      </c>
      <c r="AU33" s="25">
        <v>80</v>
      </c>
      <c r="AV33" s="25">
        <v>240</v>
      </c>
      <c r="AX33" s="25" t="str">
        <f t="shared" ref="AX33:AX35" si="98">B33</f>
        <v>'20201214'</v>
      </c>
      <c r="AY33" s="25" t="s">
        <v>408</v>
      </c>
      <c r="AZ33" s="25">
        <f t="shared" si="1"/>
        <v>237</v>
      </c>
      <c r="BA33" s="25">
        <f t="shared" si="2"/>
        <v>688</v>
      </c>
      <c r="BB33" s="25">
        <f t="shared" si="3"/>
        <v>3736.1932999999981</v>
      </c>
      <c r="BC33" s="25">
        <f t="shared" ref="BC33:BC35" si="99">BB33/AZ33</f>
        <v>15.764528691983115</v>
      </c>
      <c r="BD33" s="25">
        <f t="shared" si="5"/>
        <v>99</v>
      </c>
      <c r="BE33" s="25">
        <f t="shared" si="6"/>
        <v>99</v>
      </c>
      <c r="BF33" s="25">
        <f t="shared" si="7"/>
        <v>0</v>
      </c>
      <c r="BG33" s="25">
        <f t="shared" si="8"/>
        <v>0</v>
      </c>
      <c r="BH33" s="25">
        <f t="shared" ref="BH33:BH35" si="100">SUM(BD33,BF33)</f>
        <v>99</v>
      </c>
      <c r="BI33" s="25">
        <f t="shared" ref="BI33:BI35" si="101">SUM(BE33,BG33)</f>
        <v>99</v>
      </c>
      <c r="BJ33" s="25">
        <f t="shared" si="10"/>
        <v>368</v>
      </c>
      <c r="BK33" s="25">
        <f t="shared" si="11"/>
        <v>320</v>
      </c>
    </row>
    <row r="34" spans="1:63" s="29" customFormat="1" x14ac:dyDescent="0.2">
      <c r="A34" s="29" t="s">
        <v>436</v>
      </c>
      <c r="B34" s="29" t="s">
        <v>430</v>
      </c>
      <c r="C34" s="29">
        <v>1000</v>
      </c>
      <c r="D34" s="29">
        <v>4</v>
      </c>
      <c r="E34" s="29">
        <v>0</v>
      </c>
      <c r="F34" s="29">
        <v>1</v>
      </c>
      <c r="G34" s="29">
        <v>2</v>
      </c>
      <c r="H34" s="29">
        <v>3</v>
      </c>
      <c r="I34" s="29">
        <v>2</v>
      </c>
      <c r="J34" s="29">
        <v>0</v>
      </c>
      <c r="K34" s="29">
        <v>3</v>
      </c>
      <c r="L34" s="29">
        <v>1</v>
      </c>
      <c r="M34" s="29">
        <v>0</v>
      </c>
      <c r="N34" s="29">
        <v>0.2</v>
      </c>
      <c r="O34" s="29">
        <v>0</v>
      </c>
      <c r="P34" s="29">
        <v>1.2</v>
      </c>
      <c r="Q34" s="29">
        <v>0.2</v>
      </c>
      <c r="R34" s="29">
        <v>10</v>
      </c>
      <c r="S34" s="29">
        <v>4</v>
      </c>
      <c r="T34" s="29">
        <v>0</v>
      </c>
      <c r="U34" s="29">
        <v>4</v>
      </c>
      <c r="V34" s="29">
        <v>0</v>
      </c>
      <c r="W34" s="29">
        <v>0.25</v>
      </c>
      <c r="X34" s="29">
        <v>0.25</v>
      </c>
      <c r="Y34" s="29">
        <v>4</v>
      </c>
      <c r="Z34" s="29">
        <v>4</v>
      </c>
      <c r="AA34" s="29">
        <v>0</v>
      </c>
      <c r="AB34" s="29">
        <v>0</v>
      </c>
      <c r="AC34" s="29">
        <v>0</v>
      </c>
      <c r="AD34" s="29">
        <v>0</v>
      </c>
      <c r="AE34" s="29">
        <v>202</v>
      </c>
      <c r="AF34" s="29">
        <v>75.380193333333295</v>
      </c>
      <c r="AG34" s="37">
        <v>0.71886120996441305</v>
      </c>
      <c r="AH34" s="37" t="s">
        <v>39</v>
      </c>
      <c r="AI34" s="37">
        <v>0.72380952380952401</v>
      </c>
      <c r="AJ34" s="37">
        <v>0.71590909090909105</v>
      </c>
      <c r="AK34" s="29">
        <v>0</v>
      </c>
      <c r="AL34" s="29">
        <v>76</v>
      </c>
      <c r="AM34" s="29">
        <v>126</v>
      </c>
      <c r="AN34" s="29">
        <v>74</v>
      </c>
      <c r="AO34" s="29">
        <v>74</v>
      </c>
      <c r="AP34" s="29">
        <v>0</v>
      </c>
      <c r="AQ34" s="29">
        <v>0</v>
      </c>
      <c r="AR34" s="43" t="s">
        <v>39</v>
      </c>
      <c r="AS34" s="37">
        <v>0.73267326732673299</v>
      </c>
      <c r="AT34" s="29">
        <v>160</v>
      </c>
      <c r="AU34" s="29">
        <v>96</v>
      </c>
      <c r="AV34" s="29">
        <v>256</v>
      </c>
      <c r="AX34" s="25" t="str">
        <f t="shared" si="98"/>
        <v>'20201215'</v>
      </c>
      <c r="AY34" s="29" t="s">
        <v>378</v>
      </c>
      <c r="AZ34" s="29">
        <f t="shared" si="1"/>
        <v>202</v>
      </c>
      <c r="BA34" s="29">
        <f t="shared" si="2"/>
        <v>256</v>
      </c>
      <c r="BB34" s="29">
        <f t="shared" si="3"/>
        <v>4522.8115999999973</v>
      </c>
      <c r="BC34" s="29">
        <f t="shared" si="99"/>
        <v>22.390156435643551</v>
      </c>
      <c r="BD34" s="29">
        <f t="shared" si="5"/>
        <v>74</v>
      </c>
      <c r="BE34" s="29">
        <f t="shared" si="6"/>
        <v>74</v>
      </c>
      <c r="BF34" s="29">
        <f t="shared" si="7"/>
        <v>0</v>
      </c>
      <c r="BG34" s="29">
        <f t="shared" si="8"/>
        <v>0</v>
      </c>
      <c r="BH34" s="29">
        <f t="shared" si="100"/>
        <v>74</v>
      </c>
      <c r="BI34" s="29">
        <f t="shared" si="101"/>
        <v>74</v>
      </c>
      <c r="BJ34" s="29">
        <f t="shared" si="10"/>
        <v>160</v>
      </c>
      <c r="BK34" s="29">
        <f t="shared" si="11"/>
        <v>96</v>
      </c>
    </row>
    <row r="35" spans="1:63" s="29" customFormat="1" x14ac:dyDescent="0.2">
      <c r="A35" s="29" t="s">
        <v>446</v>
      </c>
      <c r="B35" s="29" t="s">
        <v>432</v>
      </c>
      <c r="C35" s="29">
        <v>1000</v>
      </c>
      <c r="D35" s="29">
        <v>4</v>
      </c>
      <c r="E35" s="29">
        <v>0</v>
      </c>
      <c r="F35" s="29">
        <v>1</v>
      </c>
      <c r="G35" s="29">
        <v>2</v>
      </c>
      <c r="H35" s="29">
        <v>3</v>
      </c>
      <c r="I35" s="29">
        <v>2</v>
      </c>
      <c r="J35" s="29">
        <v>0</v>
      </c>
      <c r="K35" s="29">
        <v>3</v>
      </c>
      <c r="L35" s="29">
        <v>1</v>
      </c>
      <c r="M35" s="29">
        <v>0</v>
      </c>
      <c r="N35" s="29">
        <v>0.2</v>
      </c>
      <c r="O35" s="29">
        <v>0</v>
      </c>
      <c r="P35" s="29">
        <v>1.2</v>
      </c>
      <c r="Q35" s="29">
        <v>0.2</v>
      </c>
      <c r="R35" s="29">
        <v>10</v>
      </c>
      <c r="S35" s="29">
        <v>4</v>
      </c>
      <c r="T35" s="29">
        <v>0</v>
      </c>
      <c r="U35" s="29">
        <v>4</v>
      </c>
      <c r="V35" s="29">
        <v>0</v>
      </c>
      <c r="W35" s="29">
        <v>0.25</v>
      </c>
      <c r="X35" s="29">
        <v>0.25</v>
      </c>
      <c r="Y35" s="29">
        <v>4</v>
      </c>
      <c r="Z35" s="29">
        <v>4</v>
      </c>
      <c r="AA35" s="29">
        <v>0</v>
      </c>
      <c r="AB35" s="29">
        <v>0</v>
      </c>
      <c r="AC35" s="29">
        <v>0</v>
      </c>
      <c r="AD35" s="29">
        <v>0</v>
      </c>
      <c r="AE35" s="29">
        <v>145</v>
      </c>
      <c r="AF35" s="29">
        <v>52.481351666666697</v>
      </c>
      <c r="AG35" s="37">
        <v>0.66513761467889898</v>
      </c>
      <c r="AH35" s="37" t="s">
        <v>39</v>
      </c>
      <c r="AI35" s="37">
        <v>0.65517241379310298</v>
      </c>
      <c r="AJ35" s="37">
        <v>0.67175572519084004</v>
      </c>
      <c r="AK35" s="29">
        <v>0</v>
      </c>
      <c r="AL35" s="29">
        <v>57</v>
      </c>
      <c r="AM35" s="29">
        <v>88</v>
      </c>
      <c r="AN35" s="29">
        <v>57</v>
      </c>
      <c r="AO35" s="29">
        <v>59</v>
      </c>
      <c r="AP35" s="29">
        <v>0</v>
      </c>
      <c r="AQ35" s="29">
        <v>0</v>
      </c>
      <c r="AR35" s="43" t="s">
        <v>39</v>
      </c>
      <c r="AS35" s="37">
        <v>0.8</v>
      </c>
      <c r="AT35" s="29">
        <v>112</v>
      </c>
      <c r="AU35" s="29">
        <v>128</v>
      </c>
      <c r="AV35" s="29">
        <v>240</v>
      </c>
      <c r="AX35" s="29" t="str">
        <f t="shared" si="98"/>
        <v>'20201216'</v>
      </c>
      <c r="AY35" s="29" t="s">
        <v>378</v>
      </c>
      <c r="AZ35" s="29">
        <f t="shared" si="1"/>
        <v>145</v>
      </c>
      <c r="BA35" s="29">
        <f t="shared" si="2"/>
        <v>240</v>
      </c>
      <c r="BB35" s="29">
        <f t="shared" si="3"/>
        <v>3148.8811000000019</v>
      </c>
      <c r="BC35" s="29">
        <f t="shared" si="99"/>
        <v>21.716421379310358</v>
      </c>
      <c r="BD35" s="29">
        <f t="shared" si="5"/>
        <v>57</v>
      </c>
      <c r="BE35" s="29">
        <f t="shared" si="6"/>
        <v>59</v>
      </c>
      <c r="BF35" s="29">
        <f t="shared" si="7"/>
        <v>0</v>
      </c>
      <c r="BG35" s="29">
        <f t="shared" si="8"/>
        <v>0</v>
      </c>
      <c r="BH35" s="29">
        <f t="shared" si="100"/>
        <v>57</v>
      </c>
      <c r="BI35" s="29">
        <f t="shared" si="101"/>
        <v>59</v>
      </c>
      <c r="BJ35" s="29">
        <f t="shared" si="10"/>
        <v>112</v>
      </c>
      <c r="BK35" s="29">
        <f t="shared" si="11"/>
        <v>128</v>
      </c>
    </row>
    <row r="36" spans="1:63" x14ac:dyDescent="0.2">
      <c r="A36" s="18" t="s">
        <v>455</v>
      </c>
      <c r="B36" s="18" t="s">
        <v>454</v>
      </c>
      <c r="C36" s="18">
        <v>1000</v>
      </c>
      <c r="D36" s="18">
        <v>4</v>
      </c>
      <c r="E36" s="18">
        <v>0</v>
      </c>
      <c r="F36" s="18">
        <v>1</v>
      </c>
      <c r="G36" s="18">
        <v>2</v>
      </c>
      <c r="H36" s="18">
        <v>3</v>
      </c>
      <c r="I36" s="18">
        <v>2</v>
      </c>
      <c r="J36" s="18">
        <v>0</v>
      </c>
      <c r="K36" s="18">
        <v>3</v>
      </c>
      <c r="L36" s="18">
        <v>1</v>
      </c>
      <c r="M36" s="18">
        <v>0</v>
      </c>
      <c r="N36" s="18">
        <v>0.2</v>
      </c>
      <c r="O36" s="18">
        <v>0</v>
      </c>
      <c r="P36" s="18">
        <v>1.2</v>
      </c>
      <c r="Q36" s="18">
        <v>0.2</v>
      </c>
      <c r="R36" s="18">
        <v>10</v>
      </c>
      <c r="S36" s="18">
        <v>4</v>
      </c>
      <c r="T36" s="18">
        <v>0</v>
      </c>
      <c r="U36" s="18">
        <v>4</v>
      </c>
      <c r="V36" s="18">
        <v>0</v>
      </c>
      <c r="W36" s="18">
        <v>0.25</v>
      </c>
      <c r="X36" s="18">
        <v>0.25</v>
      </c>
      <c r="Y36" s="18">
        <v>4</v>
      </c>
      <c r="Z36" s="18">
        <v>4</v>
      </c>
      <c r="AA36" s="18">
        <v>0</v>
      </c>
      <c r="AB36" s="18">
        <v>0</v>
      </c>
      <c r="AC36" s="18">
        <v>0</v>
      </c>
      <c r="AD36" s="18">
        <v>0</v>
      </c>
      <c r="AE36" s="18">
        <v>310</v>
      </c>
      <c r="AF36" s="18">
        <v>102.435238333333</v>
      </c>
      <c r="AG36" s="41">
        <v>0.88319088319088301</v>
      </c>
      <c r="AH36" s="41" t="s">
        <v>39</v>
      </c>
      <c r="AI36" s="41">
        <v>0.86821705426356599</v>
      </c>
      <c r="AJ36" s="41">
        <v>0.891891891891892</v>
      </c>
      <c r="AK36" s="18">
        <v>0</v>
      </c>
      <c r="AL36" s="18">
        <v>112</v>
      </c>
      <c r="AM36" s="18">
        <v>198</v>
      </c>
      <c r="AN36" s="18">
        <v>110</v>
      </c>
      <c r="AO36" s="18">
        <v>108</v>
      </c>
      <c r="AP36" s="18">
        <v>0</v>
      </c>
      <c r="AQ36" s="18">
        <v>0</v>
      </c>
      <c r="AR36" s="42" t="s">
        <v>39</v>
      </c>
      <c r="AS36" s="41">
        <v>0.70322580645161303</v>
      </c>
      <c r="AT36" s="18">
        <v>352</v>
      </c>
      <c r="AU36" s="18">
        <v>192</v>
      </c>
      <c r="AV36" s="18">
        <v>544</v>
      </c>
    </row>
    <row r="37" spans="1:63" x14ac:dyDescent="0.2">
      <c r="A37" s="18" t="s">
        <v>465</v>
      </c>
      <c r="B37" s="18" t="s">
        <v>459</v>
      </c>
      <c r="C37" s="18">
        <v>1000</v>
      </c>
      <c r="D37" s="18">
        <v>4</v>
      </c>
      <c r="E37" s="18">
        <v>0</v>
      </c>
      <c r="F37" s="18">
        <v>1</v>
      </c>
      <c r="G37" s="18">
        <v>2</v>
      </c>
      <c r="H37" s="18">
        <v>3</v>
      </c>
      <c r="I37" s="18">
        <v>2</v>
      </c>
      <c r="J37" s="18">
        <v>0</v>
      </c>
      <c r="K37" s="18">
        <v>3</v>
      </c>
      <c r="L37" s="18">
        <v>1</v>
      </c>
      <c r="M37" s="18">
        <v>0</v>
      </c>
      <c r="N37" s="18">
        <v>0.2</v>
      </c>
      <c r="O37" s="18">
        <v>0</v>
      </c>
      <c r="P37" s="18">
        <v>1.2</v>
      </c>
      <c r="Q37" s="18">
        <v>0.2</v>
      </c>
      <c r="R37" s="18">
        <v>10</v>
      </c>
      <c r="S37" s="18">
        <v>4</v>
      </c>
      <c r="T37" s="18">
        <v>0</v>
      </c>
      <c r="U37" s="18">
        <v>4</v>
      </c>
      <c r="V37" s="18">
        <v>0</v>
      </c>
      <c r="W37" s="18">
        <v>0.25</v>
      </c>
      <c r="X37" s="18">
        <v>0.25</v>
      </c>
      <c r="Y37" s="18">
        <v>4</v>
      </c>
      <c r="Z37" s="18">
        <v>4</v>
      </c>
      <c r="AA37" s="18">
        <v>0</v>
      </c>
      <c r="AB37" s="18">
        <v>0</v>
      </c>
      <c r="AC37" s="18">
        <v>0</v>
      </c>
      <c r="AD37" s="18">
        <v>0</v>
      </c>
      <c r="AE37" s="18">
        <v>24</v>
      </c>
      <c r="AF37" s="18">
        <v>8.4664733333333295</v>
      </c>
      <c r="AG37" s="41">
        <v>0.92307692307692302</v>
      </c>
      <c r="AH37" s="41" t="s">
        <v>39</v>
      </c>
      <c r="AI37" s="41">
        <v>1</v>
      </c>
      <c r="AJ37" s="41">
        <v>0.875</v>
      </c>
      <c r="AK37" s="18">
        <v>0</v>
      </c>
      <c r="AL37" s="18">
        <v>10</v>
      </c>
      <c r="AM37" s="18">
        <v>14</v>
      </c>
      <c r="AN37" s="18">
        <v>9</v>
      </c>
      <c r="AO37" s="18">
        <v>9</v>
      </c>
      <c r="AP37" s="18">
        <v>0</v>
      </c>
      <c r="AQ37" s="18">
        <v>0</v>
      </c>
      <c r="AR37" s="42" t="s">
        <v>39</v>
      </c>
      <c r="AS37" s="41">
        <v>0.75</v>
      </c>
      <c r="AT37" s="18">
        <v>0</v>
      </c>
      <c r="AU37" s="18">
        <v>32</v>
      </c>
      <c r="AV37" s="18">
        <v>32</v>
      </c>
    </row>
    <row r="38" spans="1:63" x14ac:dyDescent="0.2">
      <c r="A38" s="18" t="s">
        <v>466</v>
      </c>
      <c r="B38" s="18" t="s">
        <v>459</v>
      </c>
      <c r="C38" s="18">
        <v>1000</v>
      </c>
      <c r="D38" s="18">
        <v>8</v>
      </c>
      <c r="E38" s="18">
        <v>0</v>
      </c>
      <c r="F38" s="18">
        <v>1</v>
      </c>
      <c r="G38" s="18">
        <v>2</v>
      </c>
      <c r="H38" s="18">
        <v>3</v>
      </c>
      <c r="I38" s="18">
        <v>2</v>
      </c>
      <c r="J38" s="18">
        <v>0</v>
      </c>
      <c r="K38" s="18">
        <v>3</v>
      </c>
      <c r="L38" s="18">
        <v>1</v>
      </c>
      <c r="M38" s="18">
        <v>0</v>
      </c>
      <c r="N38" s="18">
        <v>0.2</v>
      </c>
      <c r="O38" s="18">
        <v>0</v>
      </c>
      <c r="P38" s="18">
        <v>1.2</v>
      </c>
      <c r="Q38" s="18">
        <v>0.2</v>
      </c>
      <c r="R38" s="18">
        <v>10</v>
      </c>
      <c r="S38" s="18">
        <v>4</v>
      </c>
      <c r="T38" s="18">
        <v>0</v>
      </c>
      <c r="U38" s="18">
        <v>4</v>
      </c>
      <c r="V38" s="18">
        <v>0</v>
      </c>
      <c r="W38" s="18">
        <v>0.25</v>
      </c>
      <c r="X38" s="18">
        <v>0.25</v>
      </c>
      <c r="Y38" s="18">
        <v>10000</v>
      </c>
      <c r="Z38" s="18">
        <v>4</v>
      </c>
      <c r="AA38" s="18">
        <v>0</v>
      </c>
      <c r="AB38" s="18">
        <v>0</v>
      </c>
      <c r="AC38" s="18">
        <v>0</v>
      </c>
      <c r="AD38" s="18">
        <v>0</v>
      </c>
      <c r="AE38" s="18">
        <v>81</v>
      </c>
      <c r="AF38" s="18">
        <v>32.839396666666701</v>
      </c>
      <c r="AG38" s="41">
        <v>0.89010989010988995</v>
      </c>
      <c r="AH38" s="41">
        <v>0.87755102040816302</v>
      </c>
      <c r="AI38" s="41">
        <v>0.85714285714285698</v>
      </c>
      <c r="AJ38" s="41">
        <v>1</v>
      </c>
      <c r="AK38" s="18">
        <v>43</v>
      </c>
      <c r="AL38" s="18">
        <v>24</v>
      </c>
      <c r="AM38" s="18">
        <v>14</v>
      </c>
      <c r="AN38" s="18">
        <v>24</v>
      </c>
      <c r="AO38" s="18">
        <v>14</v>
      </c>
      <c r="AP38" s="18">
        <v>25</v>
      </c>
      <c r="AQ38" s="18">
        <v>15</v>
      </c>
      <c r="AR38" s="42">
        <v>0.625</v>
      </c>
      <c r="AS38" s="41">
        <v>0.96296296296296302</v>
      </c>
      <c r="AT38" s="18">
        <v>144</v>
      </c>
      <c r="AU38" s="18">
        <v>48</v>
      </c>
      <c r="AV38" s="18">
        <v>192</v>
      </c>
    </row>
    <row r="39" spans="1:63" x14ac:dyDescent="0.2">
      <c r="A39" s="18" t="s">
        <v>467</v>
      </c>
      <c r="B39" s="18" t="s">
        <v>459</v>
      </c>
      <c r="C39" s="18">
        <v>1000</v>
      </c>
      <c r="D39" s="18">
        <v>8</v>
      </c>
      <c r="E39" s="18">
        <v>0</v>
      </c>
      <c r="F39" s="18">
        <v>1</v>
      </c>
      <c r="G39" s="18">
        <v>2</v>
      </c>
      <c r="H39" s="18">
        <v>3</v>
      </c>
      <c r="I39" s="18">
        <v>2</v>
      </c>
      <c r="J39" s="18">
        <v>0</v>
      </c>
      <c r="K39" s="18">
        <v>3</v>
      </c>
      <c r="L39" s="18">
        <v>1</v>
      </c>
      <c r="M39" s="18">
        <v>0</v>
      </c>
      <c r="N39" s="18">
        <v>0.2</v>
      </c>
      <c r="O39" s="18">
        <v>0</v>
      </c>
      <c r="P39" s="18">
        <v>1.2</v>
      </c>
      <c r="Q39" s="18">
        <v>0.2</v>
      </c>
      <c r="R39" s="18">
        <v>10</v>
      </c>
      <c r="S39" s="18">
        <v>4</v>
      </c>
      <c r="T39" s="18">
        <v>0</v>
      </c>
      <c r="U39" s="18">
        <v>4</v>
      </c>
      <c r="V39" s="18">
        <v>0</v>
      </c>
      <c r="W39" s="18">
        <v>0.25</v>
      </c>
      <c r="X39" s="18">
        <v>0.25</v>
      </c>
      <c r="Y39" s="18">
        <v>4</v>
      </c>
      <c r="Z39" s="18">
        <v>4</v>
      </c>
      <c r="AA39" s="18">
        <v>0</v>
      </c>
      <c r="AB39" s="18">
        <v>0</v>
      </c>
      <c r="AC39" s="18">
        <v>0</v>
      </c>
      <c r="AD39" s="18">
        <v>0</v>
      </c>
      <c r="AE39" s="18">
        <v>7</v>
      </c>
      <c r="AF39" s="18">
        <v>7.9627683333333303</v>
      </c>
      <c r="AG39" s="41">
        <v>1</v>
      </c>
      <c r="AH39" s="41">
        <v>1</v>
      </c>
      <c r="AI39" s="41">
        <v>1</v>
      </c>
      <c r="AJ39" s="41">
        <v>1</v>
      </c>
      <c r="AK39" s="18">
        <v>4</v>
      </c>
      <c r="AL39" s="18">
        <v>2</v>
      </c>
      <c r="AM39" s="18">
        <v>1</v>
      </c>
      <c r="AN39" s="18">
        <v>1</v>
      </c>
      <c r="AO39" s="18">
        <v>1</v>
      </c>
      <c r="AP39" s="18">
        <v>0</v>
      </c>
      <c r="AQ39" s="18">
        <v>4</v>
      </c>
      <c r="AR39" s="42">
        <v>0</v>
      </c>
      <c r="AS39" s="41">
        <v>0.85714285714285698</v>
      </c>
      <c r="AT39" s="18">
        <v>16</v>
      </c>
      <c r="AU39" s="18">
        <v>0</v>
      </c>
      <c r="AV39" s="18">
        <v>16</v>
      </c>
    </row>
    <row r="40" spans="1:63" x14ac:dyDescent="0.2">
      <c r="A40" s="18" t="s">
        <v>468</v>
      </c>
      <c r="B40" s="18" t="s">
        <v>459</v>
      </c>
      <c r="C40" s="18">
        <v>1000</v>
      </c>
      <c r="D40" s="18">
        <v>7</v>
      </c>
      <c r="E40" s="18">
        <v>0</v>
      </c>
      <c r="F40" s="18">
        <v>1</v>
      </c>
      <c r="G40" s="18">
        <v>2</v>
      </c>
      <c r="H40" s="18">
        <v>3</v>
      </c>
      <c r="I40" s="18">
        <v>2</v>
      </c>
      <c r="J40" s="18">
        <v>0</v>
      </c>
      <c r="K40" s="18">
        <v>3</v>
      </c>
      <c r="L40" s="18">
        <v>1</v>
      </c>
      <c r="M40" s="18">
        <v>0</v>
      </c>
      <c r="N40" s="18">
        <v>0.2</v>
      </c>
      <c r="O40" s="18">
        <v>0</v>
      </c>
      <c r="P40" s="18">
        <v>1.2</v>
      </c>
      <c r="Q40" s="18">
        <v>0.2</v>
      </c>
      <c r="R40" s="18">
        <v>10</v>
      </c>
      <c r="S40" s="18">
        <v>4</v>
      </c>
      <c r="T40" s="18">
        <v>0</v>
      </c>
      <c r="U40" s="18">
        <v>4</v>
      </c>
      <c r="V40" s="18">
        <v>0</v>
      </c>
      <c r="W40" s="18">
        <v>0.25</v>
      </c>
      <c r="X40" s="18">
        <v>0.25</v>
      </c>
      <c r="Y40" s="18">
        <v>4</v>
      </c>
      <c r="Z40" s="18">
        <v>4</v>
      </c>
      <c r="AA40" s="18">
        <v>0</v>
      </c>
      <c r="AB40" s="18">
        <v>0</v>
      </c>
      <c r="AC40" s="18">
        <v>0</v>
      </c>
      <c r="AD40" s="18">
        <v>0</v>
      </c>
      <c r="AE40" s="18">
        <v>1</v>
      </c>
      <c r="AF40" s="18">
        <v>0.35690166666666701</v>
      </c>
      <c r="AG40" s="41">
        <v>1</v>
      </c>
      <c r="AH40" s="41">
        <v>1</v>
      </c>
      <c r="AI40" s="41" t="s">
        <v>39</v>
      </c>
      <c r="AJ40" s="41" t="s">
        <v>39</v>
      </c>
      <c r="AK40" s="18">
        <v>1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1</v>
      </c>
      <c r="AR40" s="42">
        <v>0</v>
      </c>
      <c r="AS40" s="41">
        <v>1</v>
      </c>
      <c r="AT40" s="18">
        <v>0</v>
      </c>
      <c r="AU40" s="18">
        <v>16</v>
      </c>
      <c r="AV40" s="18">
        <v>16</v>
      </c>
    </row>
    <row r="41" spans="1:63" x14ac:dyDescent="0.2">
      <c r="A41" s="18" t="s">
        <v>469</v>
      </c>
      <c r="B41" s="18" t="s">
        <v>459</v>
      </c>
      <c r="C41" s="18">
        <v>1000</v>
      </c>
      <c r="D41" s="18">
        <v>7</v>
      </c>
      <c r="E41" s="18">
        <v>0</v>
      </c>
      <c r="F41" s="18">
        <v>1</v>
      </c>
      <c r="G41" s="18">
        <v>2</v>
      </c>
      <c r="H41" s="18">
        <v>3</v>
      </c>
      <c r="I41" s="18">
        <v>2</v>
      </c>
      <c r="J41" s="18">
        <v>0</v>
      </c>
      <c r="K41" s="18">
        <v>3</v>
      </c>
      <c r="L41" s="18">
        <v>1</v>
      </c>
      <c r="M41" s="18">
        <v>0</v>
      </c>
      <c r="N41" s="18">
        <v>0.2</v>
      </c>
      <c r="O41" s="18">
        <v>0</v>
      </c>
      <c r="P41" s="18">
        <v>1.2</v>
      </c>
      <c r="Q41" s="18">
        <v>0.2</v>
      </c>
      <c r="R41" s="18">
        <v>10</v>
      </c>
      <c r="S41" s="18">
        <v>4</v>
      </c>
      <c r="T41" s="18">
        <v>0</v>
      </c>
      <c r="U41" s="18">
        <v>4</v>
      </c>
      <c r="V41" s="18">
        <v>0</v>
      </c>
      <c r="W41" s="18">
        <v>0.25</v>
      </c>
      <c r="X41" s="18">
        <v>0.25</v>
      </c>
      <c r="Y41" s="18">
        <v>4</v>
      </c>
      <c r="Z41" s="18">
        <v>4</v>
      </c>
      <c r="AA41" s="18">
        <v>0</v>
      </c>
      <c r="AB41" s="18">
        <v>0</v>
      </c>
      <c r="AC41" s="18">
        <v>0</v>
      </c>
      <c r="AD41" s="18">
        <v>0</v>
      </c>
      <c r="AE41" s="18">
        <v>1</v>
      </c>
      <c r="AF41" s="18">
        <v>0.64619166666666705</v>
      </c>
      <c r="AG41" s="41">
        <v>0.33333333333333298</v>
      </c>
      <c r="AH41" s="41">
        <v>0.33333333333333298</v>
      </c>
      <c r="AI41" s="41" t="s">
        <v>39</v>
      </c>
      <c r="AJ41" s="41" t="s">
        <v>39</v>
      </c>
      <c r="AK41" s="18">
        <v>1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1</v>
      </c>
      <c r="AR41" s="42">
        <v>0</v>
      </c>
      <c r="AS41" s="41">
        <v>1</v>
      </c>
      <c r="AT41" s="18">
        <v>0</v>
      </c>
      <c r="AU41" s="18">
        <v>0</v>
      </c>
      <c r="AV41" s="18">
        <v>0</v>
      </c>
    </row>
    <row r="42" spans="1:63" x14ac:dyDescent="0.2">
      <c r="A42" s="18" t="s">
        <v>470</v>
      </c>
      <c r="B42" s="18" t="s">
        <v>459</v>
      </c>
      <c r="C42" s="18">
        <v>1000</v>
      </c>
      <c r="D42" s="18">
        <v>7</v>
      </c>
      <c r="E42" s="18">
        <v>0</v>
      </c>
      <c r="F42" s="18">
        <v>1</v>
      </c>
      <c r="G42" s="18">
        <v>2</v>
      </c>
      <c r="H42" s="18">
        <v>3</v>
      </c>
      <c r="I42" s="18">
        <v>2</v>
      </c>
      <c r="J42" s="18">
        <v>0</v>
      </c>
      <c r="K42" s="18">
        <v>3</v>
      </c>
      <c r="L42" s="18">
        <v>1</v>
      </c>
      <c r="M42" s="18">
        <v>0</v>
      </c>
      <c r="N42" s="18">
        <v>0.2</v>
      </c>
      <c r="O42" s="18">
        <v>0</v>
      </c>
      <c r="P42" s="18">
        <v>1.2</v>
      </c>
      <c r="Q42" s="18">
        <v>0.2</v>
      </c>
      <c r="R42" s="18">
        <v>10</v>
      </c>
      <c r="S42" s="18">
        <v>4</v>
      </c>
      <c r="T42" s="18">
        <v>0</v>
      </c>
      <c r="U42" s="18">
        <v>4</v>
      </c>
      <c r="V42" s="18">
        <v>0</v>
      </c>
      <c r="W42" s="18">
        <v>0.25</v>
      </c>
      <c r="X42" s="18">
        <v>0.25</v>
      </c>
      <c r="Y42" s="18">
        <v>4</v>
      </c>
      <c r="Z42" s="18">
        <v>4</v>
      </c>
      <c r="AA42" s="18">
        <v>0</v>
      </c>
      <c r="AB42" s="18">
        <v>0</v>
      </c>
      <c r="AC42" s="18">
        <v>0</v>
      </c>
      <c r="AD42" s="18">
        <v>0</v>
      </c>
      <c r="AE42" s="18">
        <v>2</v>
      </c>
      <c r="AF42" s="18">
        <v>1.2446016666666699</v>
      </c>
      <c r="AG42" s="41">
        <v>1</v>
      </c>
      <c r="AH42" s="41">
        <v>1</v>
      </c>
      <c r="AI42" s="41" t="s">
        <v>39</v>
      </c>
      <c r="AJ42" s="41" t="s">
        <v>39</v>
      </c>
      <c r="AK42" s="18">
        <v>2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2</v>
      </c>
      <c r="AR42" s="42">
        <v>0</v>
      </c>
      <c r="AS42" s="41">
        <v>1</v>
      </c>
      <c r="AT42" s="18">
        <v>0</v>
      </c>
      <c r="AU42" s="18">
        <v>16</v>
      </c>
      <c r="AV42" s="18">
        <v>16</v>
      </c>
    </row>
    <row r="43" spans="1:63" x14ac:dyDescent="0.2">
      <c r="A43" s="18" t="s">
        <v>471</v>
      </c>
      <c r="B43" s="18" t="s">
        <v>459</v>
      </c>
      <c r="C43" s="18">
        <v>1000</v>
      </c>
      <c r="D43" s="18">
        <v>8</v>
      </c>
      <c r="E43" s="18">
        <v>0</v>
      </c>
      <c r="F43" s="18">
        <v>1</v>
      </c>
      <c r="G43" s="18">
        <v>2</v>
      </c>
      <c r="H43" s="18">
        <v>3</v>
      </c>
      <c r="I43" s="18">
        <v>2</v>
      </c>
      <c r="J43" s="18">
        <v>0</v>
      </c>
      <c r="K43" s="18">
        <v>3</v>
      </c>
      <c r="L43" s="18">
        <v>1</v>
      </c>
      <c r="M43" s="18">
        <v>0</v>
      </c>
      <c r="N43" s="18">
        <v>0.2</v>
      </c>
      <c r="O43" s="18">
        <v>0</v>
      </c>
      <c r="P43" s="18">
        <v>1.2</v>
      </c>
      <c r="Q43" s="18">
        <v>0.2</v>
      </c>
      <c r="R43" s="18">
        <v>10</v>
      </c>
      <c r="S43" s="18">
        <v>4</v>
      </c>
      <c r="T43" s="18">
        <v>0</v>
      </c>
      <c r="U43" s="18">
        <v>4</v>
      </c>
      <c r="V43" s="18">
        <v>0</v>
      </c>
      <c r="W43" s="18">
        <v>0.25</v>
      </c>
      <c r="X43" s="18">
        <v>0.25</v>
      </c>
      <c r="Y43" s="18">
        <v>1000</v>
      </c>
      <c r="Z43" s="18">
        <v>4</v>
      </c>
      <c r="AA43" s="18">
        <v>0</v>
      </c>
      <c r="AB43" s="18">
        <v>0</v>
      </c>
      <c r="AC43" s="18">
        <v>0</v>
      </c>
      <c r="AD43" s="18">
        <v>0</v>
      </c>
      <c r="AE43" s="18">
        <v>56</v>
      </c>
      <c r="AF43" s="18">
        <v>22.127551666666701</v>
      </c>
      <c r="AG43" s="41">
        <v>0.94915254237288105</v>
      </c>
      <c r="AH43" s="41">
        <v>0.97142857142857097</v>
      </c>
      <c r="AI43" s="41">
        <v>1</v>
      </c>
      <c r="AJ43" s="41">
        <v>0.90909090909090895</v>
      </c>
      <c r="AK43" s="18">
        <v>34</v>
      </c>
      <c r="AL43" s="18">
        <v>2</v>
      </c>
      <c r="AM43" s="18">
        <v>20</v>
      </c>
      <c r="AN43" s="18">
        <v>1</v>
      </c>
      <c r="AO43" s="18">
        <v>18</v>
      </c>
      <c r="AP43" s="18">
        <v>2</v>
      </c>
      <c r="AQ43" s="18">
        <v>21</v>
      </c>
      <c r="AR43" s="42">
        <v>8.6956521739130405E-2</v>
      </c>
      <c r="AS43" s="41">
        <v>0.75</v>
      </c>
      <c r="AT43" s="18">
        <v>0</v>
      </c>
      <c r="AU43" s="18">
        <v>32</v>
      </c>
      <c r="AV43" s="18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9"/>
  <sheetViews>
    <sheetView topLeftCell="AJ22" workbookViewId="0">
      <selection activeCell="A39" sqref="A39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2757</v>
      </c>
      <c r="BM1" s="25">
        <f>SUM($AO$2:$AO$1048576,$AQ$2:$AQ$1048576)</f>
        <v>2845</v>
      </c>
      <c r="BN1" s="25">
        <f>SUM($AT$2:$AT$1048576)</f>
        <v>9564</v>
      </c>
      <c r="BO1" s="25">
        <f>SUM($AU$2:$AU$1048576)</f>
        <v>9876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9" si="1">SUMIF($B$2:$B$1048576,$B2,$AE$2:$AE$1048576)</f>
        <v>74</v>
      </c>
      <c r="BA2" s="25">
        <f t="shared" ref="BA2:BA39" si="2">SUMIF($B$2:$B$1048576,$B2,$AV$2:$AV$1048576)</f>
        <v>292</v>
      </c>
      <c r="BB2" s="25">
        <f t="shared" ref="BB2:BB39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9" si="5">SUMIF($B$2:$B$1048576,$B2,$AN$2:$AN$1048576)</f>
        <v>38</v>
      </c>
      <c r="BE2" s="25">
        <f t="shared" ref="BE2:BE39" si="6">SUMIF($B$2:$B$1048576,$B2,$AO$2:$AO$1048576)</f>
        <v>35</v>
      </c>
      <c r="BF2" s="25">
        <f t="shared" ref="BF2:BF39" si="7">SUMIF($B$2:$B$1048576,$B2,$AP$2:$AP$1048576)</f>
        <v>0</v>
      </c>
      <c r="BG2" s="25">
        <f t="shared" ref="BG2:BG39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9" si="10">SUMIF($B$2:$B$1048576,$B3,$AT$2:$AT$1048576)</f>
        <v>548</v>
      </c>
      <c r="BK3" s="29">
        <f t="shared" ref="BK3:BK39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2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2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2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2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2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2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2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2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2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9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s="25" customFormat="1" x14ac:dyDescent="0.2">
      <c r="A34" s="25" t="s">
        <v>422</v>
      </c>
      <c r="B34" s="25" t="s">
        <v>412</v>
      </c>
      <c r="C34" s="25">
        <v>1000</v>
      </c>
      <c r="D34" s="25">
        <v>4</v>
      </c>
      <c r="E34" s="25">
        <v>1</v>
      </c>
      <c r="F34" s="25">
        <v>0</v>
      </c>
      <c r="G34" s="25">
        <v>2</v>
      </c>
      <c r="H34" s="25">
        <v>1</v>
      </c>
      <c r="I34" s="25">
        <v>2</v>
      </c>
      <c r="J34" s="25">
        <v>3</v>
      </c>
      <c r="K34" s="25">
        <v>1</v>
      </c>
      <c r="L34" s="25">
        <v>0</v>
      </c>
      <c r="M34" s="25">
        <v>0</v>
      </c>
      <c r="N34" s="25">
        <v>0.2</v>
      </c>
      <c r="O34" s="25">
        <v>0</v>
      </c>
      <c r="P34" s="25">
        <v>1.2</v>
      </c>
      <c r="Q34" s="25">
        <v>0.2</v>
      </c>
      <c r="R34" s="25">
        <v>8</v>
      </c>
      <c r="S34" s="25">
        <v>4</v>
      </c>
      <c r="T34" s="25">
        <v>0</v>
      </c>
      <c r="U34" s="25">
        <v>4</v>
      </c>
      <c r="V34" s="25">
        <v>0</v>
      </c>
      <c r="W34" s="25">
        <v>0.25</v>
      </c>
      <c r="X34" s="25">
        <v>0.25</v>
      </c>
      <c r="Y34" s="25">
        <v>3</v>
      </c>
      <c r="Z34" s="25">
        <v>4</v>
      </c>
      <c r="AA34" s="25">
        <v>0</v>
      </c>
      <c r="AB34" s="25">
        <v>0</v>
      </c>
      <c r="AC34" s="25">
        <v>0</v>
      </c>
      <c r="AD34" s="25">
        <v>0</v>
      </c>
      <c r="AE34" s="25">
        <v>89</v>
      </c>
      <c r="AF34" s="25">
        <v>26.3315533333333</v>
      </c>
      <c r="AG34" s="36">
        <v>0.96739130434782605</v>
      </c>
      <c r="AH34" s="36" t="s">
        <v>39</v>
      </c>
      <c r="AI34" s="36">
        <v>0.95555555555555605</v>
      </c>
      <c r="AJ34" s="36">
        <v>0.97872340425531901</v>
      </c>
      <c r="AK34" s="25">
        <v>0</v>
      </c>
      <c r="AL34" s="25">
        <v>43</v>
      </c>
      <c r="AM34" s="25">
        <v>46</v>
      </c>
      <c r="AN34" s="25">
        <v>34</v>
      </c>
      <c r="AO34" s="25">
        <v>31</v>
      </c>
      <c r="AP34" s="25">
        <v>0</v>
      </c>
      <c r="AQ34" s="25">
        <v>0</v>
      </c>
      <c r="AR34" s="39" t="s">
        <v>39</v>
      </c>
      <c r="AS34" s="36">
        <v>0.73033707865168496</v>
      </c>
      <c r="AT34" s="25">
        <v>128</v>
      </c>
      <c r="AU34" s="25">
        <v>176</v>
      </c>
      <c r="AV34" s="25">
        <v>304</v>
      </c>
      <c r="AX34" s="25" t="str">
        <f t="shared" si="98"/>
        <v>'20201214'</v>
      </c>
      <c r="AY34" s="25" t="s">
        <v>423</v>
      </c>
      <c r="AZ34" s="25">
        <f t="shared" si="1"/>
        <v>368</v>
      </c>
      <c r="BA34" s="25">
        <f t="shared" si="2"/>
        <v>728</v>
      </c>
      <c r="BB34" s="25">
        <f t="shared" si="3"/>
        <v>6165.4834000000019</v>
      </c>
      <c r="BC34" s="25">
        <f t="shared" ref="BC34:BC39" si="102">BB34/AZ34</f>
        <v>16.754030978260875</v>
      </c>
      <c r="BD34" s="25">
        <f t="shared" si="5"/>
        <v>79</v>
      </c>
      <c r="BE34" s="25">
        <f t="shared" si="6"/>
        <v>156</v>
      </c>
      <c r="BF34" s="25">
        <f t="shared" si="7"/>
        <v>0</v>
      </c>
      <c r="BG34" s="25">
        <f t="shared" si="8"/>
        <v>0</v>
      </c>
      <c r="BH34" s="25">
        <f t="shared" ref="BH34:BH39" si="103">SUM(BD34,BF34)</f>
        <v>79</v>
      </c>
      <c r="BI34" s="25">
        <f t="shared" ref="BI34:BI39" si="104">SUM(BE34,BG34)</f>
        <v>156</v>
      </c>
      <c r="BJ34" s="25">
        <f t="shared" si="10"/>
        <v>352</v>
      </c>
      <c r="BK34" s="25">
        <f t="shared" si="11"/>
        <v>376</v>
      </c>
    </row>
    <row r="35" spans="1:63" x14ac:dyDescent="0.2">
      <c r="A35" s="18" t="s">
        <v>437</v>
      </c>
      <c r="B35" s="18" t="s">
        <v>430</v>
      </c>
      <c r="C35" s="18">
        <v>1000</v>
      </c>
      <c r="D35" s="18">
        <v>4</v>
      </c>
      <c r="E35" s="18">
        <v>1</v>
      </c>
      <c r="F35" s="18">
        <v>0</v>
      </c>
      <c r="G35" s="18">
        <v>2</v>
      </c>
      <c r="H35" s="18">
        <v>1</v>
      </c>
      <c r="I35" s="18">
        <v>2</v>
      </c>
      <c r="J35" s="18">
        <v>3</v>
      </c>
      <c r="K35" s="18">
        <v>1</v>
      </c>
      <c r="L35" s="18">
        <v>0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3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16</v>
      </c>
      <c r="AF35" s="18">
        <v>7.0004350000000004</v>
      </c>
      <c r="AG35" s="41">
        <v>0.66666666666666696</v>
      </c>
      <c r="AH35" s="41" t="s">
        <v>39</v>
      </c>
      <c r="AI35" s="41">
        <v>0.6</v>
      </c>
      <c r="AJ35" s="41">
        <v>0.77777777777777801</v>
      </c>
      <c r="AK35" s="18">
        <v>0</v>
      </c>
      <c r="AL35" s="18">
        <v>9</v>
      </c>
      <c r="AM35" s="18">
        <v>7</v>
      </c>
      <c r="AN35" s="18">
        <v>6</v>
      </c>
      <c r="AO35" s="18">
        <v>5</v>
      </c>
      <c r="AP35" s="18">
        <v>0</v>
      </c>
      <c r="AQ35" s="18">
        <v>0</v>
      </c>
      <c r="AR35" s="42" t="s">
        <v>39</v>
      </c>
      <c r="AS35" s="41">
        <v>0.6875</v>
      </c>
      <c r="AT35" s="18">
        <v>32</v>
      </c>
      <c r="AU35" s="18">
        <v>32</v>
      </c>
      <c r="AV35" s="18">
        <v>64</v>
      </c>
      <c r="AX35" s="18" t="str">
        <f t="shared" si="98"/>
        <v>'20201215'</v>
      </c>
      <c r="AY35" s="62">
        <v>0.25</v>
      </c>
      <c r="AZ35" s="18">
        <f t="shared" si="1"/>
        <v>157</v>
      </c>
      <c r="BA35" s="18">
        <f t="shared" si="2"/>
        <v>432</v>
      </c>
      <c r="BB35" s="18">
        <f t="shared" si="3"/>
        <v>3177.5164000000022</v>
      </c>
      <c r="BC35" s="18">
        <f t="shared" si="102"/>
        <v>20.238957961783452</v>
      </c>
      <c r="BD35" s="18">
        <f t="shared" si="5"/>
        <v>60</v>
      </c>
      <c r="BE35" s="18">
        <f t="shared" si="6"/>
        <v>61</v>
      </c>
      <c r="BF35" s="18">
        <f t="shared" si="7"/>
        <v>0</v>
      </c>
      <c r="BG35" s="18">
        <f t="shared" si="8"/>
        <v>0</v>
      </c>
      <c r="BH35" s="18">
        <f t="shared" si="103"/>
        <v>60</v>
      </c>
      <c r="BI35" s="18">
        <f t="shared" si="104"/>
        <v>61</v>
      </c>
      <c r="BJ35" s="18">
        <f t="shared" si="10"/>
        <v>224</v>
      </c>
      <c r="BK35" s="18">
        <f t="shared" si="11"/>
        <v>208</v>
      </c>
    </row>
    <row r="36" spans="1:63" s="25" customFormat="1" x14ac:dyDescent="0.2">
      <c r="A36" s="25" t="s">
        <v>438</v>
      </c>
      <c r="B36" s="25" t="s">
        <v>430</v>
      </c>
      <c r="C36" s="25">
        <v>1000</v>
      </c>
      <c r="D36" s="25">
        <v>4</v>
      </c>
      <c r="E36" s="25">
        <v>1</v>
      </c>
      <c r="F36" s="25">
        <v>0</v>
      </c>
      <c r="G36" s="25">
        <v>2</v>
      </c>
      <c r="H36" s="25">
        <v>1</v>
      </c>
      <c r="I36" s="25">
        <v>2</v>
      </c>
      <c r="J36" s="25">
        <v>3</v>
      </c>
      <c r="K36" s="25">
        <v>1</v>
      </c>
      <c r="L36" s="25">
        <v>0</v>
      </c>
      <c r="M36" s="25">
        <v>0</v>
      </c>
      <c r="N36" s="25">
        <v>0.2</v>
      </c>
      <c r="O36" s="25">
        <v>0</v>
      </c>
      <c r="P36" s="25">
        <v>1.2</v>
      </c>
      <c r="Q36" s="25">
        <v>0.2</v>
      </c>
      <c r="R36" s="25">
        <v>10</v>
      </c>
      <c r="S36" s="25">
        <v>4</v>
      </c>
      <c r="T36" s="25">
        <v>0</v>
      </c>
      <c r="U36" s="25">
        <v>4</v>
      </c>
      <c r="V36" s="25">
        <v>0</v>
      </c>
      <c r="W36" s="25">
        <v>0.25</v>
      </c>
      <c r="X36" s="25">
        <v>0.25</v>
      </c>
      <c r="Y36" s="25">
        <v>3</v>
      </c>
      <c r="Z36" s="25">
        <v>4</v>
      </c>
      <c r="AA36" s="25">
        <v>0</v>
      </c>
      <c r="AB36" s="25">
        <v>0</v>
      </c>
      <c r="AC36" s="25">
        <v>0</v>
      </c>
      <c r="AD36" s="25">
        <v>0</v>
      </c>
      <c r="AE36" s="25">
        <v>141</v>
      </c>
      <c r="AF36" s="25">
        <v>45.958171666666701</v>
      </c>
      <c r="AG36" s="36">
        <v>0.90967741935483903</v>
      </c>
      <c r="AH36" s="36" t="s">
        <v>39</v>
      </c>
      <c r="AI36" s="36">
        <v>0.90666666666666695</v>
      </c>
      <c r="AJ36" s="36">
        <v>0.91249999999999998</v>
      </c>
      <c r="AK36" s="25">
        <v>0</v>
      </c>
      <c r="AL36" s="25">
        <v>68</v>
      </c>
      <c r="AM36" s="25">
        <v>73</v>
      </c>
      <c r="AN36" s="25">
        <v>54</v>
      </c>
      <c r="AO36" s="25">
        <v>56</v>
      </c>
      <c r="AP36" s="25">
        <v>0</v>
      </c>
      <c r="AQ36" s="25">
        <v>0</v>
      </c>
      <c r="AR36" s="39" t="s">
        <v>39</v>
      </c>
      <c r="AS36" s="36">
        <v>0.780141843971631</v>
      </c>
      <c r="AT36" s="25">
        <v>192</v>
      </c>
      <c r="AU36" s="25">
        <v>176</v>
      </c>
      <c r="AV36" s="25">
        <v>368</v>
      </c>
      <c r="AX36" s="25" t="str">
        <f t="shared" si="98"/>
        <v>'20201215'</v>
      </c>
      <c r="AY36" s="25">
        <v>0.25</v>
      </c>
      <c r="AZ36" s="25">
        <f t="shared" si="1"/>
        <v>157</v>
      </c>
      <c r="BA36" s="25">
        <f t="shared" si="2"/>
        <v>432</v>
      </c>
      <c r="BB36" s="25">
        <f t="shared" si="3"/>
        <v>3177.5164000000022</v>
      </c>
      <c r="BC36" s="25">
        <f t="shared" si="102"/>
        <v>20.238957961783452</v>
      </c>
      <c r="BD36" s="25">
        <f t="shared" si="5"/>
        <v>60</v>
      </c>
      <c r="BE36" s="25">
        <f t="shared" si="6"/>
        <v>61</v>
      </c>
      <c r="BF36" s="25">
        <f t="shared" si="7"/>
        <v>0</v>
      </c>
      <c r="BG36" s="25">
        <f t="shared" si="8"/>
        <v>0</v>
      </c>
      <c r="BH36" s="25">
        <f t="shared" si="103"/>
        <v>60</v>
      </c>
      <c r="BI36" s="25">
        <f t="shared" si="104"/>
        <v>61</v>
      </c>
      <c r="BJ36" s="25">
        <f t="shared" si="10"/>
        <v>224</v>
      </c>
      <c r="BK36" s="25">
        <f t="shared" si="11"/>
        <v>208</v>
      </c>
    </row>
    <row r="37" spans="1:63" s="29" customFormat="1" x14ac:dyDescent="0.2">
      <c r="A37" s="29" t="s">
        <v>447</v>
      </c>
      <c r="B37" s="29" t="s">
        <v>432</v>
      </c>
      <c r="C37" s="29">
        <v>1000</v>
      </c>
      <c r="D37" s="29">
        <v>4</v>
      </c>
      <c r="E37" s="29">
        <v>1</v>
      </c>
      <c r="F37" s="29">
        <v>0</v>
      </c>
      <c r="G37" s="29">
        <v>2</v>
      </c>
      <c r="H37" s="29">
        <v>1</v>
      </c>
      <c r="I37" s="29">
        <v>2</v>
      </c>
      <c r="J37" s="29">
        <v>3</v>
      </c>
      <c r="K37" s="29">
        <v>1</v>
      </c>
      <c r="L37" s="29">
        <v>0</v>
      </c>
      <c r="M37" s="29">
        <v>0</v>
      </c>
      <c r="N37" s="29">
        <v>0.2</v>
      </c>
      <c r="O37" s="29">
        <v>0</v>
      </c>
      <c r="P37" s="29">
        <v>1.2</v>
      </c>
      <c r="Q37" s="29">
        <v>0.2</v>
      </c>
      <c r="R37" s="29">
        <v>10</v>
      </c>
      <c r="S37" s="29">
        <v>4</v>
      </c>
      <c r="T37" s="29">
        <v>0</v>
      </c>
      <c r="U37" s="29">
        <v>4</v>
      </c>
      <c r="V37" s="29">
        <v>0</v>
      </c>
      <c r="W37" s="29">
        <v>0.25</v>
      </c>
      <c r="X37" s="29">
        <v>0.25</v>
      </c>
      <c r="Y37" s="29">
        <v>3</v>
      </c>
      <c r="Z37" s="29">
        <v>4</v>
      </c>
      <c r="AA37" s="29">
        <v>0</v>
      </c>
      <c r="AB37" s="29">
        <v>0</v>
      </c>
      <c r="AC37" s="29">
        <v>0</v>
      </c>
      <c r="AD37" s="29">
        <v>0</v>
      </c>
      <c r="AE37" s="29">
        <v>145</v>
      </c>
      <c r="AF37" s="29">
        <v>46.264665000000001</v>
      </c>
      <c r="AG37" s="37">
        <v>0.83333333333333304</v>
      </c>
      <c r="AH37" s="37" t="s">
        <v>39</v>
      </c>
      <c r="AI37" s="37">
        <v>0.90789473684210498</v>
      </c>
      <c r="AJ37" s="37">
        <v>0.77551020408163296</v>
      </c>
      <c r="AK37" s="29">
        <v>0</v>
      </c>
      <c r="AL37" s="29">
        <v>69</v>
      </c>
      <c r="AM37" s="29">
        <v>76</v>
      </c>
      <c r="AN37" s="29">
        <v>60</v>
      </c>
      <c r="AO37" s="29">
        <v>60</v>
      </c>
      <c r="AP37" s="29">
        <v>0</v>
      </c>
      <c r="AQ37" s="29">
        <v>0</v>
      </c>
      <c r="AR37" s="43" t="s">
        <v>39</v>
      </c>
      <c r="AS37" s="37">
        <v>0.82758620689655205</v>
      </c>
      <c r="AT37" s="29">
        <v>224</v>
      </c>
      <c r="AU37" s="29">
        <v>256</v>
      </c>
      <c r="AV37" s="29">
        <v>480</v>
      </c>
      <c r="AX37" s="29" t="str">
        <f t="shared" si="98"/>
        <v>'20201216'</v>
      </c>
      <c r="AY37" s="29">
        <v>0.25</v>
      </c>
      <c r="AZ37" s="29">
        <f t="shared" si="1"/>
        <v>145</v>
      </c>
      <c r="BA37" s="29">
        <f t="shared" si="2"/>
        <v>480</v>
      </c>
      <c r="BB37" s="29">
        <f t="shared" si="3"/>
        <v>2775.8798999999999</v>
      </c>
      <c r="BC37" s="29">
        <f t="shared" si="102"/>
        <v>19.143999310344828</v>
      </c>
      <c r="BD37" s="29">
        <f t="shared" si="5"/>
        <v>60</v>
      </c>
      <c r="BE37" s="29">
        <f t="shared" si="6"/>
        <v>60</v>
      </c>
      <c r="BF37" s="29">
        <f t="shared" si="7"/>
        <v>0</v>
      </c>
      <c r="BG37" s="29">
        <f t="shared" si="8"/>
        <v>0</v>
      </c>
      <c r="BH37" s="29">
        <f t="shared" si="103"/>
        <v>60</v>
      </c>
      <c r="BI37" s="29">
        <f t="shared" si="104"/>
        <v>60</v>
      </c>
      <c r="BJ37" s="29">
        <f t="shared" si="10"/>
        <v>224</v>
      </c>
      <c r="BK37" s="29">
        <f t="shared" si="11"/>
        <v>256</v>
      </c>
    </row>
    <row r="38" spans="1:63" s="29" customFormat="1" x14ac:dyDescent="0.2">
      <c r="A38" s="29" t="s">
        <v>456</v>
      </c>
      <c r="B38" s="29" t="s">
        <v>454</v>
      </c>
      <c r="C38" s="29">
        <v>1000</v>
      </c>
      <c r="D38" s="29">
        <v>4</v>
      </c>
      <c r="E38" s="29">
        <v>1</v>
      </c>
      <c r="F38" s="29">
        <v>0</v>
      </c>
      <c r="G38" s="29">
        <v>2</v>
      </c>
      <c r="H38" s="29">
        <v>1</v>
      </c>
      <c r="I38" s="29">
        <v>2</v>
      </c>
      <c r="J38" s="29">
        <v>3</v>
      </c>
      <c r="K38" s="29">
        <v>1</v>
      </c>
      <c r="L38" s="29">
        <v>0</v>
      </c>
      <c r="M38" s="29">
        <v>0</v>
      </c>
      <c r="N38" s="29">
        <v>0.2</v>
      </c>
      <c r="O38" s="29">
        <v>0</v>
      </c>
      <c r="P38" s="29">
        <v>1.2</v>
      </c>
      <c r="Q38" s="29">
        <v>0.2</v>
      </c>
      <c r="R38" s="29">
        <v>10</v>
      </c>
      <c r="S38" s="29">
        <v>4</v>
      </c>
      <c r="T38" s="29">
        <v>0</v>
      </c>
      <c r="U38" s="29">
        <v>4</v>
      </c>
      <c r="V38" s="29">
        <v>0</v>
      </c>
      <c r="W38" s="29">
        <v>0.25</v>
      </c>
      <c r="X38" s="29">
        <v>0.25</v>
      </c>
      <c r="Y38" s="29">
        <v>3</v>
      </c>
      <c r="Z38" s="29">
        <v>4</v>
      </c>
      <c r="AA38" s="29">
        <v>0</v>
      </c>
      <c r="AB38" s="29">
        <v>0</v>
      </c>
      <c r="AC38" s="29">
        <v>0</v>
      </c>
      <c r="AD38" s="29">
        <v>0</v>
      </c>
      <c r="AE38" s="29">
        <v>254</v>
      </c>
      <c r="AF38" s="29">
        <v>82.973611666666699</v>
      </c>
      <c r="AG38" s="37">
        <v>0.81150159744409001</v>
      </c>
      <c r="AH38" s="37" t="s">
        <v>39</v>
      </c>
      <c r="AI38" s="37">
        <v>0.70857142857142896</v>
      </c>
      <c r="AJ38" s="37">
        <v>0.94202898550724601</v>
      </c>
      <c r="AK38" s="29">
        <v>0</v>
      </c>
      <c r="AL38" s="29">
        <v>124</v>
      </c>
      <c r="AM38" s="29">
        <v>130</v>
      </c>
      <c r="AN38" s="29">
        <v>91</v>
      </c>
      <c r="AO38" s="29">
        <v>94</v>
      </c>
      <c r="AP38" s="29">
        <v>0</v>
      </c>
      <c r="AQ38" s="29">
        <v>0</v>
      </c>
      <c r="AR38" s="43" t="s">
        <v>39</v>
      </c>
      <c r="AS38" s="37">
        <v>0.72834645669291298</v>
      </c>
      <c r="AT38" s="29">
        <v>144</v>
      </c>
      <c r="AU38" s="29">
        <v>464</v>
      </c>
      <c r="AV38" s="29">
        <v>608</v>
      </c>
      <c r="AX38" s="29" t="str">
        <f t="shared" si="98"/>
        <v>'20201218'</v>
      </c>
      <c r="AY38" s="29">
        <v>0.25</v>
      </c>
      <c r="AZ38" s="29">
        <f t="shared" si="1"/>
        <v>254</v>
      </c>
      <c r="BA38" s="29">
        <f t="shared" si="2"/>
        <v>608</v>
      </c>
      <c r="BB38" s="29">
        <f t="shared" si="3"/>
        <v>4978.4167000000016</v>
      </c>
      <c r="BC38" s="29">
        <f t="shared" si="102"/>
        <v>19.600065748031501</v>
      </c>
      <c r="BD38" s="29">
        <f t="shared" si="5"/>
        <v>91</v>
      </c>
      <c r="BE38" s="29">
        <f t="shared" si="6"/>
        <v>94</v>
      </c>
      <c r="BF38" s="29">
        <f t="shared" si="7"/>
        <v>0</v>
      </c>
      <c r="BG38" s="29">
        <f t="shared" si="8"/>
        <v>0</v>
      </c>
      <c r="BH38" s="29">
        <f t="shared" si="103"/>
        <v>91</v>
      </c>
      <c r="BI38" s="29">
        <f t="shared" si="104"/>
        <v>94</v>
      </c>
      <c r="BJ38" s="29">
        <f t="shared" si="10"/>
        <v>144</v>
      </c>
      <c r="BK38" s="29">
        <f t="shared" si="11"/>
        <v>464</v>
      </c>
    </row>
    <row r="39" spans="1:63" x14ac:dyDescent="0.2">
      <c r="A39" s="18" t="s">
        <v>458</v>
      </c>
      <c r="B39" s="18" t="s">
        <v>459</v>
      </c>
      <c r="C39" s="18">
        <v>1000</v>
      </c>
      <c r="D39" s="18">
        <v>8</v>
      </c>
      <c r="E39" s="18">
        <v>1</v>
      </c>
      <c r="F39" s="18">
        <v>0</v>
      </c>
      <c r="G39" s="18">
        <v>2</v>
      </c>
      <c r="H39" s="18">
        <v>1</v>
      </c>
      <c r="I39" s="18">
        <v>2</v>
      </c>
      <c r="J39" s="18">
        <v>3</v>
      </c>
      <c r="K39" s="18">
        <v>1</v>
      </c>
      <c r="L39" s="18">
        <v>0</v>
      </c>
      <c r="M39" s="18">
        <v>0</v>
      </c>
      <c r="N39" s="18">
        <v>0.2</v>
      </c>
      <c r="O39" s="18">
        <v>0</v>
      </c>
      <c r="P39" s="18">
        <v>1.2</v>
      </c>
      <c r="Q39" s="18">
        <v>0.2</v>
      </c>
      <c r="R39" s="18">
        <v>10</v>
      </c>
      <c r="S39" s="18">
        <v>4</v>
      </c>
      <c r="T39" s="18">
        <v>0</v>
      </c>
      <c r="U39" s="18">
        <v>4</v>
      </c>
      <c r="V39" s="18">
        <v>0</v>
      </c>
      <c r="W39" s="18">
        <v>0.25</v>
      </c>
      <c r="X39" s="18">
        <v>0.25</v>
      </c>
      <c r="Y39" s="18">
        <v>3</v>
      </c>
      <c r="Z39" s="18">
        <v>4</v>
      </c>
      <c r="AA39" s="18">
        <v>0</v>
      </c>
      <c r="AB39" s="18">
        <v>0</v>
      </c>
      <c r="AC39" s="18">
        <v>0</v>
      </c>
      <c r="AD39" s="18">
        <v>0</v>
      </c>
      <c r="AE39" s="18">
        <v>181</v>
      </c>
      <c r="AF39" s="18">
        <v>57.917276666666702</v>
      </c>
      <c r="AG39" s="41">
        <v>0.83796296296296302</v>
      </c>
      <c r="AH39" s="41">
        <v>0.86868686868686895</v>
      </c>
      <c r="AI39" s="41">
        <v>0.78378378378378399</v>
      </c>
      <c r="AJ39" s="41">
        <v>0.86046511627906996</v>
      </c>
      <c r="AK39" s="18">
        <v>86</v>
      </c>
      <c r="AL39" s="18">
        <v>58</v>
      </c>
      <c r="AM39" s="18">
        <v>37</v>
      </c>
      <c r="AN39" s="18">
        <v>56</v>
      </c>
      <c r="AO39" s="18">
        <v>25</v>
      </c>
      <c r="AP39" s="18">
        <v>55</v>
      </c>
      <c r="AQ39" s="18">
        <v>24</v>
      </c>
      <c r="AR39" s="42">
        <v>0.69620253164557</v>
      </c>
      <c r="AS39" s="41">
        <v>0.88397790055248604</v>
      </c>
      <c r="AT39" s="18">
        <v>480</v>
      </c>
      <c r="AU39" s="18">
        <v>144</v>
      </c>
      <c r="AV39" s="18">
        <v>624</v>
      </c>
      <c r="AX39" s="18" t="str">
        <f t="shared" si="98"/>
        <v>'20201221'</v>
      </c>
      <c r="AY39" s="18" t="s">
        <v>112</v>
      </c>
      <c r="AZ39" s="18">
        <f t="shared" si="1"/>
        <v>181</v>
      </c>
      <c r="BA39" s="18">
        <f t="shared" si="2"/>
        <v>624</v>
      </c>
      <c r="BB39" s="18">
        <f t="shared" si="3"/>
        <v>3475.0366000000022</v>
      </c>
      <c r="BC39" s="18">
        <f t="shared" si="102"/>
        <v>19.199097237569074</v>
      </c>
      <c r="BD39" s="18">
        <f t="shared" si="5"/>
        <v>56</v>
      </c>
      <c r="BE39" s="18">
        <f t="shared" si="6"/>
        <v>25</v>
      </c>
      <c r="BF39" s="18">
        <f t="shared" si="7"/>
        <v>55</v>
      </c>
      <c r="BG39" s="18">
        <f t="shared" si="8"/>
        <v>24</v>
      </c>
      <c r="BH39" s="18">
        <f t="shared" si="103"/>
        <v>111</v>
      </c>
      <c r="BI39" s="18">
        <f t="shared" si="104"/>
        <v>49</v>
      </c>
      <c r="BJ39" s="18">
        <f t="shared" si="10"/>
        <v>480</v>
      </c>
      <c r="BK39" s="18">
        <f t="shared" si="11"/>
        <v>144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37"/>
  <sheetViews>
    <sheetView topLeftCell="A22" workbookViewId="0">
      <selection activeCell="A38" sqref="A38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2153</v>
      </c>
      <c r="BN1" s="25">
        <f>SUM($AP$2:$AP$1048576,$AR$2:$AR$1048576)</f>
        <v>2068</v>
      </c>
      <c r="BO1" s="25">
        <f>SUM($AU$2:$AU$1048576)</f>
        <v>7572</v>
      </c>
      <c r="BP1" s="25">
        <f>SUM($AV$2:$AV$1048576)</f>
        <v>6660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32" si="35">SUMIF($B$2:$B$1048576,$B11,$AF$2:$AF$1048576)</f>
        <v>269</v>
      </c>
      <c r="BB11" s="30">
        <f t="shared" ref="BB11:BB32" si="36">SUMIF($B$2:$B$1048576,$B11,$AW$2:$AW$1048576)</f>
        <v>876</v>
      </c>
      <c r="BC11" s="30">
        <f t="shared" ref="BC11:BC32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32" si="39">SUMIF($B$2:$B$1048576,$B11,$AO$2:$AO$1048576)</f>
        <v>117</v>
      </c>
      <c r="BF11" s="30">
        <f t="shared" ref="BF11:BF32" si="40">SUMIF($B$2:$B$1048576,$B11,$AP$2:$AP$1048576)</f>
        <v>114</v>
      </c>
      <c r="BG11" s="30">
        <f t="shared" ref="BG11:BG32" si="41">SUMIF($B$2:$B$1048576,$B11,$AQ$2:$AQ$1048576)</f>
        <v>0</v>
      </c>
      <c r="BH11" s="30">
        <f t="shared" ref="BH11:BH32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32" si="45">SUMIF($B$2:$B$1048576,$B11,$AU$2:$AU$1048576)</f>
        <v>436</v>
      </c>
      <c r="BL11" s="18">
        <f t="shared" ref="BL11:BL32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2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2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2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2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s="29" customFormat="1" x14ac:dyDescent="0.2">
      <c r="A28" s="29" t="s">
        <v>424</v>
      </c>
      <c r="B28" s="29" t="s">
        <v>412</v>
      </c>
      <c r="C28" s="29">
        <v>1000</v>
      </c>
      <c r="D28" s="29">
        <v>4</v>
      </c>
      <c r="E28" s="29">
        <v>0</v>
      </c>
      <c r="F28" s="29">
        <v>1</v>
      </c>
      <c r="G28" s="29">
        <v>3</v>
      </c>
      <c r="H28" s="29">
        <v>0</v>
      </c>
      <c r="I28" s="29">
        <v>2</v>
      </c>
      <c r="J28" s="29">
        <v>0</v>
      </c>
      <c r="K28" s="29">
        <v>1</v>
      </c>
      <c r="L28" s="29">
        <v>3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8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10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180</v>
      </c>
      <c r="AG28" s="29">
        <v>49.438123333333301</v>
      </c>
      <c r="AH28" s="37">
        <v>0.85714285714285698</v>
      </c>
      <c r="AI28" s="37" t="s">
        <v>39</v>
      </c>
      <c r="AJ28" s="37">
        <v>0.82524271844660202</v>
      </c>
      <c r="AK28" s="37">
        <v>0.88785046728971995</v>
      </c>
      <c r="AL28" s="29">
        <v>0</v>
      </c>
      <c r="AM28" s="29">
        <v>85</v>
      </c>
      <c r="AN28" s="29">
        <v>95</v>
      </c>
      <c r="AO28" s="29">
        <v>84</v>
      </c>
      <c r="AP28" s="29">
        <v>85</v>
      </c>
      <c r="AQ28" s="29">
        <v>0</v>
      </c>
      <c r="AR28" s="29">
        <v>0</v>
      </c>
      <c r="AS28" s="43" t="s">
        <v>39</v>
      </c>
      <c r="AT28" s="37">
        <v>0.93888888888888899</v>
      </c>
      <c r="AU28" s="29">
        <v>304</v>
      </c>
      <c r="AV28" s="29">
        <v>208</v>
      </c>
      <c r="AW28" s="29">
        <v>512</v>
      </c>
      <c r="AY28" s="29" t="str">
        <f t="shared" ref="AY28:AY32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:BD32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:BI32" si="85">SUM(BE28,BG28)</f>
        <v>84</v>
      </c>
      <c r="BJ28" s="29">
        <f t="shared" ref="BJ28:BJ32" si="86">SUM(BF28,BH28)</f>
        <v>85</v>
      </c>
      <c r="BK28" s="29">
        <f t="shared" si="45"/>
        <v>304</v>
      </c>
      <c r="BL28" s="29">
        <f t="shared" si="46"/>
        <v>208</v>
      </c>
    </row>
    <row r="29" spans="1:64" s="29" customFormat="1" x14ac:dyDescent="0.2">
      <c r="A29" s="29" t="s">
        <v>439</v>
      </c>
      <c r="B29" s="29" t="s">
        <v>430</v>
      </c>
      <c r="C29" s="29">
        <v>1000</v>
      </c>
      <c r="D29" s="29">
        <v>4</v>
      </c>
      <c r="E29" s="29">
        <v>0</v>
      </c>
      <c r="F29" s="29">
        <v>1</v>
      </c>
      <c r="G29" s="29">
        <v>3</v>
      </c>
      <c r="H29" s="29">
        <v>0</v>
      </c>
      <c r="I29" s="29">
        <v>2</v>
      </c>
      <c r="J29" s="29">
        <v>0</v>
      </c>
      <c r="K29" s="29">
        <v>1</v>
      </c>
      <c r="L29" s="29">
        <v>3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4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20</v>
      </c>
      <c r="AF29" s="29">
        <v>285</v>
      </c>
      <c r="AG29" s="29">
        <v>95.022374999999997</v>
      </c>
      <c r="AH29" s="37">
        <v>0.86363636363636398</v>
      </c>
      <c r="AI29" s="37" t="s">
        <v>39</v>
      </c>
      <c r="AJ29" s="37">
        <v>0.82716049382716095</v>
      </c>
      <c r="AK29" s="37">
        <v>0.89880952380952395</v>
      </c>
      <c r="AL29" s="29">
        <v>0</v>
      </c>
      <c r="AM29" s="29">
        <v>134</v>
      </c>
      <c r="AN29" s="29">
        <v>151</v>
      </c>
      <c r="AO29" s="29">
        <v>134</v>
      </c>
      <c r="AP29" s="29">
        <v>136</v>
      </c>
      <c r="AQ29" s="29">
        <v>0</v>
      </c>
      <c r="AR29" s="29">
        <v>0</v>
      </c>
      <c r="AS29" s="43" t="s">
        <v>39</v>
      </c>
      <c r="AT29" s="37">
        <v>0.94736842105263197</v>
      </c>
      <c r="AU29" s="29">
        <v>544</v>
      </c>
      <c r="AV29" s="29">
        <v>304</v>
      </c>
      <c r="AW29" s="29">
        <v>848</v>
      </c>
      <c r="AY29" s="29" t="str">
        <f t="shared" si="83"/>
        <v>'20201215'</v>
      </c>
      <c r="AZ29" s="29">
        <v>0.25</v>
      </c>
      <c r="BA29" s="29">
        <f t="shared" si="35"/>
        <v>285</v>
      </c>
      <c r="BB29" s="29">
        <f t="shared" si="36"/>
        <v>848</v>
      </c>
      <c r="BC29" s="29">
        <f t="shared" si="37"/>
        <v>5701.3424999999997</v>
      </c>
      <c r="BD29" s="29">
        <f t="shared" si="84"/>
        <v>20.00471052631579</v>
      </c>
      <c r="BE29" s="29">
        <f t="shared" si="39"/>
        <v>134</v>
      </c>
      <c r="BF29" s="29">
        <f t="shared" si="40"/>
        <v>136</v>
      </c>
      <c r="BG29" s="29">
        <f t="shared" si="41"/>
        <v>0</v>
      </c>
      <c r="BH29" s="29">
        <f t="shared" si="42"/>
        <v>0</v>
      </c>
      <c r="BI29" s="29">
        <f t="shared" si="85"/>
        <v>134</v>
      </c>
      <c r="BJ29" s="29">
        <f t="shared" si="86"/>
        <v>136</v>
      </c>
      <c r="BK29" s="29">
        <f t="shared" si="45"/>
        <v>544</v>
      </c>
      <c r="BL29" s="29">
        <f t="shared" si="46"/>
        <v>304</v>
      </c>
    </row>
    <row r="30" spans="1:64" s="29" customFormat="1" x14ac:dyDescent="0.2">
      <c r="A30" s="29" t="s">
        <v>448</v>
      </c>
      <c r="B30" s="29" t="s">
        <v>432</v>
      </c>
      <c r="C30" s="29">
        <v>1000</v>
      </c>
      <c r="D30" s="29">
        <v>4</v>
      </c>
      <c r="E30" s="29">
        <v>0</v>
      </c>
      <c r="F30" s="29">
        <v>1</v>
      </c>
      <c r="G30" s="29">
        <v>3</v>
      </c>
      <c r="H30" s="29">
        <v>0</v>
      </c>
      <c r="I30" s="29">
        <v>2</v>
      </c>
      <c r="J30" s="29">
        <v>0</v>
      </c>
      <c r="K30" s="29">
        <v>1</v>
      </c>
      <c r="L30" s="29">
        <v>3</v>
      </c>
      <c r="M30" s="29">
        <v>0</v>
      </c>
      <c r="N30" s="29">
        <v>0.2</v>
      </c>
      <c r="O30" s="29">
        <v>0</v>
      </c>
      <c r="P30" s="29">
        <v>1.2</v>
      </c>
      <c r="Q30" s="29">
        <v>0.2</v>
      </c>
      <c r="R30" s="29">
        <v>4</v>
      </c>
      <c r="S30" s="29">
        <v>4</v>
      </c>
      <c r="T30" s="29">
        <v>0</v>
      </c>
      <c r="U30" s="29">
        <v>4</v>
      </c>
      <c r="V30" s="29">
        <v>0</v>
      </c>
      <c r="W30" s="29">
        <v>0.25</v>
      </c>
      <c r="X30" s="29">
        <v>0.25</v>
      </c>
      <c r="Y30" s="29">
        <v>10</v>
      </c>
      <c r="Z30" s="29">
        <v>4</v>
      </c>
      <c r="AA30" s="29">
        <v>0</v>
      </c>
      <c r="AB30" s="29">
        <v>0</v>
      </c>
      <c r="AC30" s="29">
        <v>0</v>
      </c>
      <c r="AD30" s="29">
        <v>0</v>
      </c>
      <c r="AE30" s="29">
        <v>45</v>
      </c>
      <c r="AF30" s="29">
        <v>61</v>
      </c>
      <c r="AG30" s="29">
        <v>25.1251316666667</v>
      </c>
      <c r="AH30" s="37">
        <v>0.76249999999999996</v>
      </c>
      <c r="AI30" s="37" t="s">
        <v>39</v>
      </c>
      <c r="AJ30" s="37">
        <v>0.79487179487179505</v>
      </c>
      <c r="AK30" s="37">
        <v>0.73170731707317105</v>
      </c>
      <c r="AL30" s="29">
        <v>0</v>
      </c>
      <c r="AM30" s="29">
        <v>31</v>
      </c>
      <c r="AN30" s="29">
        <v>30</v>
      </c>
      <c r="AO30" s="29">
        <v>30</v>
      </c>
      <c r="AP30" s="29">
        <v>28</v>
      </c>
      <c r="AQ30" s="29">
        <v>0</v>
      </c>
      <c r="AR30" s="29">
        <v>0</v>
      </c>
      <c r="AS30" s="43" t="s">
        <v>39</v>
      </c>
      <c r="AT30" s="37">
        <v>0.95081967213114804</v>
      </c>
      <c r="AU30" s="29">
        <v>112</v>
      </c>
      <c r="AV30" s="29">
        <v>80</v>
      </c>
      <c r="AW30" s="29">
        <v>192</v>
      </c>
      <c r="AY30" s="29" t="str">
        <f t="shared" si="83"/>
        <v>'20201216'</v>
      </c>
      <c r="AZ30" s="29">
        <v>0.25</v>
      </c>
      <c r="BA30" s="29">
        <f t="shared" si="35"/>
        <v>61</v>
      </c>
      <c r="BB30" s="29">
        <f t="shared" si="36"/>
        <v>192</v>
      </c>
      <c r="BC30" s="29">
        <f t="shared" si="37"/>
        <v>1507.5079000000021</v>
      </c>
      <c r="BD30" s="29">
        <f t="shared" si="84"/>
        <v>24.713244262295117</v>
      </c>
      <c r="BE30" s="29">
        <f t="shared" si="39"/>
        <v>30</v>
      </c>
      <c r="BF30" s="29">
        <f t="shared" si="40"/>
        <v>28</v>
      </c>
      <c r="BG30" s="29">
        <f t="shared" si="41"/>
        <v>0</v>
      </c>
      <c r="BH30" s="29">
        <f t="shared" si="42"/>
        <v>0</v>
      </c>
      <c r="BI30" s="29">
        <f t="shared" si="85"/>
        <v>30</v>
      </c>
      <c r="BJ30" s="29">
        <f t="shared" si="86"/>
        <v>28</v>
      </c>
      <c r="BK30" s="29">
        <f t="shared" si="45"/>
        <v>112</v>
      </c>
      <c r="BL30" s="29">
        <f t="shared" si="46"/>
        <v>80</v>
      </c>
    </row>
    <row r="31" spans="1:64" s="29" customFormat="1" x14ac:dyDescent="0.2">
      <c r="A31" s="29" t="s">
        <v>457</v>
      </c>
      <c r="B31" s="29" t="s">
        <v>454</v>
      </c>
      <c r="C31" s="29">
        <v>1000</v>
      </c>
      <c r="D31" s="29">
        <v>4</v>
      </c>
      <c r="E31" s="29">
        <v>0</v>
      </c>
      <c r="F31" s="29">
        <v>1</v>
      </c>
      <c r="G31" s="29">
        <v>3</v>
      </c>
      <c r="H31" s="29">
        <v>0</v>
      </c>
      <c r="I31" s="29">
        <v>2</v>
      </c>
      <c r="J31" s="29">
        <v>0</v>
      </c>
      <c r="K31" s="29">
        <v>1</v>
      </c>
      <c r="L31" s="29">
        <v>3</v>
      </c>
      <c r="M31" s="29">
        <v>0</v>
      </c>
      <c r="N31" s="29">
        <v>0.2</v>
      </c>
      <c r="O31" s="29">
        <v>0</v>
      </c>
      <c r="P31" s="29">
        <v>1.2</v>
      </c>
      <c r="Q31" s="29">
        <v>0.2</v>
      </c>
      <c r="R31" s="29">
        <v>1</v>
      </c>
      <c r="S31" s="29">
        <v>4</v>
      </c>
      <c r="T31" s="29">
        <v>0</v>
      </c>
      <c r="U31" s="29">
        <v>4</v>
      </c>
      <c r="V31" s="29">
        <v>0</v>
      </c>
      <c r="W31" s="29">
        <v>0.25</v>
      </c>
      <c r="X31" s="29">
        <v>0.25</v>
      </c>
      <c r="Y31" s="29">
        <v>10</v>
      </c>
      <c r="Z31" s="29">
        <v>4</v>
      </c>
      <c r="AA31" s="29">
        <v>0</v>
      </c>
      <c r="AB31" s="29">
        <v>0</v>
      </c>
      <c r="AC31" s="29">
        <v>0</v>
      </c>
      <c r="AD31" s="29">
        <v>0</v>
      </c>
      <c r="AE31" s="29">
        <v>45</v>
      </c>
      <c r="AF31" s="29">
        <v>201</v>
      </c>
      <c r="AG31" s="29">
        <v>55.735025</v>
      </c>
      <c r="AH31" s="37">
        <v>0.86637931034482796</v>
      </c>
      <c r="AI31" s="37" t="s">
        <v>39</v>
      </c>
      <c r="AJ31" s="37">
        <v>0.86956521739130399</v>
      </c>
      <c r="AK31" s="37">
        <v>0.86324786324786296</v>
      </c>
      <c r="AL31" s="29">
        <v>0</v>
      </c>
      <c r="AM31" s="29">
        <v>100</v>
      </c>
      <c r="AN31" s="29">
        <v>101</v>
      </c>
      <c r="AO31" s="29">
        <v>89</v>
      </c>
      <c r="AP31" s="29">
        <v>89</v>
      </c>
      <c r="AQ31" s="29">
        <v>0</v>
      </c>
      <c r="AR31" s="29">
        <v>0</v>
      </c>
      <c r="AS31" s="43" t="s">
        <v>39</v>
      </c>
      <c r="AT31" s="37">
        <v>0.885572139303483</v>
      </c>
      <c r="AU31" s="29">
        <v>304</v>
      </c>
      <c r="AV31" s="29">
        <v>432</v>
      </c>
      <c r="AW31" s="29">
        <v>736</v>
      </c>
      <c r="AY31" s="29" t="str">
        <f t="shared" si="83"/>
        <v>'20201218'</v>
      </c>
      <c r="AZ31" s="29">
        <v>0.25</v>
      </c>
      <c r="BA31" s="29">
        <f t="shared" si="35"/>
        <v>201</v>
      </c>
      <c r="BB31" s="29">
        <f t="shared" si="36"/>
        <v>736</v>
      </c>
      <c r="BC31" s="29">
        <f t="shared" si="37"/>
        <v>3344.1015000000002</v>
      </c>
      <c r="BD31" s="29">
        <f t="shared" si="84"/>
        <v>16.637320895522389</v>
      </c>
      <c r="BE31" s="29">
        <f t="shared" si="39"/>
        <v>89</v>
      </c>
      <c r="BF31" s="29">
        <f t="shared" si="40"/>
        <v>89</v>
      </c>
      <c r="BG31" s="29">
        <f t="shared" si="41"/>
        <v>0</v>
      </c>
      <c r="BH31" s="29">
        <f t="shared" si="42"/>
        <v>0</v>
      </c>
      <c r="BI31" s="29">
        <f t="shared" si="85"/>
        <v>89</v>
      </c>
      <c r="BJ31" s="29">
        <f t="shared" si="86"/>
        <v>89</v>
      </c>
      <c r="BK31" s="29">
        <f t="shared" si="45"/>
        <v>304</v>
      </c>
      <c r="BL31" s="29">
        <f t="shared" si="46"/>
        <v>432</v>
      </c>
    </row>
    <row r="32" spans="1:64" x14ac:dyDescent="0.2">
      <c r="A32" s="18" t="s">
        <v>460</v>
      </c>
      <c r="B32" s="18" t="s">
        <v>459</v>
      </c>
      <c r="C32" s="18">
        <v>1000</v>
      </c>
      <c r="D32" s="18">
        <v>4</v>
      </c>
      <c r="E32" s="18">
        <v>0</v>
      </c>
      <c r="F32" s="18">
        <v>1</v>
      </c>
      <c r="G32" s="18">
        <v>3</v>
      </c>
      <c r="H32" s="18">
        <v>0</v>
      </c>
      <c r="I32" s="18">
        <v>2</v>
      </c>
      <c r="J32" s="18">
        <v>0</v>
      </c>
      <c r="K32" s="18">
        <v>1</v>
      </c>
      <c r="L32" s="18">
        <v>3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10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170</v>
      </c>
      <c r="AG32" s="18">
        <v>76.605841666666706</v>
      </c>
      <c r="AH32" s="41">
        <v>0.75892857142857095</v>
      </c>
      <c r="AI32" s="41" t="s">
        <v>39</v>
      </c>
      <c r="AJ32" s="41">
        <v>0.70491803278688503</v>
      </c>
      <c r="AK32" s="41">
        <v>0.82352941176470595</v>
      </c>
      <c r="AL32" s="18">
        <v>0</v>
      </c>
      <c r="AM32" s="18">
        <v>86</v>
      </c>
      <c r="AN32" s="18">
        <v>84</v>
      </c>
      <c r="AO32" s="18">
        <v>81</v>
      </c>
      <c r="AP32" s="18">
        <v>82</v>
      </c>
      <c r="AQ32" s="18">
        <v>0</v>
      </c>
      <c r="AR32" s="18">
        <v>0</v>
      </c>
      <c r="AS32" s="42" t="s">
        <v>39</v>
      </c>
      <c r="AT32" s="41">
        <v>0.95882352941176496</v>
      </c>
      <c r="AU32" s="18">
        <v>368</v>
      </c>
      <c r="AV32" s="18">
        <v>224</v>
      </c>
      <c r="AW32" s="18">
        <v>592</v>
      </c>
      <c r="AY32" s="18" t="str">
        <f t="shared" si="83"/>
        <v>'20201221'</v>
      </c>
      <c r="AZ32" s="18">
        <v>0.25</v>
      </c>
      <c r="BA32" s="18">
        <f t="shared" si="35"/>
        <v>170</v>
      </c>
      <c r="BB32" s="18">
        <f t="shared" si="36"/>
        <v>592</v>
      </c>
      <c r="BC32" s="18">
        <f t="shared" si="37"/>
        <v>4596.3505000000023</v>
      </c>
      <c r="BD32" s="18">
        <f t="shared" si="84"/>
        <v>27.037355882352955</v>
      </c>
      <c r="BE32" s="18">
        <f t="shared" si="39"/>
        <v>81</v>
      </c>
      <c r="BF32" s="18">
        <f t="shared" si="40"/>
        <v>82</v>
      </c>
      <c r="BG32" s="18">
        <f t="shared" si="41"/>
        <v>0</v>
      </c>
      <c r="BH32" s="18">
        <f t="shared" si="42"/>
        <v>0</v>
      </c>
      <c r="BI32" s="18">
        <f t="shared" si="85"/>
        <v>81</v>
      </c>
      <c r="BJ32" s="18">
        <f t="shared" si="86"/>
        <v>82</v>
      </c>
      <c r="BK32" s="18">
        <f t="shared" si="45"/>
        <v>368</v>
      </c>
      <c r="BL32" s="18">
        <f t="shared" si="46"/>
        <v>224</v>
      </c>
    </row>
    <row r="33" spans="1:49" x14ac:dyDescent="0.2">
      <c r="A33" s="18" t="s">
        <v>491</v>
      </c>
      <c r="B33" s="18" t="s">
        <v>490</v>
      </c>
      <c r="C33" s="18">
        <v>1000</v>
      </c>
      <c r="D33" s="18">
        <v>4</v>
      </c>
      <c r="E33" s="18">
        <v>0</v>
      </c>
      <c r="F33" s="18">
        <v>1</v>
      </c>
      <c r="G33" s="18">
        <v>3</v>
      </c>
      <c r="H33" s="18">
        <v>0</v>
      </c>
      <c r="I33" s="18">
        <v>2</v>
      </c>
      <c r="J33" s="18">
        <v>0</v>
      </c>
      <c r="K33" s="18">
        <v>1</v>
      </c>
      <c r="L33" s="18">
        <v>3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1</v>
      </c>
      <c r="S33" s="18">
        <v>4</v>
      </c>
      <c r="T33" s="18">
        <v>0</v>
      </c>
      <c r="U33" s="18">
        <v>4</v>
      </c>
      <c r="V33" s="18">
        <v>0</v>
      </c>
      <c r="W33" s="18">
        <v>0.25</v>
      </c>
      <c r="X33" s="18">
        <v>0.25</v>
      </c>
      <c r="Y33" s="18">
        <v>10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45</v>
      </c>
      <c r="AF33" s="18">
        <v>72</v>
      </c>
      <c r="AG33" s="18">
        <v>28.539721666666701</v>
      </c>
      <c r="AH33" s="41">
        <v>0.72</v>
      </c>
      <c r="AI33" s="41" t="s">
        <v>39</v>
      </c>
      <c r="AJ33" s="41">
        <v>0.65384615384615397</v>
      </c>
      <c r="AK33" s="41">
        <v>0.79166666666666696</v>
      </c>
      <c r="AL33" s="18">
        <v>0</v>
      </c>
      <c r="AM33" s="18">
        <v>34</v>
      </c>
      <c r="AN33" s="18">
        <v>38</v>
      </c>
      <c r="AO33" s="18">
        <v>33</v>
      </c>
      <c r="AP33" s="18">
        <v>36</v>
      </c>
      <c r="AQ33" s="18">
        <v>0</v>
      </c>
      <c r="AR33" s="18">
        <v>0</v>
      </c>
      <c r="AS33" s="42" t="s">
        <v>39</v>
      </c>
      <c r="AT33" s="41">
        <v>0.95833333333333304</v>
      </c>
      <c r="AU33" s="18">
        <v>128</v>
      </c>
      <c r="AV33" s="18">
        <v>144</v>
      </c>
      <c r="AW33" s="18">
        <v>272</v>
      </c>
    </row>
    <row r="34" spans="1:49" x14ac:dyDescent="0.2">
      <c r="A34" s="18" t="s">
        <v>492</v>
      </c>
      <c r="B34" s="18" t="s">
        <v>490</v>
      </c>
      <c r="C34" s="18">
        <v>1000</v>
      </c>
      <c r="D34" s="18">
        <v>4</v>
      </c>
      <c r="E34" s="18">
        <v>0</v>
      </c>
      <c r="F34" s="18">
        <v>1</v>
      </c>
      <c r="G34" s="18">
        <v>3</v>
      </c>
      <c r="H34" s="18">
        <v>0</v>
      </c>
      <c r="I34" s="18">
        <v>2</v>
      </c>
      <c r="J34" s="18">
        <v>0</v>
      </c>
      <c r="K34" s="18">
        <v>1</v>
      </c>
      <c r="L34" s="18">
        <v>3</v>
      </c>
      <c r="M34" s="18">
        <v>0</v>
      </c>
      <c r="N34" s="18">
        <v>0.2</v>
      </c>
      <c r="O34" s="18">
        <v>0</v>
      </c>
      <c r="P34" s="18">
        <v>1.2</v>
      </c>
      <c r="Q34" s="18">
        <v>0.2</v>
      </c>
      <c r="R34" s="18">
        <v>1</v>
      </c>
      <c r="S34" s="18">
        <v>4</v>
      </c>
      <c r="T34" s="18">
        <v>0</v>
      </c>
      <c r="U34" s="18">
        <v>4</v>
      </c>
      <c r="V34" s="18">
        <v>0</v>
      </c>
      <c r="W34" s="18">
        <v>0.25</v>
      </c>
      <c r="X34" s="18">
        <v>0.25</v>
      </c>
      <c r="Y34" s="18">
        <v>10</v>
      </c>
      <c r="Z34" s="18">
        <v>4</v>
      </c>
      <c r="AA34" s="18">
        <v>0</v>
      </c>
      <c r="AB34" s="18">
        <v>0</v>
      </c>
      <c r="AC34" s="18">
        <v>0</v>
      </c>
      <c r="AD34" s="18">
        <v>0</v>
      </c>
      <c r="AE34" s="18">
        <v>45</v>
      </c>
      <c r="AF34" s="18">
        <v>13</v>
      </c>
      <c r="AG34" s="18">
        <v>4.2346733333333297</v>
      </c>
      <c r="AH34" s="41">
        <v>0.92857142857142905</v>
      </c>
      <c r="AI34" s="41" t="s">
        <v>39</v>
      </c>
      <c r="AJ34" s="41">
        <v>0.875</v>
      </c>
      <c r="AK34" s="41">
        <v>1</v>
      </c>
      <c r="AL34" s="18">
        <v>0</v>
      </c>
      <c r="AM34" s="18">
        <v>7</v>
      </c>
      <c r="AN34" s="18">
        <v>6</v>
      </c>
      <c r="AO34" s="18">
        <v>7</v>
      </c>
      <c r="AP34" s="18">
        <v>6</v>
      </c>
      <c r="AQ34" s="18">
        <v>0</v>
      </c>
      <c r="AR34" s="18">
        <v>0</v>
      </c>
      <c r="AS34" s="42" t="s">
        <v>39</v>
      </c>
      <c r="AT34" s="41">
        <v>1</v>
      </c>
      <c r="AU34" s="18">
        <v>32</v>
      </c>
      <c r="AV34" s="18">
        <v>32</v>
      </c>
      <c r="AW34" s="18">
        <v>64</v>
      </c>
    </row>
    <row r="35" spans="1:49" x14ac:dyDescent="0.2">
      <c r="A35" s="18" t="s">
        <v>493</v>
      </c>
      <c r="B35" s="18" t="s">
        <v>490</v>
      </c>
      <c r="C35" s="18">
        <v>1000</v>
      </c>
      <c r="D35" s="18">
        <v>4</v>
      </c>
      <c r="E35" s="18">
        <v>0</v>
      </c>
      <c r="F35" s="18">
        <v>1</v>
      </c>
      <c r="G35" s="18">
        <v>3</v>
      </c>
      <c r="H35" s="18">
        <v>0</v>
      </c>
      <c r="I35" s="18">
        <v>2</v>
      </c>
      <c r="J35" s="18">
        <v>0</v>
      </c>
      <c r="K35" s="18">
        <v>1</v>
      </c>
      <c r="L35" s="18">
        <v>3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10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45</v>
      </c>
      <c r="AF35" s="18">
        <v>12</v>
      </c>
      <c r="AG35" s="18">
        <v>5.0457666666666698</v>
      </c>
      <c r="AH35" s="41">
        <v>0.8</v>
      </c>
      <c r="AI35" s="41" t="s">
        <v>39</v>
      </c>
      <c r="AJ35" s="41">
        <v>1</v>
      </c>
      <c r="AK35" s="41">
        <v>0.66666666666666696</v>
      </c>
      <c r="AL35" s="18">
        <v>0</v>
      </c>
      <c r="AM35" s="18">
        <v>6</v>
      </c>
      <c r="AN35" s="18">
        <v>6</v>
      </c>
      <c r="AO35" s="18">
        <v>6</v>
      </c>
      <c r="AP35" s="18">
        <v>6</v>
      </c>
      <c r="AQ35" s="18">
        <v>0</v>
      </c>
      <c r="AR35" s="18">
        <v>0</v>
      </c>
      <c r="AS35" s="42" t="s">
        <v>39</v>
      </c>
      <c r="AT35" s="41">
        <v>1</v>
      </c>
      <c r="AU35" s="18">
        <v>0</v>
      </c>
      <c r="AV35" s="18">
        <v>0</v>
      </c>
      <c r="AW35" s="18">
        <v>0</v>
      </c>
    </row>
    <row r="36" spans="1:49" x14ac:dyDescent="0.2">
      <c r="A36" s="18" t="s">
        <v>494</v>
      </c>
      <c r="B36" s="18" t="s">
        <v>490</v>
      </c>
      <c r="C36" s="18">
        <v>1000</v>
      </c>
      <c r="D36" s="18">
        <v>4</v>
      </c>
      <c r="E36" s="18">
        <v>0</v>
      </c>
      <c r="F36" s="18">
        <v>1</v>
      </c>
      <c r="G36" s="18">
        <v>3</v>
      </c>
      <c r="H36" s="18">
        <v>0</v>
      </c>
      <c r="I36" s="18">
        <v>2</v>
      </c>
      <c r="J36" s="18">
        <v>0</v>
      </c>
      <c r="K36" s="18">
        <v>1</v>
      </c>
      <c r="L36" s="18">
        <v>3</v>
      </c>
      <c r="M36" s="18">
        <v>0</v>
      </c>
      <c r="N36" s="18">
        <v>0.2</v>
      </c>
      <c r="O36" s="18">
        <v>0</v>
      </c>
      <c r="P36" s="18">
        <v>1.2</v>
      </c>
      <c r="Q36" s="18">
        <v>0.2</v>
      </c>
      <c r="R36" s="18">
        <v>1</v>
      </c>
      <c r="S36" s="18">
        <v>4</v>
      </c>
      <c r="T36" s="18">
        <v>0</v>
      </c>
      <c r="U36" s="18">
        <v>4</v>
      </c>
      <c r="V36" s="18">
        <v>0</v>
      </c>
      <c r="W36" s="18">
        <v>0.25</v>
      </c>
      <c r="X36" s="18">
        <v>0.25</v>
      </c>
      <c r="Y36" s="18">
        <v>10</v>
      </c>
      <c r="Z36" s="18">
        <v>4</v>
      </c>
      <c r="AA36" s="18">
        <v>0</v>
      </c>
      <c r="AB36" s="18">
        <v>0</v>
      </c>
      <c r="AC36" s="18">
        <v>0</v>
      </c>
      <c r="AD36" s="18">
        <v>0</v>
      </c>
      <c r="AE36" s="18">
        <v>45</v>
      </c>
      <c r="AF36" s="18">
        <v>12</v>
      </c>
      <c r="AG36" s="18">
        <v>4.8119800000000001</v>
      </c>
      <c r="AH36" s="41">
        <v>0.92307692307692302</v>
      </c>
      <c r="AI36" s="41" t="s">
        <v>39</v>
      </c>
      <c r="AJ36" s="41">
        <v>1</v>
      </c>
      <c r="AK36" s="41">
        <v>0.85714285714285698</v>
      </c>
      <c r="AL36" s="18">
        <v>0</v>
      </c>
      <c r="AM36" s="18">
        <v>6</v>
      </c>
      <c r="AN36" s="18">
        <v>6</v>
      </c>
      <c r="AO36" s="18">
        <v>6</v>
      </c>
      <c r="AP36" s="18">
        <v>6</v>
      </c>
      <c r="AQ36" s="18">
        <v>0</v>
      </c>
      <c r="AR36" s="18">
        <v>0</v>
      </c>
      <c r="AS36" s="42" t="s">
        <v>39</v>
      </c>
      <c r="AT36" s="41">
        <v>1</v>
      </c>
      <c r="AU36" s="18">
        <v>16</v>
      </c>
      <c r="AV36" s="18">
        <v>32</v>
      </c>
      <c r="AW36" s="18">
        <v>48</v>
      </c>
    </row>
    <row r="37" spans="1:49" x14ac:dyDescent="0.2">
      <c r="A37" s="18" t="s">
        <v>495</v>
      </c>
      <c r="B37" s="18" t="s">
        <v>490</v>
      </c>
      <c r="C37" s="18">
        <v>1000</v>
      </c>
      <c r="D37" s="18">
        <v>4</v>
      </c>
      <c r="E37" s="18">
        <v>0</v>
      </c>
      <c r="F37" s="18">
        <v>1</v>
      </c>
      <c r="G37" s="18">
        <v>3</v>
      </c>
      <c r="H37" s="18">
        <v>0</v>
      </c>
      <c r="I37" s="18">
        <v>2</v>
      </c>
      <c r="J37" s="18">
        <v>0</v>
      </c>
      <c r="K37" s="18">
        <v>1</v>
      </c>
      <c r="L37" s="18">
        <v>3</v>
      </c>
      <c r="M37" s="18">
        <v>0</v>
      </c>
      <c r="N37" s="18">
        <v>0.2</v>
      </c>
      <c r="O37" s="18">
        <v>0</v>
      </c>
      <c r="P37" s="18">
        <v>1.2</v>
      </c>
      <c r="Q37" s="18">
        <v>0.2</v>
      </c>
      <c r="R37" s="18">
        <v>1</v>
      </c>
      <c r="S37" s="18">
        <v>4</v>
      </c>
      <c r="T37" s="18">
        <v>0</v>
      </c>
      <c r="U37" s="18">
        <v>4</v>
      </c>
      <c r="V37" s="18">
        <v>0</v>
      </c>
      <c r="W37" s="18">
        <v>0.25</v>
      </c>
      <c r="X37" s="18">
        <v>0.25</v>
      </c>
      <c r="Y37" s="18">
        <v>10</v>
      </c>
      <c r="Z37" s="18">
        <v>4</v>
      </c>
      <c r="AA37" s="18">
        <v>0</v>
      </c>
      <c r="AB37" s="18">
        <v>0</v>
      </c>
      <c r="AC37" s="18">
        <v>0</v>
      </c>
      <c r="AD37" s="18">
        <v>0</v>
      </c>
      <c r="AE37" s="18">
        <v>45</v>
      </c>
      <c r="AF37" s="18">
        <v>115</v>
      </c>
      <c r="AG37" s="18">
        <v>39.940058333333297</v>
      </c>
      <c r="AH37" s="41">
        <v>0.71428571428571397</v>
      </c>
      <c r="AI37" s="41" t="s">
        <v>39</v>
      </c>
      <c r="AJ37" s="41">
        <v>0.67045454545454497</v>
      </c>
      <c r="AK37" s="41">
        <v>0.76712328767123295</v>
      </c>
      <c r="AL37" s="18">
        <v>0</v>
      </c>
      <c r="AM37" s="18">
        <v>59</v>
      </c>
      <c r="AN37" s="18">
        <v>56</v>
      </c>
      <c r="AO37" s="18">
        <v>56</v>
      </c>
      <c r="AP37" s="18">
        <v>56</v>
      </c>
      <c r="AQ37" s="18">
        <v>0</v>
      </c>
      <c r="AR37" s="18">
        <v>0</v>
      </c>
      <c r="AS37" s="42" t="s">
        <v>39</v>
      </c>
      <c r="AT37" s="41">
        <v>0.97391304347826102</v>
      </c>
      <c r="AU37" s="18">
        <v>288</v>
      </c>
      <c r="AV37" s="18">
        <v>192</v>
      </c>
      <c r="AW37" s="18">
        <v>480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  <vt:lpstr>JB377</vt:lpstr>
      <vt:lpstr>JB378</vt:lpstr>
      <vt:lpstr>JB379</vt:lpstr>
      <vt:lpstr>JB380</vt:lpstr>
      <vt:lpstr>JB381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2020-12-23T15:51:36Z</dcterms:modified>
</cp:coreProperties>
</file>