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3" activeTab="9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7" i="11" l="1"/>
  <c r="BK17" i="11"/>
  <c r="BH17" i="11"/>
  <c r="BG17" i="11"/>
  <c r="BF17" i="11"/>
  <c r="BJ17" i="11" s="1"/>
  <c r="BE17" i="11"/>
  <c r="BI17" i="11" s="1"/>
  <c r="BC17" i="11"/>
  <c r="BD17" i="11" s="1"/>
  <c r="BB17" i="11"/>
  <c r="BA17" i="11"/>
  <c r="AY17" i="11"/>
  <c r="BL25" i="10"/>
  <c r="BK25" i="10"/>
  <c r="BH25" i="10"/>
  <c r="BG25" i="10"/>
  <c r="BF25" i="10"/>
  <c r="BJ25" i="10" s="1"/>
  <c r="BE25" i="10"/>
  <c r="BI25" i="10" s="1"/>
  <c r="BC25" i="10"/>
  <c r="BD25" i="10" s="1"/>
  <c r="BB25" i="10"/>
  <c r="BA25" i="10"/>
  <c r="AY25" i="10"/>
  <c r="BK26" i="8"/>
  <c r="BJ26" i="8"/>
  <c r="BG26" i="8"/>
  <c r="BF26" i="8"/>
  <c r="BE26" i="8"/>
  <c r="BI26" i="8" s="1"/>
  <c r="BD26" i="8"/>
  <c r="BH26" i="8" s="1"/>
  <c r="BB26" i="8"/>
  <c r="BC26" i="8" s="1"/>
  <c r="BA26" i="8"/>
  <c r="AZ26" i="8"/>
  <c r="AX26" i="8"/>
  <c r="BK26" i="9"/>
  <c r="BJ26" i="9"/>
  <c r="BG26" i="9"/>
  <c r="BF26" i="9"/>
  <c r="BE26" i="9"/>
  <c r="BI26" i="9" s="1"/>
  <c r="BD26" i="9"/>
  <c r="BH26" i="9" s="1"/>
  <c r="BB26" i="9"/>
  <c r="BC26" i="9" s="1"/>
  <c r="BA26" i="9"/>
  <c r="AZ26" i="9"/>
  <c r="AX26" i="9"/>
  <c r="BK31" i="7"/>
  <c r="BJ31" i="7"/>
  <c r="BG31" i="7"/>
  <c r="BF31" i="7"/>
  <c r="BE31" i="7"/>
  <c r="BI31" i="7" s="1"/>
  <c r="BD31" i="7"/>
  <c r="BH31" i="7" s="1"/>
  <c r="BB31" i="7"/>
  <c r="BC31" i="7" s="1"/>
  <c r="BA31" i="7"/>
  <c r="AZ31" i="7"/>
  <c r="AX31" i="7"/>
  <c r="BL19" i="12" l="1"/>
  <c r="BK19" i="12"/>
  <c r="BH19" i="12"/>
  <c r="BG19" i="12"/>
  <c r="BF19" i="12"/>
  <c r="BJ19" i="12" s="1"/>
  <c r="BE19" i="12"/>
  <c r="BI19" i="12" s="1"/>
  <c r="BC19" i="12"/>
  <c r="BD19" i="12" s="1"/>
  <c r="BB19" i="12"/>
  <c r="BA19" i="12"/>
  <c r="AY19" i="12"/>
  <c r="BL16" i="11"/>
  <c r="BK16" i="11"/>
  <c r="BH16" i="11"/>
  <c r="BG16" i="11"/>
  <c r="BF16" i="11"/>
  <c r="BJ16" i="11" s="1"/>
  <c r="BE16" i="11"/>
  <c r="BC16" i="11"/>
  <c r="BD16" i="11" s="1"/>
  <c r="BB16" i="11"/>
  <c r="BA16" i="11"/>
  <c r="AY16" i="11"/>
  <c r="BL24" i="10"/>
  <c r="BK24" i="10"/>
  <c r="BH24" i="10"/>
  <c r="BG24" i="10"/>
  <c r="BF24" i="10"/>
  <c r="BE24" i="10"/>
  <c r="BC24" i="10"/>
  <c r="BD24" i="10" s="1"/>
  <c r="BB24" i="10"/>
  <c r="BA24" i="10"/>
  <c r="AY24" i="10"/>
  <c r="BK25" i="8"/>
  <c r="BJ25" i="8"/>
  <c r="BG25" i="8"/>
  <c r="BF25" i="8"/>
  <c r="BE25" i="8"/>
  <c r="BI25" i="8" s="1"/>
  <c r="BD25" i="8"/>
  <c r="BH25" i="8" s="1"/>
  <c r="BB25" i="8"/>
  <c r="BC25" i="8" s="1"/>
  <c r="BA25" i="8"/>
  <c r="AZ25" i="8"/>
  <c r="AX25" i="8"/>
  <c r="BK25" i="9"/>
  <c r="BJ25" i="9"/>
  <c r="BG25" i="9"/>
  <c r="BF25" i="9"/>
  <c r="BE25" i="9"/>
  <c r="BI25" i="9" s="1"/>
  <c r="BD25" i="9"/>
  <c r="BH25" i="9" s="1"/>
  <c r="BB25" i="9"/>
  <c r="BC25" i="9" s="1"/>
  <c r="BA25" i="9"/>
  <c r="AZ25" i="9"/>
  <c r="AX25" i="9"/>
  <c r="BK30" i="7"/>
  <c r="BJ30" i="7"/>
  <c r="BG30" i="7"/>
  <c r="BF30" i="7"/>
  <c r="BE30" i="7"/>
  <c r="BD30" i="7"/>
  <c r="BH30" i="7" s="1"/>
  <c r="BB30" i="7"/>
  <c r="BC30" i="7" s="1"/>
  <c r="BA30" i="7"/>
  <c r="AZ30" i="7"/>
  <c r="AX30" i="7"/>
  <c r="BI16" i="11" l="1"/>
  <c r="BI24" i="10"/>
  <c r="BJ24" i="10"/>
  <c r="BI30" i="7"/>
  <c r="BK24" i="9"/>
  <c r="BJ24" i="9"/>
  <c r="BG24" i="9"/>
  <c r="BF24" i="9"/>
  <c r="BE24" i="9"/>
  <c r="BD24" i="9"/>
  <c r="BH24" i="9" s="1"/>
  <c r="BB24" i="9"/>
  <c r="BA24" i="9"/>
  <c r="AZ24" i="9"/>
  <c r="AX24" i="9"/>
  <c r="BC24" i="9" l="1"/>
  <c r="BI24" i="9"/>
  <c r="BL18" i="12"/>
  <c r="BK18" i="12"/>
  <c r="BH18" i="12"/>
  <c r="BG18" i="12"/>
  <c r="BF18" i="12"/>
  <c r="BJ18" i="12" s="1"/>
  <c r="BE18" i="12"/>
  <c r="BC18" i="12"/>
  <c r="BD18" i="12" s="1"/>
  <c r="BB18" i="12"/>
  <c r="BA18" i="12"/>
  <c r="AY18" i="12"/>
  <c r="BL17" i="12"/>
  <c r="BK17" i="12"/>
  <c r="BH17" i="12"/>
  <c r="BG17" i="12"/>
  <c r="BF17" i="12"/>
  <c r="BE17" i="12"/>
  <c r="BI17" i="12" s="1"/>
  <c r="BC17" i="12"/>
  <c r="BB17" i="12"/>
  <c r="BA17" i="12"/>
  <c r="AY17" i="12"/>
  <c r="BL23" i="10"/>
  <c r="BK23" i="10"/>
  <c r="BH23" i="10"/>
  <c r="BG23" i="10"/>
  <c r="BF23" i="10"/>
  <c r="BJ23" i="10" s="1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D22" i="10" s="1"/>
  <c r="BB22" i="10"/>
  <c r="BA22" i="10"/>
  <c r="AY22" i="10"/>
  <c r="BL15" i="11"/>
  <c r="BK15" i="11"/>
  <c r="BH15" i="11"/>
  <c r="BG15" i="11"/>
  <c r="BF15" i="11"/>
  <c r="BJ15" i="11" s="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H24" i="8" s="1"/>
  <c r="BB24" i="8"/>
  <c r="BA24" i="8"/>
  <c r="AZ24" i="8"/>
  <c r="AX24" i="8"/>
  <c r="BK23" i="8"/>
  <c r="BJ23" i="8"/>
  <c r="BG23" i="8"/>
  <c r="BF23" i="8"/>
  <c r="BE23" i="8"/>
  <c r="BI23" i="8" s="1"/>
  <c r="BD23" i="8"/>
  <c r="BH23" i="8" s="1"/>
  <c r="BB23" i="8"/>
  <c r="BC23" i="8" s="1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I28" i="7" s="1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I26" i="7" s="1"/>
  <c r="BD26" i="7"/>
  <c r="BH26" i="7" s="1"/>
  <c r="BB26" i="7"/>
  <c r="BA26" i="7"/>
  <c r="AZ26" i="7"/>
  <c r="AX26" i="7"/>
  <c r="BD23" i="10" l="1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J16" i="12" s="1"/>
  <c r="BE16" i="12"/>
  <c r="BI16" i="12" s="1"/>
  <c r="BC16" i="12"/>
  <c r="BB16" i="12"/>
  <c r="BA16" i="12"/>
  <c r="AY16" i="12"/>
  <c r="BL13" i="11"/>
  <c r="BK13" i="11"/>
  <c r="BH13" i="11"/>
  <c r="BG13" i="11"/>
  <c r="BF13" i="11"/>
  <c r="BJ13" i="11" s="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22" i="8" l="1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I12" i="11" s="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H21" i="8" s="1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J12" i="11" l="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I17" i="8" s="1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8" i="9" l="1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<sst xmlns="http://schemas.openxmlformats.org/spreadsheetml/2006/main" count="1787" uniqueCount="382">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</sst>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17"/>
  <sheetViews>
    <sheetView tabSelected="1" topLeftCell="Z1" workbookViewId="0">
      <selection activeCell="AY17" sqref="AY17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1392</v>
      </c>
      <c r="BN1" s="25">
        <f>SUM($AP$2:$AP$1048576,$AR$2:$AR$1048576)</f>
        <v>1439</v>
      </c>
      <c r="BO1" s="25">
        <f>SUM($AU$2:$AU$1048576)</f>
        <v>3816</v>
      </c>
      <c r="BP1" s="25">
        <f>SUM($AV$2:$AV$1048576)</f>
        <v>4824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17" si="1">SUMIF($B$2:$B$1048576,$B2,$AF$2:$AF$1048576)</f>
        <v>54</v>
      </c>
      <c r="BB2" s="25">
        <f t="shared" ref="BB2:BB17" si="2">SUMIF($B$2:$B$1048576,$B2,$AW$2:$AW$1048576)</f>
        <v>204</v>
      </c>
      <c r="BC2" s="25">
        <f t="shared" ref="BC2:BC17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17" si="5">SUMIF($B$2:$B$1048576,$B2,$AO$2:$AO$1048576)</f>
        <v>26</v>
      </c>
      <c r="BF2" s="25">
        <f t="shared" ref="BF2:BF17" si="6">SUMIF($B$2:$B$1048576,$B2,$AP$2:$AP$1048576)</f>
        <v>28</v>
      </c>
      <c r="BG2" s="25">
        <f t="shared" ref="BG2:BG17" si="7">SUMIF($B$2:$B$1048576,$B2,$AQ$2:$AQ$1048576)</f>
        <v>0</v>
      </c>
      <c r="BH2" s="25">
        <f t="shared" ref="BH2:BH17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17" si="14">SUMIF($B$2:$B$1048576,$B3,$AU$2:$AU$1048576)</f>
        <v>204</v>
      </c>
      <c r="BL3" s="30">
        <f t="shared" ref="BL3:BL17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x14ac:dyDescent="0.2">
      <c r="A17" s="18" t="s">
        <v>381</v>
      </c>
      <c r="B17" s="18" t="s">
        <v>376</v>
      </c>
      <c r="C17" s="18">
        <v>1000</v>
      </c>
      <c r="D17" s="18">
        <v>4</v>
      </c>
      <c r="E17" s="18">
        <v>1</v>
      </c>
      <c r="F17" s="18">
        <v>0</v>
      </c>
      <c r="G17" s="18">
        <v>1</v>
      </c>
      <c r="H17" s="18">
        <v>3</v>
      </c>
      <c r="I17" s="18">
        <v>3</v>
      </c>
      <c r="J17" s="18">
        <v>1</v>
      </c>
      <c r="K17" s="18">
        <v>0</v>
      </c>
      <c r="L17" s="18">
        <v>2</v>
      </c>
      <c r="M17" s="18">
        <v>0</v>
      </c>
      <c r="N17" s="18">
        <v>0.2</v>
      </c>
      <c r="O17" s="18">
        <v>0</v>
      </c>
      <c r="P17" s="18">
        <v>1.2</v>
      </c>
      <c r="Q17" s="18">
        <v>0.2</v>
      </c>
      <c r="R17" s="18">
        <v>2</v>
      </c>
      <c r="S17" s="18">
        <v>2</v>
      </c>
      <c r="T17" s="18">
        <v>0</v>
      </c>
      <c r="U17" s="18">
        <v>2</v>
      </c>
      <c r="V17" s="18">
        <v>0</v>
      </c>
      <c r="W17" s="18">
        <v>0.5</v>
      </c>
      <c r="X17" s="18">
        <v>0.5</v>
      </c>
      <c r="Y17" s="18">
        <v>10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5</v>
      </c>
      <c r="AF17" s="18">
        <v>213</v>
      </c>
      <c r="AG17" s="18">
        <v>53.441290000000002</v>
      </c>
      <c r="AH17" s="41">
        <v>0.57258064516129004</v>
      </c>
      <c r="AI17" s="41" t="s">
        <v>39</v>
      </c>
      <c r="AJ17" s="41">
        <v>0.54166666666666696</v>
      </c>
      <c r="AK17" s="41">
        <v>0.60555555555555596</v>
      </c>
      <c r="AL17" s="18">
        <v>0</v>
      </c>
      <c r="AM17" s="18">
        <v>104</v>
      </c>
      <c r="AN17" s="18">
        <v>109</v>
      </c>
      <c r="AO17" s="18">
        <v>98</v>
      </c>
      <c r="AP17" s="18">
        <v>96</v>
      </c>
      <c r="AQ17" s="18">
        <v>0</v>
      </c>
      <c r="AR17" s="18">
        <v>0</v>
      </c>
      <c r="AS17" s="42" t="s">
        <v>39</v>
      </c>
      <c r="AT17" s="41">
        <v>0.91079812206572797</v>
      </c>
      <c r="AU17" s="18">
        <v>232</v>
      </c>
      <c r="AV17" s="18">
        <v>184</v>
      </c>
      <c r="AW17" s="18">
        <v>416</v>
      </c>
      <c r="AY17" s="29" t="str">
        <f t="shared" ref="AY17" si="64">B17</f>
        <v>'20201208'</v>
      </c>
      <c r="AZ17" s="29" t="s">
        <v>280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19"/>
  <sheetViews>
    <sheetView topLeftCell="AP1" workbookViewId="0">
      <selection activeCell="AZ19" sqref="AZ19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1310</v>
      </c>
      <c r="BN1" s="25">
        <f>SUM($AP$2:$AP$1048576,$AR$2:$AR$1048576)</f>
        <v>1309</v>
      </c>
      <c r="BO1" s="25">
        <f>SUM($AU$2:$AU$1048576)</f>
        <v>4892</v>
      </c>
      <c r="BP1" s="25">
        <f>SUM($AV$2:$AV$1048576)</f>
        <v>3924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19" si="1">SUMIF($B$2:$B$1048576,$B2,$AF$2:$AF$1048576)</f>
        <v>11</v>
      </c>
      <c r="BB2" s="30">
        <f t="shared" ref="BB2:BB19" si="2">SUMIF($B$2:$B$1048576,$B2,$AW$2:$AW$1048576)</f>
        <v>24</v>
      </c>
      <c r="BC2" s="30">
        <f t="shared" ref="BC2:BC19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19" si="5">SUMIF($B$2:$B$1048576,$B2,$AO$2:$AO$1048576)</f>
        <v>4</v>
      </c>
      <c r="BF2" s="30">
        <f t="shared" ref="BF2:BF19" si="6">SUMIF($B$2:$B$1048576,$B2,$AP$2:$AP$1048576)</f>
        <v>7</v>
      </c>
      <c r="BG2" s="30">
        <f t="shared" ref="BG2:BG19" si="7">SUMIF($B$2:$B$1048576,$B2,$AQ$2:$AQ$1048576)</f>
        <v>0</v>
      </c>
      <c r="BH2" s="30">
        <f t="shared" ref="BH2:BH19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19" si="14">SUMIF($B$2:$B$1048576,$B3,$AU$2:$AU$1048576)</f>
        <v>8</v>
      </c>
      <c r="BL3" s="25">
        <f t="shared" ref="BL3:BL19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x14ac:dyDescent="0.2">
      <c r="A19" s="18" t="s">
        <v>372</v>
      </c>
      <c r="B19" s="18" t="s">
        <v>367</v>
      </c>
      <c r="C19" s="18">
        <v>1000</v>
      </c>
      <c r="D19" s="18">
        <v>4</v>
      </c>
      <c r="E19" s="18">
        <v>0</v>
      </c>
      <c r="F19" s="18">
        <v>1</v>
      </c>
      <c r="G19" s="18">
        <v>3</v>
      </c>
      <c r="H19" s="18">
        <v>0</v>
      </c>
      <c r="I19" s="18">
        <v>1</v>
      </c>
      <c r="J19" s="18">
        <v>3</v>
      </c>
      <c r="K19" s="18">
        <v>2</v>
      </c>
      <c r="L19" s="18">
        <v>0</v>
      </c>
      <c r="M19" s="18">
        <v>0</v>
      </c>
      <c r="N19" s="18">
        <v>0.2</v>
      </c>
      <c r="O19" s="18">
        <v>0</v>
      </c>
      <c r="P19" s="18">
        <v>1.2</v>
      </c>
      <c r="Q19" s="18">
        <v>0.2</v>
      </c>
      <c r="R19" s="18">
        <v>10</v>
      </c>
      <c r="S19" s="18">
        <v>2</v>
      </c>
      <c r="T19" s="18">
        <v>0</v>
      </c>
      <c r="U19" s="18">
        <v>2</v>
      </c>
      <c r="V19" s="18">
        <v>0</v>
      </c>
      <c r="W19" s="18">
        <v>0.5</v>
      </c>
      <c r="X19" s="18">
        <v>0.5</v>
      </c>
      <c r="Y19" s="18">
        <v>100</v>
      </c>
      <c r="Z19" s="18">
        <v>4</v>
      </c>
      <c r="AA19" s="18">
        <v>0</v>
      </c>
      <c r="AB19" s="18">
        <v>0</v>
      </c>
      <c r="AC19" s="18">
        <v>0</v>
      </c>
      <c r="AD19" s="18">
        <v>0</v>
      </c>
      <c r="AE19" s="18">
        <v>5</v>
      </c>
      <c r="AF19" s="18">
        <v>218</v>
      </c>
      <c r="AG19" s="18">
        <v>59.924073333333297</v>
      </c>
      <c r="AH19" s="41">
        <v>0.89711934156378603</v>
      </c>
      <c r="AI19" s="41" t="s">
        <v>39</v>
      </c>
      <c r="AJ19" s="41">
        <v>0.94444444444444398</v>
      </c>
      <c r="AK19" s="41">
        <v>0.85925925925925895</v>
      </c>
      <c r="AL19" s="18">
        <v>0</v>
      </c>
      <c r="AM19" s="18">
        <v>102</v>
      </c>
      <c r="AN19" s="18">
        <v>116</v>
      </c>
      <c r="AO19" s="18">
        <v>102</v>
      </c>
      <c r="AP19" s="18">
        <v>102</v>
      </c>
      <c r="AQ19" s="18">
        <v>0</v>
      </c>
      <c r="AR19" s="18">
        <v>0</v>
      </c>
      <c r="AS19" s="42" t="s">
        <v>39</v>
      </c>
      <c r="AT19" s="41">
        <v>0.93577981651376196</v>
      </c>
      <c r="AU19" s="18">
        <v>344</v>
      </c>
      <c r="AV19" s="18">
        <v>192</v>
      </c>
      <c r="AW19" s="18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31"/>
  <sheetViews>
    <sheetView topLeftCell="Z1" zoomScaleNormal="100" workbookViewId="0">
      <selection activeCell="AS31" sqref="AS3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1838</v>
      </c>
      <c r="BM1" s="25">
        <f>SUM($AO$2:$AO$1048576,$AQ$2:$AQ$1048576)</f>
        <v>1890</v>
      </c>
      <c r="BN1" s="25">
        <f>SUM($AT$2:$AT$1048576)</f>
        <v>6472</v>
      </c>
      <c r="BO1" s="25">
        <f>SUM($AU$2:$AU$1048576)</f>
        <v>6288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1" si="0">SUMIF($B$2:$B$1048576,$B2,$AE$2:$AE$1048576)</f>
        <v>42</v>
      </c>
      <c r="BA2" s="25">
        <f t="shared" ref="BA2:BA31" si="1">SUMIF($B$2:$B$1048576,$B2,$AV$2:$AV$1048576)</f>
        <v>164</v>
      </c>
      <c r="BB2" s="25">
        <f t="shared" ref="BB2:BB31" si="2">SUMIF($B$2:$B$1048576,$B2,$AF$2:$AF$1048576)*60</f>
        <v>1694.5396000000019</v>
      </c>
      <c r="BC2" s="25">
        <f>BB2/AZ2</f>
        <v>40.346180952380998</v>
      </c>
      <c r="BD2" s="25">
        <f t="shared" ref="BD2:BD31" si="3">SUMIF($B$2:$B$1048576,$B2,$AN$2:$AN$1048576)</f>
        <v>20</v>
      </c>
      <c r="BE2" s="25">
        <f t="shared" ref="BE2:BE31" si="4">SUMIF($B$2:$B$1048576,$B2,$AO$2:$AO$1048576)</f>
        <v>21</v>
      </c>
      <c r="BF2" s="25">
        <f t="shared" ref="BF2:BF31" si="5">SUMIF($B$2:$B$1048576,$B2,$AP$2:$AP$1048576)</f>
        <v>0</v>
      </c>
      <c r="BG2" s="25">
        <f t="shared" ref="BG2:BG31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1" si="8">SUMIF($B$2:$B$1048576,$B3,$AT$2:$AT$1048576)</f>
        <v>532</v>
      </c>
      <c r="BK3" s="18">
        <f t="shared" ref="BK3:BK31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x14ac:dyDescent="0.2">
      <c r="A31" s="1" t="s">
        <v>375</v>
      </c>
      <c r="B31" s="1" t="s">
        <v>376</v>
      </c>
      <c r="C31" s="1">
        <v>1000</v>
      </c>
      <c r="D31" s="1">
        <v>4</v>
      </c>
      <c r="E31" s="1">
        <v>0</v>
      </c>
      <c r="F31" s="1">
        <v>3</v>
      </c>
      <c r="G31" s="1">
        <v>2</v>
      </c>
      <c r="H31" s="1">
        <v>1</v>
      </c>
      <c r="I31" s="1">
        <v>1</v>
      </c>
      <c r="J31" s="1">
        <v>0</v>
      </c>
      <c r="K31" s="1">
        <v>3</v>
      </c>
      <c r="L31" s="1">
        <v>2</v>
      </c>
      <c r="M31" s="1">
        <v>0</v>
      </c>
      <c r="N31" s="1">
        <v>0.2</v>
      </c>
      <c r="O31" s="1">
        <v>0</v>
      </c>
      <c r="P31" s="1">
        <v>1.2</v>
      </c>
      <c r="Q31" s="1">
        <v>0.2</v>
      </c>
      <c r="R31" s="1">
        <v>10</v>
      </c>
      <c r="S31" s="1">
        <v>2</v>
      </c>
      <c r="T31" s="1">
        <v>0</v>
      </c>
      <c r="U31" s="1">
        <v>2</v>
      </c>
      <c r="V31" s="1">
        <v>0</v>
      </c>
      <c r="W31" s="1">
        <v>0.5</v>
      </c>
      <c r="X31" s="1">
        <v>0.5</v>
      </c>
      <c r="Y31" s="1">
        <v>100</v>
      </c>
      <c r="Z31" s="1">
        <v>4</v>
      </c>
      <c r="AA31" s="1">
        <v>0</v>
      </c>
      <c r="AB31" s="1">
        <v>0</v>
      </c>
      <c r="AC31" s="1">
        <v>0</v>
      </c>
      <c r="AD31" s="1">
        <v>0</v>
      </c>
      <c r="AE31" s="1">
        <v>237</v>
      </c>
      <c r="AF31" s="1">
        <v>64.203625000000002</v>
      </c>
      <c r="AG31" s="8">
        <v>0.936758893280632</v>
      </c>
      <c r="AH31" s="8" t="s">
        <v>39</v>
      </c>
      <c r="AI31" s="8">
        <v>0.94074074074074099</v>
      </c>
      <c r="AJ31" s="8">
        <v>0.93220338983050799</v>
      </c>
      <c r="AK31" s="1">
        <v>0</v>
      </c>
      <c r="AL31" s="1">
        <v>127</v>
      </c>
      <c r="AM31" s="1">
        <v>110</v>
      </c>
      <c r="AN31" s="1">
        <v>91</v>
      </c>
      <c r="AO31" s="1">
        <v>91</v>
      </c>
      <c r="AP31" s="1">
        <v>0</v>
      </c>
      <c r="AQ31" s="1">
        <v>0</v>
      </c>
      <c r="AR31" s="21" t="s">
        <v>39</v>
      </c>
      <c r="AS31" s="8">
        <v>0.76793248945147696</v>
      </c>
      <c r="AT31" s="1">
        <v>208</v>
      </c>
      <c r="AU31" s="1">
        <v>344</v>
      </c>
      <c r="AV31" s="1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6"/>
  <sheetViews>
    <sheetView topLeftCell="X1" workbookViewId="0">
      <selection activeCell="AY26" sqref="AY26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2194</v>
      </c>
      <c r="BM1" s="25">
        <f>SUM($AO$2:$AO$1048576,$AQ$2:$AQ$1048576)</f>
        <v>2239</v>
      </c>
      <c r="BN1" s="25">
        <f>SUM($AT$2:$AT$1048576)</f>
        <v>7120</v>
      </c>
      <c r="BO1" s="25">
        <f>SUM($AU$2:$AU$1048576)</f>
        <v>7492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26" si="1">SUMIF($B$2:$B$1048576,$B2,$AE$2:$AE$1048576)</f>
        <v>56</v>
      </c>
      <c r="BA2" s="25">
        <f t="shared" ref="BA2:BA26" si="2">SUMIF($B$2:$B$1048576,$B2,$AV$2:$AV$1048576)</f>
        <v>216</v>
      </c>
      <c r="BB2" s="25">
        <f t="shared" ref="BB2:BB26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26" si="5">SUMIF($B$2:$B$1048576,$B2,$AN$2:$AN$1048576)</f>
        <v>26</v>
      </c>
      <c r="BE2" s="25">
        <f t="shared" ref="BE2:BE26" si="6">SUMIF($B$2:$B$1048576,$B2,$AO$2:$AO$1048576)</f>
        <v>28</v>
      </c>
      <c r="BF2" s="25">
        <f t="shared" ref="BF2:BF26" si="7">SUMIF($B$2:$B$1048576,$B2,$AP$2:$AP$1048576)</f>
        <v>0</v>
      </c>
      <c r="BG2" s="25">
        <f t="shared" ref="BG2:BG26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26" si="10">SUMIF($B$2:$B$1048576,$B3,$AT$2:$AT$1048576)</f>
        <v>236</v>
      </c>
      <c r="BK3" s="29">
        <f t="shared" ref="BK3:BK26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x14ac:dyDescent="0.2">
      <c r="A26" s="18" t="s">
        <v>377</v>
      </c>
      <c r="B26" s="18" t="s">
        <v>376</v>
      </c>
      <c r="C26" s="18">
        <v>1000</v>
      </c>
      <c r="D26" s="18">
        <v>4</v>
      </c>
      <c r="E26" s="18">
        <v>0</v>
      </c>
      <c r="F26" s="18">
        <v>1</v>
      </c>
      <c r="G26" s="18">
        <v>2</v>
      </c>
      <c r="H26" s="18">
        <v>3</v>
      </c>
      <c r="I26" s="18">
        <v>2</v>
      </c>
      <c r="J26" s="18">
        <v>0</v>
      </c>
      <c r="K26" s="18">
        <v>3</v>
      </c>
      <c r="L26" s="18">
        <v>1</v>
      </c>
      <c r="M26" s="18">
        <v>0</v>
      </c>
      <c r="N26" s="18">
        <v>0.2</v>
      </c>
      <c r="O26" s="18">
        <v>0</v>
      </c>
      <c r="P26" s="18">
        <v>1.2</v>
      </c>
      <c r="Q26" s="18">
        <v>0.2</v>
      </c>
      <c r="R26" s="18">
        <v>10</v>
      </c>
      <c r="S26" s="18">
        <v>4</v>
      </c>
      <c r="T26" s="18">
        <v>0</v>
      </c>
      <c r="U26" s="18">
        <v>4</v>
      </c>
      <c r="V26" s="18">
        <v>0</v>
      </c>
      <c r="W26" s="18">
        <v>0.25</v>
      </c>
      <c r="X26" s="18">
        <v>0.25</v>
      </c>
      <c r="Y26" s="18">
        <v>10</v>
      </c>
      <c r="Z26" s="18">
        <v>4</v>
      </c>
      <c r="AA26" s="18">
        <v>0</v>
      </c>
      <c r="AB26" s="18">
        <v>0</v>
      </c>
      <c r="AC26" s="18">
        <v>0</v>
      </c>
      <c r="AD26" s="18">
        <v>0</v>
      </c>
      <c r="AE26" s="18">
        <v>254</v>
      </c>
      <c r="AF26" s="18">
        <v>100.108613333333</v>
      </c>
      <c r="AG26" s="41">
        <v>0.88194444444444398</v>
      </c>
      <c r="AH26" s="41" t="s">
        <v>39</v>
      </c>
      <c r="AI26" s="41">
        <v>0.861788617886179</v>
      </c>
      <c r="AJ26" s="41">
        <v>0.89696969696969697</v>
      </c>
      <c r="AK26" s="18">
        <v>0</v>
      </c>
      <c r="AL26" s="18">
        <v>106</v>
      </c>
      <c r="AM26" s="18">
        <v>148</v>
      </c>
      <c r="AN26" s="18">
        <v>102</v>
      </c>
      <c r="AO26" s="18">
        <v>102</v>
      </c>
      <c r="AP26" s="18">
        <v>0</v>
      </c>
      <c r="AQ26" s="18">
        <v>0</v>
      </c>
      <c r="AR26" s="42" t="s">
        <v>39</v>
      </c>
      <c r="AS26" s="41">
        <v>0.80314960629921295</v>
      </c>
      <c r="AT26" s="18">
        <v>272</v>
      </c>
      <c r="AU26" s="18">
        <v>320</v>
      </c>
      <c r="AV26" s="18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6"/>
  <sheetViews>
    <sheetView topLeftCell="AC1" workbookViewId="0">
      <selection activeCell="AZ27" sqref="AZ27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2124</v>
      </c>
      <c r="BM1" s="25">
        <f>SUM($AO$2:$AO$1048576,$AQ$2:$AQ$1048576)</f>
        <v>2195</v>
      </c>
      <c r="BN1" s="25">
        <f>SUM($AT$2:$AT$1048576)</f>
        <v>7284</v>
      </c>
      <c r="BO1" s="25">
        <f>SUM($AU$2:$AU$1048576)</f>
        <v>7660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26" si="1">SUMIF($B$2:$B$1048576,$B2,$AE$2:$AE$1048576)</f>
        <v>74</v>
      </c>
      <c r="BA2" s="25">
        <f t="shared" ref="BA2:BA26" si="2">SUMIF($B$2:$B$1048576,$B2,$AV$2:$AV$1048576)</f>
        <v>292</v>
      </c>
      <c r="BB2" s="25">
        <f t="shared" ref="BB2:BB26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26" si="5">SUMIF($B$2:$B$1048576,$B2,$AN$2:$AN$1048576)</f>
        <v>38</v>
      </c>
      <c r="BE2" s="25">
        <f t="shared" ref="BE2:BE26" si="6">SUMIF($B$2:$B$1048576,$B2,$AO$2:$AO$1048576)</f>
        <v>35</v>
      </c>
      <c r="BF2" s="25">
        <f t="shared" ref="BF2:BF26" si="7">SUMIF($B$2:$B$1048576,$B2,$AP$2:$AP$1048576)</f>
        <v>0</v>
      </c>
      <c r="BG2" s="25">
        <f t="shared" ref="BG2:BG26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26" si="10">SUMIF($B$2:$B$1048576,$B3,$AT$2:$AT$1048576)</f>
        <v>548</v>
      </c>
      <c r="BK3" s="29">
        <f t="shared" ref="BK3:BK26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x14ac:dyDescent="0.2">
      <c r="A26" s="18" t="s">
        <v>379</v>
      </c>
      <c r="B26" s="18" t="s">
        <v>376</v>
      </c>
      <c r="C26" s="18">
        <v>1000</v>
      </c>
      <c r="D26" s="18">
        <v>4</v>
      </c>
      <c r="E26" s="18">
        <v>1</v>
      </c>
      <c r="F26" s="18">
        <v>0</v>
      </c>
      <c r="G26" s="18">
        <v>2</v>
      </c>
      <c r="H26" s="18">
        <v>1</v>
      </c>
      <c r="I26" s="18">
        <v>2</v>
      </c>
      <c r="J26" s="18">
        <v>3</v>
      </c>
      <c r="K26" s="18">
        <v>1</v>
      </c>
      <c r="L26" s="18">
        <v>0</v>
      </c>
      <c r="M26" s="18">
        <v>0</v>
      </c>
      <c r="N26" s="18">
        <v>0.2</v>
      </c>
      <c r="O26" s="18">
        <v>0</v>
      </c>
      <c r="P26" s="18">
        <v>1.2</v>
      </c>
      <c r="Q26" s="18">
        <v>0.2</v>
      </c>
      <c r="R26" s="18">
        <v>10</v>
      </c>
      <c r="S26" s="18">
        <v>4</v>
      </c>
      <c r="T26" s="18">
        <v>0</v>
      </c>
      <c r="U26" s="18">
        <v>4</v>
      </c>
      <c r="V26" s="18">
        <v>0</v>
      </c>
      <c r="W26" s="18">
        <v>0.25</v>
      </c>
      <c r="X26" s="18">
        <v>0.25</v>
      </c>
      <c r="Y26" s="18">
        <v>10</v>
      </c>
      <c r="Z26" s="18">
        <v>4</v>
      </c>
      <c r="AA26" s="18">
        <v>0</v>
      </c>
      <c r="AB26" s="18">
        <v>0</v>
      </c>
      <c r="AC26" s="18">
        <v>0</v>
      </c>
      <c r="AD26" s="18">
        <v>0</v>
      </c>
      <c r="AE26" s="18">
        <v>254</v>
      </c>
      <c r="AF26" s="18">
        <v>86.465299999999999</v>
      </c>
      <c r="AG26" s="41">
        <v>0.91039426523297495</v>
      </c>
      <c r="AH26" s="41" t="s">
        <v>39</v>
      </c>
      <c r="AI26" s="41">
        <v>0.90647482014388503</v>
      </c>
      <c r="AJ26" s="41">
        <v>0.91428571428571404</v>
      </c>
      <c r="AK26" s="18">
        <v>0</v>
      </c>
      <c r="AL26" s="18">
        <v>126</v>
      </c>
      <c r="AM26" s="18">
        <v>128</v>
      </c>
      <c r="AN26" s="18">
        <v>101</v>
      </c>
      <c r="AO26" s="18">
        <v>99</v>
      </c>
      <c r="AP26" s="18">
        <v>0</v>
      </c>
      <c r="AQ26" s="18">
        <v>0</v>
      </c>
      <c r="AR26" s="42" t="s">
        <v>39</v>
      </c>
      <c r="AS26" s="41">
        <v>0.78740157480314998</v>
      </c>
      <c r="AT26" s="18">
        <v>304</v>
      </c>
      <c r="AU26" s="18">
        <v>336</v>
      </c>
      <c r="AV26" s="18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5"/>
  <sheetViews>
    <sheetView topLeftCell="Z1" workbookViewId="0">
      <selection activeCell="AY25" sqref="AY25:BL25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1461</v>
      </c>
      <c r="BN1" s="25">
        <f>SUM($AP$2:$AP$1048576,$AR$2:$AR$1048576)</f>
        <v>1373</v>
      </c>
      <c r="BO1" s="25">
        <f>SUM($AU$2:$AU$1048576)</f>
        <v>5060</v>
      </c>
      <c r="BP1" s="25">
        <f>SUM($AV$2:$AV$1048576)</f>
        <v>4508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5" si="35">SUMIF($B$2:$B$1048576,$B11,$AF$2:$AF$1048576)</f>
        <v>269</v>
      </c>
      <c r="BB11" s="30">
        <f t="shared" ref="BB11:BB25" si="36">SUMIF($B$2:$B$1048576,$B11,$AW$2:$AW$1048576)</f>
        <v>876</v>
      </c>
      <c r="BC11" s="30">
        <f t="shared" ref="BC11:BC25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5" si="39">SUMIF($B$2:$B$1048576,$B11,$AO$2:$AO$1048576)</f>
        <v>117</v>
      </c>
      <c r="BF11" s="30">
        <f t="shared" ref="BF11:BF25" si="40">SUMIF($B$2:$B$1048576,$B11,$AP$2:$AP$1048576)</f>
        <v>114</v>
      </c>
      <c r="BG11" s="30">
        <f t="shared" ref="BG11:BG25" si="41">SUMIF($B$2:$B$1048576,$B11,$AQ$2:$AQ$1048576)</f>
        <v>0</v>
      </c>
      <c r="BH11" s="30">
        <f t="shared" ref="BH11:BH25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5" si="45">SUMIF($B$2:$B$1048576,$B11,$AU$2:$AU$1048576)</f>
        <v>436</v>
      </c>
      <c r="BL11" s="18">
        <f t="shared" ref="BL11:BL25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x14ac:dyDescent="0.2">
      <c r="A25" s="18" t="s">
        <v>380</v>
      </c>
      <c r="B25" s="18" t="s">
        <v>376</v>
      </c>
      <c r="C25" s="18">
        <v>1000</v>
      </c>
      <c r="D25" s="18">
        <v>4</v>
      </c>
      <c r="E25" s="18">
        <v>0</v>
      </c>
      <c r="F25" s="18">
        <v>1</v>
      </c>
      <c r="G25" s="18">
        <v>3</v>
      </c>
      <c r="H25" s="18">
        <v>0</v>
      </c>
      <c r="I25" s="18">
        <v>2</v>
      </c>
      <c r="J25" s="18">
        <v>0</v>
      </c>
      <c r="K25" s="18">
        <v>1</v>
      </c>
      <c r="L25" s="18">
        <v>3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10</v>
      </c>
      <c r="S25" s="18">
        <v>2</v>
      </c>
      <c r="T25" s="18">
        <v>0</v>
      </c>
      <c r="U25" s="18">
        <v>2</v>
      </c>
      <c r="V25" s="18">
        <v>0</v>
      </c>
      <c r="W25" s="18">
        <v>0.5</v>
      </c>
      <c r="X25" s="18">
        <v>0.5</v>
      </c>
      <c r="Y25" s="18">
        <v>10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5</v>
      </c>
      <c r="AF25" s="18">
        <v>204</v>
      </c>
      <c r="AG25" s="18">
        <v>62.148548333333302</v>
      </c>
      <c r="AH25" s="41">
        <v>0.85</v>
      </c>
      <c r="AI25" s="41" t="s">
        <v>39</v>
      </c>
      <c r="AJ25" s="41">
        <v>0.84955752212389402</v>
      </c>
      <c r="AK25" s="41">
        <v>0.85039370078740195</v>
      </c>
      <c r="AL25" s="18">
        <v>0</v>
      </c>
      <c r="AM25" s="18">
        <v>96</v>
      </c>
      <c r="AN25" s="18">
        <v>108</v>
      </c>
      <c r="AO25" s="18">
        <v>96</v>
      </c>
      <c r="AP25" s="18">
        <v>95</v>
      </c>
      <c r="AQ25" s="18">
        <v>0</v>
      </c>
      <c r="AR25" s="18">
        <v>0</v>
      </c>
      <c r="AS25" s="42" t="s">
        <v>39</v>
      </c>
      <c r="AT25" s="41">
        <v>0.93627450980392202</v>
      </c>
      <c r="AU25" s="18">
        <v>320</v>
      </c>
      <c r="AV25" s="18">
        <v>272</v>
      </c>
      <c r="AW25" s="18">
        <v>592</v>
      </c>
      <c r="AY25" s="29" t="str">
        <f t="shared" ref="AY25" si="71">B25</f>
        <v>'20201208'</v>
      </c>
      <c r="AZ25" s="29" t="s">
        <v>374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2020-12-09T14:18:07Z</dcterms:modified>
</cp:coreProperties>
</file>