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2" activeTab="1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6" i="12" l="1"/>
  <c r="BK16" i="12"/>
  <c r="BH16" i="12"/>
  <c r="BG16" i="12"/>
  <c r="BF16" i="12"/>
  <c r="BJ16" i="12" s="1"/>
  <c r="BE16" i="12"/>
  <c r="BI16" i="12" s="1"/>
  <c r="BC16" i="12"/>
  <c r="BD16" i="12" s="1"/>
  <c r="BB16" i="12"/>
  <c r="BA16" i="12"/>
  <c r="AY16" i="12"/>
  <c r="BL13" i="11"/>
  <c r="BK13" i="11"/>
  <c r="BH13" i="11"/>
  <c r="BG13" i="11"/>
  <c r="BF13" i="11"/>
  <c r="BJ13" i="11" s="1"/>
  <c r="BE13" i="11"/>
  <c r="BI13" i="11" s="1"/>
  <c r="BC13" i="11"/>
  <c r="BD13" i="11" s="1"/>
  <c r="BB13" i="11"/>
  <c r="BA13" i="11"/>
  <c r="AY13" i="11"/>
  <c r="BL21" i="10"/>
  <c r="BK21" i="10"/>
  <c r="BH21" i="10"/>
  <c r="BG21" i="10"/>
  <c r="BF21" i="10"/>
  <c r="BJ21" i="10" s="1"/>
  <c r="BE21" i="10"/>
  <c r="BI21" i="10" s="1"/>
  <c r="BC21" i="10"/>
  <c r="BD21" i="10" s="1"/>
  <c r="BB21" i="10"/>
  <c r="BA21" i="10"/>
  <c r="AY21" i="10"/>
  <c r="BK22" i="8"/>
  <c r="BJ22" i="8"/>
  <c r="BG22" i="8"/>
  <c r="BF22" i="8"/>
  <c r="BH22" i="8" s="1"/>
  <c r="BE22" i="8"/>
  <c r="BI22" i="8" s="1"/>
  <c r="BD22" i="8"/>
  <c r="BB22" i="8"/>
  <c r="BC22" i="8" s="1"/>
  <c r="BA22" i="8"/>
  <c r="AZ22" i="8"/>
  <c r="AX22" i="8"/>
  <c r="BK25" i="7"/>
  <c r="BJ25" i="7"/>
  <c r="BG25" i="7"/>
  <c r="BF25" i="7"/>
  <c r="BE25" i="7"/>
  <c r="BI25" i="7" s="1"/>
  <c r="BD25" i="7"/>
  <c r="BH25" i="7" s="1"/>
  <c r="BB25" i="7"/>
  <c r="BC25" i="7" s="1"/>
  <c r="BA25" i="7"/>
  <c r="AZ25" i="7"/>
  <c r="AX25" i="7"/>
  <c r="BL12" i="11" l="1"/>
  <c r="BK12" i="11"/>
  <c r="BH12" i="11"/>
  <c r="BG12" i="11"/>
  <c r="BF12" i="11"/>
  <c r="BJ12" i="11" s="1"/>
  <c r="BE12" i="11"/>
  <c r="BI12" i="11" s="1"/>
  <c r="BC12" i="11"/>
  <c r="BD12" i="11" s="1"/>
  <c r="BB12" i="11"/>
  <c r="BA12" i="11"/>
  <c r="AY12" i="11"/>
  <c r="BL15" i="12"/>
  <c r="BK15" i="12"/>
  <c r="BH15" i="12"/>
  <c r="BG15" i="12"/>
  <c r="BF15" i="12"/>
  <c r="BJ15" i="12" s="1"/>
  <c r="BE15" i="12"/>
  <c r="BC15" i="12"/>
  <c r="BD15" i="12" s="1"/>
  <c r="BB15" i="12"/>
  <c r="BA15" i="12"/>
  <c r="AY15" i="12"/>
  <c r="BL14" i="12"/>
  <c r="BK14" i="12"/>
  <c r="BH14" i="12"/>
  <c r="BG14" i="12"/>
  <c r="BF14" i="12"/>
  <c r="BE14" i="12"/>
  <c r="BI14" i="12" s="1"/>
  <c r="BC14" i="12"/>
  <c r="BD14" i="12" s="1"/>
  <c r="BB14" i="12"/>
  <c r="BA14" i="12"/>
  <c r="AY14" i="12"/>
  <c r="BL20" i="10"/>
  <c r="BK20" i="10"/>
  <c r="BH20" i="10"/>
  <c r="BG20" i="10"/>
  <c r="BF20" i="10"/>
  <c r="BE20" i="10"/>
  <c r="BI20" i="10" s="1"/>
  <c r="BC20" i="10"/>
  <c r="BB20" i="10"/>
  <c r="BA20" i="10"/>
  <c r="AY20" i="10"/>
  <c r="BK21" i="9"/>
  <c r="BJ21" i="9"/>
  <c r="BG21" i="9"/>
  <c r="BF21" i="9"/>
  <c r="BE21" i="9"/>
  <c r="BI21" i="9" s="1"/>
  <c r="BD21" i="9"/>
  <c r="BB21" i="9"/>
  <c r="BA21" i="9"/>
  <c r="AZ21" i="9"/>
  <c r="AX21" i="9"/>
  <c r="BK21" i="8"/>
  <c r="BJ21" i="8"/>
  <c r="BG21" i="8"/>
  <c r="BF21" i="8"/>
  <c r="BE21" i="8"/>
  <c r="BI21" i="8" s="1"/>
  <c r="BD21" i="8"/>
  <c r="BH21" i="8" s="1"/>
  <c r="BB21" i="8"/>
  <c r="BC21" i="8" s="1"/>
  <c r="BA21" i="8"/>
  <c r="AZ21" i="8"/>
  <c r="AX21" i="8"/>
  <c r="BK24" i="7"/>
  <c r="BJ24" i="7"/>
  <c r="BG24" i="7"/>
  <c r="BF24" i="7"/>
  <c r="BE24" i="7"/>
  <c r="BD24" i="7"/>
  <c r="BH24" i="7" s="1"/>
  <c r="BB24" i="7"/>
  <c r="BC24" i="7" s="1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J11" i="11" s="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H20" i="9" s="1"/>
  <c r="BB20" i="9"/>
  <c r="BC20" i="9" s="1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I22" i="7" s="1"/>
  <c r="BD22" i="7"/>
  <c r="BH22" i="7" s="1"/>
  <c r="BB22" i="7"/>
  <c r="BC22" i="7" s="1"/>
  <c r="BA22" i="7"/>
  <c r="AZ22" i="7"/>
  <c r="AX22" i="7"/>
  <c r="BI13" i="12" l="1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J10" i="11" s="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I19" i="8" s="1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I21" i="7" s="1"/>
  <c r="BD21" i="7"/>
  <c r="BH21" i="7" s="1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I12" i="12" l="1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I17" i="8" s="1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I18" i="9" s="1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I15" i="10" s="1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J12" i="10" s="1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I20" i="7" s="1"/>
  <c r="BD20" i="7"/>
  <c r="BB20" i="7"/>
  <c r="BA20" i="7"/>
  <c r="AZ20" i="7"/>
  <c r="AX20" i="7"/>
  <c r="BJ16" i="10" l="1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H16" i="8" s="1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I16" i="8" l="1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<sst xmlns="http://schemas.openxmlformats.org/spreadsheetml/2006/main" count="1660" uniqueCount="349">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</sst>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13"/>
  <sheetViews>
    <sheetView topLeftCell="Z1" workbookViewId="0">
      <selection activeCell="AY13" sqref="AY13:BL1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949</v>
      </c>
      <c r="BN1" s="25">
        <f>SUM($AP$2:$AP$1048576,$AR$2:$AR$1048576)</f>
        <v>994</v>
      </c>
      <c r="BO1" s="25">
        <f>SUM($AU$2:$AU$1048576)</f>
        <v>2912</v>
      </c>
      <c r="BP1" s="25">
        <f>SUM($AV$2:$AV$1048576)</f>
        <v>3544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3" si="1">SUMIF($B$2:$B$1048576,$B2,$AF$2:$AF$1048576)</f>
        <v>54</v>
      </c>
      <c r="BB2" s="25">
        <f t="shared" ref="BB2:BB13" si="2">SUMIF($B$2:$B$1048576,$B2,$AW$2:$AW$1048576)</f>
        <v>204</v>
      </c>
      <c r="BC2" s="25">
        <f t="shared" ref="BC2:BC13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3" si="5">SUMIF($B$2:$B$1048576,$B2,$AO$2:$AO$1048576)</f>
        <v>26</v>
      </c>
      <c r="BF2" s="25">
        <f t="shared" ref="BF2:BF13" si="6">SUMIF($B$2:$B$1048576,$B2,$AP$2:$AP$1048576)</f>
        <v>28</v>
      </c>
      <c r="BG2" s="25">
        <f t="shared" ref="BG2:BG13" si="7">SUMIF($B$2:$B$1048576,$B2,$AQ$2:$AQ$1048576)</f>
        <v>0</v>
      </c>
      <c r="BH2" s="25">
        <f t="shared" ref="BH2:BH13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3" si="14">SUMIF($B$2:$B$1048576,$B3,$AU$2:$AU$1048576)</f>
        <v>204</v>
      </c>
      <c r="BL3" s="30">
        <f t="shared" ref="BL3:BL13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x14ac:dyDescent="0.2">
      <c r="A13" s="18" t="s">
        <v>347</v>
      </c>
      <c r="B13" s="18" t="s">
        <v>343</v>
      </c>
      <c r="C13" s="18">
        <v>1000</v>
      </c>
      <c r="D13" s="18">
        <v>4</v>
      </c>
      <c r="E13" s="18">
        <v>1</v>
      </c>
      <c r="F13" s="18">
        <v>0</v>
      </c>
      <c r="G13" s="18">
        <v>1</v>
      </c>
      <c r="H13" s="18">
        <v>3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1.2</v>
      </c>
      <c r="Q13" s="18">
        <v>0</v>
      </c>
      <c r="R13" s="18">
        <v>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256</v>
      </c>
      <c r="AG13" s="18">
        <v>68.157184999999998</v>
      </c>
      <c r="AH13" s="41">
        <v>0.51717171717171695</v>
      </c>
      <c r="AI13" s="41" t="s">
        <v>39</v>
      </c>
      <c r="AJ13" s="41">
        <v>0.52325581395348797</v>
      </c>
      <c r="AK13" s="41">
        <v>0.51054852320675104</v>
      </c>
      <c r="AL13" s="18">
        <v>0</v>
      </c>
      <c r="AM13" s="18">
        <v>135</v>
      </c>
      <c r="AN13" s="18">
        <v>121</v>
      </c>
      <c r="AO13" s="18">
        <v>114</v>
      </c>
      <c r="AP13" s="18">
        <v>114</v>
      </c>
      <c r="AQ13" s="18">
        <v>0</v>
      </c>
      <c r="AR13" s="18">
        <v>0</v>
      </c>
      <c r="AS13" s="42" t="s">
        <v>39</v>
      </c>
      <c r="AT13" s="41">
        <v>0.890625</v>
      </c>
      <c r="AU13" s="18">
        <v>280</v>
      </c>
      <c r="AV13" s="18">
        <v>336</v>
      </c>
      <c r="AW13" s="18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16"/>
  <sheetViews>
    <sheetView tabSelected="1" topLeftCell="AD1" workbookViewId="0">
      <selection activeCell="AY16" sqref="AY16:BL16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1012</v>
      </c>
      <c r="BN1" s="25">
        <f>SUM($AP$2:$AP$1048576,$AR$2:$AR$1048576)</f>
        <v>1012</v>
      </c>
      <c r="BO1" s="25">
        <f>SUM($AU$2:$AU$1048576)</f>
        <v>3796</v>
      </c>
      <c r="BP1" s="25">
        <f>SUM($AV$2:$AV$1048576)</f>
        <v>3156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6" si="1">SUMIF($B$2:$B$1048576,$B2,$AF$2:$AF$1048576)</f>
        <v>11</v>
      </c>
      <c r="BB2" s="30">
        <f t="shared" ref="BB2:BB16" si="2">SUMIF($B$2:$B$1048576,$B2,$AW$2:$AW$1048576)</f>
        <v>24</v>
      </c>
      <c r="BC2" s="30">
        <f t="shared" ref="BC2:BC16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6" si="5">SUMIF($B$2:$B$1048576,$B2,$AO$2:$AO$1048576)</f>
        <v>4</v>
      </c>
      <c r="BF2" s="30">
        <f t="shared" ref="BF2:BF16" si="6">SUMIF($B$2:$B$1048576,$B2,$AP$2:$AP$1048576)</f>
        <v>7</v>
      </c>
      <c r="BG2" s="30">
        <f t="shared" ref="BG2:BG16" si="7">SUMIF($B$2:$B$1048576,$B2,$AQ$2:$AQ$1048576)</f>
        <v>0</v>
      </c>
      <c r="BH2" s="30">
        <f t="shared" ref="BH2:BH16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6" si="14">SUMIF($B$2:$B$1048576,$B3,$AU$2:$AU$1048576)</f>
        <v>8</v>
      </c>
      <c r="BL3" s="25">
        <f t="shared" ref="BL3:BL16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x14ac:dyDescent="0.2">
      <c r="A16" s="18" t="s">
        <v>348</v>
      </c>
      <c r="B16" s="18" t="s">
        <v>343</v>
      </c>
      <c r="C16" s="18">
        <v>1000</v>
      </c>
      <c r="D16" s="18">
        <v>4</v>
      </c>
      <c r="E16" s="18">
        <v>0</v>
      </c>
      <c r="F16" s="18">
        <v>1</v>
      </c>
      <c r="G16" s="18">
        <v>3</v>
      </c>
      <c r="H16" s="18">
        <v>0</v>
      </c>
      <c r="I16" s="18">
        <v>1</v>
      </c>
      <c r="J16" s="18">
        <v>3</v>
      </c>
      <c r="K16" s="18">
        <v>2</v>
      </c>
      <c r="L16" s="18">
        <v>0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1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5</v>
      </c>
      <c r="AF16" s="18">
        <v>259</v>
      </c>
      <c r="AG16" s="18">
        <v>60.134785000000001</v>
      </c>
      <c r="AH16" s="41">
        <v>0.77083333333333304</v>
      </c>
      <c r="AI16" s="41" t="s">
        <v>39</v>
      </c>
      <c r="AJ16" s="41">
        <v>0.88356164383561597</v>
      </c>
      <c r="AK16" s="41">
        <v>0.68421052631579005</v>
      </c>
      <c r="AL16" s="18">
        <v>0</v>
      </c>
      <c r="AM16" s="18">
        <v>129</v>
      </c>
      <c r="AN16" s="18">
        <v>130</v>
      </c>
      <c r="AO16" s="18">
        <v>123</v>
      </c>
      <c r="AP16" s="18">
        <v>121</v>
      </c>
      <c r="AQ16" s="18">
        <v>0</v>
      </c>
      <c r="AR16" s="18">
        <v>0</v>
      </c>
      <c r="AS16" s="42" t="s">
        <v>39</v>
      </c>
      <c r="AT16" s="41">
        <v>0.94208494208494198</v>
      </c>
      <c r="AU16" s="18">
        <v>444</v>
      </c>
      <c r="AV16" s="18">
        <v>268</v>
      </c>
      <c r="AW16" s="18">
        <v>712</v>
      </c>
      <c r="AY16" s="25" t="str">
        <f t="shared" ref="AY16" si="58">B16</f>
        <v>'20201202'</v>
      </c>
      <c r="AZ16" s="25" t="s">
        <v>280</v>
      </c>
      <c r="BA16" s="25">
        <f t="shared" si="1"/>
        <v>259</v>
      </c>
      <c r="BB16" s="25">
        <f t="shared" si="2"/>
        <v>712</v>
      </c>
      <c r="BC16" s="25">
        <f t="shared" si="3"/>
        <v>3608.0871000000002</v>
      </c>
      <c r="BD16" s="25">
        <f t="shared" ref="BD16" si="59">BC16/BA16</f>
        <v>13.930838223938224</v>
      </c>
      <c r="BE16" s="25">
        <f t="shared" si="5"/>
        <v>123</v>
      </c>
      <c r="BF16" s="25">
        <f t="shared" si="6"/>
        <v>121</v>
      </c>
      <c r="BG16" s="25">
        <f t="shared" si="7"/>
        <v>0</v>
      </c>
      <c r="BH16" s="25">
        <f t="shared" si="8"/>
        <v>0</v>
      </c>
      <c r="BI16" s="25">
        <f t="shared" ref="BI16" si="60">SUM(BE16,BG16)</f>
        <v>123</v>
      </c>
      <c r="BJ16" s="25">
        <f t="shared" ref="BJ16" si="61">SUM(BF16,BH16)</f>
        <v>121</v>
      </c>
      <c r="BK16" s="25">
        <f t="shared" si="14"/>
        <v>444</v>
      </c>
      <c r="BL16" s="25">
        <f t="shared" si="15"/>
        <v>268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25"/>
  <sheetViews>
    <sheetView topLeftCell="AD1" zoomScaleNormal="100" workbookViewId="0">
      <selection activeCell="AF26" sqref="AF2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1615</v>
      </c>
      <c r="BM1" s="25">
        <f>SUM($AO$2:$AO$1048576,$AQ$2:$AQ$1048576)</f>
        <v>1671</v>
      </c>
      <c r="BN1" s="25">
        <f>SUM($AT$2:$AT$1048576)</f>
        <v>5924</v>
      </c>
      <c r="BO1" s="25">
        <f>SUM($AU$2:$AU$1048576)</f>
        <v>5552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25" si="0">SUMIF($B$2:$B$1048576,$B2,$AE$2:$AE$1048576)</f>
        <v>42</v>
      </c>
      <c r="BA2" s="25">
        <f t="shared" ref="BA2:BA25" si="1">SUMIF($B$2:$B$1048576,$B2,$AV$2:$AV$1048576)</f>
        <v>164</v>
      </c>
      <c r="BB2" s="25">
        <f t="shared" ref="BB2:BB25" si="2">SUMIF($B$2:$B$1048576,$B2,$AF$2:$AF$1048576)*60</f>
        <v>1694.5396000000019</v>
      </c>
      <c r="BC2" s="25">
        <f>BB2/AZ2</f>
        <v>40.346180952380998</v>
      </c>
      <c r="BD2" s="25">
        <f t="shared" ref="BD2:BD25" si="3">SUMIF($B$2:$B$1048576,$B2,$AN$2:$AN$1048576)</f>
        <v>20</v>
      </c>
      <c r="BE2" s="25">
        <f t="shared" ref="BE2:BE25" si="4">SUMIF($B$2:$B$1048576,$B2,$AO$2:$AO$1048576)</f>
        <v>21</v>
      </c>
      <c r="BF2" s="25">
        <f t="shared" ref="BF2:BF25" si="5">SUMIF($B$2:$B$1048576,$B2,$AP$2:$AP$1048576)</f>
        <v>0</v>
      </c>
      <c r="BG2" s="25">
        <f t="shared" ref="BG2:BG25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25" si="8">SUMIF($B$2:$B$1048576,$B3,$AT$2:$AT$1048576)</f>
        <v>532</v>
      </c>
      <c r="BK3" s="18">
        <f t="shared" ref="BK3:BK25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x14ac:dyDescent="0.2">
      <c r="A25" s="1" t="s">
        <v>342</v>
      </c>
      <c r="B25" s="1" t="s">
        <v>343</v>
      </c>
      <c r="C25" s="1">
        <v>1000</v>
      </c>
      <c r="D25" s="1">
        <v>4</v>
      </c>
      <c r="E25" s="1">
        <v>0</v>
      </c>
      <c r="F25" s="1">
        <v>3</v>
      </c>
      <c r="G25" s="1">
        <v>2</v>
      </c>
      <c r="H25" s="1">
        <v>1</v>
      </c>
      <c r="I25" s="1">
        <v>1</v>
      </c>
      <c r="J25" s="1">
        <v>0</v>
      </c>
      <c r="K25" s="1">
        <v>3</v>
      </c>
      <c r="L25" s="1">
        <v>2</v>
      </c>
      <c r="M25" s="1">
        <v>0</v>
      </c>
      <c r="N25" s="1">
        <v>0.2</v>
      </c>
      <c r="O25" s="1">
        <v>0</v>
      </c>
      <c r="P25" s="1">
        <v>1.2</v>
      </c>
      <c r="Q25" s="1">
        <v>0</v>
      </c>
      <c r="R25" s="1">
        <v>10</v>
      </c>
      <c r="S25" s="1">
        <v>1</v>
      </c>
      <c r="T25" s="1">
        <v>0</v>
      </c>
      <c r="U25" s="1">
        <v>1</v>
      </c>
      <c r="V25" s="1">
        <v>0</v>
      </c>
      <c r="W25" s="1">
        <v>1</v>
      </c>
      <c r="X25" s="1">
        <v>1</v>
      </c>
      <c r="Y25" s="1">
        <v>4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196</v>
      </c>
      <c r="AF25" s="1">
        <v>47.248345</v>
      </c>
      <c r="AG25" s="8">
        <v>0.83404255319148901</v>
      </c>
      <c r="AH25" s="8" t="s">
        <v>39</v>
      </c>
      <c r="AI25" s="8">
        <v>0.81415929203539805</v>
      </c>
      <c r="AJ25" s="8">
        <v>0.85245901639344301</v>
      </c>
      <c r="AK25" s="1">
        <v>0</v>
      </c>
      <c r="AL25" s="1">
        <v>92</v>
      </c>
      <c r="AM25" s="1">
        <v>104</v>
      </c>
      <c r="AN25" s="1">
        <v>88</v>
      </c>
      <c r="AO25" s="1">
        <v>87</v>
      </c>
      <c r="AP25" s="1">
        <v>0</v>
      </c>
      <c r="AQ25" s="1">
        <v>0</v>
      </c>
      <c r="AR25" s="21" t="s">
        <v>39</v>
      </c>
      <c r="AS25" s="8">
        <v>0.89285714285714302</v>
      </c>
      <c r="AT25" s="1">
        <v>292</v>
      </c>
      <c r="AU25" s="1">
        <v>288</v>
      </c>
      <c r="AV25" s="1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2"/>
  <sheetViews>
    <sheetView workbookViewId="0">
      <selection activeCell="A23" sqref="A2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1788</v>
      </c>
      <c r="BM1" s="25">
        <f>SUM($AO$2:$AO$1048576,$AQ$2:$AQ$1048576)</f>
        <v>1834</v>
      </c>
      <c r="BN1" s="25">
        <f>SUM($AT$2:$AT$1048576)</f>
        <v>5920</v>
      </c>
      <c r="BO1" s="25">
        <f>SUM($AU$2:$AU$1048576)</f>
        <v>6140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1" si="1">SUMIF($B$2:$B$1048576,$B2,$AE$2:$AE$1048576)</f>
        <v>56</v>
      </c>
      <c r="BA2" s="25">
        <f t="shared" ref="BA2:BA21" si="2">SUMIF($B$2:$B$1048576,$B2,$AV$2:$AV$1048576)</f>
        <v>216</v>
      </c>
      <c r="BB2" s="25">
        <f t="shared" ref="BB2:BB21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1" si="5">SUMIF($B$2:$B$1048576,$B2,$AN$2:$AN$1048576)</f>
        <v>26</v>
      </c>
      <c r="BE2" s="25">
        <f t="shared" ref="BE2:BE21" si="6">SUMIF($B$2:$B$1048576,$B2,$AO$2:$AO$1048576)</f>
        <v>28</v>
      </c>
      <c r="BF2" s="25">
        <f t="shared" ref="BF2:BF21" si="7">SUMIF($B$2:$B$1048576,$B2,$AP$2:$AP$1048576)</f>
        <v>0</v>
      </c>
      <c r="BG2" s="25">
        <f t="shared" ref="BG2:BG21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1" si="10">SUMIF($B$2:$B$1048576,$B3,$AT$2:$AT$1048576)</f>
        <v>236</v>
      </c>
      <c r="BK3" s="29">
        <f t="shared" ref="BK3:BK21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x14ac:dyDescent="0.2">
      <c r="A22" s="18" t="s">
        <v>344</v>
      </c>
      <c r="B22" s="18" t="s">
        <v>343</v>
      </c>
      <c r="C22" s="18">
        <v>1000</v>
      </c>
      <c r="D22" s="18">
        <v>4</v>
      </c>
      <c r="E22" s="18">
        <v>0</v>
      </c>
      <c r="F22" s="18">
        <v>1</v>
      </c>
      <c r="G22" s="18">
        <v>2</v>
      </c>
      <c r="H22" s="18">
        <v>3</v>
      </c>
      <c r="I22" s="18">
        <v>2</v>
      </c>
      <c r="J22" s="18">
        <v>0</v>
      </c>
      <c r="K22" s="18">
        <v>3</v>
      </c>
      <c r="L22" s="18">
        <v>1</v>
      </c>
      <c r="M22" s="18">
        <v>0</v>
      </c>
      <c r="N22" s="18">
        <v>0.2</v>
      </c>
      <c r="O22" s="18">
        <v>0</v>
      </c>
      <c r="P22" s="18">
        <v>1.2</v>
      </c>
      <c r="Q22" s="18">
        <v>0</v>
      </c>
      <c r="R22" s="18">
        <v>10</v>
      </c>
      <c r="S22" s="18">
        <v>1</v>
      </c>
      <c r="T22" s="18">
        <v>0</v>
      </c>
      <c r="U22" s="18">
        <v>1</v>
      </c>
      <c r="V22" s="18">
        <v>0</v>
      </c>
      <c r="W22" s="18">
        <v>1</v>
      </c>
      <c r="X22" s="18">
        <v>1</v>
      </c>
      <c r="Y22" s="18">
        <v>1</v>
      </c>
      <c r="Z22" s="18">
        <v>4</v>
      </c>
      <c r="AA22" s="18">
        <v>0</v>
      </c>
      <c r="AB22" s="18">
        <v>0</v>
      </c>
      <c r="AC22" s="18">
        <v>0</v>
      </c>
      <c r="AD22" s="18">
        <v>0</v>
      </c>
      <c r="AE22" s="18">
        <v>216</v>
      </c>
      <c r="AF22" s="18">
        <v>66.903128333333299</v>
      </c>
      <c r="AG22" s="41">
        <v>0.65060240963855398</v>
      </c>
      <c r="AH22" s="41" t="s">
        <v>39</v>
      </c>
      <c r="AI22" s="41">
        <v>0.56725146198830401</v>
      </c>
      <c r="AJ22" s="41">
        <v>0.73913043478260898</v>
      </c>
      <c r="AK22" s="18">
        <v>0</v>
      </c>
      <c r="AL22" s="18">
        <v>97</v>
      </c>
      <c r="AM22" s="18">
        <v>119</v>
      </c>
      <c r="AN22" s="18">
        <v>97</v>
      </c>
      <c r="AO22" s="18">
        <v>98</v>
      </c>
      <c r="AP22" s="18">
        <v>0</v>
      </c>
      <c r="AQ22" s="18">
        <v>0</v>
      </c>
      <c r="AR22" s="42" t="s">
        <v>39</v>
      </c>
      <c r="AS22" s="41">
        <v>0.90277777777777801</v>
      </c>
      <c r="AT22" s="18">
        <v>340</v>
      </c>
      <c r="AU22" s="18">
        <v>312</v>
      </c>
      <c r="AV22" s="18">
        <v>652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2"/>
  <sheetViews>
    <sheetView topLeftCell="AC1" workbookViewId="0">
      <selection activeCell="AX22" sqref="AX22:BK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1707</v>
      </c>
      <c r="BM1" s="25">
        <f>SUM($AO$2:$AO$1048576,$AQ$2:$AQ$1048576)</f>
        <v>1778</v>
      </c>
      <c r="BN1" s="25">
        <f>SUM($AT$2:$AT$1048576)</f>
        <v>5932</v>
      </c>
      <c r="BO1" s="25">
        <f>SUM($AU$2:$AU$1048576)</f>
        <v>6364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22" si="1">SUMIF($B$2:$B$1048576,$B2,$AE$2:$AE$1048576)</f>
        <v>74</v>
      </c>
      <c r="BA2" s="25">
        <f t="shared" ref="BA2:BA22" si="2">SUMIF($B$2:$B$1048576,$B2,$AV$2:$AV$1048576)</f>
        <v>292</v>
      </c>
      <c r="BB2" s="25">
        <f t="shared" ref="BB2:BB22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22" si="5">SUMIF($B$2:$B$1048576,$B2,$AN$2:$AN$1048576)</f>
        <v>38</v>
      </c>
      <c r="BE2" s="25">
        <f t="shared" ref="BE2:BE22" si="6">SUMIF($B$2:$B$1048576,$B2,$AO$2:$AO$1048576)</f>
        <v>35</v>
      </c>
      <c r="BF2" s="25">
        <f t="shared" ref="BF2:BF22" si="7">SUMIF($B$2:$B$1048576,$B2,$AP$2:$AP$1048576)</f>
        <v>0</v>
      </c>
      <c r="BG2" s="25">
        <f t="shared" ref="BG2:BG22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22" si="10">SUMIF($B$2:$B$1048576,$B3,$AT$2:$AT$1048576)</f>
        <v>548</v>
      </c>
      <c r="BK3" s="29">
        <f t="shared" ref="BK3:BK22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x14ac:dyDescent="0.2">
      <c r="A22" s="18" t="s">
        <v>345</v>
      </c>
      <c r="B22" s="18" t="s">
        <v>343</v>
      </c>
      <c r="C22" s="18">
        <v>1000</v>
      </c>
      <c r="D22" s="18">
        <v>4</v>
      </c>
      <c r="E22" s="18">
        <v>1</v>
      </c>
      <c r="F22" s="18">
        <v>0</v>
      </c>
      <c r="G22" s="18">
        <v>2</v>
      </c>
      <c r="H22" s="18">
        <v>1</v>
      </c>
      <c r="I22" s="18">
        <v>2</v>
      </c>
      <c r="J22" s="18">
        <v>3</v>
      </c>
      <c r="K22" s="18">
        <v>1</v>
      </c>
      <c r="L22" s="18">
        <v>0</v>
      </c>
      <c r="M22" s="18">
        <v>0</v>
      </c>
      <c r="N22" s="18">
        <v>0.2</v>
      </c>
      <c r="O22" s="18">
        <v>0</v>
      </c>
      <c r="P22" s="18">
        <v>1.2</v>
      </c>
      <c r="Q22" s="18">
        <v>0</v>
      </c>
      <c r="R22" s="18">
        <v>10</v>
      </c>
      <c r="S22" s="18">
        <v>1</v>
      </c>
      <c r="T22" s="18">
        <v>0</v>
      </c>
      <c r="U22" s="18">
        <v>1</v>
      </c>
      <c r="V22" s="18">
        <v>0</v>
      </c>
      <c r="W22" s="18">
        <v>1</v>
      </c>
      <c r="X22" s="18">
        <v>1</v>
      </c>
      <c r="Y22" s="18">
        <v>10</v>
      </c>
      <c r="Z22" s="18">
        <v>4</v>
      </c>
      <c r="AA22" s="18">
        <v>0</v>
      </c>
      <c r="AB22" s="18">
        <v>0</v>
      </c>
      <c r="AC22" s="18">
        <v>0</v>
      </c>
      <c r="AD22" s="18">
        <v>0</v>
      </c>
      <c r="AE22" s="18">
        <v>252</v>
      </c>
      <c r="AF22" s="18">
        <v>60.907381666666701</v>
      </c>
      <c r="AG22" s="41">
        <v>0.82622950819672103</v>
      </c>
      <c r="AH22" s="41" t="s">
        <v>39</v>
      </c>
      <c r="AI22" s="41">
        <v>0.84146341463414598</v>
      </c>
      <c r="AJ22" s="41">
        <v>0.80851063829787195</v>
      </c>
      <c r="AK22" s="18">
        <v>0</v>
      </c>
      <c r="AL22" s="18">
        <v>138</v>
      </c>
      <c r="AM22" s="18">
        <v>114</v>
      </c>
      <c r="AN22" s="18">
        <v>108</v>
      </c>
      <c r="AO22" s="18">
        <v>108</v>
      </c>
      <c r="AP22" s="18">
        <v>0</v>
      </c>
      <c r="AQ22" s="18">
        <v>0</v>
      </c>
      <c r="AR22" s="42" t="s">
        <v>39</v>
      </c>
      <c r="AS22" s="41">
        <v>0.85714285714285698</v>
      </c>
      <c r="AT22" s="18">
        <v>344</v>
      </c>
      <c r="AU22" s="18">
        <v>348</v>
      </c>
      <c r="AV22" s="18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1"/>
  <sheetViews>
    <sheetView topLeftCell="Z1" workbookViewId="0">
      <selection activeCell="AY21" sqref="AY21:BL21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1195</v>
      </c>
      <c r="BN1" s="25">
        <f>SUM($AP$2:$AP$1048576,$AR$2:$AR$1048576)</f>
        <v>1109</v>
      </c>
      <c r="BO1" s="25">
        <f>SUM($AU$2:$AU$1048576)</f>
        <v>4172</v>
      </c>
      <c r="BP1" s="25">
        <f>SUM($AV$2:$AV$1048576)</f>
        <v>3820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1" si="35">SUMIF($B$2:$B$1048576,$B11,$AF$2:$AF$1048576)</f>
        <v>269</v>
      </c>
      <c r="BB11" s="30">
        <f t="shared" ref="BB11:BB21" si="36">SUMIF($B$2:$B$1048576,$B11,$AW$2:$AW$1048576)</f>
        <v>876</v>
      </c>
      <c r="BC11" s="30">
        <f t="shared" ref="BC11:BC21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1" si="39">SUMIF($B$2:$B$1048576,$B11,$AO$2:$AO$1048576)</f>
        <v>117</v>
      </c>
      <c r="BF11" s="30">
        <f t="shared" ref="BF11:BF21" si="40">SUMIF($B$2:$B$1048576,$B11,$AP$2:$AP$1048576)</f>
        <v>114</v>
      </c>
      <c r="BG11" s="30">
        <f t="shared" ref="BG11:BG21" si="41">SUMIF($B$2:$B$1048576,$B11,$AQ$2:$AQ$1048576)</f>
        <v>0</v>
      </c>
      <c r="BH11" s="30">
        <f t="shared" ref="BH11:BH21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1" si="45">SUMIF($B$2:$B$1048576,$B11,$AU$2:$AU$1048576)</f>
        <v>436</v>
      </c>
      <c r="BL11" s="18">
        <f t="shared" ref="BL11:BL21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x14ac:dyDescent="0.2">
      <c r="A21" s="18" t="s">
        <v>346</v>
      </c>
      <c r="B21" s="18" t="s">
        <v>343</v>
      </c>
      <c r="C21" s="18">
        <v>1000</v>
      </c>
      <c r="D21" s="18">
        <v>4</v>
      </c>
      <c r="E21" s="18">
        <v>0</v>
      </c>
      <c r="F21" s="18">
        <v>1</v>
      </c>
      <c r="G21" s="18">
        <v>3</v>
      </c>
      <c r="H21" s="18">
        <v>0</v>
      </c>
      <c r="I21" s="18">
        <v>2</v>
      </c>
      <c r="J21" s="18">
        <v>0</v>
      </c>
      <c r="K21" s="18">
        <v>1</v>
      </c>
      <c r="L21" s="18">
        <v>3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7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257</v>
      </c>
      <c r="AG21" s="18">
        <v>67.737939999999995</v>
      </c>
      <c r="AH21" s="41">
        <v>0.87713310580204795</v>
      </c>
      <c r="AI21" s="41" t="s">
        <v>39</v>
      </c>
      <c r="AJ21" s="41">
        <v>0.87074829931972797</v>
      </c>
      <c r="AK21" s="41">
        <v>0.88356164383561597</v>
      </c>
      <c r="AL21" s="18">
        <v>0</v>
      </c>
      <c r="AM21" s="18">
        <v>128</v>
      </c>
      <c r="AN21" s="18">
        <v>129</v>
      </c>
      <c r="AO21" s="18">
        <v>115</v>
      </c>
      <c r="AP21" s="18">
        <v>115</v>
      </c>
      <c r="AQ21" s="18">
        <v>0</v>
      </c>
      <c r="AR21" s="18">
        <v>0</v>
      </c>
      <c r="AS21" s="42" t="s">
        <v>39</v>
      </c>
      <c r="AT21" s="41">
        <v>0.89494163424124495</v>
      </c>
      <c r="AU21" s="18">
        <v>300</v>
      </c>
      <c r="AV21" s="18">
        <v>284</v>
      </c>
      <c r="AW21" s="18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2020-12-03T02:20:03Z</dcterms:modified>
</cp:coreProperties>
</file>