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2" activeTab="10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8" i="12" l="1"/>
  <c r="BK18" i="12"/>
  <c r="BH18" i="12"/>
  <c r="BG18" i="12"/>
  <c r="BF18" i="12"/>
  <c r="BJ18" i="12" s="1"/>
  <c r="BE18" i="12"/>
  <c r="BI18" i="12" s="1"/>
  <c r="BC18" i="12"/>
  <c r="BD18" i="12" s="1"/>
  <c r="BB18" i="12"/>
  <c r="BA18" i="12"/>
  <c r="AY18" i="12"/>
  <c r="BL17" i="12"/>
  <c r="BK17" i="12"/>
  <c r="BH17" i="12"/>
  <c r="BG17" i="12"/>
  <c r="BF17" i="12"/>
  <c r="BJ17" i="12" s="1"/>
  <c r="BE17" i="12"/>
  <c r="BI17" i="12" s="1"/>
  <c r="BC17" i="12"/>
  <c r="BD17" i="12" s="1"/>
  <c r="BB17" i="12"/>
  <c r="BA17" i="12"/>
  <c r="AY17" i="12"/>
  <c r="BL23" i="10"/>
  <c r="BK23" i="10"/>
  <c r="BH23" i="10"/>
  <c r="BG23" i="10"/>
  <c r="BF23" i="10"/>
  <c r="BJ23" i="10" s="1"/>
  <c r="BE23" i="10"/>
  <c r="BI23" i="10" s="1"/>
  <c r="BC23" i="10"/>
  <c r="BD23" i="10" s="1"/>
  <c r="BB23" i="10"/>
  <c r="BA23" i="10"/>
  <c r="AY23" i="10"/>
  <c r="BL22" i="10"/>
  <c r="BK22" i="10"/>
  <c r="BH22" i="10"/>
  <c r="BG22" i="10"/>
  <c r="BF22" i="10"/>
  <c r="BJ22" i="10" s="1"/>
  <c r="BE22" i="10"/>
  <c r="BI22" i="10" s="1"/>
  <c r="BC22" i="10"/>
  <c r="BD22" i="10" s="1"/>
  <c r="BB22" i="10"/>
  <c r="BA22" i="10"/>
  <c r="AY22" i="10"/>
  <c r="BL15" i="11"/>
  <c r="BK15" i="11"/>
  <c r="BJ15" i="11"/>
  <c r="BH15" i="11"/>
  <c r="BG15" i="11"/>
  <c r="BF15" i="11"/>
  <c r="BE15" i="11"/>
  <c r="BI15" i="11" s="1"/>
  <c r="BC15" i="11"/>
  <c r="BD15" i="11" s="1"/>
  <c r="BB15" i="11"/>
  <c r="BA15" i="11"/>
  <c r="AY15" i="11"/>
  <c r="BL14" i="11"/>
  <c r="BK14" i="11"/>
  <c r="BH14" i="11"/>
  <c r="BG14" i="11"/>
  <c r="BF14" i="11"/>
  <c r="BJ14" i="11" s="1"/>
  <c r="BE14" i="11"/>
  <c r="BI14" i="11" s="1"/>
  <c r="BC14" i="11"/>
  <c r="BD14" i="11" s="1"/>
  <c r="BB14" i="11"/>
  <c r="BA14" i="11"/>
  <c r="AY14" i="11"/>
  <c r="BK24" i="8"/>
  <c r="BJ24" i="8"/>
  <c r="BG24" i="8"/>
  <c r="BF24" i="8"/>
  <c r="BE24" i="8"/>
  <c r="BI24" i="8" s="1"/>
  <c r="BD24" i="8"/>
  <c r="BH24" i="8" s="1"/>
  <c r="BB24" i="8"/>
  <c r="BC24" i="8" s="1"/>
  <c r="BA24" i="8"/>
  <c r="AZ24" i="8"/>
  <c r="AX24" i="8"/>
  <c r="BK23" i="8"/>
  <c r="BJ23" i="8"/>
  <c r="BG23" i="8"/>
  <c r="BF23" i="8"/>
  <c r="BE23" i="8"/>
  <c r="BI23" i="8" s="1"/>
  <c r="BD23" i="8"/>
  <c r="BH23" i="8" s="1"/>
  <c r="BB23" i="8"/>
  <c r="BC23" i="8" s="1"/>
  <c r="BA23" i="8"/>
  <c r="AZ23" i="8"/>
  <c r="AX23" i="8"/>
  <c r="BK23" i="9"/>
  <c r="BJ23" i="9"/>
  <c r="BG23" i="9"/>
  <c r="BF23" i="9"/>
  <c r="BE23" i="9"/>
  <c r="BI23" i="9" s="1"/>
  <c r="BD23" i="9"/>
  <c r="BH23" i="9" s="1"/>
  <c r="BB23" i="9"/>
  <c r="BC23" i="9" s="1"/>
  <c r="BA23" i="9"/>
  <c r="AZ23" i="9"/>
  <c r="AX23" i="9"/>
  <c r="BK22" i="9"/>
  <c r="BJ22" i="9"/>
  <c r="BG22" i="9"/>
  <c r="BF22" i="9"/>
  <c r="BE22" i="9"/>
  <c r="BI22" i="9" s="1"/>
  <c r="BD22" i="9"/>
  <c r="BH22" i="9" s="1"/>
  <c r="BB22" i="9"/>
  <c r="BC22" i="9" s="1"/>
  <c r="BA22" i="9"/>
  <c r="AZ22" i="9"/>
  <c r="AX22" i="9"/>
  <c r="BK29" i="7"/>
  <c r="BJ29" i="7"/>
  <c r="BG29" i="7"/>
  <c r="BF29" i="7"/>
  <c r="BE29" i="7"/>
  <c r="BI29" i="7" s="1"/>
  <c r="BD29" i="7"/>
  <c r="BH29" i="7" s="1"/>
  <c r="BB29" i="7"/>
  <c r="BC29" i="7" s="1"/>
  <c r="BA29" i="7"/>
  <c r="AZ29" i="7"/>
  <c r="AX29" i="7"/>
  <c r="BK28" i="7"/>
  <c r="BJ28" i="7"/>
  <c r="BI28" i="7"/>
  <c r="BG28" i="7"/>
  <c r="BF28" i="7"/>
  <c r="BE28" i="7"/>
  <c r="BD28" i="7"/>
  <c r="BH28" i="7" s="1"/>
  <c r="BB28" i="7"/>
  <c r="BC28" i="7" s="1"/>
  <c r="BA28" i="7"/>
  <c r="AZ28" i="7"/>
  <c r="AX28" i="7"/>
  <c r="BK27" i="7"/>
  <c r="BJ27" i="7"/>
  <c r="BG27" i="7"/>
  <c r="BF27" i="7"/>
  <c r="BE27" i="7"/>
  <c r="BI27" i="7" s="1"/>
  <c r="BD27" i="7"/>
  <c r="BH27" i="7" s="1"/>
  <c r="BB27" i="7"/>
  <c r="BC27" i="7" s="1"/>
  <c r="BA27" i="7"/>
  <c r="AZ27" i="7"/>
  <c r="AX27" i="7"/>
  <c r="BK26" i="7"/>
  <c r="BJ26" i="7"/>
  <c r="BG26" i="7"/>
  <c r="BF26" i="7"/>
  <c r="BE26" i="7"/>
  <c r="BI26" i="7" s="1"/>
  <c r="BD26" i="7"/>
  <c r="BH26" i="7" s="1"/>
  <c r="BC26" i="7"/>
  <c r="BB26" i="7"/>
  <c r="BA26" i="7"/>
  <c r="AZ26" i="7"/>
  <c r="AX26" i="7"/>
  <c r="BL16" i="12" l="1"/>
  <c r="BK16" i="12"/>
  <c r="BH16" i="12"/>
  <c r="BG16" i="12"/>
  <c r="BF16" i="12"/>
  <c r="BJ16" i="12" s="1"/>
  <c r="BE16" i="12"/>
  <c r="BI16" i="12" s="1"/>
  <c r="BC16" i="12"/>
  <c r="BB16" i="12"/>
  <c r="BA16" i="12"/>
  <c r="AY16" i="12"/>
  <c r="BL13" i="11"/>
  <c r="BK13" i="11"/>
  <c r="BH13" i="11"/>
  <c r="BG13" i="11"/>
  <c r="BF13" i="11"/>
  <c r="BJ13" i="11" s="1"/>
  <c r="BE13" i="11"/>
  <c r="BI13" i="11" s="1"/>
  <c r="BC13" i="11"/>
  <c r="BB13" i="11"/>
  <c r="BA13" i="11"/>
  <c r="AY13" i="11"/>
  <c r="BL21" i="10"/>
  <c r="BK21" i="10"/>
  <c r="BH21" i="10"/>
  <c r="BG21" i="10"/>
  <c r="BF21" i="10"/>
  <c r="BJ21" i="10" s="1"/>
  <c r="BE21" i="10"/>
  <c r="BC21" i="10"/>
  <c r="BB21" i="10"/>
  <c r="BA21" i="10"/>
  <c r="AY21" i="10"/>
  <c r="BK22" i="8"/>
  <c r="BJ22" i="8"/>
  <c r="BG22" i="8"/>
  <c r="BF22" i="8"/>
  <c r="BE22" i="8"/>
  <c r="BI22" i="8" s="1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D13" i="11" l="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J12" i="11" s="1"/>
  <c r="BE12" i="11"/>
  <c r="BI12" i="11" s="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I21" i="8" s="1"/>
  <c r="BD21" i="8"/>
  <c r="BH21" i="8" s="1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C20" i="9" s="1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J15" i="12" l="1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J10" i="11" s="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I21" i="7" s="1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I19" i="8" l="1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I17" i="8" s="1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I18" i="9" s="1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5" i="10" l="1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<sst xmlns="http://schemas.openxmlformats.org/spreadsheetml/2006/main" count="1727" uniqueCount="364">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</sst>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P15"/>
  <sheetViews>
    <sheetView workbookViewId="0">
      <selection activeCell="A15" sqref="A1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1209</v>
      </c>
      <c r="BN1" s="25">
        <f>SUM($AP$2:$AP$1048576,$AR$2:$AR$1048576)</f>
        <v>1253</v>
      </c>
      <c r="BO1" s="25">
        <f>SUM($AU$2:$AU$1048576)</f>
        <v>3416</v>
      </c>
      <c r="BP1" s="25">
        <f>SUM($AV$2:$AV$1048576)</f>
        <v>4316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15" si="1">SUMIF($B$2:$B$1048576,$B2,$AF$2:$AF$1048576)</f>
        <v>54</v>
      </c>
      <c r="BB2" s="25">
        <f t="shared" ref="BB2:BB15" si="2">SUMIF($B$2:$B$1048576,$B2,$AW$2:$AW$1048576)</f>
        <v>204</v>
      </c>
      <c r="BC2" s="25">
        <f t="shared" ref="BC2:BC15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15" si="5">SUMIF($B$2:$B$1048576,$B2,$AO$2:$AO$1048576)</f>
        <v>26</v>
      </c>
      <c r="BF2" s="25">
        <f t="shared" ref="BF2:BF15" si="6">SUMIF($B$2:$B$1048576,$B2,$AP$2:$AP$1048576)</f>
        <v>28</v>
      </c>
      <c r="BG2" s="25">
        <f t="shared" ref="BG2:BG15" si="7">SUMIF($B$2:$B$1048576,$B2,$AQ$2:$AQ$1048576)</f>
        <v>0</v>
      </c>
      <c r="BH2" s="25">
        <f t="shared" ref="BH2:BH15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15" si="14">SUMIF($B$2:$B$1048576,$B3,$AU$2:$AU$1048576)</f>
        <v>204</v>
      </c>
      <c r="BL3" s="30">
        <f t="shared" ref="BL3:BL15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x14ac:dyDescent="0.2">
      <c r="A15" s="18" t="s">
        <v>360</v>
      </c>
      <c r="B15" s="18" t="s">
        <v>353</v>
      </c>
      <c r="C15" s="18">
        <v>1000</v>
      </c>
      <c r="D15" s="18">
        <v>4</v>
      </c>
      <c r="E15" s="18">
        <v>1</v>
      </c>
      <c r="F15" s="18">
        <v>0</v>
      </c>
      <c r="G15" s="18">
        <v>1</v>
      </c>
      <c r="H15" s="18">
        <v>3</v>
      </c>
      <c r="I15" s="18">
        <v>3</v>
      </c>
      <c r="J15" s="18">
        <v>1</v>
      </c>
      <c r="K15" s="18">
        <v>0</v>
      </c>
      <c r="L15" s="18">
        <v>2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4</v>
      </c>
      <c r="S15" s="18">
        <v>1</v>
      </c>
      <c r="T15" s="18">
        <v>1</v>
      </c>
      <c r="U15" s="18">
        <v>1</v>
      </c>
      <c r="V15" s="18">
        <v>1</v>
      </c>
      <c r="W15" s="18">
        <v>1</v>
      </c>
      <c r="X15" s="18">
        <v>1</v>
      </c>
      <c r="Y15" s="18">
        <v>4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5</v>
      </c>
      <c r="AF15" s="18">
        <v>296</v>
      </c>
      <c r="AG15" s="18">
        <v>91.100756666666697</v>
      </c>
      <c r="AH15" s="41">
        <v>0.56923076923076898</v>
      </c>
      <c r="AI15" s="41" t="s">
        <v>39</v>
      </c>
      <c r="AJ15" s="41">
        <v>0.57089552238805996</v>
      </c>
      <c r="AK15" s="41">
        <v>0.567460317460317</v>
      </c>
      <c r="AL15" s="18">
        <v>0</v>
      </c>
      <c r="AM15" s="18">
        <v>153</v>
      </c>
      <c r="AN15" s="18">
        <v>143</v>
      </c>
      <c r="AO15" s="18">
        <v>141</v>
      </c>
      <c r="AP15" s="18">
        <v>141</v>
      </c>
      <c r="AQ15" s="18">
        <v>0</v>
      </c>
      <c r="AR15" s="18">
        <v>0</v>
      </c>
      <c r="AS15" s="42" t="s">
        <v>39</v>
      </c>
      <c r="AT15" s="41">
        <v>0.95270270270270296</v>
      </c>
      <c r="AU15" s="18">
        <v>248</v>
      </c>
      <c r="AV15" s="18">
        <v>380</v>
      </c>
      <c r="AW15" s="18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18"/>
  <sheetViews>
    <sheetView tabSelected="1" topLeftCell="AM1" workbookViewId="0">
      <selection activeCell="AY18" sqref="AY18:BL18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1208</v>
      </c>
      <c r="BN1" s="25">
        <f>SUM($AP$2:$AP$1048576,$AR$2:$AR$1048576)</f>
        <v>1207</v>
      </c>
      <c r="BO1" s="25">
        <f>SUM($AU$2:$AU$1048576)</f>
        <v>4548</v>
      </c>
      <c r="BP1" s="25">
        <f>SUM($AV$2:$AV$1048576)</f>
        <v>3732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18" si="1">SUMIF($B$2:$B$1048576,$B2,$AF$2:$AF$1048576)</f>
        <v>11</v>
      </c>
      <c r="BB2" s="30">
        <f t="shared" ref="BB2:BB18" si="2">SUMIF($B$2:$B$1048576,$B2,$AW$2:$AW$1048576)</f>
        <v>24</v>
      </c>
      <c r="BC2" s="30">
        <f t="shared" ref="BC2:BC18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18" si="5">SUMIF($B$2:$B$1048576,$B2,$AO$2:$AO$1048576)</f>
        <v>4</v>
      </c>
      <c r="BF2" s="30">
        <f t="shared" ref="BF2:BF18" si="6">SUMIF($B$2:$B$1048576,$B2,$AP$2:$AP$1048576)</f>
        <v>7</v>
      </c>
      <c r="BG2" s="30">
        <f t="shared" ref="BG2:BG18" si="7">SUMIF($B$2:$B$1048576,$B2,$AQ$2:$AQ$1048576)</f>
        <v>0</v>
      </c>
      <c r="BH2" s="30">
        <f t="shared" ref="BH2:BH18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18" si="14">SUMIF($B$2:$B$1048576,$B3,$AU$2:$AU$1048576)</f>
        <v>8</v>
      </c>
      <c r="BL3" s="25">
        <f t="shared" ref="BL3:BL18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280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x14ac:dyDescent="0.2">
      <c r="A18" s="18" t="s">
        <v>363</v>
      </c>
      <c r="B18" s="18" t="s">
        <v>353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1</v>
      </c>
      <c r="J18" s="18">
        <v>3</v>
      </c>
      <c r="K18" s="18">
        <v>2</v>
      </c>
      <c r="L18" s="18">
        <v>0</v>
      </c>
      <c r="M18" s="18">
        <v>0</v>
      </c>
      <c r="N18" s="18">
        <v>0.2</v>
      </c>
      <c r="O18" s="18">
        <v>0</v>
      </c>
      <c r="P18" s="18">
        <v>1.2</v>
      </c>
      <c r="Q18" s="18">
        <v>0.2</v>
      </c>
      <c r="R18" s="18">
        <v>8</v>
      </c>
      <c r="S18" s="18">
        <v>2</v>
      </c>
      <c r="T18" s="18">
        <v>0</v>
      </c>
      <c r="U18" s="18">
        <v>2</v>
      </c>
      <c r="V18" s="18">
        <v>0</v>
      </c>
      <c r="W18" s="18">
        <v>0.5</v>
      </c>
      <c r="X18" s="18">
        <v>0.5</v>
      </c>
      <c r="Y18" s="18">
        <v>1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214</v>
      </c>
      <c r="AG18" s="18">
        <v>55.4028316666667</v>
      </c>
      <c r="AH18" s="41">
        <v>0.81679389312977102</v>
      </c>
      <c r="AI18" s="41" t="s">
        <v>39</v>
      </c>
      <c r="AJ18" s="41">
        <v>0.91150442477876104</v>
      </c>
      <c r="AK18" s="41">
        <v>0.74496644295301995</v>
      </c>
      <c r="AL18" s="18">
        <v>0</v>
      </c>
      <c r="AM18" s="18">
        <v>103</v>
      </c>
      <c r="AN18" s="18">
        <v>111</v>
      </c>
      <c r="AO18" s="18">
        <v>102</v>
      </c>
      <c r="AP18" s="18">
        <v>102</v>
      </c>
      <c r="AQ18" s="18">
        <v>0</v>
      </c>
      <c r="AR18" s="18">
        <v>0</v>
      </c>
      <c r="AS18" s="42" t="s">
        <v>39</v>
      </c>
      <c r="AT18" s="41">
        <v>0.95327102803738295</v>
      </c>
      <c r="AU18" s="18">
        <v>416</v>
      </c>
      <c r="AV18" s="18">
        <v>288</v>
      </c>
      <c r="AW18" s="18">
        <v>704</v>
      </c>
      <c r="AY18" s="29" t="str">
        <f t="shared" si="62"/>
        <v>'20201204'</v>
      </c>
      <c r="AZ18" s="29" t="s">
        <v>280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29"/>
  <sheetViews>
    <sheetView zoomScaleNormal="100" workbookViewId="0">
      <selection activeCell="A30" sqref="A3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1687</v>
      </c>
      <c r="BM1" s="25">
        <f>SUM($AO$2:$AO$1048576,$AQ$2:$AQ$1048576)</f>
        <v>1739</v>
      </c>
      <c r="BN1" s="25">
        <f>SUM($AT$2:$AT$1048576)</f>
        <v>6120</v>
      </c>
      <c r="BO1" s="25">
        <f>SUM($AU$2:$AU$1048576)</f>
        <v>5724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29" si="0">SUMIF($B$2:$B$1048576,$B2,$AE$2:$AE$1048576)</f>
        <v>42</v>
      </c>
      <c r="BA2" s="25">
        <f t="shared" ref="BA2:BA29" si="1">SUMIF($B$2:$B$1048576,$B2,$AV$2:$AV$1048576)</f>
        <v>164</v>
      </c>
      <c r="BB2" s="25">
        <f t="shared" ref="BB2:BB29" si="2">SUMIF($B$2:$B$1048576,$B2,$AF$2:$AF$1048576)*60</f>
        <v>1694.5396000000019</v>
      </c>
      <c r="BC2" s="25">
        <f>BB2/AZ2</f>
        <v>40.346180952380998</v>
      </c>
      <c r="BD2" s="25">
        <f t="shared" ref="BD2:BD29" si="3">SUMIF($B$2:$B$1048576,$B2,$AN$2:$AN$1048576)</f>
        <v>20</v>
      </c>
      <c r="BE2" s="25">
        <f t="shared" ref="BE2:BE29" si="4">SUMIF($B$2:$B$1048576,$B2,$AO$2:$AO$1048576)</f>
        <v>21</v>
      </c>
      <c r="BF2" s="25">
        <f t="shared" ref="BF2:BF29" si="5">SUMIF($B$2:$B$1048576,$B2,$AP$2:$AP$1048576)</f>
        <v>0</v>
      </c>
      <c r="BG2" s="25">
        <f t="shared" ref="BG2:BG29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29" si="8">SUMIF($B$2:$B$1048576,$B3,$AT$2:$AT$1048576)</f>
        <v>532</v>
      </c>
      <c r="BK3" s="18">
        <f t="shared" ref="BK3:BK29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" t="s">
        <v>219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x14ac:dyDescent="0.2">
      <c r="A29" s="1" t="s">
        <v>354</v>
      </c>
      <c r="B29" s="1" t="s">
        <v>353</v>
      </c>
      <c r="C29" s="1">
        <v>1000</v>
      </c>
      <c r="D29" s="1">
        <v>4</v>
      </c>
      <c r="E29" s="1">
        <v>0</v>
      </c>
      <c r="F29" s="1">
        <v>3</v>
      </c>
      <c r="G29" s="1">
        <v>2</v>
      </c>
      <c r="H29" s="1">
        <v>1</v>
      </c>
      <c r="I29" s="1">
        <v>1</v>
      </c>
      <c r="J29" s="1">
        <v>0</v>
      </c>
      <c r="K29" s="1">
        <v>3</v>
      </c>
      <c r="L29" s="1">
        <v>2</v>
      </c>
      <c r="M29" s="1">
        <v>0</v>
      </c>
      <c r="N29" s="1">
        <v>0.2</v>
      </c>
      <c r="O29" s="1">
        <v>0</v>
      </c>
      <c r="P29" s="1">
        <v>1.2</v>
      </c>
      <c r="Q29" s="1">
        <v>0</v>
      </c>
      <c r="R29" s="1">
        <v>5</v>
      </c>
      <c r="S29" s="1">
        <v>1</v>
      </c>
      <c r="T29" s="1">
        <v>0</v>
      </c>
      <c r="U29" s="1">
        <v>1</v>
      </c>
      <c r="V29" s="1">
        <v>0</v>
      </c>
      <c r="W29" s="1">
        <v>1</v>
      </c>
      <c r="X29" s="1">
        <v>1</v>
      </c>
      <c r="Y29" s="1">
        <v>0</v>
      </c>
      <c r="Z29" s="1">
        <v>4</v>
      </c>
      <c r="AA29" s="1">
        <v>0</v>
      </c>
      <c r="AB29" s="1">
        <v>0</v>
      </c>
      <c r="AC29" s="1">
        <v>0</v>
      </c>
      <c r="AD29" s="1">
        <v>0</v>
      </c>
      <c r="AE29" s="1">
        <v>109</v>
      </c>
      <c r="AF29" s="1">
        <v>29.587309999999999</v>
      </c>
      <c r="AG29" s="8">
        <v>0.865079365079365</v>
      </c>
      <c r="AH29" s="8" t="s">
        <v>39</v>
      </c>
      <c r="AI29" s="8">
        <v>0.88333333333333297</v>
      </c>
      <c r="AJ29" s="8">
        <v>0.84848484848484895</v>
      </c>
      <c r="AK29" s="1">
        <v>0</v>
      </c>
      <c r="AL29" s="1">
        <v>53</v>
      </c>
      <c r="AM29" s="1">
        <v>56</v>
      </c>
      <c r="AN29" s="1">
        <v>38</v>
      </c>
      <c r="AO29" s="1">
        <v>40</v>
      </c>
      <c r="AP29" s="1">
        <v>0</v>
      </c>
      <c r="AQ29" s="1">
        <v>0</v>
      </c>
      <c r="AR29" s="21" t="s">
        <v>39</v>
      </c>
      <c r="AS29" s="8">
        <v>0.71559633027522895</v>
      </c>
      <c r="AT29" s="1">
        <v>136</v>
      </c>
      <c r="AU29" s="1">
        <v>124</v>
      </c>
      <c r="AV29" s="1">
        <v>260</v>
      </c>
      <c r="AX29" s="1" t="str">
        <f t="shared" si="61"/>
        <v>'20201204'</v>
      </c>
      <c r="AY29" s="1" t="s">
        <v>219</v>
      </c>
      <c r="AZ29" s="1">
        <f t="shared" si="0"/>
        <v>148</v>
      </c>
      <c r="BA29" s="1">
        <f t="shared" si="1"/>
        <v>272</v>
      </c>
      <c r="BB29" s="1">
        <f t="shared" si="2"/>
        <v>3017.9157</v>
      </c>
      <c r="BC29" s="1">
        <f t="shared" si="62"/>
        <v>20.391322297297297</v>
      </c>
      <c r="BD29" s="1">
        <f t="shared" si="3"/>
        <v>49</v>
      </c>
      <c r="BE29" s="1">
        <f t="shared" si="4"/>
        <v>48</v>
      </c>
      <c r="BF29" s="1">
        <f t="shared" si="5"/>
        <v>0</v>
      </c>
      <c r="BG29" s="1">
        <f t="shared" si="6"/>
        <v>0</v>
      </c>
      <c r="BH29" s="1">
        <f t="shared" si="63"/>
        <v>49</v>
      </c>
      <c r="BI29" s="1">
        <f t="shared" si="64"/>
        <v>48</v>
      </c>
      <c r="BJ29" s="1">
        <f t="shared" si="8"/>
        <v>148</v>
      </c>
      <c r="BK29" s="1">
        <f t="shared" si="9"/>
        <v>124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3"/>
  <sheetViews>
    <sheetView topLeftCell="AE1" workbookViewId="0">
      <selection activeCell="BA23" sqref="BA23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26" width="0" style="18" hidden="1" customWidth="1"/>
    <col min="27" max="30" width="8.625" style="18" hidden="1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1883</v>
      </c>
      <c r="BM1" s="25">
        <f>SUM($AO$2:$AO$1048576,$AQ$2:$AQ$1048576)</f>
        <v>1926</v>
      </c>
      <c r="BN1" s="25">
        <f>SUM($AT$2:$AT$1048576)</f>
        <v>6208</v>
      </c>
      <c r="BO1" s="25">
        <f>SUM($AU$2:$AU$1048576)</f>
        <v>6524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23" si="1">SUMIF($B$2:$B$1048576,$B2,$AE$2:$AE$1048576)</f>
        <v>56</v>
      </c>
      <c r="BA2" s="25">
        <f t="shared" ref="BA2:BA23" si="2">SUMIF($B$2:$B$1048576,$B2,$AV$2:$AV$1048576)</f>
        <v>216</v>
      </c>
      <c r="BB2" s="25">
        <f t="shared" ref="BB2:BB23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23" si="5">SUMIF($B$2:$B$1048576,$B2,$AN$2:$AN$1048576)</f>
        <v>26</v>
      </c>
      <c r="BE2" s="25">
        <f t="shared" ref="BE2:BE23" si="6">SUMIF($B$2:$B$1048576,$B2,$AO$2:$AO$1048576)</f>
        <v>28</v>
      </c>
      <c r="BF2" s="25">
        <f t="shared" ref="BF2:BF23" si="7">SUMIF($B$2:$B$1048576,$B2,$AP$2:$AP$1048576)</f>
        <v>0</v>
      </c>
      <c r="BG2" s="25">
        <f t="shared" ref="BG2:BG23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23" si="10">SUMIF($B$2:$B$1048576,$B3,$AT$2:$AT$1048576)</f>
        <v>236</v>
      </c>
      <c r="BK3" s="29">
        <f t="shared" ref="BK3:BK23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x14ac:dyDescent="0.2">
      <c r="A23" s="18" t="s">
        <v>355</v>
      </c>
      <c r="B23" s="18" t="s">
        <v>350</v>
      </c>
      <c r="C23" s="18">
        <v>1000</v>
      </c>
      <c r="D23" s="18">
        <v>4</v>
      </c>
      <c r="E23" s="18">
        <v>0</v>
      </c>
      <c r="F23" s="18">
        <v>1</v>
      </c>
      <c r="G23" s="18">
        <v>2</v>
      </c>
      <c r="H23" s="18">
        <v>3</v>
      </c>
      <c r="I23" s="18">
        <v>2</v>
      </c>
      <c r="J23" s="18">
        <v>0</v>
      </c>
      <c r="K23" s="18">
        <v>3</v>
      </c>
      <c r="L23" s="18">
        <v>1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10</v>
      </c>
      <c r="S23" s="18">
        <v>2</v>
      </c>
      <c r="T23" s="18">
        <v>0</v>
      </c>
      <c r="U23" s="18">
        <v>2</v>
      </c>
      <c r="V23" s="18">
        <v>0</v>
      </c>
      <c r="W23" s="18">
        <v>0.5</v>
      </c>
      <c r="X23" s="18">
        <v>0.5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226</v>
      </c>
      <c r="AF23" s="18">
        <v>75.579785000000001</v>
      </c>
      <c r="AG23" s="41">
        <v>0.798586572438163</v>
      </c>
      <c r="AH23" s="41" t="s">
        <v>39</v>
      </c>
      <c r="AI23" s="41">
        <v>0.80379746835443</v>
      </c>
      <c r="AJ23" s="41">
        <v>0.79200000000000004</v>
      </c>
      <c r="AK23" s="18">
        <v>0</v>
      </c>
      <c r="AL23" s="18">
        <v>127</v>
      </c>
      <c r="AM23" s="18">
        <v>99</v>
      </c>
      <c r="AN23" s="18">
        <v>95</v>
      </c>
      <c r="AO23" s="18">
        <v>92</v>
      </c>
      <c r="AP23" s="18">
        <v>0</v>
      </c>
      <c r="AQ23" s="18">
        <v>0</v>
      </c>
      <c r="AR23" s="42" t="s">
        <v>39</v>
      </c>
      <c r="AS23" s="41">
        <v>0.82743362831858402</v>
      </c>
      <c r="AT23" s="18">
        <v>288</v>
      </c>
      <c r="AU23" s="18">
        <v>384</v>
      </c>
      <c r="AV23" s="18">
        <v>672</v>
      </c>
      <c r="AX23" s="29" t="str">
        <f t="shared" si="63"/>
        <v>'20201203'</v>
      </c>
      <c r="AY23" s="29" t="s">
        <v>219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4"/>
  <sheetViews>
    <sheetView workbookViewId="0">
      <selection activeCell="Q25" sqref="Q2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1909</v>
      </c>
      <c r="BM1" s="25">
        <f>SUM($AO$2:$AO$1048576,$AQ$2:$AQ$1048576)</f>
        <v>1981</v>
      </c>
      <c r="BN1" s="25">
        <f>SUM($AT$2:$AT$1048576)</f>
        <v>6636</v>
      </c>
      <c r="BO1" s="25">
        <f>SUM($AU$2:$AU$1048576)</f>
        <v>7044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24" si="1">SUMIF($B$2:$B$1048576,$B2,$AE$2:$AE$1048576)</f>
        <v>74</v>
      </c>
      <c r="BA2" s="25">
        <f t="shared" ref="BA2:BA24" si="2">SUMIF($B$2:$B$1048576,$B2,$AV$2:$AV$1048576)</f>
        <v>292</v>
      </c>
      <c r="BB2" s="25">
        <f t="shared" ref="BB2:BB24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24" si="5">SUMIF($B$2:$B$1048576,$B2,$AN$2:$AN$1048576)</f>
        <v>38</v>
      </c>
      <c r="BE2" s="25">
        <f t="shared" ref="BE2:BE24" si="6">SUMIF($B$2:$B$1048576,$B2,$AO$2:$AO$1048576)</f>
        <v>35</v>
      </c>
      <c r="BF2" s="25">
        <f t="shared" ref="BF2:BF24" si="7">SUMIF($B$2:$B$1048576,$B2,$AP$2:$AP$1048576)</f>
        <v>0</v>
      </c>
      <c r="BG2" s="25">
        <f t="shared" ref="BG2:BG24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24" si="10">SUMIF($B$2:$B$1048576,$B3,$AT$2:$AT$1048576)</f>
        <v>548</v>
      </c>
      <c r="BK3" s="29">
        <f t="shared" ref="BK3:BK24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234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x14ac:dyDescent="0.2">
      <c r="A24" s="18" t="s">
        <v>357</v>
      </c>
      <c r="B24" s="18" t="s">
        <v>353</v>
      </c>
      <c r="C24" s="18">
        <v>1000</v>
      </c>
      <c r="D24" s="18">
        <v>4</v>
      </c>
      <c r="E24" s="18">
        <v>1</v>
      </c>
      <c r="F24" s="18">
        <v>0</v>
      </c>
      <c r="G24" s="18">
        <v>2</v>
      </c>
      <c r="H24" s="18">
        <v>1</v>
      </c>
      <c r="I24" s="18">
        <v>2</v>
      </c>
      <c r="J24" s="18">
        <v>3</v>
      </c>
      <c r="K24" s="18">
        <v>1</v>
      </c>
      <c r="L24" s="18">
        <v>0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7</v>
      </c>
      <c r="S24" s="18">
        <v>2</v>
      </c>
      <c r="T24" s="18">
        <v>0</v>
      </c>
      <c r="U24" s="18">
        <v>2</v>
      </c>
      <c r="V24" s="18">
        <v>0</v>
      </c>
      <c r="W24" s="18">
        <v>0.5</v>
      </c>
      <c r="X24" s="18">
        <v>0.5</v>
      </c>
      <c r="Y24" s="18">
        <v>1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243</v>
      </c>
      <c r="AF24" s="18">
        <v>65.826669999999993</v>
      </c>
      <c r="AG24" s="41">
        <v>0.81270903010033502</v>
      </c>
      <c r="AH24" s="41" t="s">
        <v>39</v>
      </c>
      <c r="AI24" s="41">
        <v>0.83802816901408494</v>
      </c>
      <c r="AJ24" s="41">
        <v>0.78980891719745205</v>
      </c>
      <c r="AK24" s="18">
        <v>0</v>
      </c>
      <c r="AL24" s="18">
        <v>119</v>
      </c>
      <c r="AM24" s="18">
        <v>124</v>
      </c>
      <c r="AN24" s="18">
        <v>98</v>
      </c>
      <c r="AO24" s="18">
        <v>98</v>
      </c>
      <c r="AP24" s="18">
        <v>0</v>
      </c>
      <c r="AQ24" s="18">
        <v>0</v>
      </c>
      <c r="AR24" s="42" t="s">
        <v>39</v>
      </c>
      <c r="AS24" s="41">
        <v>0.80658436213991802</v>
      </c>
      <c r="AT24" s="18">
        <v>368</v>
      </c>
      <c r="AU24" s="18">
        <v>368</v>
      </c>
      <c r="AV24" s="18">
        <v>736</v>
      </c>
      <c r="AX24" s="29" t="str">
        <f t="shared" ref="AX24" si="71">B24</f>
        <v>'20201204'</v>
      </c>
      <c r="AY24" s="29" t="s">
        <v>234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P23"/>
  <sheetViews>
    <sheetView workbookViewId="0">
      <selection activeCell="A23" sqref="A23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hidden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1311</v>
      </c>
      <c r="BN1" s="25">
        <f>SUM($AP$2:$AP$1048576,$AR$2:$AR$1048576)</f>
        <v>1222</v>
      </c>
      <c r="BO1" s="25">
        <f>SUM($AU$2:$AU$1048576)</f>
        <v>4560</v>
      </c>
      <c r="BP1" s="25">
        <f>SUM($AV$2:$AV$1048576)</f>
        <v>4068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3" si="35">SUMIF($B$2:$B$1048576,$B11,$AF$2:$AF$1048576)</f>
        <v>269</v>
      </c>
      <c r="BB11" s="30">
        <f t="shared" ref="BB11:BB23" si="36">SUMIF($B$2:$B$1048576,$B11,$AW$2:$AW$1048576)</f>
        <v>876</v>
      </c>
      <c r="BC11" s="30">
        <f t="shared" ref="BC11:BC23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3" si="39">SUMIF($B$2:$B$1048576,$B11,$AO$2:$AO$1048576)</f>
        <v>117</v>
      </c>
      <c r="BF11" s="30">
        <f t="shared" ref="BF11:BF23" si="40">SUMIF($B$2:$B$1048576,$B11,$AP$2:$AP$1048576)</f>
        <v>114</v>
      </c>
      <c r="BG11" s="30">
        <f t="shared" ref="BG11:BG23" si="41">SUMIF($B$2:$B$1048576,$B11,$AQ$2:$AQ$1048576)</f>
        <v>0</v>
      </c>
      <c r="BH11" s="30">
        <f t="shared" ref="BH11:BH23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3" si="45">SUMIF($B$2:$B$1048576,$B11,$AU$2:$AU$1048576)</f>
        <v>436</v>
      </c>
      <c r="BL11" s="18">
        <f t="shared" ref="BL11:BL23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x14ac:dyDescent="0.2">
      <c r="A23" s="18" t="s">
        <v>362</v>
      </c>
      <c r="B23" s="18" t="s">
        <v>353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2</v>
      </c>
      <c r="J23" s="18">
        <v>0</v>
      </c>
      <c r="K23" s="18">
        <v>1</v>
      </c>
      <c r="L23" s="18">
        <v>3</v>
      </c>
      <c r="M23" s="18">
        <v>0</v>
      </c>
      <c r="N23" s="18">
        <v>0.2</v>
      </c>
      <c r="O23" s="18">
        <v>0</v>
      </c>
      <c r="P23" s="18">
        <v>1.2</v>
      </c>
      <c r="Q23" s="18">
        <v>0</v>
      </c>
      <c r="R23" s="18">
        <v>8</v>
      </c>
      <c r="S23" s="18">
        <v>1</v>
      </c>
      <c r="T23" s="18">
        <v>1</v>
      </c>
      <c r="U23" s="18">
        <v>1</v>
      </c>
      <c r="V23" s="18">
        <v>1</v>
      </c>
      <c r="W23" s="18">
        <v>1</v>
      </c>
      <c r="X23" s="18">
        <v>1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5</v>
      </c>
      <c r="AF23" s="18">
        <v>131</v>
      </c>
      <c r="AG23" s="18">
        <v>51.454608333333297</v>
      </c>
      <c r="AH23" s="41">
        <v>0.83439490445859898</v>
      </c>
      <c r="AI23" s="41" t="s">
        <v>39</v>
      </c>
      <c r="AJ23" s="41">
        <v>0.89473684210526305</v>
      </c>
      <c r="AK23" s="41">
        <v>0.8</v>
      </c>
      <c r="AL23" s="18">
        <v>0</v>
      </c>
      <c r="AM23" s="18">
        <v>51</v>
      </c>
      <c r="AN23" s="18">
        <v>80</v>
      </c>
      <c r="AO23" s="18">
        <v>51</v>
      </c>
      <c r="AP23" s="18">
        <v>48</v>
      </c>
      <c r="AQ23" s="18">
        <v>0</v>
      </c>
      <c r="AR23" s="18">
        <v>0</v>
      </c>
      <c r="AS23" s="42" t="s">
        <v>39</v>
      </c>
      <c r="AT23" s="41">
        <v>0.75572519083969503</v>
      </c>
      <c r="AU23" s="18">
        <v>160</v>
      </c>
      <c r="AV23" s="18">
        <v>80</v>
      </c>
      <c r="AW23" s="18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2020-12-04T21:35:11Z</dcterms:modified>
</cp:coreProperties>
</file>