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Chieppa\Documents\Git\sunburst_sensors\"/>
    </mc:Choice>
  </mc:AlternateContent>
  <xr:revisionPtr revIDLastSave="0" documentId="13_ncr:1_{2152272D-DAC6-4F26-9F83-68AB5A5007A8}" xr6:coauthVersionLast="47" xr6:coauthVersionMax="47" xr10:uidLastSave="{00000000-0000-0000-0000-000000000000}"/>
  <bookViews>
    <workbookView xWindow="28680" yWindow="-120" windowWidth="29040" windowHeight="15720" xr2:uid="{67C192A5-C6E6-408E-88E3-9576C8266BB3}"/>
  </bookViews>
  <sheets>
    <sheet name="SAMI Data" sheetId="1" r:id="rId1"/>
    <sheet name="Licor Data" sheetId="2" r:id="rId2"/>
    <sheet name="Theo Curve Data" sheetId="3" r:id="rId3"/>
    <sheet name="RCO2 Calcs" sheetId="4" r:id="rId4"/>
    <sheet name="BTB Corr RCO2 vs PCO2" sheetId="5" r:id="rId5"/>
    <sheet name="SAMI vs Licor SBS Corrected" sheetId="10" r:id="rId6"/>
    <sheet name="dSAMI vs Licor pCO2 SBS" sheetId="9" r:id="rId7"/>
    <sheet name="pKi and e's" sheetId="11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132" i="1" l="1"/>
  <c r="T132" i="1"/>
  <c r="U132" i="1"/>
  <c r="V132" i="1"/>
  <c r="AC132" i="1"/>
  <c r="S133" i="1"/>
  <c r="T133" i="1"/>
  <c r="U133" i="1"/>
  <c r="V133" i="1"/>
  <c r="AC133" i="1"/>
  <c r="S134" i="1"/>
  <c r="T134" i="1"/>
  <c r="AC134" i="1" s="1"/>
  <c r="U134" i="1"/>
  <c r="V134" i="1"/>
  <c r="S135" i="1"/>
  <c r="T135" i="1"/>
  <c r="U135" i="1"/>
  <c r="V135" i="1"/>
  <c r="AC135" i="1"/>
  <c r="S136" i="1"/>
  <c r="T136" i="1"/>
  <c r="AC136" i="1" s="1"/>
  <c r="U136" i="1"/>
  <c r="V136" i="1"/>
  <c r="S137" i="1"/>
  <c r="T137" i="1"/>
  <c r="AC137" i="1" s="1"/>
  <c r="U137" i="1"/>
  <c r="V137" i="1"/>
  <c r="S138" i="1"/>
  <c r="T138" i="1"/>
  <c r="U138" i="1"/>
  <c r="V138" i="1"/>
  <c r="AC138" i="1"/>
  <c r="S139" i="1"/>
  <c r="T139" i="1"/>
  <c r="U139" i="1"/>
  <c r="V139" i="1"/>
  <c r="AC139" i="1"/>
  <c r="S140" i="1"/>
  <c r="T140" i="1"/>
  <c r="AC140" i="1" s="1"/>
  <c r="U140" i="1"/>
  <c r="V140" i="1"/>
  <c r="S141" i="1"/>
  <c r="T141" i="1"/>
  <c r="U141" i="1"/>
  <c r="V141" i="1"/>
  <c r="AC141" i="1"/>
  <c r="S142" i="1"/>
  <c r="T142" i="1"/>
  <c r="AC142" i="1" s="1"/>
  <c r="U142" i="1"/>
  <c r="V142" i="1"/>
  <c r="S143" i="1"/>
  <c r="T143" i="1"/>
  <c r="U143" i="1"/>
  <c r="V143" i="1"/>
  <c r="AC143" i="1"/>
  <c r="S144" i="1"/>
  <c r="T144" i="1"/>
  <c r="AC144" i="1" s="1"/>
  <c r="U144" i="1"/>
  <c r="V144" i="1"/>
  <c r="S145" i="1"/>
  <c r="T145" i="1"/>
  <c r="U145" i="1"/>
  <c r="V145" i="1"/>
  <c r="AC145" i="1"/>
  <c r="S146" i="1"/>
  <c r="T146" i="1"/>
  <c r="AC146" i="1" s="1"/>
  <c r="U146" i="1"/>
  <c r="V146" i="1"/>
  <c r="I14" i="11"/>
  <c r="J14" i="11" s="1"/>
  <c r="H14" i="11"/>
  <c r="G14" i="11"/>
  <c r="B14" i="11"/>
  <c r="C14" i="11" s="1"/>
  <c r="J13" i="11"/>
  <c r="I13" i="11"/>
  <c r="H13" i="11"/>
  <c r="G13" i="11"/>
  <c r="I12" i="11"/>
  <c r="J12" i="11" s="1"/>
  <c r="H12" i="11"/>
  <c r="G12" i="11"/>
  <c r="I11" i="11"/>
  <c r="J11" i="11" s="1"/>
  <c r="H11" i="11"/>
  <c r="G11" i="11"/>
  <c r="I10" i="11"/>
  <c r="J10" i="11" s="1"/>
  <c r="H10" i="11"/>
  <c r="G10" i="11"/>
  <c r="B10" i="11"/>
  <c r="C10" i="11" s="1"/>
  <c r="I9" i="11"/>
  <c r="J9" i="11" s="1"/>
  <c r="H9" i="11"/>
  <c r="G9" i="11"/>
  <c r="I8" i="11"/>
  <c r="J8" i="11" s="1"/>
  <c r="H8" i="11"/>
  <c r="G8" i="11"/>
  <c r="I7" i="11"/>
  <c r="J7" i="11" s="1"/>
  <c r="H7" i="11"/>
  <c r="G7" i="11"/>
  <c r="I6" i="11"/>
  <c r="J6" i="11" s="1"/>
  <c r="H6" i="11"/>
  <c r="G6" i="11"/>
  <c r="B6" i="11"/>
  <c r="C6" i="11" s="1"/>
  <c r="J5" i="11"/>
  <c r="I5" i="11"/>
  <c r="H5" i="11"/>
  <c r="G5" i="11"/>
  <c r="I4" i="11"/>
  <c r="J4" i="11" s="1"/>
  <c r="H4" i="11"/>
  <c r="G4" i="11"/>
  <c r="I3" i="11"/>
  <c r="J3" i="11" s="1"/>
  <c r="H3" i="11"/>
  <c r="G3" i="11"/>
  <c r="I2" i="11"/>
  <c r="J2" i="11" s="1"/>
  <c r="H2" i="11"/>
  <c r="G2" i="11"/>
  <c r="B2" i="11"/>
  <c r="B4" i="11" s="1"/>
  <c r="C4" i="11" s="1"/>
  <c r="B9" i="11" l="1"/>
  <c r="C9" i="11" s="1"/>
  <c r="B7" i="11"/>
  <c r="C7" i="11" s="1"/>
  <c r="C2" i="11"/>
  <c r="B8" i="11"/>
  <c r="C8" i="11" s="1"/>
  <c r="B5" i="11"/>
  <c r="C5" i="11" s="1"/>
  <c r="B13" i="11"/>
  <c r="C13" i="11" s="1"/>
  <c r="B3" i="11"/>
  <c r="C3" i="11" s="1"/>
  <c r="B11" i="11"/>
  <c r="C11" i="11" s="1"/>
  <c r="B12" i="11"/>
  <c r="C12" i="11" s="1"/>
  <c r="AK100" i="1" l="1"/>
  <c r="AK90" i="1"/>
  <c r="AK80" i="1"/>
  <c r="AK70" i="1"/>
  <c r="AK60" i="1"/>
  <c r="AK50" i="1"/>
  <c r="AK40" i="1"/>
  <c r="AK30" i="1"/>
  <c r="AK20" i="1"/>
  <c r="AK10" i="1"/>
  <c r="V131" i="1" l="1"/>
  <c r="U131" i="1"/>
  <c r="T131" i="1"/>
  <c r="AC131" i="1" s="1"/>
  <c r="S131" i="1"/>
  <c r="V130" i="1"/>
  <c r="U130" i="1"/>
  <c r="T130" i="1"/>
  <c r="AC130" i="1" s="1"/>
  <c r="S130" i="1"/>
  <c r="V129" i="1"/>
  <c r="U129" i="1"/>
  <c r="T129" i="1"/>
  <c r="AC129" i="1" s="1"/>
  <c r="S129" i="1"/>
  <c r="V128" i="1"/>
  <c r="U128" i="1"/>
  <c r="T128" i="1"/>
  <c r="AC128" i="1" s="1"/>
  <c r="S128" i="1"/>
  <c r="V127" i="1"/>
  <c r="U127" i="1"/>
  <c r="T127" i="1"/>
  <c r="AC127" i="1" s="1"/>
  <c r="S127" i="1"/>
  <c r="V126" i="1"/>
  <c r="U126" i="1"/>
  <c r="T126" i="1"/>
  <c r="AC126" i="1" s="1"/>
  <c r="S126" i="1"/>
  <c r="V125" i="1"/>
  <c r="U125" i="1"/>
  <c r="T125" i="1"/>
  <c r="AC125" i="1" s="1"/>
  <c r="S125" i="1"/>
  <c r="V124" i="1"/>
  <c r="U124" i="1"/>
  <c r="T124" i="1"/>
  <c r="AC124" i="1" s="1"/>
  <c r="S124" i="1"/>
  <c r="V123" i="1"/>
  <c r="U123" i="1"/>
  <c r="T123" i="1"/>
  <c r="AC123" i="1" s="1"/>
  <c r="S123" i="1"/>
  <c r="V122" i="1"/>
  <c r="U122" i="1"/>
  <c r="T122" i="1"/>
  <c r="AC122" i="1" s="1"/>
  <c r="S122" i="1"/>
  <c r="V121" i="1"/>
  <c r="U121" i="1"/>
  <c r="T121" i="1"/>
  <c r="AC121" i="1" s="1"/>
  <c r="S121" i="1"/>
  <c r="V120" i="1"/>
  <c r="U120" i="1"/>
  <c r="T120" i="1"/>
  <c r="AC120" i="1" s="1"/>
  <c r="S120" i="1"/>
  <c r="V119" i="1"/>
  <c r="U119" i="1"/>
  <c r="T119" i="1"/>
  <c r="AC119" i="1" s="1"/>
  <c r="S119" i="1"/>
  <c r="V118" i="1"/>
  <c r="U118" i="1"/>
  <c r="T118" i="1"/>
  <c r="AC118" i="1" s="1"/>
  <c r="S118" i="1"/>
  <c r="V117" i="1"/>
  <c r="U117" i="1"/>
  <c r="T117" i="1"/>
  <c r="AC117" i="1" s="1"/>
  <c r="S117" i="1"/>
  <c r="V116" i="1"/>
  <c r="U116" i="1"/>
  <c r="T116" i="1"/>
  <c r="AC116" i="1" s="1"/>
  <c r="S116" i="1"/>
  <c r="V115" i="1"/>
  <c r="U115" i="1"/>
  <c r="T115" i="1"/>
  <c r="AC115" i="1" s="1"/>
  <c r="S115" i="1"/>
  <c r="V114" i="1"/>
  <c r="U114" i="1"/>
  <c r="T114" i="1"/>
  <c r="AC114" i="1" s="1"/>
  <c r="S114" i="1"/>
  <c r="V113" i="1"/>
  <c r="U113" i="1"/>
  <c r="T113" i="1"/>
  <c r="AC113" i="1" s="1"/>
  <c r="S113" i="1"/>
  <c r="V112" i="1"/>
  <c r="U112" i="1"/>
  <c r="T112" i="1"/>
  <c r="AC112" i="1" s="1"/>
  <c r="S112" i="1"/>
  <c r="V111" i="1"/>
  <c r="U111" i="1"/>
  <c r="T111" i="1"/>
  <c r="AC111" i="1" s="1"/>
  <c r="S111" i="1"/>
  <c r="V110" i="1"/>
  <c r="U110" i="1"/>
  <c r="T110" i="1"/>
  <c r="AC110" i="1" s="1"/>
  <c r="S110" i="1"/>
  <c r="V109" i="1"/>
  <c r="U109" i="1"/>
  <c r="T109" i="1"/>
  <c r="AC109" i="1" s="1"/>
  <c r="S109" i="1"/>
  <c r="V108" i="1"/>
  <c r="U108" i="1"/>
  <c r="T108" i="1"/>
  <c r="AC108" i="1" s="1"/>
  <c r="S108" i="1"/>
  <c r="V107" i="1"/>
  <c r="U107" i="1"/>
  <c r="T107" i="1"/>
  <c r="AC107" i="1" s="1"/>
  <c r="S107" i="1"/>
  <c r="V106" i="1"/>
  <c r="U106" i="1"/>
  <c r="T106" i="1"/>
  <c r="AC106" i="1" s="1"/>
  <c r="S106" i="1"/>
  <c r="V105" i="1"/>
  <c r="U105" i="1"/>
  <c r="T105" i="1"/>
  <c r="AC105" i="1" s="1"/>
  <c r="S105" i="1"/>
  <c r="V104" i="1"/>
  <c r="U104" i="1"/>
  <c r="T104" i="1"/>
  <c r="AC104" i="1" s="1"/>
  <c r="S104" i="1"/>
  <c r="V103" i="1"/>
  <c r="U103" i="1"/>
  <c r="T103" i="1"/>
  <c r="AC103" i="1" s="1"/>
  <c r="S103" i="1"/>
  <c r="V102" i="1"/>
  <c r="U102" i="1"/>
  <c r="T102" i="1"/>
  <c r="AC102" i="1" s="1"/>
  <c r="S102" i="1"/>
  <c r="V101" i="1"/>
  <c r="U101" i="1"/>
  <c r="T101" i="1"/>
  <c r="AC101" i="1" s="1"/>
  <c r="S101" i="1"/>
  <c r="V100" i="1"/>
  <c r="U100" i="1"/>
  <c r="T100" i="1"/>
  <c r="AC100" i="1" s="1"/>
  <c r="S100" i="1"/>
  <c r="V99" i="1"/>
  <c r="U99" i="1"/>
  <c r="T99" i="1"/>
  <c r="AC99" i="1" s="1"/>
  <c r="S99" i="1"/>
  <c r="V98" i="1"/>
  <c r="U98" i="1"/>
  <c r="T98" i="1"/>
  <c r="AC98" i="1" s="1"/>
  <c r="S98" i="1"/>
  <c r="V97" i="1"/>
  <c r="U97" i="1"/>
  <c r="T97" i="1"/>
  <c r="AC97" i="1" s="1"/>
  <c r="S97" i="1"/>
  <c r="V96" i="1"/>
  <c r="U96" i="1"/>
  <c r="T96" i="1"/>
  <c r="AC96" i="1" s="1"/>
  <c r="S96" i="1"/>
  <c r="V95" i="1"/>
  <c r="U95" i="1"/>
  <c r="T95" i="1"/>
  <c r="AC95" i="1" s="1"/>
  <c r="S95" i="1"/>
  <c r="V94" i="1"/>
  <c r="U94" i="1"/>
  <c r="T94" i="1"/>
  <c r="AC94" i="1" s="1"/>
  <c r="S94" i="1"/>
  <c r="V93" i="1"/>
  <c r="U93" i="1"/>
  <c r="T93" i="1"/>
  <c r="AC93" i="1" s="1"/>
  <c r="S93" i="1"/>
  <c r="V92" i="1"/>
  <c r="U92" i="1"/>
  <c r="T92" i="1"/>
  <c r="AC92" i="1" s="1"/>
  <c r="S92" i="1"/>
  <c r="V91" i="1"/>
  <c r="U91" i="1"/>
  <c r="T91" i="1"/>
  <c r="AC91" i="1" s="1"/>
  <c r="S91" i="1"/>
  <c r="V90" i="1"/>
  <c r="U90" i="1"/>
  <c r="T90" i="1"/>
  <c r="AC90" i="1" s="1"/>
  <c r="S90" i="1"/>
  <c r="V89" i="1"/>
  <c r="U89" i="1"/>
  <c r="T89" i="1"/>
  <c r="AC89" i="1" s="1"/>
  <c r="S89" i="1"/>
  <c r="V88" i="1"/>
  <c r="U88" i="1"/>
  <c r="T88" i="1"/>
  <c r="AC88" i="1" s="1"/>
  <c r="S88" i="1"/>
  <c r="V87" i="1"/>
  <c r="U87" i="1"/>
  <c r="T87" i="1"/>
  <c r="AC87" i="1" s="1"/>
  <c r="S87" i="1"/>
  <c r="V86" i="1"/>
  <c r="U86" i="1"/>
  <c r="T86" i="1"/>
  <c r="AC86" i="1" s="1"/>
  <c r="S86" i="1"/>
  <c r="V85" i="1"/>
  <c r="U85" i="1"/>
  <c r="T85" i="1"/>
  <c r="AC85" i="1" s="1"/>
  <c r="S85" i="1"/>
  <c r="V84" i="1"/>
  <c r="U84" i="1"/>
  <c r="T84" i="1"/>
  <c r="AC84" i="1" s="1"/>
  <c r="S84" i="1"/>
  <c r="V83" i="1"/>
  <c r="U83" i="1"/>
  <c r="T83" i="1"/>
  <c r="AC83" i="1" s="1"/>
  <c r="S83" i="1"/>
  <c r="V82" i="1"/>
  <c r="U82" i="1"/>
  <c r="T82" i="1"/>
  <c r="AC82" i="1" s="1"/>
  <c r="S82" i="1"/>
  <c r="V81" i="1"/>
  <c r="U81" i="1"/>
  <c r="T81" i="1"/>
  <c r="AC81" i="1" s="1"/>
  <c r="S81" i="1"/>
  <c r="V80" i="1"/>
  <c r="U80" i="1"/>
  <c r="T80" i="1"/>
  <c r="AC80" i="1" s="1"/>
  <c r="S80" i="1"/>
  <c r="V79" i="1"/>
  <c r="U79" i="1"/>
  <c r="T79" i="1"/>
  <c r="AC79" i="1" s="1"/>
  <c r="S79" i="1"/>
  <c r="V78" i="1"/>
  <c r="U78" i="1"/>
  <c r="T78" i="1"/>
  <c r="AC78" i="1" s="1"/>
  <c r="S78" i="1"/>
  <c r="V77" i="1"/>
  <c r="U77" i="1"/>
  <c r="T77" i="1"/>
  <c r="AC77" i="1" s="1"/>
  <c r="S77" i="1"/>
  <c r="V76" i="1"/>
  <c r="U76" i="1"/>
  <c r="T76" i="1"/>
  <c r="AC76" i="1" s="1"/>
  <c r="S76" i="1"/>
  <c r="V75" i="1"/>
  <c r="U75" i="1"/>
  <c r="T75" i="1"/>
  <c r="AC75" i="1" s="1"/>
  <c r="S75" i="1"/>
  <c r="V74" i="1"/>
  <c r="U74" i="1"/>
  <c r="T74" i="1"/>
  <c r="AC74" i="1" s="1"/>
  <c r="S74" i="1"/>
  <c r="V73" i="1"/>
  <c r="U73" i="1"/>
  <c r="T73" i="1"/>
  <c r="AC73" i="1" s="1"/>
  <c r="S73" i="1"/>
  <c r="V72" i="1"/>
  <c r="U72" i="1"/>
  <c r="T72" i="1"/>
  <c r="AC72" i="1" s="1"/>
  <c r="S72" i="1"/>
  <c r="V71" i="1"/>
  <c r="U71" i="1"/>
  <c r="T71" i="1"/>
  <c r="AC71" i="1" s="1"/>
  <c r="S71" i="1"/>
  <c r="V70" i="1"/>
  <c r="U70" i="1"/>
  <c r="T70" i="1"/>
  <c r="AC70" i="1" s="1"/>
  <c r="S70" i="1"/>
  <c r="V69" i="1"/>
  <c r="U69" i="1"/>
  <c r="T69" i="1"/>
  <c r="AC69" i="1" s="1"/>
  <c r="S69" i="1"/>
  <c r="V68" i="1"/>
  <c r="U68" i="1"/>
  <c r="T68" i="1"/>
  <c r="AC68" i="1" s="1"/>
  <c r="S68" i="1"/>
  <c r="V67" i="1"/>
  <c r="U67" i="1"/>
  <c r="T67" i="1"/>
  <c r="AC67" i="1" s="1"/>
  <c r="S67" i="1"/>
  <c r="V66" i="1"/>
  <c r="U66" i="1"/>
  <c r="T66" i="1"/>
  <c r="AC66" i="1" s="1"/>
  <c r="S66" i="1"/>
  <c r="V65" i="1"/>
  <c r="U65" i="1"/>
  <c r="T65" i="1"/>
  <c r="AC65" i="1" s="1"/>
  <c r="S65" i="1"/>
  <c r="V64" i="1"/>
  <c r="U64" i="1"/>
  <c r="T64" i="1"/>
  <c r="AC64" i="1" s="1"/>
  <c r="S64" i="1"/>
  <c r="V63" i="1"/>
  <c r="U63" i="1"/>
  <c r="T63" i="1"/>
  <c r="AC63" i="1" s="1"/>
  <c r="S63" i="1"/>
  <c r="V62" i="1"/>
  <c r="U62" i="1"/>
  <c r="T62" i="1"/>
  <c r="AC62" i="1" s="1"/>
  <c r="S62" i="1"/>
  <c r="V61" i="1"/>
  <c r="U61" i="1"/>
  <c r="T61" i="1"/>
  <c r="AC61" i="1" s="1"/>
  <c r="S61" i="1"/>
  <c r="V60" i="1"/>
  <c r="U60" i="1"/>
  <c r="T60" i="1"/>
  <c r="AC60" i="1" s="1"/>
  <c r="S60" i="1"/>
  <c r="V59" i="1"/>
  <c r="U59" i="1"/>
  <c r="T59" i="1"/>
  <c r="AC59" i="1" s="1"/>
  <c r="S59" i="1"/>
  <c r="V58" i="1"/>
  <c r="U58" i="1"/>
  <c r="T58" i="1"/>
  <c r="AC58" i="1" s="1"/>
  <c r="S58" i="1"/>
  <c r="V57" i="1"/>
  <c r="U57" i="1"/>
  <c r="T57" i="1"/>
  <c r="AC57" i="1" s="1"/>
  <c r="S57" i="1"/>
  <c r="V56" i="1"/>
  <c r="U56" i="1"/>
  <c r="T56" i="1"/>
  <c r="AC56" i="1" s="1"/>
  <c r="S56" i="1"/>
  <c r="V55" i="1"/>
  <c r="U55" i="1"/>
  <c r="T55" i="1"/>
  <c r="AC55" i="1" s="1"/>
  <c r="S55" i="1"/>
  <c r="V54" i="1"/>
  <c r="U54" i="1"/>
  <c r="T54" i="1"/>
  <c r="AC54" i="1" s="1"/>
  <c r="S54" i="1"/>
  <c r="V53" i="1"/>
  <c r="U53" i="1"/>
  <c r="T53" i="1"/>
  <c r="AC53" i="1" s="1"/>
  <c r="S53" i="1"/>
  <c r="V52" i="1"/>
  <c r="U52" i="1"/>
  <c r="T52" i="1"/>
  <c r="AC52" i="1" s="1"/>
  <c r="S52" i="1"/>
  <c r="V51" i="1"/>
  <c r="U51" i="1"/>
  <c r="T51" i="1"/>
  <c r="AC51" i="1" s="1"/>
  <c r="S51" i="1"/>
  <c r="V50" i="1"/>
  <c r="U50" i="1"/>
  <c r="T50" i="1"/>
  <c r="AC50" i="1" s="1"/>
  <c r="S50" i="1"/>
  <c r="V49" i="1"/>
  <c r="U49" i="1"/>
  <c r="T49" i="1"/>
  <c r="AC49" i="1" s="1"/>
  <c r="S49" i="1"/>
  <c r="V48" i="1"/>
  <c r="U48" i="1"/>
  <c r="T48" i="1"/>
  <c r="AC48" i="1" s="1"/>
  <c r="S48" i="1"/>
  <c r="V47" i="1"/>
  <c r="U47" i="1"/>
  <c r="T47" i="1"/>
  <c r="AC47" i="1" s="1"/>
  <c r="S47" i="1"/>
  <c r="V46" i="1"/>
  <c r="U46" i="1"/>
  <c r="T46" i="1"/>
  <c r="AC46" i="1" s="1"/>
  <c r="S46" i="1"/>
  <c r="V45" i="1"/>
  <c r="U45" i="1"/>
  <c r="T45" i="1"/>
  <c r="AC45" i="1" s="1"/>
  <c r="S45" i="1"/>
  <c r="V44" i="1"/>
  <c r="U44" i="1"/>
  <c r="T44" i="1"/>
  <c r="AC44" i="1" s="1"/>
  <c r="S44" i="1"/>
  <c r="V43" i="1"/>
  <c r="U43" i="1"/>
  <c r="T43" i="1"/>
  <c r="AC43" i="1" s="1"/>
  <c r="S43" i="1"/>
  <c r="V42" i="1"/>
  <c r="U42" i="1"/>
  <c r="T42" i="1"/>
  <c r="AC42" i="1" s="1"/>
  <c r="S42" i="1"/>
  <c r="V41" i="1"/>
  <c r="U41" i="1"/>
  <c r="T41" i="1"/>
  <c r="AC41" i="1" s="1"/>
  <c r="S41" i="1"/>
  <c r="V40" i="1"/>
  <c r="U40" i="1"/>
  <c r="T40" i="1"/>
  <c r="AC40" i="1" s="1"/>
  <c r="S40" i="1"/>
  <c r="V39" i="1"/>
  <c r="U39" i="1"/>
  <c r="T39" i="1"/>
  <c r="AC39" i="1" s="1"/>
  <c r="S39" i="1"/>
  <c r="V38" i="1"/>
  <c r="U38" i="1"/>
  <c r="T38" i="1"/>
  <c r="AC38" i="1" s="1"/>
  <c r="S38" i="1"/>
  <c r="V37" i="1"/>
  <c r="U37" i="1"/>
  <c r="T37" i="1"/>
  <c r="AC37" i="1" s="1"/>
  <c r="S37" i="1"/>
  <c r="V36" i="1"/>
  <c r="U36" i="1"/>
  <c r="T36" i="1"/>
  <c r="AC36" i="1" s="1"/>
  <c r="S36" i="1"/>
  <c r="V35" i="1"/>
  <c r="U35" i="1"/>
  <c r="T35" i="1"/>
  <c r="AC35" i="1" s="1"/>
  <c r="S35" i="1"/>
  <c r="V34" i="1"/>
  <c r="U34" i="1"/>
  <c r="T34" i="1"/>
  <c r="AC34" i="1" s="1"/>
  <c r="S34" i="1"/>
  <c r="V33" i="1"/>
  <c r="U33" i="1"/>
  <c r="T33" i="1"/>
  <c r="AC33" i="1" s="1"/>
  <c r="S33" i="1"/>
  <c r="V32" i="1"/>
  <c r="U32" i="1"/>
  <c r="T32" i="1"/>
  <c r="AC32" i="1" s="1"/>
  <c r="S32" i="1"/>
  <c r="V31" i="1"/>
  <c r="U31" i="1"/>
  <c r="T31" i="1"/>
  <c r="AC31" i="1" s="1"/>
  <c r="S31" i="1"/>
  <c r="V30" i="1"/>
  <c r="U30" i="1"/>
  <c r="T30" i="1"/>
  <c r="AC30" i="1" s="1"/>
  <c r="S30" i="1"/>
  <c r="V29" i="1"/>
  <c r="U29" i="1"/>
  <c r="T29" i="1"/>
  <c r="AC29" i="1" s="1"/>
  <c r="S29" i="1"/>
  <c r="V28" i="1"/>
  <c r="U28" i="1"/>
  <c r="T28" i="1"/>
  <c r="AC28" i="1" s="1"/>
  <c r="S28" i="1"/>
  <c r="V27" i="1"/>
  <c r="U27" i="1"/>
  <c r="T27" i="1"/>
  <c r="AC27" i="1" s="1"/>
  <c r="S27" i="1"/>
  <c r="V26" i="1"/>
  <c r="U26" i="1"/>
  <c r="T26" i="1"/>
  <c r="AC26" i="1" s="1"/>
  <c r="S26" i="1"/>
  <c r="V25" i="1"/>
  <c r="U25" i="1"/>
  <c r="T25" i="1"/>
  <c r="AC25" i="1" s="1"/>
  <c r="S25" i="1"/>
  <c r="V24" i="1"/>
  <c r="U24" i="1"/>
  <c r="T24" i="1"/>
  <c r="AC24" i="1" s="1"/>
  <c r="S24" i="1"/>
  <c r="V23" i="1"/>
  <c r="U23" i="1"/>
  <c r="T23" i="1"/>
  <c r="AC23" i="1" s="1"/>
  <c r="S23" i="1"/>
  <c r="V22" i="1"/>
  <c r="U22" i="1"/>
  <c r="T22" i="1"/>
  <c r="AC22" i="1" s="1"/>
  <c r="S22" i="1"/>
  <c r="V21" i="1"/>
  <c r="U21" i="1"/>
  <c r="T21" i="1"/>
  <c r="AC21" i="1" s="1"/>
  <c r="S21" i="1"/>
  <c r="V20" i="1"/>
  <c r="U20" i="1"/>
  <c r="T20" i="1"/>
  <c r="AC20" i="1" s="1"/>
  <c r="S20" i="1"/>
  <c r="V19" i="1"/>
  <c r="U19" i="1"/>
  <c r="T19" i="1"/>
  <c r="AC19" i="1" s="1"/>
  <c r="S19" i="1"/>
  <c r="V18" i="1"/>
  <c r="U18" i="1"/>
  <c r="T18" i="1"/>
  <c r="AC18" i="1" s="1"/>
  <c r="S18" i="1"/>
  <c r="V17" i="1"/>
  <c r="U17" i="1"/>
  <c r="T17" i="1"/>
  <c r="AC17" i="1" s="1"/>
  <c r="S17" i="1"/>
  <c r="V16" i="1"/>
  <c r="U16" i="1"/>
  <c r="T16" i="1"/>
  <c r="AC16" i="1" s="1"/>
  <c r="S16" i="1"/>
  <c r="V15" i="1"/>
  <c r="U15" i="1"/>
  <c r="T15" i="1"/>
  <c r="AC15" i="1" s="1"/>
  <c r="S15" i="1"/>
  <c r="V14" i="1"/>
  <c r="U14" i="1"/>
  <c r="T14" i="1"/>
  <c r="AC14" i="1" s="1"/>
  <c r="S14" i="1"/>
  <c r="V13" i="1"/>
  <c r="U13" i="1"/>
  <c r="T13" i="1"/>
  <c r="AC13" i="1" s="1"/>
  <c r="S13" i="1"/>
  <c r="V12" i="1"/>
  <c r="U12" i="1"/>
  <c r="T12" i="1"/>
  <c r="AC12" i="1" s="1"/>
  <c r="S12" i="1"/>
  <c r="V11" i="1"/>
  <c r="U11" i="1"/>
  <c r="T11" i="1"/>
  <c r="AC11" i="1" s="1"/>
  <c r="S11" i="1"/>
  <c r="V10" i="1"/>
  <c r="U10" i="1"/>
  <c r="T10" i="1"/>
  <c r="AC10" i="1" s="1"/>
  <c r="S10" i="1"/>
  <c r="V9" i="1"/>
  <c r="U9" i="1"/>
  <c r="T9" i="1"/>
  <c r="AC9" i="1" s="1"/>
  <c r="S9" i="1"/>
  <c r="V8" i="1"/>
  <c r="U8" i="1"/>
  <c r="T8" i="1"/>
  <c r="AC8" i="1" s="1"/>
  <c r="S8" i="1"/>
  <c r="V7" i="1"/>
  <c r="U7" i="1"/>
  <c r="AC7" i="1"/>
  <c r="S7" i="1"/>
  <c r="V6" i="1"/>
  <c r="U6" i="1"/>
  <c r="T6" i="1"/>
  <c r="AC6" i="1" s="1"/>
  <c r="S6" i="1"/>
  <c r="A3" i="2"/>
  <c r="N3" i="2"/>
  <c r="O3" i="2"/>
  <c r="S3" i="2"/>
  <c r="P3" i="2"/>
  <c r="Q3" i="2" s="1"/>
  <c r="R3" i="2" s="1"/>
  <c r="T3" i="2" s="1"/>
  <c r="M3" i="2"/>
  <c r="K2" i="2"/>
  <c r="L2" i="2"/>
  <c r="N2" i="2"/>
  <c r="O2" i="2"/>
  <c r="S2" i="2"/>
  <c r="A2" i="2"/>
  <c r="P2" i="2"/>
  <c r="Q2" i="2" s="1"/>
  <c r="R2" i="2" s="1"/>
  <c r="T2" i="2" s="1"/>
  <c r="M2" i="2"/>
  <c r="V5" i="1"/>
  <c r="U5" i="1"/>
  <c r="T4" i="1"/>
  <c r="AC4" i="1" s="1"/>
  <c r="T5" i="1"/>
  <c r="AC5" i="1" s="1"/>
  <c r="V4" i="1"/>
  <c r="X4" i="1" s="1"/>
  <c r="U4" i="1"/>
  <c r="W4" i="1" s="1"/>
  <c r="H502" i="3"/>
  <c r="J502" i="3"/>
  <c r="I502" i="3"/>
  <c r="H501" i="3"/>
  <c r="J501" i="3"/>
  <c r="I501" i="3"/>
  <c r="H500" i="3"/>
  <c r="J500" i="3"/>
  <c r="I500" i="3"/>
  <c r="H499" i="3"/>
  <c r="J499" i="3"/>
  <c r="I499" i="3"/>
  <c r="H498" i="3"/>
  <c r="J498" i="3"/>
  <c r="I498" i="3"/>
  <c r="H497" i="3"/>
  <c r="J497" i="3"/>
  <c r="I497" i="3"/>
  <c r="H496" i="3"/>
  <c r="J496" i="3"/>
  <c r="I496" i="3"/>
  <c r="H495" i="3"/>
  <c r="J495" i="3"/>
  <c r="I495" i="3"/>
  <c r="H494" i="3"/>
  <c r="J494" i="3"/>
  <c r="I494" i="3"/>
  <c r="H493" i="3"/>
  <c r="J493" i="3"/>
  <c r="I493" i="3"/>
  <c r="H492" i="3"/>
  <c r="J492" i="3"/>
  <c r="I492" i="3"/>
  <c r="H491" i="3"/>
  <c r="J491" i="3"/>
  <c r="I491" i="3"/>
  <c r="H490" i="3"/>
  <c r="J490" i="3"/>
  <c r="I490" i="3"/>
  <c r="H489" i="3"/>
  <c r="J489" i="3"/>
  <c r="I489" i="3"/>
  <c r="H488" i="3"/>
  <c r="J488" i="3"/>
  <c r="I488" i="3"/>
  <c r="H487" i="3"/>
  <c r="J487" i="3"/>
  <c r="I487" i="3"/>
  <c r="H486" i="3"/>
  <c r="J486" i="3"/>
  <c r="I486" i="3"/>
  <c r="H485" i="3"/>
  <c r="J485" i="3"/>
  <c r="I485" i="3"/>
  <c r="H484" i="3"/>
  <c r="J484" i="3"/>
  <c r="I484" i="3"/>
  <c r="H483" i="3"/>
  <c r="J483" i="3"/>
  <c r="I483" i="3"/>
  <c r="H482" i="3"/>
  <c r="J482" i="3"/>
  <c r="I482" i="3"/>
  <c r="H481" i="3"/>
  <c r="J481" i="3"/>
  <c r="I481" i="3"/>
  <c r="H480" i="3"/>
  <c r="J480" i="3"/>
  <c r="I480" i="3"/>
  <c r="H479" i="3"/>
  <c r="J479" i="3"/>
  <c r="I479" i="3"/>
  <c r="H478" i="3"/>
  <c r="J478" i="3"/>
  <c r="I478" i="3"/>
  <c r="H477" i="3"/>
  <c r="J477" i="3"/>
  <c r="I477" i="3"/>
  <c r="H476" i="3"/>
  <c r="J476" i="3"/>
  <c r="I476" i="3"/>
  <c r="H475" i="3"/>
  <c r="J475" i="3"/>
  <c r="I475" i="3"/>
  <c r="H474" i="3"/>
  <c r="J474" i="3"/>
  <c r="I474" i="3"/>
  <c r="H473" i="3"/>
  <c r="J473" i="3"/>
  <c r="I473" i="3"/>
  <c r="H472" i="3"/>
  <c r="J472" i="3"/>
  <c r="I472" i="3"/>
  <c r="H471" i="3"/>
  <c r="J471" i="3"/>
  <c r="I471" i="3"/>
  <c r="H470" i="3"/>
  <c r="J470" i="3"/>
  <c r="I470" i="3"/>
  <c r="H469" i="3"/>
  <c r="J469" i="3"/>
  <c r="I469" i="3"/>
  <c r="H468" i="3"/>
  <c r="J468" i="3"/>
  <c r="I468" i="3"/>
  <c r="H467" i="3"/>
  <c r="J467" i="3"/>
  <c r="I467" i="3"/>
  <c r="H466" i="3"/>
  <c r="J466" i="3"/>
  <c r="I466" i="3"/>
  <c r="H465" i="3"/>
  <c r="J465" i="3"/>
  <c r="I465" i="3"/>
  <c r="H464" i="3"/>
  <c r="J464" i="3"/>
  <c r="I464" i="3"/>
  <c r="H463" i="3"/>
  <c r="J463" i="3"/>
  <c r="I463" i="3"/>
  <c r="H462" i="3"/>
  <c r="J462" i="3"/>
  <c r="I462" i="3"/>
  <c r="H461" i="3"/>
  <c r="J461" i="3"/>
  <c r="I461" i="3"/>
  <c r="H460" i="3"/>
  <c r="J460" i="3"/>
  <c r="I460" i="3"/>
  <c r="H459" i="3"/>
  <c r="J459" i="3"/>
  <c r="I459" i="3"/>
  <c r="H458" i="3"/>
  <c r="J458" i="3"/>
  <c r="I458" i="3"/>
  <c r="H457" i="3"/>
  <c r="J457" i="3"/>
  <c r="I457" i="3"/>
  <c r="H456" i="3"/>
  <c r="J456" i="3"/>
  <c r="I456" i="3"/>
  <c r="H455" i="3"/>
  <c r="J455" i="3"/>
  <c r="I455" i="3"/>
  <c r="H454" i="3"/>
  <c r="J454" i="3"/>
  <c r="I454" i="3"/>
  <c r="H453" i="3"/>
  <c r="J453" i="3"/>
  <c r="I453" i="3"/>
  <c r="H452" i="3"/>
  <c r="J452" i="3"/>
  <c r="I452" i="3"/>
  <c r="H451" i="3"/>
  <c r="J451" i="3"/>
  <c r="I451" i="3"/>
  <c r="H450" i="3"/>
  <c r="J450" i="3"/>
  <c r="I450" i="3"/>
  <c r="H449" i="3"/>
  <c r="J449" i="3"/>
  <c r="I449" i="3"/>
  <c r="H448" i="3"/>
  <c r="J448" i="3"/>
  <c r="I448" i="3"/>
  <c r="H447" i="3"/>
  <c r="J447" i="3"/>
  <c r="I447" i="3"/>
  <c r="H446" i="3"/>
  <c r="J446" i="3"/>
  <c r="I446" i="3"/>
  <c r="H445" i="3"/>
  <c r="J445" i="3"/>
  <c r="I445" i="3"/>
  <c r="H444" i="3"/>
  <c r="J444" i="3"/>
  <c r="I444" i="3"/>
  <c r="H443" i="3"/>
  <c r="J443" i="3"/>
  <c r="I443" i="3"/>
  <c r="H442" i="3"/>
  <c r="J442" i="3"/>
  <c r="I442" i="3"/>
  <c r="H441" i="3"/>
  <c r="J441" i="3"/>
  <c r="I441" i="3"/>
  <c r="H440" i="3"/>
  <c r="J440" i="3"/>
  <c r="I440" i="3"/>
  <c r="H439" i="3"/>
  <c r="J439" i="3"/>
  <c r="I439" i="3"/>
  <c r="H438" i="3"/>
  <c r="J438" i="3"/>
  <c r="I438" i="3"/>
  <c r="H437" i="3"/>
  <c r="J437" i="3"/>
  <c r="I437" i="3"/>
  <c r="H436" i="3"/>
  <c r="J436" i="3"/>
  <c r="I436" i="3"/>
  <c r="H435" i="3"/>
  <c r="J435" i="3"/>
  <c r="I435" i="3"/>
  <c r="H434" i="3"/>
  <c r="J434" i="3"/>
  <c r="I434" i="3"/>
  <c r="H433" i="3"/>
  <c r="J433" i="3"/>
  <c r="I433" i="3"/>
  <c r="H432" i="3"/>
  <c r="J432" i="3"/>
  <c r="I432" i="3"/>
  <c r="H431" i="3"/>
  <c r="J431" i="3"/>
  <c r="I431" i="3"/>
  <c r="H430" i="3"/>
  <c r="J430" i="3"/>
  <c r="I430" i="3"/>
  <c r="H429" i="3"/>
  <c r="J429" i="3"/>
  <c r="I429" i="3"/>
  <c r="H428" i="3"/>
  <c r="J428" i="3"/>
  <c r="I428" i="3"/>
  <c r="H427" i="3"/>
  <c r="J427" i="3"/>
  <c r="I427" i="3"/>
  <c r="H426" i="3"/>
  <c r="J426" i="3"/>
  <c r="I426" i="3"/>
  <c r="H425" i="3"/>
  <c r="J425" i="3"/>
  <c r="I425" i="3"/>
  <c r="H424" i="3"/>
  <c r="J424" i="3"/>
  <c r="I424" i="3"/>
  <c r="H423" i="3"/>
  <c r="J423" i="3"/>
  <c r="I423" i="3"/>
  <c r="H422" i="3"/>
  <c r="J422" i="3"/>
  <c r="I422" i="3"/>
  <c r="H421" i="3"/>
  <c r="J421" i="3"/>
  <c r="I421" i="3"/>
  <c r="H420" i="3"/>
  <c r="J420" i="3"/>
  <c r="I420" i="3"/>
  <c r="H419" i="3"/>
  <c r="J419" i="3"/>
  <c r="I419" i="3"/>
  <c r="H418" i="3"/>
  <c r="J418" i="3"/>
  <c r="I418" i="3"/>
  <c r="H417" i="3"/>
  <c r="J417" i="3"/>
  <c r="I417" i="3"/>
  <c r="H416" i="3"/>
  <c r="J416" i="3"/>
  <c r="I416" i="3"/>
  <c r="H415" i="3"/>
  <c r="J415" i="3"/>
  <c r="I415" i="3"/>
  <c r="H414" i="3"/>
  <c r="J414" i="3"/>
  <c r="I414" i="3"/>
  <c r="H413" i="3"/>
  <c r="J413" i="3"/>
  <c r="I413" i="3"/>
  <c r="H412" i="3"/>
  <c r="J412" i="3"/>
  <c r="I412" i="3"/>
  <c r="H411" i="3"/>
  <c r="J411" i="3"/>
  <c r="I411" i="3"/>
  <c r="H410" i="3"/>
  <c r="J410" i="3"/>
  <c r="I410" i="3"/>
  <c r="H409" i="3"/>
  <c r="J409" i="3"/>
  <c r="I409" i="3"/>
  <c r="H408" i="3"/>
  <c r="J408" i="3"/>
  <c r="I408" i="3"/>
  <c r="H407" i="3"/>
  <c r="J407" i="3"/>
  <c r="I407" i="3"/>
  <c r="H406" i="3"/>
  <c r="J406" i="3"/>
  <c r="I406" i="3"/>
  <c r="H405" i="3"/>
  <c r="J405" i="3"/>
  <c r="I405" i="3"/>
  <c r="H404" i="3"/>
  <c r="J404" i="3"/>
  <c r="I404" i="3"/>
  <c r="H403" i="3"/>
  <c r="J403" i="3"/>
  <c r="I403" i="3"/>
  <c r="H402" i="3"/>
  <c r="J402" i="3"/>
  <c r="I402" i="3"/>
  <c r="H401" i="3"/>
  <c r="J401" i="3"/>
  <c r="I401" i="3"/>
  <c r="H400" i="3"/>
  <c r="J400" i="3"/>
  <c r="I400" i="3"/>
  <c r="H399" i="3"/>
  <c r="J399" i="3"/>
  <c r="I399" i="3"/>
  <c r="H398" i="3"/>
  <c r="J398" i="3"/>
  <c r="I398" i="3"/>
  <c r="H397" i="3"/>
  <c r="J397" i="3"/>
  <c r="I397" i="3"/>
  <c r="H396" i="3"/>
  <c r="J396" i="3"/>
  <c r="I396" i="3"/>
  <c r="H395" i="3"/>
  <c r="J395" i="3"/>
  <c r="I395" i="3"/>
  <c r="H394" i="3"/>
  <c r="J394" i="3"/>
  <c r="I394" i="3"/>
  <c r="H393" i="3"/>
  <c r="J393" i="3"/>
  <c r="I393" i="3"/>
  <c r="H392" i="3"/>
  <c r="J392" i="3"/>
  <c r="I392" i="3"/>
  <c r="H391" i="3"/>
  <c r="J391" i="3"/>
  <c r="I391" i="3"/>
  <c r="H390" i="3"/>
  <c r="J390" i="3"/>
  <c r="I390" i="3"/>
  <c r="H389" i="3"/>
  <c r="J389" i="3"/>
  <c r="I389" i="3"/>
  <c r="H388" i="3"/>
  <c r="J388" i="3"/>
  <c r="I388" i="3"/>
  <c r="H387" i="3"/>
  <c r="J387" i="3"/>
  <c r="I387" i="3"/>
  <c r="H386" i="3"/>
  <c r="J386" i="3"/>
  <c r="I386" i="3"/>
  <c r="H385" i="3"/>
  <c r="J385" i="3"/>
  <c r="I385" i="3"/>
  <c r="H384" i="3"/>
  <c r="J384" i="3"/>
  <c r="I384" i="3"/>
  <c r="H383" i="3"/>
  <c r="J383" i="3"/>
  <c r="I383" i="3"/>
  <c r="H382" i="3"/>
  <c r="J382" i="3"/>
  <c r="I382" i="3"/>
  <c r="H381" i="3"/>
  <c r="J381" i="3"/>
  <c r="I381" i="3"/>
  <c r="H380" i="3"/>
  <c r="J380" i="3"/>
  <c r="I380" i="3"/>
  <c r="H379" i="3"/>
  <c r="J379" i="3"/>
  <c r="I379" i="3"/>
  <c r="H378" i="3"/>
  <c r="J378" i="3"/>
  <c r="I378" i="3"/>
  <c r="H377" i="3"/>
  <c r="J377" i="3"/>
  <c r="I377" i="3"/>
  <c r="H376" i="3"/>
  <c r="J376" i="3"/>
  <c r="I376" i="3"/>
  <c r="H375" i="3"/>
  <c r="J375" i="3"/>
  <c r="I375" i="3"/>
  <c r="H374" i="3"/>
  <c r="J374" i="3"/>
  <c r="I374" i="3"/>
  <c r="H373" i="3"/>
  <c r="J373" i="3"/>
  <c r="I373" i="3"/>
  <c r="H372" i="3"/>
  <c r="J372" i="3"/>
  <c r="I372" i="3"/>
  <c r="H371" i="3"/>
  <c r="J371" i="3"/>
  <c r="I371" i="3"/>
  <c r="H370" i="3"/>
  <c r="J370" i="3"/>
  <c r="I370" i="3"/>
  <c r="H369" i="3"/>
  <c r="J369" i="3"/>
  <c r="I369" i="3"/>
  <c r="H368" i="3"/>
  <c r="J368" i="3"/>
  <c r="I368" i="3"/>
  <c r="H367" i="3"/>
  <c r="J367" i="3"/>
  <c r="I367" i="3"/>
  <c r="H366" i="3"/>
  <c r="J366" i="3"/>
  <c r="I366" i="3"/>
  <c r="H365" i="3"/>
  <c r="J365" i="3"/>
  <c r="I365" i="3"/>
  <c r="H364" i="3"/>
  <c r="J364" i="3"/>
  <c r="I364" i="3"/>
  <c r="H363" i="3"/>
  <c r="J363" i="3"/>
  <c r="I363" i="3"/>
  <c r="H362" i="3"/>
  <c r="J362" i="3"/>
  <c r="I362" i="3"/>
  <c r="H361" i="3"/>
  <c r="J361" i="3"/>
  <c r="I361" i="3"/>
  <c r="H360" i="3"/>
  <c r="J360" i="3"/>
  <c r="I360" i="3"/>
  <c r="H359" i="3"/>
  <c r="J359" i="3"/>
  <c r="I359" i="3"/>
  <c r="H358" i="3"/>
  <c r="J358" i="3"/>
  <c r="I358" i="3"/>
  <c r="H357" i="3"/>
  <c r="J357" i="3"/>
  <c r="I357" i="3"/>
  <c r="H356" i="3"/>
  <c r="J356" i="3"/>
  <c r="I356" i="3"/>
  <c r="H355" i="3"/>
  <c r="J355" i="3"/>
  <c r="I355" i="3"/>
  <c r="H354" i="3"/>
  <c r="J354" i="3"/>
  <c r="I354" i="3"/>
  <c r="H353" i="3"/>
  <c r="J353" i="3"/>
  <c r="I353" i="3"/>
  <c r="H352" i="3"/>
  <c r="J352" i="3"/>
  <c r="I352" i="3"/>
  <c r="H351" i="3"/>
  <c r="J351" i="3"/>
  <c r="I351" i="3"/>
  <c r="H350" i="3"/>
  <c r="J350" i="3"/>
  <c r="I350" i="3"/>
  <c r="H349" i="3"/>
  <c r="J349" i="3"/>
  <c r="I349" i="3"/>
  <c r="H348" i="3"/>
  <c r="J348" i="3"/>
  <c r="I348" i="3"/>
  <c r="H347" i="3"/>
  <c r="J347" i="3"/>
  <c r="I347" i="3"/>
  <c r="H346" i="3"/>
  <c r="J346" i="3"/>
  <c r="I346" i="3"/>
  <c r="H345" i="3"/>
  <c r="J345" i="3"/>
  <c r="I345" i="3"/>
  <c r="H344" i="3"/>
  <c r="J344" i="3"/>
  <c r="I344" i="3"/>
  <c r="H343" i="3"/>
  <c r="J343" i="3"/>
  <c r="I343" i="3"/>
  <c r="H342" i="3"/>
  <c r="J342" i="3"/>
  <c r="I342" i="3"/>
  <c r="H341" i="3"/>
  <c r="J341" i="3"/>
  <c r="I341" i="3"/>
  <c r="H340" i="3"/>
  <c r="J340" i="3"/>
  <c r="I340" i="3"/>
  <c r="H339" i="3"/>
  <c r="J339" i="3"/>
  <c r="I339" i="3"/>
  <c r="H338" i="3"/>
  <c r="J338" i="3"/>
  <c r="I338" i="3"/>
  <c r="H337" i="3"/>
  <c r="J337" i="3"/>
  <c r="I337" i="3"/>
  <c r="H336" i="3"/>
  <c r="J336" i="3"/>
  <c r="I336" i="3"/>
  <c r="H335" i="3"/>
  <c r="J335" i="3"/>
  <c r="I335" i="3"/>
  <c r="H334" i="3"/>
  <c r="J334" i="3"/>
  <c r="I334" i="3"/>
  <c r="H333" i="3"/>
  <c r="J333" i="3"/>
  <c r="I333" i="3"/>
  <c r="H332" i="3"/>
  <c r="J332" i="3"/>
  <c r="I332" i="3"/>
  <c r="H331" i="3"/>
  <c r="J331" i="3"/>
  <c r="I331" i="3"/>
  <c r="H330" i="3"/>
  <c r="J330" i="3"/>
  <c r="I330" i="3"/>
  <c r="H329" i="3"/>
  <c r="J329" i="3"/>
  <c r="I329" i="3"/>
  <c r="H328" i="3"/>
  <c r="J328" i="3"/>
  <c r="I328" i="3"/>
  <c r="H327" i="3"/>
  <c r="J327" i="3"/>
  <c r="I327" i="3"/>
  <c r="H326" i="3"/>
  <c r="J326" i="3"/>
  <c r="I326" i="3"/>
  <c r="H325" i="3"/>
  <c r="J325" i="3"/>
  <c r="I325" i="3"/>
  <c r="H324" i="3"/>
  <c r="J324" i="3"/>
  <c r="I324" i="3"/>
  <c r="H323" i="3"/>
  <c r="J323" i="3"/>
  <c r="I323" i="3"/>
  <c r="H322" i="3"/>
  <c r="J322" i="3"/>
  <c r="I322" i="3"/>
  <c r="H321" i="3"/>
  <c r="J321" i="3"/>
  <c r="I321" i="3"/>
  <c r="H320" i="3"/>
  <c r="J320" i="3"/>
  <c r="I320" i="3"/>
  <c r="H319" i="3"/>
  <c r="J319" i="3"/>
  <c r="I319" i="3"/>
  <c r="H318" i="3"/>
  <c r="J318" i="3"/>
  <c r="I318" i="3"/>
  <c r="H317" i="3"/>
  <c r="J317" i="3"/>
  <c r="I317" i="3"/>
  <c r="H316" i="3"/>
  <c r="J316" i="3"/>
  <c r="I316" i="3"/>
  <c r="H315" i="3"/>
  <c r="J315" i="3"/>
  <c r="I315" i="3"/>
  <c r="H314" i="3"/>
  <c r="J314" i="3"/>
  <c r="I314" i="3"/>
  <c r="H313" i="3"/>
  <c r="J313" i="3"/>
  <c r="I313" i="3"/>
  <c r="H312" i="3"/>
  <c r="J312" i="3"/>
  <c r="I312" i="3"/>
  <c r="H311" i="3"/>
  <c r="J311" i="3"/>
  <c r="I311" i="3"/>
  <c r="H310" i="3"/>
  <c r="J310" i="3"/>
  <c r="I310" i="3"/>
  <c r="H309" i="3"/>
  <c r="J309" i="3"/>
  <c r="I309" i="3"/>
  <c r="H308" i="3"/>
  <c r="J308" i="3"/>
  <c r="I308" i="3"/>
  <c r="H307" i="3"/>
  <c r="J307" i="3"/>
  <c r="I307" i="3"/>
  <c r="H306" i="3"/>
  <c r="J306" i="3"/>
  <c r="I306" i="3"/>
  <c r="H305" i="3"/>
  <c r="J305" i="3"/>
  <c r="I305" i="3"/>
  <c r="H304" i="3"/>
  <c r="J304" i="3"/>
  <c r="I304" i="3"/>
  <c r="H303" i="3"/>
  <c r="J303" i="3"/>
  <c r="I303" i="3"/>
  <c r="H302" i="3"/>
  <c r="J302" i="3"/>
  <c r="I302" i="3"/>
  <c r="H301" i="3"/>
  <c r="J301" i="3"/>
  <c r="I301" i="3"/>
  <c r="H300" i="3"/>
  <c r="J300" i="3"/>
  <c r="I300" i="3"/>
  <c r="H299" i="3"/>
  <c r="J299" i="3"/>
  <c r="I299" i="3"/>
  <c r="H298" i="3"/>
  <c r="J298" i="3"/>
  <c r="I298" i="3"/>
  <c r="H297" i="3"/>
  <c r="J297" i="3"/>
  <c r="I297" i="3"/>
  <c r="H296" i="3"/>
  <c r="J296" i="3"/>
  <c r="I296" i="3"/>
  <c r="H295" i="3"/>
  <c r="J295" i="3"/>
  <c r="I295" i="3"/>
  <c r="H294" i="3"/>
  <c r="J294" i="3"/>
  <c r="I294" i="3"/>
  <c r="H293" i="3"/>
  <c r="J293" i="3"/>
  <c r="I293" i="3"/>
  <c r="H292" i="3"/>
  <c r="J292" i="3"/>
  <c r="I292" i="3"/>
  <c r="H291" i="3"/>
  <c r="J291" i="3"/>
  <c r="I291" i="3"/>
  <c r="H290" i="3"/>
  <c r="J290" i="3"/>
  <c r="I290" i="3"/>
  <c r="H289" i="3"/>
  <c r="J289" i="3"/>
  <c r="I289" i="3"/>
  <c r="H288" i="3"/>
  <c r="J288" i="3"/>
  <c r="I288" i="3"/>
  <c r="H287" i="3"/>
  <c r="J287" i="3"/>
  <c r="I287" i="3"/>
  <c r="H286" i="3"/>
  <c r="J286" i="3"/>
  <c r="I286" i="3"/>
  <c r="H285" i="3"/>
  <c r="J285" i="3"/>
  <c r="I285" i="3"/>
  <c r="H284" i="3"/>
  <c r="J284" i="3"/>
  <c r="I284" i="3"/>
  <c r="H283" i="3"/>
  <c r="J283" i="3"/>
  <c r="I283" i="3"/>
  <c r="H282" i="3"/>
  <c r="J282" i="3"/>
  <c r="I282" i="3"/>
  <c r="H281" i="3"/>
  <c r="J281" i="3"/>
  <c r="I281" i="3"/>
  <c r="H280" i="3"/>
  <c r="J280" i="3"/>
  <c r="I280" i="3"/>
  <c r="H279" i="3"/>
  <c r="J279" i="3"/>
  <c r="I279" i="3"/>
  <c r="H278" i="3"/>
  <c r="J278" i="3"/>
  <c r="I278" i="3"/>
  <c r="H277" i="3"/>
  <c r="J277" i="3"/>
  <c r="I277" i="3"/>
  <c r="H276" i="3"/>
  <c r="J276" i="3"/>
  <c r="I276" i="3"/>
  <c r="H275" i="3"/>
  <c r="J275" i="3"/>
  <c r="I275" i="3"/>
  <c r="H274" i="3"/>
  <c r="J274" i="3"/>
  <c r="I274" i="3"/>
  <c r="H273" i="3"/>
  <c r="J273" i="3"/>
  <c r="I273" i="3"/>
  <c r="H272" i="3"/>
  <c r="J272" i="3"/>
  <c r="I272" i="3"/>
  <c r="H271" i="3"/>
  <c r="J271" i="3"/>
  <c r="I271" i="3"/>
  <c r="H270" i="3"/>
  <c r="J270" i="3"/>
  <c r="I270" i="3"/>
  <c r="H269" i="3"/>
  <c r="J269" i="3"/>
  <c r="I269" i="3"/>
  <c r="H268" i="3"/>
  <c r="J268" i="3"/>
  <c r="I268" i="3"/>
  <c r="H267" i="3"/>
  <c r="J267" i="3"/>
  <c r="I267" i="3"/>
  <c r="H266" i="3"/>
  <c r="J266" i="3"/>
  <c r="I266" i="3"/>
  <c r="H265" i="3"/>
  <c r="J265" i="3"/>
  <c r="I265" i="3"/>
  <c r="H264" i="3"/>
  <c r="J264" i="3"/>
  <c r="I264" i="3"/>
  <c r="H263" i="3"/>
  <c r="J263" i="3"/>
  <c r="I263" i="3"/>
  <c r="H262" i="3"/>
  <c r="J262" i="3"/>
  <c r="I262" i="3"/>
  <c r="H261" i="3"/>
  <c r="J261" i="3"/>
  <c r="I261" i="3"/>
  <c r="H260" i="3"/>
  <c r="J260" i="3"/>
  <c r="I260" i="3"/>
  <c r="H259" i="3"/>
  <c r="J259" i="3"/>
  <c r="I259" i="3"/>
  <c r="H258" i="3"/>
  <c r="J258" i="3"/>
  <c r="I258" i="3"/>
  <c r="H257" i="3"/>
  <c r="J257" i="3"/>
  <c r="I257" i="3"/>
  <c r="H256" i="3"/>
  <c r="J256" i="3"/>
  <c r="I256" i="3"/>
  <c r="H255" i="3"/>
  <c r="J255" i="3"/>
  <c r="I255" i="3"/>
  <c r="H254" i="3"/>
  <c r="J254" i="3"/>
  <c r="I254" i="3"/>
  <c r="H253" i="3"/>
  <c r="J253" i="3"/>
  <c r="I253" i="3"/>
  <c r="H252" i="3"/>
  <c r="J252" i="3"/>
  <c r="I252" i="3"/>
  <c r="H251" i="3"/>
  <c r="J251" i="3"/>
  <c r="I251" i="3"/>
  <c r="H250" i="3"/>
  <c r="J250" i="3"/>
  <c r="I250" i="3"/>
  <c r="H249" i="3"/>
  <c r="J249" i="3"/>
  <c r="I249" i="3"/>
  <c r="H248" i="3"/>
  <c r="J248" i="3"/>
  <c r="I248" i="3"/>
  <c r="H247" i="3"/>
  <c r="J247" i="3"/>
  <c r="I247" i="3"/>
  <c r="H246" i="3"/>
  <c r="J246" i="3"/>
  <c r="I246" i="3"/>
  <c r="H245" i="3"/>
  <c r="J245" i="3"/>
  <c r="I245" i="3"/>
  <c r="H244" i="3"/>
  <c r="J244" i="3"/>
  <c r="I244" i="3"/>
  <c r="H243" i="3"/>
  <c r="J243" i="3"/>
  <c r="I243" i="3"/>
  <c r="H242" i="3"/>
  <c r="J242" i="3"/>
  <c r="I242" i="3"/>
  <c r="H241" i="3"/>
  <c r="J241" i="3"/>
  <c r="I241" i="3"/>
  <c r="H240" i="3"/>
  <c r="J240" i="3"/>
  <c r="I240" i="3"/>
  <c r="H239" i="3"/>
  <c r="J239" i="3"/>
  <c r="I239" i="3"/>
  <c r="H238" i="3"/>
  <c r="J238" i="3"/>
  <c r="I238" i="3"/>
  <c r="H237" i="3"/>
  <c r="J237" i="3"/>
  <c r="I237" i="3"/>
  <c r="H236" i="3"/>
  <c r="J236" i="3"/>
  <c r="I236" i="3"/>
  <c r="H235" i="3"/>
  <c r="J235" i="3"/>
  <c r="I235" i="3"/>
  <c r="H234" i="3"/>
  <c r="J234" i="3"/>
  <c r="I234" i="3"/>
  <c r="H233" i="3"/>
  <c r="J233" i="3"/>
  <c r="I233" i="3"/>
  <c r="H232" i="3"/>
  <c r="J232" i="3"/>
  <c r="I232" i="3"/>
  <c r="H231" i="3"/>
  <c r="J231" i="3"/>
  <c r="I231" i="3"/>
  <c r="H230" i="3"/>
  <c r="J230" i="3"/>
  <c r="I230" i="3"/>
  <c r="H229" i="3"/>
  <c r="J229" i="3"/>
  <c r="I229" i="3"/>
  <c r="H228" i="3"/>
  <c r="J228" i="3"/>
  <c r="I228" i="3"/>
  <c r="H227" i="3"/>
  <c r="J227" i="3"/>
  <c r="I227" i="3"/>
  <c r="H226" i="3"/>
  <c r="J226" i="3"/>
  <c r="I226" i="3"/>
  <c r="H225" i="3"/>
  <c r="J225" i="3"/>
  <c r="I225" i="3"/>
  <c r="H224" i="3"/>
  <c r="J224" i="3"/>
  <c r="I224" i="3"/>
  <c r="H223" i="3"/>
  <c r="J223" i="3"/>
  <c r="I223" i="3"/>
  <c r="H222" i="3"/>
  <c r="J222" i="3"/>
  <c r="I222" i="3"/>
  <c r="H221" i="3"/>
  <c r="J221" i="3"/>
  <c r="I221" i="3"/>
  <c r="H220" i="3"/>
  <c r="J220" i="3"/>
  <c r="I220" i="3"/>
  <c r="H219" i="3"/>
  <c r="J219" i="3"/>
  <c r="I219" i="3"/>
  <c r="H218" i="3"/>
  <c r="J218" i="3"/>
  <c r="I218" i="3"/>
  <c r="H217" i="3"/>
  <c r="J217" i="3"/>
  <c r="I217" i="3"/>
  <c r="H216" i="3"/>
  <c r="J216" i="3"/>
  <c r="I216" i="3"/>
  <c r="H215" i="3"/>
  <c r="J215" i="3"/>
  <c r="I215" i="3"/>
  <c r="H214" i="3"/>
  <c r="J214" i="3"/>
  <c r="I214" i="3"/>
  <c r="H213" i="3"/>
  <c r="J213" i="3"/>
  <c r="I213" i="3"/>
  <c r="H212" i="3"/>
  <c r="J212" i="3"/>
  <c r="I212" i="3"/>
  <c r="H211" i="3"/>
  <c r="J211" i="3"/>
  <c r="I211" i="3"/>
  <c r="H210" i="3"/>
  <c r="J210" i="3"/>
  <c r="I210" i="3"/>
  <c r="H209" i="3"/>
  <c r="J209" i="3"/>
  <c r="I209" i="3"/>
  <c r="H208" i="3"/>
  <c r="J208" i="3"/>
  <c r="I208" i="3"/>
  <c r="H207" i="3"/>
  <c r="J207" i="3"/>
  <c r="I207" i="3"/>
  <c r="H206" i="3"/>
  <c r="J206" i="3"/>
  <c r="I206" i="3"/>
  <c r="H205" i="3"/>
  <c r="J205" i="3"/>
  <c r="I205" i="3"/>
  <c r="H204" i="3"/>
  <c r="J204" i="3"/>
  <c r="I204" i="3"/>
  <c r="H203" i="3"/>
  <c r="J203" i="3"/>
  <c r="I203" i="3"/>
  <c r="H202" i="3"/>
  <c r="J202" i="3"/>
  <c r="I202" i="3"/>
  <c r="H201" i="3"/>
  <c r="J201" i="3"/>
  <c r="I201" i="3"/>
  <c r="H200" i="3"/>
  <c r="J200" i="3"/>
  <c r="I200" i="3"/>
  <c r="H199" i="3"/>
  <c r="J199" i="3"/>
  <c r="I199" i="3"/>
  <c r="H198" i="3"/>
  <c r="J198" i="3"/>
  <c r="I198" i="3"/>
  <c r="H197" i="3"/>
  <c r="J197" i="3"/>
  <c r="I197" i="3"/>
  <c r="H196" i="3"/>
  <c r="J196" i="3"/>
  <c r="I196" i="3"/>
  <c r="H195" i="3"/>
  <c r="J195" i="3"/>
  <c r="I195" i="3"/>
  <c r="H194" i="3"/>
  <c r="J194" i="3"/>
  <c r="I194" i="3"/>
  <c r="H193" i="3"/>
  <c r="J193" i="3"/>
  <c r="I193" i="3"/>
  <c r="H192" i="3"/>
  <c r="J192" i="3"/>
  <c r="I192" i="3"/>
  <c r="H191" i="3"/>
  <c r="J191" i="3"/>
  <c r="I191" i="3"/>
  <c r="H190" i="3"/>
  <c r="J190" i="3"/>
  <c r="I190" i="3"/>
  <c r="H189" i="3"/>
  <c r="J189" i="3"/>
  <c r="I189" i="3"/>
  <c r="H188" i="3"/>
  <c r="J188" i="3"/>
  <c r="I188" i="3"/>
  <c r="H187" i="3"/>
  <c r="J187" i="3"/>
  <c r="I187" i="3"/>
  <c r="H186" i="3"/>
  <c r="J186" i="3"/>
  <c r="I186" i="3"/>
  <c r="H185" i="3"/>
  <c r="J185" i="3"/>
  <c r="I185" i="3"/>
  <c r="H184" i="3"/>
  <c r="J184" i="3"/>
  <c r="I184" i="3"/>
  <c r="H183" i="3"/>
  <c r="J183" i="3"/>
  <c r="I183" i="3"/>
  <c r="H182" i="3"/>
  <c r="J182" i="3"/>
  <c r="I182" i="3"/>
  <c r="H181" i="3"/>
  <c r="J181" i="3"/>
  <c r="I181" i="3"/>
  <c r="H180" i="3"/>
  <c r="J180" i="3"/>
  <c r="I180" i="3"/>
  <c r="H179" i="3"/>
  <c r="J179" i="3"/>
  <c r="I179" i="3"/>
  <c r="H178" i="3"/>
  <c r="J178" i="3"/>
  <c r="I178" i="3"/>
  <c r="H177" i="3"/>
  <c r="J177" i="3"/>
  <c r="I177" i="3"/>
  <c r="H176" i="3"/>
  <c r="J176" i="3"/>
  <c r="I176" i="3"/>
  <c r="H175" i="3"/>
  <c r="J175" i="3"/>
  <c r="I175" i="3"/>
  <c r="H174" i="3"/>
  <c r="J174" i="3"/>
  <c r="I174" i="3"/>
  <c r="H173" i="3"/>
  <c r="J173" i="3"/>
  <c r="I173" i="3"/>
  <c r="H172" i="3"/>
  <c r="J172" i="3"/>
  <c r="I172" i="3"/>
  <c r="H171" i="3"/>
  <c r="J171" i="3"/>
  <c r="I171" i="3"/>
  <c r="H170" i="3"/>
  <c r="J170" i="3"/>
  <c r="I170" i="3"/>
  <c r="H169" i="3"/>
  <c r="J169" i="3"/>
  <c r="I169" i="3"/>
  <c r="H168" i="3"/>
  <c r="J168" i="3"/>
  <c r="I168" i="3"/>
  <c r="H167" i="3"/>
  <c r="J167" i="3"/>
  <c r="I167" i="3"/>
  <c r="H166" i="3"/>
  <c r="J166" i="3"/>
  <c r="I166" i="3"/>
  <c r="H165" i="3"/>
  <c r="J165" i="3"/>
  <c r="I165" i="3"/>
  <c r="H164" i="3"/>
  <c r="J164" i="3"/>
  <c r="I164" i="3"/>
  <c r="H163" i="3"/>
  <c r="J163" i="3"/>
  <c r="I163" i="3"/>
  <c r="H162" i="3"/>
  <c r="J162" i="3"/>
  <c r="I162" i="3"/>
  <c r="H161" i="3"/>
  <c r="J161" i="3"/>
  <c r="I161" i="3"/>
  <c r="H160" i="3"/>
  <c r="J160" i="3"/>
  <c r="I160" i="3"/>
  <c r="H159" i="3"/>
  <c r="J159" i="3"/>
  <c r="I159" i="3"/>
  <c r="H158" i="3"/>
  <c r="J158" i="3"/>
  <c r="I158" i="3"/>
  <c r="H157" i="3"/>
  <c r="J157" i="3"/>
  <c r="I157" i="3"/>
  <c r="H156" i="3"/>
  <c r="J156" i="3"/>
  <c r="I156" i="3"/>
  <c r="H155" i="3"/>
  <c r="J155" i="3"/>
  <c r="I155" i="3"/>
  <c r="H154" i="3"/>
  <c r="J154" i="3"/>
  <c r="I154" i="3"/>
  <c r="H153" i="3"/>
  <c r="J153" i="3"/>
  <c r="I153" i="3"/>
  <c r="H152" i="3"/>
  <c r="J152" i="3"/>
  <c r="I152" i="3"/>
  <c r="H151" i="3"/>
  <c r="J151" i="3"/>
  <c r="I151" i="3"/>
  <c r="H150" i="3"/>
  <c r="J150" i="3"/>
  <c r="I150" i="3"/>
  <c r="H149" i="3"/>
  <c r="J149" i="3"/>
  <c r="I149" i="3"/>
  <c r="H148" i="3"/>
  <c r="J148" i="3"/>
  <c r="I148" i="3"/>
  <c r="H147" i="3"/>
  <c r="J147" i="3"/>
  <c r="I147" i="3"/>
  <c r="H146" i="3"/>
  <c r="J146" i="3"/>
  <c r="I146" i="3"/>
  <c r="H145" i="3"/>
  <c r="J145" i="3"/>
  <c r="I145" i="3"/>
  <c r="H144" i="3"/>
  <c r="J144" i="3"/>
  <c r="I144" i="3"/>
  <c r="H143" i="3"/>
  <c r="J143" i="3"/>
  <c r="I143" i="3"/>
  <c r="H142" i="3"/>
  <c r="J142" i="3"/>
  <c r="I142" i="3"/>
  <c r="H141" i="3"/>
  <c r="J141" i="3"/>
  <c r="I141" i="3"/>
  <c r="H140" i="3"/>
  <c r="J140" i="3"/>
  <c r="I140" i="3"/>
  <c r="H139" i="3"/>
  <c r="J139" i="3"/>
  <c r="I139" i="3"/>
  <c r="H138" i="3"/>
  <c r="J138" i="3"/>
  <c r="I138" i="3"/>
  <c r="H137" i="3"/>
  <c r="J137" i="3"/>
  <c r="I137" i="3"/>
  <c r="H136" i="3"/>
  <c r="J136" i="3"/>
  <c r="I136" i="3"/>
  <c r="H135" i="3"/>
  <c r="J135" i="3"/>
  <c r="I135" i="3"/>
  <c r="H134" i="3"/>
  <c r="J134" i="3"/>
  <c r="I134" i="3"/>
  <c r="H133" i="3"/>
  <c r="J133" i="3"/>
  <c r="I133" i="3"/>
  <c r="H132" i="3"/>
  <c r="J132" i="3"/>
  <c r="I132" i="3"/>
  <c r="H131" i="3"/>
  <c r="J131" i="3"/>
  <c r="I131" i="3"/>
  <c r="H130" i="3"/>
  <c r="J130" i="3"/>
  <c r="I130" i="3"/>
  <c r="H129" i="3"/>
  <c r="J129" i="3"/>
  <c r="I129" i="3"/>
  <c r="H128" i="3"/>
  <c r="J128" i="3"/>
  <c r="I128" i="3"/>
  <c r="H127" i="3"/>
  <c r="J127" i="3"/>
  <c r="I127" i="3"/>
  <c r="H126" i="3"/>
  <c r="J126" i="3"/>
  <c r="I126" i="3"/>
  <c r="H125" i="3"/>
  <c r="J125" i="3"/>
  <c r="I125" i="3"/>
  <c r="H124" i="3"/>
  <c r="J124" i="3"/>
  <c r="I124" i="3"/>
  <c r="H123" i="3"/>
  <c r="J123" i="3"/>
  <c r="I123" i="3"/>
  <c r="H122" i="3"/>
  <c r="J122" i="3"/>
  <c r="I122" i="3"/>
  <c r="H121" i="3"/>
  <c r="J121" i="3"/>
  <c r="I121" i="3"/>
  <c r="H120" i="3"/>
  <c r="J120" i="3"/>
  <c r="I120" i="3"/>
  <c r="H119" i="3"/>
  <c r="J119" i="3"/>
  <c r="I119" i="3"/>
  <c r="H118" i="3"/>
  <c r="J118" i="3"/>
  <c r="I118" i="3"/>
  <c r="H117" i="3"/>
  <c r="J117" i="3"/>
  <c r="I117" i="3"/>
  <c r="H116" i="3"/>
  <c r="J116" i="3"/>
  <c r="I116" i="3"/>
  <c r="H115" i="3"/>
  <c r="J115" i="3"/>
  <c r="I115" i="3"/>
  <c r="H114" i="3"/>
  <c r="J114" i="3"/>
  <c r="I114" i="3"/>
  <c r="H113" i="3"/>
  <c r="J113" i="3"/>
  <c r="I113" i="3"/>
  <c r="H112" i="3"/>
  <c r="J112" i="3"/>
  <c r="I112" i="3"/>
  <c r="H111" i="3"/>
  <c r="J111" i="3"/>
  <c r="I111" i="3"/>
  <c r="H110" i="3"/>
  <c r="J110" i="3"/>
  <c r="I110" i="3"/>
  <c r="H109" i="3"/>
  <c r="J109" i="3"/>
  <c r="I109" i="3"/>
  <c r="H108" i="3"/>
  <c r="J108" i="3"/>
  <c r="I108" i="3"/>
  <c r="H107" i="3"/>
  <c r="J107" i="3"/>
  <c r="I107" i="3"/>
  <c r="H106" i="3"/>
  <c r="J106" i="3"/>
  <c r="I106" i="3"/>
  <c r="H105" i="3"/>
  <c r="J105" i="3"/>
  <c r="I105" i="3"/>
  <c r="H104" i="3"/>
  <c r="J104" i="3"/>
  <c r="I104" i="3"/>
  <c r="H103" i="3"/>
  <c r="J103" i="3"/>
  <c r="I103" i="3"/>
  <c r="H102" i="3"/>
  <c r="J102" i="3"/>
  <c r="I102" i="3"/>
  <c r="H101" i="3"/>
  <c r="J101" i="3"/>
  <c r="I101" i="3"/>
  <c r="H100" i="3"/>
  <c r="J100" i="3"/>
  <c r="I100" i="3"/>
  <c r="H99" i="3"/>
  <c r="J99" i="3"/>
  <c r="I99" i="3"/>
  <c r="H98" i="3"/>
  <c r="J98" i="3"/>
  <c r="I98" i="3"/>
  <c r="H97" i="3"/>
  <c r="J97" i="3"/>
  <c r="I97" i="3"/>
  <c r="H96" i="3"/>
  <c r="J96" i="3"/>
  <c r="I96" i="3"/>
  <c r="H95" i="3"/>
  <c r="J95" i="3"/>
  <c r="I95" i="3"/>
  <c r="H94" i="3"/>
  <c r="J94" i="3"/>
  <c r="I94" i="3"/>
  <c r="H93" i="3"/>
  <c r="J93" i="3"/>
  <c r="I93" i="3"/>
  <c r="H92" i="3"/>
  <c r="J92" i="3"/>
  <c r="I92" i="3"/>
  <c r="H91" i="3"/>
  <c r="J91" i="3"/>
  <c r="I91" i="3"/>
  <c r="H90" i="3"/>
  <c r="J90" i="3"/>
  <c r="I90" i="3"/>
  <c r="H89" i="3"/>
  <c r="J89" i="3"/>
  <c r="I89" i="3"/>
  <c r="H88" i="3"/>
  <c r="J88" i="3"/>
  <c r="I88" i="3"/>
  <c r="H87" i="3"/>
  <c r="J87" i="3"/>
  <c r="I87" i="3"/>
  <c r="H86" i="3"/>
  <c r="J86" i="3"/>
  <c r="I86" i="3"/>
  <c r="H85" i="3"/>
  <c r="J85" i="3"/>
  <c r="I85" i="3"/>
  <c r="H84" i="3"/>
  <c r="J84" i="3"/>
  <c r="I84" i="3"/>
  <c r="H83" i="3"/>
  <c r="J83" i="3"/>
  <c r="I83" i="3"/>
  <c r="H82" i="3"/>
  <c r="J82" i="3"/>
  <c r="I82" i="3"/>
  <c r="H81" i="3"/>
  <c r="J81" i="3"/>
  <c r="I81" i="3"/>
  <c r="H80" i="3"/>
  <c r="J80" i="3"/>
  <c r="I80" i="3"/>
  <c r="H79" i="3"/>
  <c r="J79" i="3"/>
  <c r="I79" i="3"/>
  <c r="H78" i="3"/>
  <c r="J78" i="3"/>
  <c r="I78" i="3"/>
  <c r="H77" i="3"/>
  <c r="J77" i="3"/>
  <c r="I77" i="3"/>
  <c r="H76" i="3"/>
  <c r="J76" i="3"/>
  <c r="I76" i="3"/>
  <c r="H75" i="3"/>
  <c r="J75" i="3"/>
  <c r="I75" i="3"/>
  <c r="H74" i="3"/>
  <c r="J74" i="3"/>
  <c r="I74" i="3"/>
  <c r="H73" i="3"/>
  <c r="J73" i="3"/>
  <c r="I73" i="3"/>
  <c r="H72" i="3"/>
  <c r="J72" i="3"/>
  <c r="I72" i="3"/>
  <c r="H71" i="3"/>
  <c r="J71" i="3"/>
  <c r="I71" i="3"/>
  <c r="H70" i="3"/>
  <c r="J70" i="3"/>
  <c r="I70" i="3"/>
  <c r="H69" i="3"/>
  <c r="J69" i="3"/>
  <c r="I69" i="3"/>
  <c r="H68" i="3"/>
  <c r="J68" i="3"/>
  <c r="I68" i="3"/>
  <c r="H67" i="3"/>
  <c r="J67" i="3"/>
  <c r="I67" i="3"/>
  <c r="H66" i="3"/>
  <c r="J66" i="3"/>
  <c r="I66" i="3"/>
  <c r="H65" i="3"/>
  <c r="J65" i="3"/>
  <c r="I65" i="3"/>
  <c r="H64" i="3"/>
  <c r="J64" i="3"/>
  <c r="I64" i="3"/>
  <c r="H63" i="3"/>
  <c r="J63" i="3"/>
  <c r="I63" i="3"/>
  <c r="H62" i="3"/>
  <c r="J62" i="3"/>
  <c r="I62" i="3"/>
  <c r="H61" i="3"/>
  <c r="J61" i="3"/>
  <c r="I61" i="3"/>
  <c r="H60" i="3"/>
  <c r="J60" i="3"/>
  <c r="I60" i="3"/>
  <c r="H59" i="3"/>
  <c r="J59" i="3"/>
  <c r="I59" i="3"/>
  <c r="H58" i="3"/>
  <c r="J58" i="3"/>
  <c r="I58" i="3"/>
  <c r="H57" i="3"/>
  <c r="J57" i="3"/>
  <c r="I57" i="3"/>
  <c r="H56" i="3"/>
  <c r="J56" i="3"/>
  <c r="I56" i="3"/>
  <c r="H55" i="3"/>
  <c r="J55" i="3"/>
  <c r="I55" i="3"/>
  <c r="H54" i="3"/>
  <c r="J54" i="3"/>
  <c r="I54" i="3"/>
  <c r="H53" i="3"/>
  <c r="J53" i="3"/>
  <c r="I53" i="3"/>
  <c r="H52" i="3"/>
  <c r="J52" i="3"/>
  <c r="I52" i="3"/>
  <c r="H51" i="3"/>
  <c r="J51" i="3"/>
  <c r="I51" i="3"/>
  <c r="H50" i="3"/>
  <c r="J50" i="3"/>
  <c r="I50" i="3"/>
  <c r="H49" i="3"/>
  <c r="J49" i="3"/>
  <c r="I49" i="3"/>
  <c r="H48" i="3"/>
  <c r="J48" i="3"/>
  <c r="I48" i="3"/>
  <c r="H47" i="3"/>
  <c r="J47" i="3"/>
  <c r="I47" i="3"/>
  <c r="H46" i="3"/>
  <c r="J46" i="3"/>
  <c r="I46" i="3"/>
  <c r="H45" i="3"/>
  <c r="J45" i="3"/>
  <c r="I45" i="3"/>
  <c r="H44" i="3"/>
  <c r="J44" i="3"/>
  <c r="I44" i="3"/>
  <c r="H43" i="3"/>
  <c r="J43" i="3"/>
  <c r="I43" i="3"/>
  <c r="H42" i="3"/>
  <c r="J42" i="3"/>
  <c r="I42" i="3"/>
  <c r="H41" i="3"/>
  <c r="J41" i="3"/>
  <c r="I41" i="3"/>
  <c r="H40" i="3"/>
  <c r="J40" i="3"/>
  <c r="I40" i="3"/>
  <c r="H39" i="3"/>
  <c r="J39" i="3"/>
  <c r="I39" i="3"/>
  <c r="H38" i="3"/>
  <c r="J38" i="3"/>
  <c r="I38" i="3"/>
  <c r="H37" i="3"/>
  <c r="J37" i="3"/>
  <c r="I37" i="3"/>
  <c r="H36" i="3"/>
  <c r="J36" i="3"/>
  <c r="I36" i="3"/>
  <c r="H35" i="3"/>
  <c r="J35" i="3"/>
  <c r="I35" i="3"/>
  <c r="H34" i="3"/>
  <c r="J34" i="3"/>
  <c r="I34" i="3"/>
  <c r="H33" i="3"/>
  <c r="J33" i="3"/>
  <c r="I33" i="3"/>
  <c r="H32" i="3"/>
  <c r="J32" i="3"/>
  <c r="I32" i="3"/>
  <c r="H31" i="3"/>
  <c r="J31" i="3"/>
  <c r="I31" i="3"/>
  <c r="H30" i="3"/>
  <c r="J30" i="3"/>
  <c r="I30" i="3"/>
  <c r="H29" i="3"/>
  <c r="J29" i="3"/>
  <c r="I29" i="3"/>
  <c r="H28" i="3"/>
  <c r="J28" i="3"/>
  <c r="I28" i="3"/>
  <c r="H27" i="3"/>
  <c r="J27" i="3"/>
  <c r="I27" i="3"/>
  <c r="H26" i="3"/>
  <c r="J26" i="3"/>
  <c r="I26" i="3"/>
  <c r="H25" i="3"/>
  <c r="J25" i="3"/>
  <c r="I25" i="3"/>
  <c r="H24" i="3"/>
  <c r="J24" i="3"/>
  <c r="I24" i="3"/>
  <c r="H23" i="3"/>
  <c r="J23" i="3"/>
  <c r="I23" i="3"/>
  <c r="H22" i="3"/>
  <c r="J22" i="3"/>
  <c r="I22" i="3"/>
  <c r="H21" i="3"/>
  <c r="J21" i="3"/>
  <c r="I21" i="3"/>
  <c r="H20" i="3"/>
  <c r="J20" i="3"/>
  <c r="I20" i="3"/>
  <c r="H19" i="3"/>
  <c r="J19" i="3"/>
  <c r="I19" i="3"/>
  <c r="H18" i="3"/>
  <c r="J18" i="3"/>
  <c r="I18" i="3"/>
  <c r="H17" i="3"/>
  <c r="J17" i="3"/>
  <c r="I17" i="3"/>
  <c r="H16" i="3"/>
  <c r="J16" i="3"/>
  <c r="I16" i="3"/>
  <c r="H15" i="3"/>
  <c r="J15" i="3"/>
  <c r="I15" i="3"/>
  <c r="H14" i="3"/>
  <c r="J14" i="3"/>
  <c r="I14" i="3"/>
  <c r="H13" i="3"/>
  <c r="J13" i="3"/>
  <c r="I13" i="3"/>
  <c r="H12" i="3"/>
  <c r="J12" i="3"/>
  <c r="I12" i="3"/>
  <c r="H11" i="3"/>
  <c r="J11" i="3"/>
  <c r="I11" i="3"/>
  <c r="H10" i="3"/>
  <c r="J10" i="3"/>
  <c r="I10" i="3"/>
  <c r="H9" i="3"/>
  <c r="J9" i="3"/>
  <c r="I9" i="3"/>
  <c r="H8" i="3"/>
  <c r="J8" i="3"/>
  <c r="I8" i="3"/>
  <c r="H7" i="3"/>
  <c r="J7" i="3"/>
  <c r="I7" i="3"/>
  <c r="H6" i="3"/>
  <c r="J6" i="3"/>
  <c r="I6" i="3"/>
  <c r="H5" i="3"/>
  <c r="J5" i="3"/>
  <c r="I5" i="3"/>
  <c r="H4" i="3"/>
  <c r="J4" i="3"/>
  <c r="I4" i="3"/>
  <c r="S5" i="1"/>
  <c r="S4" i="1"/>
  <c r="W145" i="1" l="1"/>
  <c r="W140" i="1"/>
  <c r="W134" i="1"/>
  <c r="W146" i="1"/>
  <c r="W141" i="1"/>
  <c r="W136" i="1"/>
  <c r="W133" i="1"/>
  <c r="W132" i="1"/>
  <c r="W135" i="1"/>
  <c r="W144" i="1"/>
  <c r="W143" i="1"/>
  <c r="W142" i="1"/>
  <c r="W139" i="1"/>
  <c r="W138" i="1"/>
  <c r="W137" i="1"/>
  <c r="X140" i="1"/>
  <c r="Y140" i="1" s="1"/>
  <c r="Z140" i="1" s="1"/>
  <c r="AB140" i="1" s="1"/>
  <c r="AD140" i="1" s="1"/>
  <c r="AG140" i="1" s="1"/>
  <c r="X146" i="1"/>
  <c r="Y146" i="1" s="1"/>
  <c r="Z146" i="1" s="1"/>
  <c r="AB146" i="1" s="1"/>
  <c r="AD146" i="1" s="1"/>
  <c r="AG146" i="1" s="1"/>
  <c r="X132" i="1"/>
  <c r="X139" i="1"/>
  <c r="Y139" i="1" s="1"/>
  <c r="Z139" i="1" s="1"/>
  <c r="AB139" i="1" s="1"/>
  <c r="AD139" i="1" s="1"/>
  <c r="AG139" i="1" s="1"/>
  <c r="X133" i="1"/>
  <c r="Y133" i="1" s="1"/>
  <c r="Z133" i="1" s="1"/>
  <c r="AB133" i="1" s="1"/>
  <c r="AD133" i="1" s="1"/>
  <c r="AG133" i="1" s="1"/>
  <c r="X145" i="1"/>
  <c r="Y145" i="1" s="1"/>
  <c r="Z145" i="1" s="1"/>
  <c r="AB145" i="1" s="1"/>
  <c r="AD145" i="1" s="1"/>
  <c r="AG145" i="1" s="1"/>
  <c r="X134" i="1"/>
  <c r="X141" i="1"/>
  <c r="Y141" i="1" s="1"/>
  <c r="Z141" i="1" s="1"/>
  <c r="AB141" i="1" s="1"/>
  <c r="AD141" i="1" s="1"/>
  <c r="AG141" i="1" s="1"/>
  <c r="X138" i="1"/>
  <c r="Y138" i="1" s="1"/>
  <c r="Z138" i="1" s="1"/>
  <c r="AB138" i="1" s="1"/>
  <c r="AD138" i="1" s="1"/>
  <c r="AG138" i="1" s="1"/>
  <c r="X143" i="1"/>
  <c r="X135" i="1"/>
  <c r="X144" i="1"/>
  <c r="Y144" i="1" s="1"/>
  <c r="Z144" i="1" s="1"/>
  <c r="AB144" i="1" s="1"/>
  <c r="AD144" i="1" s="1"/>
  <c r="AG144" i="1" s="1"/>
  <c r="X137" i="1"/>
  <c r="X142" i="1"/>
  <c r="X136" i="1"/>
  <c r="Y136" i="1" s="1"/>
  <c r="Z136" i="1" s="1"/>
  <c r="AB136" i="1" s="1"/>
  <c r="AD136" i="1" s="1"/>
  <c r="AG136" i="1" s="1"/>
  <c r="X126" i="1"/>
  <c r="X5" i="1"/>
  <c r="W11" i="1"/>
  <c r="W17" i="1"/>
  <c r="X8" i="1"/>
  <c r="W89" i="1"/>
  <c r="X20" i="1"/>
  <c r="W121" i="1"/>
  <c r="W12" i="1"/>
  <c r="W18" i="1"/>
  <c r="W30" i="1"/>
  <c r="W36" i="1"/>
  <c r="W42" i="1"/>
  <c r="W66" i="1"/>
  <c r="W78" i="1"/>
  <c r="W99" i="1"/>
  <c r="W123" i="1"/>
  <c r="X9" i="1"/>
  <c r="X21" i="1"/>
  <c r="X33" i="1"/>
  <c r="X45" i="1"/>
  <c r="X57" i="1"/>
  <c r="W34" i="1"/>
  <c r="W37" i="1"/>
  <c r="W46" i="1"/>
  <c r="W58" i="1"/>
  <c r="W61" i="1"/>
  <c r="W115" i="1"/>
  <c r="W124" i="1"/>
  <c r="W127" i="1"/>
  <c r="X7" i="1"/>
  <c r="X13" i="1"/>
  <c r="X19" i="1"/>
  <c r="X25" i="1"/>
  <c r="X31" i="1"/>
  <c r="X37" i="1"/>
  <c r="X49" i="1"/>
  <c r="X55" i="1"/>
  <c r="W101" i="1"/>
  <c r="X32" i="1"/>
  <c r="X44" i="1"/>
  <c r="X56" i="1"/>
  <c r="X68" i="1"/>
  <c r="X116" i="1"/>
  <c r="X128" i="1"/>
  <c r="X11" i="1"/>
  <c r="W22" i="1"/>
  <c r="W25" i="1"/>
  <c r="X41" i="1"/>
  <c r="W55" i="1"/>
  <c r="X60" i="1"/>
  <c r="X77" i="1"/>
  <c r="W83" i="1"/>
  <c r="X100" i="1"/>
  <c r="W106" i="1"/>
  <c r="W129" i="1"/>
  <c r="X14" i="1"/>
  <c r="X52" i="1"/>
  <c r="X63" i="1"/>
  <c r="X80" i="1"/>
  <c r="X106" i="1"/>
  <c r="X22" i="1"/>
  <c r="X83" i="1"/>
  <c r="X129" i="1"/>
  <c r="W9" i="1"/>
  <c r="X17" i="1"/>
  <c r="W31" i="1"/>
  <c r="X36" i="1"/>
  <c r="W47" i="1"/>
  <c r="W63" i="1"/>
  <c r="X66" i="1"/>
  <c r="W72" i="1"/>
  <c r="X89" i="1"/>
  <c r="W95" i="1"/>
  <c r="X112" i="1"/>
  <c r="W118" i="1"/>
  <c r="X39" i="1"/>
  <c r="W5" i="1"/>
  <c r="X12" i="1"/>
  <c r="W23" i="1"/>
  <c r="W39" i="1"/>
  <c r="X42" i="1"/>
  <c r="W53" i="1"/>
  <c r="X58" i="1"/>
  <c r="W75" i="1"/>
  <c r="W84" i="1"/>
  <c r="X101" i="1"/>
  <c r="W107" i="1"/>
  <c r="X124" i="1"/>
  <c r="W130" i="1"/>
  <c r="X28" i="1"/>
  <c r="X47" i="1"/>
  <c r="X92" i="1"/>
  <c r="X15" i="1"/>
  <c r="X23" i="1"/>
  <c r="X53" i="1"/>
  <c r="X61" i="1"/>
  <c r="W67" i="1"/>
  <c r="X81" i="1"/>
  <c r="X84" i="1"/>
  <c r="X87" i="1"/>
  <c r="W90" i="1"/>
  <c r="X104" i="1"/>
  <c r="X107" i="1"/>
  <c r="W113" i="1"/>
  <c r="X130" i="1"/>
  <c r="X75" i="1"/>
  <c r="W15" i="1"/>
  <c r="X18" i="1"/>
  <c r="X26" i="1"/>
  <c r="W29" i="1"/>
  <c r="X34" i="1"/>
  <c r="W48" i="1"/>
  <c r="X64" i="1"/>
  <c r="W70" i="1"/>
  <c r="W87" i="1"/>
  <c r="W96" i="1"/>
  <c r="X113" i="1"/>
  <c r="W119" i="1"/>
  <c r="X72" i="1"/>
  <c r="X95" i="1"/>
  <c r="X118" i="1"/>
  <c r="W10" i="1"/>
  <c r="W21" i="1"/>
  <c r="X29" i="1"/>
  <c r="W43" i="1"/>
  <c r="X48" i="1"/>
  <c r="W59" i="1"/>
  <c r="X70" i="1"/>
  <c r="W79" i="1"/>
  <c r="X93" i="1"/>
  <c r="X96" i="1"/>
  <c r="X99" i="1"/>
  <c r="W102" i="1"/>
  <c r="X119" i="1"/>
  <c r="W125" i="1"/>
  <c r="X10" i="1"/>
  <c r="W24" i="1"/>
  <c r="X40" i="1"/>
  <c r="X51" i="1"/>
  <c r="W54" i="1"/>
  <c r="X59" i="1"/>
  <c r="X76" i="1"/>
  <c r="W82" i="1"/>
  <c r="W108" i="1"/>
  <c r="X125" i="1"/>
  <c r="W131" i="1"/>
  <c r="W19" i="1"/>
  <c r="X24" i="1"/>
  <c r="W35" i="1"/>
  <c r="X43" i="1"/>
  <c r="W51" i="1"/>
  <c r="X54" i="1"/>
  <c r="W65" i="1"/>
  <c r="X82" i="1"/>
  <c r="W88" i="1"/>
  <c r="W91" i="1"/>
  <c r="X108" i="1"/>
  <c r="X111" i="1"/>
  <c r="W114" i="1"/>
  <c r="X131" i="1"/>
  <c r="AB1" i="1"/>
  <c r="X16" i="1"/>
  <c r="X27" i="1"/>
  <c r="X35" i="1"/>
  <c r="W49" i="1"/>
  <c r="X65" i="1"/>
  <c r="W71" i="1"/>
  <c r="X88" i="1"/>
  <c r="W94" i="1"/>
  <c r="W111" i="1"/>
  <c r="W120" i="1"/>
  <c r="W27" i="1"/>
  <c r="X30" i="1"/>
  <c r="W41" i="1"/>
  <c r="X46" i="1"/>
  <c r="W60" i="1"/>
  <c r="X71" i="1"/>
  <c r="W77" i="1"/>
  <c r="X94" i="1"/>
  <c r="W103" i="1"/>
  <c r="X120" i="1"/>
  <c r="X123" i="1"/>
  <c r="W126" i="1"/>
  <c r="W8" i="1"/>
  <c r="W20" i="1"/>
  <c r="Y20" i="1" s="1"/>
  <c r="Z20" i="1" s="1"/>
  <c r="W32" i="1"/>
  <c r="W44" i="1"/>
  <c r="W56" i="1"/>
  <c r="W68" i="1"/>
  <c r="X73" i="1"/>
  <c r="W80" i="1"/>
  <c r="X85" i="1"/>
  <c r="W92" i="1"/>
  <c r="X97" i="1"/>
  <c r="W104" i="1"/>
  <c r="X109" i="1"/>
  <c r="W116" i="1"/>
  <c r="X121" i="1"/>
  <c r="W128" i="1"/>
  <c r="W7" i="1"/>
  <c r="W14" i="1"/>
  <c r="W26" i="1"/>
  <c r="W38" i="1"/>
  <c r="W50" i="1"/>
  <c r="W62" i="1"/>
  <c r="X67" i="1"/>
  <c r="W74" i="1"/>
  <c r="X79" i="1"/>
  <c r="W86" i="1"/>
  <c r="X91" i="1"/>
  <c r="W98" i="1"/>
  <c r="X103" i="1"/>
  <c r="W110" i="1"/>
  <c r="X115" i="1"/>
  <c r="W122" i="1"/>
  <c r="X127" i="1"/>
  <c r="W33" i="1"/>
  <c r="X38" i="1"/>
  <c r="W45" i="1"/>
  <c r="X50" i="1"/>
  <c r="W57" i="1"/>
  <c r="X62" i="1"/>
  <c r="W69" i="1"/>
  <c r="X74" i="1"/>
  <c r="W81" i="1"/>
  <c r="X86" i="1"/>
  <c r="W93" i="1"/>
  <c r="X98" i="1"/>
  <c r="W105" i="1"/>
  <c r="X110" i="1"/>
  <c r="W117" i="1"/>
  <c r="X122" i="1"/>
  <c r="W16" i="1"/>
  <c r="W28" i="1"/>
  <c r="W40" i="1"/>
  <c r="W52" i="1"/>
  <c r="W64" i="1"/>
  <c r="X69" i="1"/>
  <c r="W76" i="1"/>
  <c r="W100" i="1"/>
  <c r="X105" i="1"/>
  <c r="W112" i="1"/>
  <c r="X117" i="1"/>
  <c r="W6" i="1"/>
  <c r="X6" i="1"/>
  <c r="W13" i="1"/>
  <c r="W73" i="1"/>
  <c r="X78" i="1"/>
  <c r="W85" i="1"/>
  <c r="X90" i="1"/>
  <c r="W97" i="1"/>
  <c r="X102" i="1"/>
  <c r="W109" i="1"/>
  <c r="X114" i="1"/>
  <c r="Y134" i="1" l="1"/>
  <c r="Z134" i="1" s="1"/>
  <c r="AB134" i="1" s="1"/>
  <c r="AD134" i="1" s="1"/>
  <c r="AG134" i="1" s="1"/>
  <c r="Y132" i="1"/>
  <c r="Z132" i="1" s="1"/>
  <c r="AB132" i="1" s="1"/>
  <c r="AD132" i="1" s="1"/>
  <c r="AG132" i="1" s="1"/>
  <c r="Y142" i="1"/>
  <c r="Z142" i="1" s="1"/>
  <c r="AB142" i="1" s="1"/>
  <c r="AD142" i="1" s="1"/>
  <c r="AG142" i="1" s="1"/>
  <c r="Y137" i="1"/>
  <c r="Z137" i="1" s="1"/>
  <c r="AB137" i="1" s="1"/>
  <c r="AD137" i="1" s="1"/>
  <c r="AG137" i="1" s="1"/>
  <c r="Y135" i="1"/>
  <c r="Z135" i="1" s="1"/>
  <c r="AB135" i="1" s="1"/>
  <c r="AD135" i="1" s="1"/>
  <c r="AG135" i="1" s="1"/>
  <c r="Y143" i="1"/>
  <c r="Z143" i="1" s="1"/>
  <c r="AB143" i="1" s="1"/>
  <c r="AD143" i="1" s="1"/>
  <c r="AG143" i="1" s="1"/>
  <c r="AI20" i="1"/>
  <c r="Y9" i="1"/>
  <c r="Z9" i="1" s="1"/>
  <c r="Y126" i="1"/>
  <c r="Z126" i="1" s="1"/>
  <c r="Y43" i="1"/>
  <c r="Z43" i="1" s="1"/>
  <c r="Y54" i="1"/>
  <c r="Z54" i="1" s="1"/>
  <c r="Y117" i="1"/>
  <c r="Z117" i="1" s="1"/>
  <c r="Z4" i="1"/>
  <c r="Y37" i="1"/>
  <c r="Z37" i="1" s="1"/>
  <c r="Y115" i="1"/>
  <c r="Z115" i="1" s="1"/>
  <c r="Y17" i="1"/>
  <c r="Z17" i="1" s="1"/>
  <c r="Y61" i="1"/>
  <c r="Z61" i="1" s="1"/>
  <c r="Y123" i="1"/>
  <c r="Z123" i="1" s="1"/>
  <c r="Y26" i="1"/>
  <c r="Z26" i="1" s="1"/>
  <c r="Y119" i="1"/>
  <c r="Z119" i="1" s="1"/>
  <c r="Y68" i="1"/>
  <c r="Z68" i="1" s="1"/>
  <c r="Y44" i="1"/>
  <c r="Z44" i="1" s="1"/>
  <c r="Y50" i="1"/>
  <c r="Z50" i="1" s="1"/>
  <c r="Y8" i="1"/>
  <c r="Z8" i="1" s="1"/>
  <c r="Y66" i="1"/>
  <c r="Z66" i="1" s="1"/>
  <c r="Y7" i="1"/>
  <c r="Y56" i="1"/>
  <c r="Z56" i="1" s="1"/>
  <c r="Y114" i="1"/>
  <c r="Z114" i="1" s="1"/>
  <c r="Y5" i="1"/>
  <c r="Y127" i="1"/>
  <c r="Z127" i="1" s="1"/>
  <c r="Y69" i="1"/>
  <c r="Z69" i="1" s="1"/>
  <c r="Y84" i="1"/>
  <c r="Z84" i="1" s="1"/>
  <c r="Y89" i="1"/>
  <c r="Z89" i="1" s="1"/>
  <c r="Y90" i="1"/>
  <c r="Z90" i="1" s="1"/>
  <c r="Y73" i="1"/>
  <c r="Z73" i="1" s="1"/>
  <c r="Y11" i="1"/>
  <c r="Z11" i="1" s="1"/>
  <c r="Y91" i="1"/>
  <c r="Z91" i="1" s="1"/>
  <c r="Y121" i="1"/>
  <c r="Z121" i="1" s="1"/>
  <c r="Y101" i="1"/>
  <c r="Z101" i="1" s="1"/>
  <c r="Y64" i="1"/>
  <c r="Z64" i="1" s="1"/>
  <c r="Y99" i="1"/>
  <c r="Z99" i="1" s="1"/>
  <c r="Y22" i="1"/>
  <c r="Z22" i="1" s="1"/>
  <c r="Y78" i="1"/>
  <c r="Z78" i="1" s="1"/>
  <c r="Y52" i="1"/>
  <c r="Z52" i="1" s="1"/>
  <c r="Y94" i="1"/>
  <c r="Z94" i="1" s="1"/>
  <c r="Y71" i="1"/>
  <c r="Z71" i="1" s="1"/>
  <c r="Y96" i="1"/>
  <c r="Z96" i="1" s="1"/>
  <c r="Y72" i="1"/>
  <c r="Z72" i="1" s="1"/>
  <c r="Y53" i="1"/>
  <c r="Z53" i="1" s="1"/>
  <c r="Y41" i="1"/>
  <c r="Z41" i="1" s="1"/>
  <c r="Y55" i="1"/>
  <c r="Z55" i="1" s="1"/>
  <c r="Y79" i="1"/>
  <c r="Z79" i="1" s="1"/>
  <c r="Y40" i="1"/>
  <c r="Z40" i="1" s="1"/>
  <c r="Y36" i="1"/>
  <c r="Z36" i="1" s="1"/>
  <c r="Y65" i="1"/>
  <c r="Z65" i="1" s="1"/>
  <c r="Y112" i="1"/>
  <c r="Z112" i="1" s="1"/>
  <c r="Y30" i="1"/>
  <c r="Z30" i="1" s="1"/>
  <c r="Y77" i="1"/>
  <c r="Z77" i="1" s="1"/>
  <c r="Y32" i="1"/>
  <c r="Z32" i="1" s="1"/>
  <c r="Y60" i="1"/>
  <c r="Z60" i="1" s="1"/>
  <c r="Y75" i="1"/>
  <c r="Z75" i="1" s="1"/>
  <c r="Y58" i="1"/>
  <c r="Z58" i="1" s="1"/>
  <c r="Y49" i="1"/>
  <c r="Z49" i="1" s="1"/>
  <c r="Y63" i="1"/>
  <c r="Z63" i="1" s="1"/>
  <c r="Y76" i="1"/>
  <c r="Z76" i="1" s="1"/>
  <c r="Y93" i="1"/>
  <c r="Z93" i="1" s="1"/>
  <c r="Y80" i="1"/>
  <c r="Z80" i="1" s="1"/>
  <c r="Y46" i="1"/>
  <c r="Z46" i="1" s="1"/>
  <c r="Y59" i="1"/>
  <c r="Z59" i="1" s="1"/>
  <c r="Y23" i="1"/>
  <c r="Z23" i="1" s="1"/>
  <c r="Y19" i="1"/>
  <c r="Z19" i="1" s="1"/>
  <c r="Y28" i="1"/>
  <c r="Z28" i="1" s="1"/>
  <c r="Y31" i="1"/>
  <c r="Z31" i="1" s="1"/>
  <c r="Y103" i="1"/>
  <c r="Z103" i="1" s="1"/>
  <c r="Y131" i="1"/>
  <c r="Z131" i="1" s="1"/>
  <c r="Y10" i="1"/>
  <c r="Z10" i="1" s="1"/>
  <c r="Y29" i="1"/>
  <c r="Z29" i="1" s="1"/>
  <c r="Y130" i="1"/>
  <c r="Z130" i="1" s="1"/>
  <c r="Y100" i="1"/>
  <c r="Z100" i="1" s="1"/>
  <c r="Y81" i="1"/>
  <c r="Z81" i="1" s="1"/>
  <c r="Y34" i="1"/>
  <c r="Z34" i="1" s="1"/>
  <c r="Y24" i="1"/>
  <c r="Z24" i="1" s="1"/>
  <c r="Y128" i="1"/>
  <c r="Z128" i="1" s="1"/>
  <c r="Y21" i="1"/>
  <c r="Z21" i="1" s="1"/>
  <c r="Y124" i="1"/>
  <c r="Z124" i="1" s="1"/>
  <c r="Y39" i="1"/>
  <c r="Z39" i="1" s="1"/>
  <c r="Y87" i="1"/>
  <c r="Z87" i="1" s="1"/>
  <c r="Y13" i="1"/>
  <c r="Z13" i="1" s="1"/>
  <c r="Y6" i="1"/>
  <c r="Z6" i="1" s="1"/>
  <c r="Y16" i="1"/>
  <c r="Z16" i="1" s="1"/>
  <c r="Y57" i="1"/>
  <c r="Z57" i="1" s="1"/>
  <c r="Y116" i="1"/>
  <c r="Z116" i="1" s="1"/>
  <c r="Y120" i="1"/>
  <c r="Z120" i="1" s="1"/>
  <c r="Y108" i="1"/>
  <c r="Z108" i="1" s="1"/>
  <c r="Y125" i="1"/>
  <c r="Z125" i="1" s="1"/>
  <c r="Y118" i="1"/>
  <c r="Z118" i="1" s="1"/>
  <c r="Y18" i="1"/>
  <c r="Z18" i="1" s="1"/>
  <c r="Y14" i="1"/>
  <c r="Z14" i="1" s="1"/>
  <c r="Y12" i="1"/>
  <c r="Z12" i="1" s="1"/>
  <c r="Y48" i="1"/>
  <c r="Z48" i="1" s="1"/>
  <c r="Y45" i="1"/>
  <c r="Z45" i="1" s="1"/>
  <c r="Y104" i="1"/>
  <c r="Z104" i="1" s="1"/>
  <c r="Y110" i="1"/>
  <c r="Z110" i="1" s="1"/>
  <c r="Y25" i="1"/>
  <c r="Z25" i="1" s="1"/>
  <c r="Y33" i="1"/>
  <c r="Z33" i="1" s="1"/>
  <c r="Y92" i="1"/>
  <c r="Z92" i="1" s="1"/>
  <c r="Y107" i="1"/>
  <c r="Z107" i="1" s="1"/>
  <c r="Y35" i="1"/>
  <c r="Z35" i="1" s="1"/>
  <c r="Y70" i="1"/>
  <c r="Z70" i="1" s="1"/>
  <c r="Y42" i="1"/>
  <c r="Z42" i="1" s="1"/>
  <c r="Y111" i="1"/>
  <c r="Z111" i="1" s="1"/>
  <c r="Y129" i="1"/>
  <c r="Z129" i="1" s="1"/>
  <c r="Y88" i="1"/>
  <c r="Z88" i="1" s="1"/>
  <c r="Y95" i="1"/>
  <c r="Z95" i="1" s="1"/>
  <c r="Y83" i="1"/>
  <c r="Z83" i="1" s="1"/>
  <c r="Y82" i="1"/>
  <c r="Z82" i="1" s="1"/>
  <c r="Y106" i="1"/>
  <c r="Z106" i="1" s="1"/>
  <c r="Y113" i="1"/>
  <c r="Z113" i="1" s="1"/>
  <c r="Y15" i="1"/>
  <c r="Z15" i="1" s="1"/>
  <c r="Y38" i="1"/>
  <c r="Z38" i="1" s="1"/>
  <c r="Y27" i="1"/>
  <c r="Z27" i="1" s="1"/>
  <c r="Y51" i="1"/>
  <c r="Z51" i="1" s="1"/>
  <c r="Y67" i="1"/>
  <c r="Z67" i="1" s="1"/>
  <c r="Y102" i="1"/>
  <c r="Z102" i="1" s="1"/>
  <c r="Y98" i="1"/>
  <c r="Z98" i="1" s="1"/>
  <c r="Y85" i="1"/>
  <c r="Z85" i="1" s="1"/>
  <c r="Y47" i="1"/>
  <c r="Z47" i="1" s="1"/>
  <c r="Y122" i="1"/>
  <c r="Z122" i="1" s="1"/>
  <c r="Y109" i="1"/>
  <c r="Z109" i="1" s="1"/>
  <c r="Y97" i="1"/>
  <c r="Z97" i="1" s="1"/>
  <c r="Y105" i="1"/>
  <c r="Z105" i="1" s="1"/>
  <c r="Y86" i="1"/>
  <c r="Z86" i="1" s="1"/>
  <c r="Y74" i="1"/>
  <c r="Z74" i="1" s="1"/>
  <c r="Y62" i="1"/>
  <c r="Z62" i="1" s="1"/>
  <c r="AI80" i="1" l="1"/>
  <c r="AI100" i="1"/>
  <c r="AI70" i="1"/>
  <c r="AI60" i="1"/>
  <c r="AI90" i="1"/>
  <c r="AI10" i="1"/>
  <c r="AI30" i="1"/>
  <c r="AI50" i="1"/>
  <c r="AI40" i="1"/>
  <c r="AA4" i="1"/>
  <c r="AH20" i="1"/>
  <c r="AJ20" i="1"/>
  <c r="AB9" i="1"/>
  <c r="Z5" i="1"/>
  <c r="AD4" i="1"/>
  <c r="AB4" i="1" l="1"/>
  <c r="AB20" i="1"/>
  <c r="AD20" i="1" s="1"/>
  <c r="AG20" i="1" s="1"/>
  <c r="AB126" i="1"/>
  <c r="AB44" i="1"/>
  <c r="AH100" i="1"/>
  <c r="AJ100" i="1"/>
  <c r="AB95" i="1"/>
  <c r="AH40" i="1"/>
  <c r="AJ40" i="1"/>
  <c r="AB108" i="1"/>
  <c r="AH90" i="1"/>
  <c r="AJ90" i="1"/>
  <c r="AB128" i="1"/>
  <c r="AB48" i="1"/>
  <c r="AH10" i="1"/>
  <c r="AJ10" i="1"/>
  <c r="AB101" i="1"/>
  <c r="AH30" i="1"/>
  <c r="AJ30" i="1"/>
  <c r="AA6" i="1"/>
  <c r="AB46" i="1"/>
  <c r="AB14" i="1"/>
  <c r="AB17" i="1"/>
  <c r="AB124" i="1"/>
  <c r="AB76" i="1"/>
  <c r="AH80" i="1"/>
  <c r="AJ80" i="1"/>
  <c r="AH70" i="1"/>
  <c r="AJ70" i="1"/>
  <c r="AB38" i="1"/>
  <c r="AB66" i="1"/>
  <c r="AB42" i="1"/>
  <c r="AB103" i="1"/>
  <c r="AB49" i="1"/>
  <c r="AB73" i="1"/>
  <c r="AB15" i="1"/>
  <c r="AB86" i="1"/>
  <c r="AB98" i="1"/>
  <c r="AH60" i="1"/>
  <c r="AJ60" i="1"/>
  <c r="AB16" i="1"/>
  <c r="AB89" i="1"/>
  <c r="AA5" i="1"/>
  <c r="AH50" i="1"/>
  <c r="AJ50" i="1"/>
  <c r="AD5" i="1"/>
  <c r="AD9" i="1"/>
  <c r="AG9" i="1" s="1"/>
  <c r="AB58" i="1" l="1"/>
  <c r="AD58" i="1" s="1"/>
  <c r="AG58" i="1" s="1"/>
  <c r="AB23" i="1"/>
  <c r="AB12" i="1"/>
  <c r="AD12" i="1" s="1"/>
  <c r="AG12" i="1" s="1"/>
  <c r="AD126" i="1"/>
  <c r="AG126" i="1" s="1"/>
  <c r="AB131" i="1"/>
  <c r="AB19" i="1"/>
  <c r="AB112" i="1"/>
  <c r="AB65" i="1"/>
  <c r="AD65" i="1" s="1"/>
  <c r="AG65" i="1" s="1"/>
  <c r="AB123" i="1"/>
  <c r="AB55" i="1"/>
  <c r="AB84" i="1"/>
  <c r="AB106" i="1"/>
  <c r="AD106" i="1" s="1"/>
  <c r="AG106" i="1" s="1"/>
  <c r="AB81" i="1"/>
  <c r="AD81" i="1" s="1"/>
  <c r="AG81" i="1" s="1"/>
  <c r="AB82" i="1"/>
  <c r="AD82" i="1" s="1"/>
  <c r="AG82" i="1" s="1"/>
  <c r="AB129" i="1"/>
  <c r="AD129" i="1" s="1"/>
  <c r="AG129" i="1" s="1"/>
  <c r="AB72" i="1"/>
  <c r="AB114" i="1"/>
  <c r="AD114" i="1" s="1"/>
  <c r="AG114" i="1" s="1"/>
  <c r="AB92" i="1"/>
  <c r="AD92" i="1" s="1"/>
  <c r="AG92" i="1" s="1"/>
  <c r="AB30" i="1"/>
  <c r="AD30" i="1" s="1"/>
  <c r="AG30" i="1" s="1"/>
  <c r="AB40" i="1"/>
  <c r="AD40" i="1" s="1"/>
  <c r="AG40" i="1" s="1"/>
  <c r="AB130" i="1"/>
  <c r="AB29" i="1"/>
  <c r="AD29" i="1" s="1"/>
  <c r="AG29" i="1" s="1"/>
  <c r="AB34" i="1"/>
  <c r="AB104" i="1"/>
  <c r="AD104" i="1" s="1"/>
  <c r="AG104" i="1" s="1"/>
  <c r="AB31" i="1"/>
  <c r="AD31" i="1" s="1"/>
  <c r="AG31" i="1" s="1"/>
  <c r="AB110" i="1"/>
  <c r="AD110" i="1" s="1"/>
  <c r="AG110" i="1" s="1"/>
  <c r="AB117" i="1"/>
  <c r="AD117" i="1" s="1"/>
  <c r="AG117" i="1" s="1"/>
  <c r="AB21" i="1"/>
  <c r="AB78" i="1"/>
  <c r="AD78" i="1" s="1"/>
  <c r="AG78" i="1" s="1"/>
  <c r="AB56" i="1"/>
  <c r="AD56" i="1" s="1"/>
  <c r="AG56" i="1" s="1"/>
  <c r="AB69" i="1"/>
  <c r="AD69" i="1" s="1"/>
  <c r="AG69" i="1" s="1"/>
  <c r="AB41" i="1"/>
  <c r="AD41" i="1" s="1"/>
  <c r="AG41" i="1" s="1"/>
  <c r="AB85" i="1"/>
  <c r="AB18" i="1"/>
  <c r="AD18" i="1" s="1"/>
  <c r="AG18" i="1" s="1"/>
  <c r="AB8" i="1"/>
  <c r="AB67" i="1"/>
  <c r="AD67" i="1" s="1"/>
  <c r="AG67" i="1" s="1"/>
  <c r="AB47" i="1"/>
  <c r="AD47" i="1" s="1"/>
  <c r="AG47" i="1" s="1"/>
  <c r="AB127" i="1"/>
  <c r="AB125" i="1"/>
  <c r="AB91" i="1"/>
  <c r="AD91" i="1" s="1"/>
  <c r="AG91" i="1" s="1"/>
  <c r="AB24" i="1"/>
  <c r="AD24" i="1" s="1"/>
  <c r="AG24" i="1" s="1"/>
  <c r="AB28" i="1"/>
  <c r="AD28" i="1" s="1"/>
  <c r="AG28" i="1" s="1"/>
  <c r="AB68" i="1"/>
  <c r="AD68" i="1" s="1"/>
  <c r="AG68" i="1" s="1"/>
  <c r="AB116" i="1"/>
  <c r="AD116" i="1" s="1"/>
  <c r="AG116" i="1" s="1"/>
  <c r="AB26" i="1"/>
  <c r="AB6" i="1"/>
  <c r="AD6" i="1" s="1"/>
  <c r="AB99" i="1"/>
  <c r="AD99" i="1" s="1"/>
  <c r="AG99" i="1" s="1"/>
  <c r="AB50" i="1"/>
  <c r="AD50" i="1" s="1"/>
  <c r="AG50" i="1" s="1"/>
  <c r="AB57" i="1"/>
  <c r="AD57" i="1" s="1"/>
  <c r="AG57" i="1" s="1"/>
  <c r="AB39" i="1"/>
  <c r="AB7" i="1"/>
  <c r="AG7" i="1" s="1"/>
  <c r="AB74" i="1"/>
  <c r="AD74" i="1" s="1"/>
  <c r="AG74" i="1" s="1"/>
  <c r="AB13" i="1"/>
  <c r="AD13" i="1" s="1"/>
  <c r="AG13" i="1" s="1"/>
  <c r="AB32" i="1"/>
  <c r="AD32" i="1" s="1"/>
  <c r="AG32" i="1" s="1"/>
  <c r="AB94" i="1"/>
  <c r="AD94" i="1" s="1"/>
  <c r="AG94" i="1" s="1"/>
  <c r="AB122" i="1"/>
  <c r="AD122" i="1" s="1"/>
  <c r="AG122" i="1" s="1"/>
  <c r="AB5" i="1"/>
  <c r="AB63" i="1"/>
  <c r="AD63" i="1" s="1"/>
  <c r="AG63" i="1" s="1"/>
  <c r="AB52" i="1"/>
  <c r="AD52" i="1" s="1"/>
  <c r="AG52" i="1" s="1"/>
  <c r="AB109" i="1"/>
  <c r="AB35" i="1"/>
  <c r="AD35" i="1" s="1"/>
  <c r="AG35" i="1" s="1"/>
  <c r="AB37" i="1"/>
  <c r="AB51" i="1"/>
  <c r="AB102" i="1"/>
  <c r="AD102" i="1" s="1"/>
  <c r="AG102" i="1" s="1"/>
  <c r="AB33" i="1"/>
  <c r="AD33" i="1" s="1"/>
  <c r="AG33" i="1" s="1"/>
  <c r="AB70" i="1"/>
  <c r="AD70" i="1" s="1"/>
  <c r="AG70" i="1" s="1"/>
  <c r="AB64" i="1"/>
  <c r="AB118" i="1"/>
  <c r="AD118" i="1" s="1"/>
  <c r="AG118" i="1" s="1"/>
  <c r="AB59" i="1"/>
  <c r="AD59" i="1" s="1"/>
  <c r="AG59" i="1" s="1"/>
  <c r="AB111" i="1"/>
  <c r="AD111" i="1" s="1"/>
  <c r="AG111" i="1" s="1"/>
  <c r="AB97" i="1"/>
  <c r="AD97" i="1" s="1"/>
  <c r="AG97" i="1" s="1"/>
  <c r="AB25" i="1"/>
  <c r="AD25" i="1" s="1"/>
  <c r="AG25" i="1" s="1"/>
  <c r="AB121" i="1"/>
  <c r="AD121" i="1" s="1"/>
  <c r="AG121" i="1" s="1"/>
  <c r="AB88" i="1"/>
  <c r="AD88" i="1" s="1"/>
  <c r="AG88" i="1" s="1"/>
  <c r="AB93" i="1"/>
  <c r="AD93" i="1" s="1"/>
  <c r="AG93" i="1" s="1"/>
  <c r="AB54" i="1"/>
  <c r="AD54" i="1" s="1"/>
  <c r="AG54" i="1" s="1"/>
  <c r="AB115" i="1"/>
  <c r="AD115" i="1" s="1"/>
  <c r="AG115" i="1" s="1"/>
  <c r="AB90" i="1"/>
  <c r="AD90" i="1" s="1"/>
  <c r="AG90" i="1" s="1"/>
  <c r="AB113" i="1"/>
  <c r="AB120" i="1"/>
  <c r="AD120" i="1" s="1"/>
  <c r="AG120" i="1" s="1"/>
  <c r="AB62" i="1"/>
  <c r="AD62" i="1" s="1"/>
  <c r="AG62" i="1" s="1"/>
  <c r="AB36" i="1"/>
  <c r="AD36" i="1" s="1"/>
  <c r="AG36" i="1" s="1"/>
  <c r="AB107" i="1"/>
  <c r="AD107" i="1" s="1"/>
  <c r="AG107" i="1" s="1"/>
  <c r="AB71" i="1"/>
  <c r="AD71" i="1" s="1"/>
  <c r="AG71" i="1" s="1"/>
  <c r="AB119" i="1"/>
  <c r="AD119" i="1" s="1"/>
  <c r="AG119" i="1" s="1"/>
  <c r="AB79" i="1"/>
  <c r="AD79" i="1" s="1"/>
  <c r="AG79" i="1" s="1"/>
  <c r="AB53" i="1"/>
  <c r="AD53" i="1" s="1"/>
  <c r="AG53" i="1" s="1"/>
  <c r="AB43" i="1"/>
  <c r="AB87" i="1"/>
  <c r="AD87" i="1" s="1"/>
  <c r="AG87" i="1" s="1"/>
  <c r="AB100" i="1"/>
  <c r="AD100" i="1" s="1"/>
  <c r="AG100" i="1" s="1"/>
  <c r="AB61" i="1"/>
  <c r="AD61" i="1" s="1"/>
  <c r="AG61" i="1" s="1"/>
  <c r="AB105" i="1"/>
  <c r="AD105" i="1" s="1"/>
  <c r="AG105" i="1" s="1"/>
  <c r="AB83" i="1"/>
  <c r="AD83" i="1" s="1"/>
  <c r="AG83" i="1" s="1"/>
  <c r="AB96" i="1"/>
  <c r="AD96" i="1" s="1"/>
  <c r="AG96" i="1" s="1"/>
  <c r="AB22" i="1"/>
  <c r="AD22" i="1" s="1"/>
  <c r="AG22" i="1" s="1"/>
  <c r="AB75" i="1"/>
  <c r="AD75" i="1" s="1"/>
  <c r="AG75" i="1" s="1"/>
  <c r="AB11" i="1"/>
  <c r="AB80" i="1"/>
  <c r="AD80" i="1" s="1"/>
  <c r="AG80" i="1" s="1"/>
  <c r="AB27" i="1"/>
  <c r="AB77" i="1"/>
  <c r="AD77" i="1" s="1"/>
  <c r="AG77" i="1" s="1"/>
  <c r="AB45" i="1"/>
  <c r="AD45" i="1" s="1"/>
  <c r="AG45" i="1" s="1"/>
  <c r="AB60" i="1"/>
  <c r="AD60" i="1" s="1"/>
  <c r="AG60" i="1" s="1"/>
  <c r="AB10" i="1"/>
  <c r="AD10" i="1" s="1"/>
  <c r="AG10" i="1" s="1"/>
  <c r="AD49" i="1"/>
  <c r="AG49" i="1" s="1"/>
  <c r="AD128" i="1"/>
  <c r="AG128" i="1" s="1"/>
  <c r="AD86" i="1"/>
  <c r="AG86" i="1" s="1"/>
  <c r="AD124" i="1"/>
  <c r="AG124" i="1" s="1"/>
  <c r="AD48" i="1"/>
  <c r="AG48" i="1" s="1"/>
  <c r="AD15" i="1"/>
  <c r="AG15" i="1" s="1"/>
  <c r="AD19" i="1"/>
  <c r="AG19" i="1" s="1"/>
  <c r="AD16" i="1"/>
  <c r="AG16" i="1" s="1"/>
  <c r="AD89" i="1"/>
  <c r="AG89" i="1" s="1"/>
  <c r="AD103" i="1"/>
  <c r="AG103" i="1" s="1"/>
  <c r="AD38" i="1"/>
  <c r="AG38" i="1" s="1"/>
  <c r="AD73" i="1"/>
  <c r="AG73" i="1" s="1"/>
  <c r="AD44" i="1"/>
  <c r="AG44" i="1" s="1"/>
  <c r="AD17" i="1"/>
  <c r="AG17" i="1" s="1"/>
  <c r="AD46" i="1"/>
  <c r="AG46" i="1" s="1"/>
  <c r="AD95" i="1"/>
  <c r="AG95" i="1" s="1"/>
  <c r="AD98" i="1"/>
  <c r="AG98" i="1" s="1"/>
  <c r="AD101" i="1"/>
  <c r="AG101" i="1" s="1"/>
  <c r="AD76" i="1"/>
  <c r="AG76" i="1" s="1"/>
  <c r="AD42" i="1"/>
  <c r="AG42" i="1" s="1"/>
  <c r="AD66" i="1"/>
  <c r="AG66" i="1" s="1"/>
  <c r="AD108" i="1"/>
  <c r="AG108" i="1" s="1"/>
  <c r="AD14" i="1"/>
  <c r="AG14" i="1" s="1"/>
  <c r="AD112" i="1" l="1"/>
  <c r="AG112" i="1" s="1"/>
  <c r="AD125" i="1"/>
  <c r="AG125" i="1" s="1"/>
  <c r="AD11" i="1"/>
  <c r="AG11" i="1" s="1"/>
  <c r="AD23" i="1"/>
  <c r="AG23" i="1" s="1"/>
  <c r="AD131" i="1"/>
  <c r="AG131" i="1" s="1"/>
  <c r="AD84" i="1"/>
  <c r="AG84" i="1" s="1"/>
  <c r="AD55" i="1"/>
  <c r="AG55" i="1" s="1"/>
  <c r="AD34" i="1"/>
  <c r="AG34" i="1" s="1"/>
  <c r="AD51" i="1"/>
  <c r="AG51" i="1" s="1"/>
  <c r="AD123" i="1"/>
  <c r="AG123" i="1" s="1"/>
  <c r="AD64" i="1"/>
  <c r="AG64" i="1" s="1"/>
  <c r="AD130" i="1"/>
  <c r="AG130" i="1" s="1"/>
  <c r="AD72" i="1"/>
  <c r="AG72" i="1" s="1"/>
  <c r="AD109" i="1"/>
  <c r="AG109" i="1" s="1"/>
  <c r="AD85" i="1"/>
  <c r="AG85" i="1" s="1"/>
  <c r="AD21" i="1"/>
  <c r="AG21" i="1" s="1"/>
  <c r="AD127" i="1"/>
  <c r="AG127" i="1" s="1"/>
  <c r="AD27" i="1"/>
  <c r="AG27" i="1" s="1"/>
  <c r="AD39" i="1"/>
  <c r="AG39" i="1" s="1"/>
  <c r="AD8" i="1"/>
  <c r="AG8" i="1" s="1"/>
  <c r="AD37" i="1"/>
  <c r="AG37" i="1" s="1"/>
  <c r="AD26" i="1"/>
  <c r="AG26" i="1" s="1"/>
  <c r="AD113" i="1"/>
  <c r="AG113" i="1" s="1"/>
  <c r="AD43" i="1"/>
  <c r="AG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Cory Beatty</author>
    <author>Brandon Wasser</author>
    <author>Jenny Newton</author>
  </authors>
  <commentList>
    <comment ref="C3" authorId="0" shapeId="0" xr:uid="{18D3F8D7-C2F0-40CB-B314-71AF873502C3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Dark meas #1 of 255</t>
        </r>
      </text>
    </comment>
    <comment ref="D3" authorId="0" shapeId="0" xr:uid="{82E8DD07-4135-4078-9F3E-2F5F5C305AAC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Dark Sig #1 of 255</t>
        </r>
      </text>
    </comment>
    <comment ref="E3" authorId="0" shapeId="0" xr:uid="{589E122A-5C77-4BB3-9C9D-543FF403A829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434 Ref Meas #1 of 255</t>
        </r>
      </text>
    </comment>
    <comment ref="F3" authorId="0" shapeId="0" xr:uid="{6B5E8B02-D820-4875-834A-AE7AD9D85DBA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434 Light Meas #1 of 255</t>
        </r>
      </text>
    </comment>
    <comment ref="G3" authorId="0" shapeId="0" xr:uid="{CAC9EF21-6E9C-4483-B712-1070FDD7562B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620 Light Meas #1 of 255</t>
        </r>
      </text>
    </comment>
    <comment ref="K3" authorId="0" shapeId="0" xr:uid="{0A9340EC-ED8E-4AB9-BE78-0D30F10FCDE8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Dark Ref Meas#255 of 255</t>
        </r>
      </text>
    </comment>
    <comment ref="L3" authorId="0" shapeId="0" xr:uid="{0B0FC16A-B9D3-4045-8A94-D881062E6D14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Dark Sig #255 of 255</t>
        </r>
      </text>
    </comment>
    <comment ref="M3" authorId="0" shapeId="0" xr:uid="{5B133C1D-1F07-40E3-A908-BABBD0CB5266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434 Ref Meas #255 of 255</t>
        </r>
      </text>
    </comment>
    <comment ref="N3" authorId="0" shapeId="0" xr:uid="{31BCCC50-4D47-4EF2-ACB2-E896FD418343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434 Sig Meas #255 of 255</t>
        </r>
      </text>
    </comment>
    <comment ref="O3" authorId="0" shapeId="0" xr:uid="{676A4EF0-62EB-452D-9F81-CA2CF3D84263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620 Ref Meas #255 of 255</t>
        </r>
      </text>
    </comment>
    <comment ref="P3" authorId="0" shapeId="0" xr:uid="{8990235A-4C86-48E4-84B1-431E259C29ED}">
      <text>
        <r>
          <rPr>
            <b/>
            <sz val="8"/>
            <color indexed="81"/>
            <rFont val="Tahoma"/>
            <family val="2"/>
          </rPr>
          <t>Cory Beatty:</t>
        </r>
        <r>
          <rPr>
            <sz val="8"/>
            <color indexed="81"/>
            <rFont val="Tahoma"/>
            <family val="2"/>
          </rPr>
          <t xml:space="preserve">
620 Ref Meas #255 of 255</t>
        </r>
      </text>
    </comment>
    <comment ref="U3" authorId="0" shapeId="0" xr:uid="{69861E6C-38D9-467D-BCE7-228990080200}">
      <text>
        <r>
          <rPr>
            <b/>
            <sz val="8"/>
            <color indexed="8"/>
            <rFont val="Tahoma"/>
            <family val="2"/>
          </rPr>
          <t>Cory Beatty: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Ratio subtracting Dark Sigs</t>
        </r>
      </text>
    </comment>
    <comment ref="V3" authorId="0" shapeId="0" xr:uid="{D41D6059-2628-47FB-8461-901CA2835B3A}">
      <text>
        <r>
          <rPr>
            <b/>
            <sz val="8"/>
            <color indexed="8"/>
            <rFont val="Tahoma"/>
            <family val="2"/>
          </rPr>
          <t>Cory Beatty: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Ratio subtracting Dark Sigs</t>
        </r>
      </text>
    </comment>
    <comment ref="Z3" authorId="1" shapeId="0" xr:uid="{847C8616-2908-439B-A3EE-7A74A62268CD}">
      <text>
        <r>
          <rPr>
            <b/>
            <sz val="9"/>
            <color indexed="81"/>
            <rFont val="Tahoma"/>
            <family val="2"/>
          </rPr>
          <t>Brandon Wasser:</t>
        </r>
        <r>
          <rPr>
            <sz val="9"/>
            <color indexed="81"/>
            <rFont val="Tahoma"/>
            <family val="2"/>
          </rPr>
          <t xml:space="preserve">
Lai PPR T_SAMI e's
</t>
        </r>
      </text>
    </comment>
    <comment ref="AA3" authorId="1" shapeId="0" xr:uid="{69A8E0F7-6E88-4C2D-9EBF-9E3074B1D088}">
      <text/>
    </comment>
    <comment ref="W5" authorId="2" shapeId="0" xr:uid="{AFFA70C3-5E8F-4269-9A28-B11623378664}">
      <text>
        <r>
          <rPr>
            <b/>
            <sz val="9"/>
            <color indexed="8"/>
            <rFont val="Arial"/>
            <family val="2"/>
          </rPr>
          <t>Jenny Newton:</t>
        </r>
        <r>
          <rPr>
            <sz val="9"/>
            <color indexed="8"/>
            <rFont val="Arial"/>
            <family val="2"/>
          </rPr>
          <t xml:space="preserve">
</t>
        </r>
        <r>
          <rPr>
            <sz val="9"/>
            <color indexed="8"/>
            <rFont val="Arial"/>
            <family val="2"/>
          </rPr>
          <t xml:space="preserve">changed from:
</t>
        </r>
        <r>
          <rPr>
            <sz val="9"/>
            <color indexed="8"/>
            <rFont val="Arial"/>
            <family val="2"/>
          </rPr>
          <t xml:space="preserve"> -log(434Sig/(434Ratio*434Ref))   </t>
        </r>
        <r>
          <rPr>
            <b/>
            <sz val="9"/>
            <color indexed="8"/>
            <rFont val="Arial"/>
            <family val="2"/>
          </rPr>
          <t>TO</t>
        </r>
        <r>
          <rPr>
            <sz val="9"/>
            <color indexed="8"/>
            <rFont val="Arial"/>
            <family val="2"/>
          </rPr>
          <t xml:space="preserve"> 
</t>
        </r>
        <r>
          <rPr>
            <sz val="9"/>
            <color indexed="8"/>
            <rFont val="Arial"/>
            <family val="2"/>
          </rPr>
          <t xml:space="preserve"> -log(434Ratio/434BlankRatio)
</t>
        </r>
      </text>
    </comment>
    <comment ref="AF6" authorId="1" shapeId="0" xr:uid="{51426D74-A3FD-4586-BC5F-684310887886}">
      <text>
        <r>
          <rPr>
            <b/>
            <sz val="9"/>
            <color indexed="81"/>
            <rFont val="Tahoma"/>
            <family val="2"/>
          </rPr>
          <t>Brandon Wasser:</t>
        </r>
        <r>
          <rPr>
            <sz val="9"/>
            <color indexed="81"/>
            <rFont val="Tahoma"/>
            <family val="2"/>
          </rPr>
          <t xml:space="preserve">
From Labview Cal file pCO2
</t>
        </r>
      </text>
    </comment>
  </commentList>
</comments>
</file>

<file path=xl/sharedStrings.xml><?xml version="1.0" encoding="utf-8"?>
<sst xmlns="http://schemas.openxmlformats.org/spreadsheetml/2006/main" count="90" uniqueCount="74">
  <si>
    <t>Type</t>
  </si>
  <si>
    <t>Time</t>
  </si>
  <si>
    <t>Dark Ref</t>
  </si>
  <si>
    <t>Dark Sig</t>
  </si>
  <si>
    <t>434 Ref</t>
  </si>
  <si>
    <t>434 Sig</t>
  </si>
  <si>
    <t>620 Ref</t>
  </si>
  <si>
    <t>620 Sig</t>
  </si>
  <si>
    <t>434 Ratio</t>
  </si>
  <si>
    <t>620 Ratio</t>
  </si>
  <si>
    <t>Battery</t>
  </si>
  <si>
    <t>Therm</t>
  </si>
  <si>
    <t>ExcelDate</t>
  </si>
  <si>
    <t>Temp</t>
  </si>
  <si>
    <t>434 Ratio(CB)</t>
  </si>
  <si>
    <t>620 Ratio(CB)</t>
  </si>
  <si>
    <t>"A434"</t>
  </si>
  <si>
    <t>"A620"</t>
  </si>
  <si>
    <t>R</t>
  </si>
  <si>
    <t>RCO2</t>
  </si>
  <si>
    <t>Excel date (UTC)</t>
  </si>
  <si>
    <t>Date</t>
  </si>
  <si>
    <t>Time(H:M:S)</t>
  </si>
  <si>
    <t>CO2(ppm)</t>
  </si>
  <si>
    <t>H2O(ppt)</t>
  </si>
  <si>
    <t>H2O(C)</t>
  </si>
  <si>
    <t>Cell_Temperature(C)</t>
  </si>
  <si>
    <t>Cell_Pressure(kPa)</t>
  </si>
  <si>
    <t>CO2_Absorption</t>
  </si>
  <si>
    <t>H2O_Absorption</t>
  </si>
  <si>
    <t>BP (atm)</t>
  </si>
  <si>
    <t>CO2 (uatm)</t>
  </si>
  <si>
    <t>Calcs using SAMImodel.bas</t>
  </si>
  <si>
    <t xml:space="preserve">T=18.05 C </t>
  </si>
  <si>
    <t>T=5 C</t>
  </si>
  <si>
    <t>Tcor RCO2</t>
  </si>
  <si>
    <t>pCO2</t>
  </si>
  <si>
    <t>T wanted =</t>
  </si>
  <si>
    <r>
      <t>Licor 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Vapor (kPa)</t>
    </r>
  </si>
  <si>
    <t>Licor Temp (K)</t>
  </si>
  <si>
    <r>
      <t>Licor 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Vapor @ Licor T</t>
    </r>
  </si>
  <si>
    <t>SAMI Temp</t>
  </si>
  <si>
    <t>SAMI T (K)</t>
  </si>
  <si>
    <r>
      <t>Licor 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Vapor @ SAMI T</t>
    </r>
  </si>
  <si>
    <t>Licor pCO2 dry @ Licor T</t>
  </si>
  <si>
    <t>Licor pCO2 wet @ SAMI T</t>
  </si>
  <si>
    <t>Lai</t>
  </si>
  <si>
    <t>SAMI Coeffs</t>
  </si>
  <si>
    <t>A</t>
  </si>
  <si>
    <t>B</t>
  </si>
  <si>
    <t>C</t>
  </si>
  <si>
    <t>Licor PCO2</t>
  </si>
  <si>
    <t>e1,e2,e3</t>
  </si>
  <si>
    <t>coefficient</t>
  </si>
  <si>
    <t>pco2</t>
  </si>
  <si>
    <t>Tc Cor RCO2</t>
  </si>
  <si>
    <t>old Tcoeff</t>
  </si>
  <si>
    <t>d SAMI</t>
  </si>
  <si>
    <t>Lai calculated PCO2 with RCO2 coeff</t>
  </si>
  <si>
    <t>*not used*</t>
  </si>
  <si>
    <t>T ave</t>
  </si>
  <si>
    <t>T Cal</t>
  </si>
  <si>
    <t>blank*</t>
  </si>
  <si>
    <t>T</t>
  </si>
  <si>
    <t>pKi PPR Lai 2016</t>
  </si>
  <si>
    <t>Lai et al</t>
  </si>
  <si>
    <t>e1</t>
  </si>
  <si>
    <t>e2</t>
  </si>
  <si>
    <t>e3</t>
  </si>
  <si>
    <t>e4 calculated</t>
  </si>
  <si>
    <t>Cor coefficient</t>
  </si>
  <si>
    <t>Data output here</t>
  </si>
  <si>
    <t>RCO2 Here</t>
  </si>
  <si>
    <t>Temp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</si>
</sst>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vertAlign val="subscript"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21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10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0" fillId="3" borderId="3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0" fillId="4" borderId="1" xfId="0" applyNumberFormat="1" applyFill="1" applyBorder="1"/>
    <xf numFmtId="14" fontId="0" fillId="4" borderId="1" xfId="0" applyNumberFormat="1" applyFill="1" applyBorder="1"/>
    <xf numFmtId="21" fontId="0" fillId="4" borderId="1" xfId="0" applyNumberFormat="1" applyFill="1" applyBorder="1"/>
    <xf numFmtId="0" fontId="0" fillId="4" borderId="1" xfId="0" applyFill="1" applyBorder="1"/>
    <xf numFmtId="0" fontId="6" fillId="0" borderId="0" xfId="0" applyFont="1"/>
    <xf numFmtId="0" fontId="6" fillId="0" borderId="6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2" fillId="2" borderId="2" xfId="0" applyFont="1" applyFill="1" applyBorder="1" applyAlignment="1">
      <alignment horizontal="center"/>
    </xf>
    <xf numFmtId="0" fontId="6" fillId="0" borderId="12" xfId="0" applyFont="1" applyBorder="1"/>
    <xf numFmtId="0" fontId="0" fillId="0" borderId="12" xfId="0" applyBorder="1"/>
    <xf numFmtId="0" fontId="0" fillId="0" borderId="10" xfId="0" applyBorder="1"/>
    <xf numFmtId="0" fontId="1" fillId="0" borderId="0" xfId="0" applyFont="1"/>
    <xf numFmtId="0" fontId="1" fillId="6" borderId="0" xfId="0" applyFont="1" applyFill="1"/>
    <xf numFmtId="165" fontId="6" fillId="6" borderId="0" xfId="0" applyNumberFormat="1" applyFont="1" applyFill="1" applyAlignment="1">
      <alignment horizontal="right"/>
    </xf>
    <xf numFmtId="0" fontId="0" fillId="5" borderId="0" xfId="0" applyFill="1"/>
    <xf numFmtId="0" fontId="6" fillId="0" borderId="0" xfId="0" applyFont="1" applyAlignment="1">
      <alignment horizontal="center"/>
    </xf>
    <xf numFmtId="165" fontId="3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7" borderId="0" xfId="0" applyNumberForma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2" fontId="6" fillId="8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4" fillId="8" borderId="0" xfId="0" applyNumberFormat="1" applyFont="1" applyFill="1" applyAlignment="1">
      <alignment horizontal="right"/>
    </xf>
    <xf numFmtId="165" fontId="6" fillId="8" borderId="0" xfId="0" applyNumberFormat="1" applyFont="1" applyFill="1" applyAlignment="1">
      <alignment horizontal="right"/>
    </xf>
    <xf numFmtId="2" fontId="5" fillId="8" borderId="0" xfId="0" applyNumberFormat="1" applyFont="1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2" fillId="0" borderId="0" xfId="0" applyFont="1"/>
    <xf numFmtId="164" fontId="0" fillId="5" borderId="0" xfId="0" applyNumberForma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right"/>
    </xf>
    <xf numFmtId="165" fontId="6" fillId="5" borderId="0" xfId="0" applyNumberFormat="1" applyFont="1" applyFill="1" applyAlignment="1">
      <alignment horizontal="right"/>
    </xf>
    <xf numFmtId="2" fontId="5" fillId="5" borderId="0" xfId="0" applyNumberFormat="1" applyFont="1" applyFill="1" applyAlignment="1">
      <alignment horizontal="center"/>
    </xf>
    <xf numFmtId="0" fontId="2" fillId="9" borderId="2" xfId="0" applyFont="1" applyFill="1" applyBorder="1"/>
    <xf numFmtId="164" fontId="4" fillId="9" borderId="0" xfId="0" applyNumberFormat="1" applyFont="1" applyFill="1" applyAlignment="1">
      <alignment horizontal="center"/>
    </xf>
    <xf numFmtId="2" fontId="4" fillId="9" borderId="0" xfId="0" applyNumberFormat="1" applyFont="1" applyFill="1" applyAlignment="1">
      <alignment horizontal="center"/>
    </xf>
    <xf numFmtId="1" fontId="4" fillId="9" borderId="0" xfId="0" applyNumberFormat="1" applyFont="1" applyFill="1" applyAlignment="1">
      <alignment horizontal="center"/>
    </xf>
    <xf numFmtId="165" fontId="4" fillId="9" borderId="0" xfId="0" applyNumberFormat="1" applyFont="1" applyFill="1" applyAlignment="1">
      <alignment horizontal="center"/>
    </xf>
    <xf numFmtId="165" fontId="4" fillId="9" borderId="0" xfId="0" applyNumberFormat="1" applyFont="1" applyFill="1" applyAlignment="1">
      <alignment horizontal="right"/>
    </xf>
    <xf numFmtId="165" fontId="6" fillId="9" borderId="0" xfId="0" applyNumberFormat="1" applyFont="1" applyFill="1" applyAlignment="1">
      <alignment horizontal="right"/>
    </xf>
    <xf numFmtId="2" fontId="5" fillId="9" borderId="0" xfId="0" applyNumberFormat="1" applyFont="1" applyFill="1" applyAlignment="1">
      <alignment horizontal="center"/>
    </xf>
    <xf numFmtId="0" fontId="0" fillId="9" borderId="1" xfId="0" applyFill="1" applyBorder="1"/>
    <xf numFmtId="164" fontId="0" fillId="9" borderId="0" xfId="0" applyNumberForma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1" fillId="5" borderId="1" xfId="0" applyFont="1" applyFill="1" applyBorder="1"/>
    <xf numFmtId="0" fontId="1" fillId="10" borderId="4" xfId="0" applyFont="1" applyFill="1" applyBorder="1"/>
    <xf numFmtId="0" fontId="0" fillId="10" borderId="0" xfId="0" applyFill="1"/>
    <xf numFmtId="0" fontId="0" fillId="11" borderId="0" xfId="0" applyFill="1"/>
    <xf numFmtId="2" fontId="0" fillId="11" borderId="4" xfId="0" applyNumberFormat="1" applyFill="1" applyBorder="1"/>
    <xf numFmtId="0" fontId="19" fillId="0" borderId="0" xfId="0" applyFont="1"/>
    <xf numFmtId="0" fontId="0" fillId="12" borderId="0" xfId="0" applyFill="1"/>
    <xf numFmtId="164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4" fillId="12" borderId="0" xfId="0" applyNumberFormat="1" applyFont="1" applyFill="1" applyAlignment="1">
      <alignment horizontal="center"/>
    </xf>
    <xf numFmtId="165" fontId="4" fillId="12" borderId="0" xfId="0" applyNumberFormat="1" applyFont="1" applyFill="1" applyAlignment="1">
      <alignment horizontal="right"/>
    </xf>
    <xf numFmtId="165" fontId="6" fillId="12" borderId="0" xfId="0" applyNumberFormat="1" applyFont="1" applyFill="1" applyAlignment="1">
      <alignment horizontal="right"/>
    </xf>
    <xf numFmtId="2" fontId="5" fillId="12" borderId="0" xfId="0" applyNumberFormat="1" applyFont="1" applyFill="1" applyAlignment="1">
      <alignment horizontal="center"/>
    </xf>
    <xf numFmtId="2" fontId="0" fillId="12" borderId="0" xfId="0" applyNumberFormat="1" applyFill="1"/>
    <xf numFmtId="165" fontId="2" fillId="12" borderId="0" xfId="0" applyNumberFormat="1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coefficient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'SAMI Data'!$AP$3:$AP$12</c:f>
              <c:numCache>
                <c:formatCode>General</c:formatCode>
                <c:ptCount val="10"/>
                <c:pt idx="0">
                  <c:v>1.1896098127380421</c:v>
                </c:pt>
                <c:pt idx="1">
                  <c:v>1.0955328707003886</c:v>
                </c:pt>
                <c:pt idx="2">
                  <c:v>0.95614518486997446</c:v>
                </c:pt>
                <c:pt idx="3">
                  <c:v>0.67192675186760042</c:v>
                </c:pt>
                <c:pt idx="4">
                  <c:v>0.54127585759568786</c:v>
                </c:pt>
                <c:pt idx="5">
                  <c:v>0.47492890427745105</c:v>
                </c:pt>
                <c:pt idx="6">
                  <c:v>0.41423031492429108</c:v>
                </c:pt>
                <c:pt idx="7">
                  <c:v>0.36619299165433733</c:v>
                </c:pt>
                <c:pt idx="8">
                  <c:v>0.32359017042506255</c:v>
                </c:pt>
              </c:numCache>
            </c:numRef>
          </c:xVal>
          <c:yVal>
            <c:numRef>
              <c:f>'SAMI Data'!$AO$3:$AO$12</c:f>
              <c:numCache>
                <c:formatCode>General</c:formatCode>
                <c:ptCount val="10"/>
                <c:pt idx="0">
                  <c:v>1.1567204540012321E-2</c:v>
                </c:pt>
                <c:pt idx="1">
                  <c:v>1.1851537031573071E-2</c:v>
                </c:pt>
                <c:pt idx="2">
                  <c:v>1.2186633107941729E-2</c:v>
                </c:pt>
                <c:pt idx="3">
                  <c:v>1.2395207676201678E-2</c:v>
                </c:pt>
                <c:pt idx="4">
                  <c:v>1.2517381399377752E-2</c:v>
                </c:pt>
                <c:pt idx="5">
                  <c:v>1.2414352786761984E-2</c:v>
                </c:pt>
                <c:pt idx="6">
                  <c:v>1.2330572569564588E-2</c:v>
                </c:pt>
                <c:pt idx="7">
                  <c:v>1.2223787892800935E-2</c:v>
                </c:pt>
                <c:pt idx="8">
                  <c:v>1.2213432627887176E-2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5-41DE-89E5-22ED9D77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50608"/>
        <c:axId val="1899248208"/>
      </c:scatterChart>
      <c:valAx>
        <c:axId val="18992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48208"/>
        <c:crosses val="autoZero"/>
        <c:crossBetween val="midCat"/>
      </c:valAx>
      <c:valAx>
        <c:axId val="1899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coeff vs RCO2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95603674540683"/>
                  <c:y val="0.17137649460484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'SAMI Data'!$AQ$3:$AQ$12</c:f>
              <c:numCache>
                <c:formatCode>General</c:formatCode>
                <c:ptCount val="10"/>
                <c:pt idx="0">
                  <c:v>0.36793012714029599</c:v>
                </c:pt>
                <c:pt idx="1">
                  <c:v>0.40529588154652063</c:v>
                </c:pt>
                <c:pt idx="2">
                  <c:v>0.46678774897407327</c:v>
                </c:pt>
                <c:pt idx="3">
                  <c:v>0.62514847392932538</c:v>
                </c:pt>
                <c:pt idx="4">
                  <c:v>0.72169852490502195</c:v>
                </c:pt>
                <c:pt idx="5">
                  <c:v>0.77997022154359508</c:v>
                </c:pt>
                <c:pt idx="6">
                  <c:v>0.84084564486041269</c:v>
                </c:pt>
                <c:pt idx="7">
                  <c:v>0.8956899386296262</c:v>
                </c:pt>
                <c:pt idx="8">
                  <c:v>0.95071508921981984</c:v>
                </c:pt>
              </c:numCache>
            </c:numRef>
          </c:xVal>
          <c:yVal>
            <c:numRef>
              <c:f>'SAMI Data'!$AO$3:$AO$12</c:f>
              <c:numCache>
                <c:formatCode>General</c:formatCode>
                <c:ptCount val="10"/>
                <c:pt idx="0">
                  <c:v>1.1567204540012321E-2</c:v>
                </c:pt>
                <c:pt idx="1">
                  <c:v>1.1851537031573071E-2</c:v>
                </c:pt>
                <c:pt idx="2">
                  <c:v>1.2186633107941729E-2</c:v>
                </c:pt>
                <c:pt idx="3">
                  <c:v>1.2395207676201678E-2</c:v>
                </c:pt>
                <c:pt idx="4">
                  <c:v>1.2517381399377752E-2</c:v>
                </c:pt>
                <c:pt idx="5">
                  <c:v>1.2414352786761984E-2</c:v>
                </c:pt>
                <c:pt idx="6">
                  <c:v>1.2330572569564588E-2</c:v>
                </c:pt>
                <c:pt idx="7">
                  <c:v>1.2223787892800935E-2</c:v>
                </c:pt>
                <c:pt idx="8">
                  <c:v>1.2213432627887176E-2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C5A-AA62-FCF093EF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94640"/>
        <c:axId val="1775695600"/>
      </c:scatterChart>
      <c:valAx>
        <c:axId val="1775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5600"/>
        <c:crosses val="autoZero"/>
        <c:crossBetween val="midCat"/>
      </c:valAx>
      <c:valAx>
        <c:axId val="17756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RCO2 vs</a:t>
            </a:r>
            <a:r>
              <a:rPr lang="en-US" baseline="0"/>
              <a:t> pCO2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BTB RCO2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E-4C92-99C0-176239DA2232}"/>
            </c:ext>
          </c:extLst>
        </c:ser>
        <c:ser>
          <c:idx val="1"/>
          <c:order val="1"/>
          <c:tx>
            <c:v>Lai RCO2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Data'!$Z$7:$Z$130</c:f>
              <c:numCache>
                <c:formatCode>0.00000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E-4C92-99C0-176239DA2232}"/>
            </c:ext>
          </c:extLst>
        </c:ser>
        <c:ser>
          <c:idx val="2"/>
          <c:order val="2"/>
          <c:tx>
            <c:v>Fleger RCO2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E-4C92-99C0-176239DA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8192"/>
        <c:axId val="136710592"/>
      </c:scatterChart>
      <c:valAx>
        <c:axId val="136708192"/>
        <c:scaling>
          <c:orientation val="minMax"/>
          <c:max val="1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</a:t>
                </a:r>
                <a:r>
                  <a:rPr lang="en-US" baseline="0"/>
                  <a:t> PCO2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0592"/>
        <c:crosses val="autoZero"/>
        <c:crossBetween val="midCat"/>
      </c:valAx>
      <c:valAx>
        <c:axId val="136710592"/>
        <c:scaling>
          <c:orientation val="minMax"/>
          <c:max val="1.10000000000000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 Corrected RCO2 vs pCO2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BTB Correction on BTB e's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5-4067-B439-2ECB5A82EB70}"/>
            </c:ext>
          </c:extLst>
        </c:ser>
        <c:ser>
          <c:idx val="1"/>
          <c:order val="1"/>
          <c:tx>
            <c:v>BTB Correction on Lai e's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Data'!$AB$7:$AB$130</c:f>
              <c:numCache>
                <c:formatCode>0.00000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5-4067-B439-2ECB5A82EB70}"/>
            </c:ext>
          </c:extLst>
        </c:ser>
        <c:ser>
          <c:idx val="2"/>
          <c:order val="2"/>
          <c:tx>
            <c:v>BTB Correction on Fleger e's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B5-4067-B439-2ECB5A82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74512"/>
        <c:axId val="1647671152"/>
      </c:scatterChart>
      <c:valAx>
        <c:axId val="1647674512"/>
        <c:scaling>
          <c:orientation val="minMax"/>
          <c:max val="1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</a:t>
                </a:r>
                <a:r>
                  <a:rPr lang="en-US" baseline="0"/>
                  <a:t> PCO2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71152"/>
        <c:crosses val="autoZero"/>
        <c:crossBetween val="midCat"/>
      </c:valAx>
      <c:valAx>
        <c:axId val="1647671152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SAMI vs Licor SBS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Lai &amp; Fleger Ave e's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F-4EF5-AF8C-1F7BA5DE5AE2}"/>
            </c:ext>
          </c:extLst>
        </c:ser>
        <c:ser>
          <c:idx val="1"/>
          <c:order val="1"/>
          <c:tx>
            <c:v>Lai SBS corrected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Data'!$AD$7:$AD$130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F-4EF5-AF8C-1F7BA5DE5AE2}"/>
            </c:ext>
          </c:extLst>
        </c:ser>
        <c:ser>
          <c:idx val="2"/>
          <c:order val="2"/>
          <c:tx>
            <c:v>Fleger SBS corrected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F-4EF5-AF8C-1F7BA5DE5AE2}"/>
            </c:ext>
          </c:extLst>
        </c:ser>
        <c:ser>
          <c:idx val="3"/>
          <c:order val="3"/>
          <c:tx>
            <c:v>Licor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Data'!$AF$7:$AF$130</c:f>
              <c:numCache>
                <c:formatCode>General</c:formatCode>
                <c:ptCount val="1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F-4EF5-AF8C-1F7BA5DE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5040"/>
        <c:axId val="106750720"/>
      </c:scatterChart>
      <c:valAx>
        <c:axId val="106755040"/>
        <c:scaling>
          <c:orientation val="minMax"/>
          <c:max val="1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 pCO2</a:t>
                </a:r>
                <a:r>
                  <a:rPr lang="en-US" baseline="0"/>
                  <a:t> wet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0720"/>
        <c:crosses val="autoZero"/>
        <c:crossBetween val="midCat"/>
      </c:valAx>
      <c:valAx>
        <c:axId val="106750720"/>
        <c:scaling>
          <c:orientation val="minMax"/>
          <c:max val="1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dSAMI vs Licor Calc. correction 25.25°C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Lai &amp; Fleger e's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2-4BBA-A78E-41369FFD9FE3}"/>
            </c:ext>
          </c:extLst>
        </c:ser>
        <c:ser>
          <c:idx val="1"/>
          <c:order val="1"/>
          <c:tx>
            <c:strRef>
              <c:f>'SAMI Data'!$AG$6</c:f>
              <c:strCache>
                <c:ptCount val="1"/>
                <c:pt idx="0">
                  <c:v>d SAMI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Data'!$AG$7:$AG$130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2-4BBA-A78E-41369FFD9FE3}"/>
            </c:ext>
          </c:extLst>
        </c:ser>
        <c:ser>
          <c:idx val="2"/>
          <c:order val="2"/>
          <c:tx>
            <c:strRef>
              <c:f>'SAMI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'SAMI Data'!$AF$7:$AF$130</c:f>
              <c:numCache>
                <c:formatCode>General</c:formatCode>
                <c:ptCount val="124"/>
              </c:numCache>
            </c:numRef>
          </c:xVal>
          <c:yVal>
            <c:numRef>
              <c:f>'SAMI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2-4BBA-A78E-41369FFD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91440"/>
        <c:axId val="781693360"/>
      </c:scatterChart>
      <c:valAx>
        <c:axId val="781691440"/>
        <c:scaling>
          <c:orientation val="minMax"/>
          <c:max val="1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 pCO2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3360"/>
        <c:crosses val="autoZero"/>
        <c:crossBetween val="midCat"/>
      </c:valAx>
      <c:valAx>
        <c:axId val="781693360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dSAMI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9E2F39-A59D-4C6A-8D5F-443F0D8C5C7B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B2B82-C0B5-42E9-9C8B-69573800C9BD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316AA7-C1D3-4EC3-83DB-30ED63D050CE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8D8EA1-F128-40FD-8E3E-A3FC8B5F3CB3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352010</xdr:colOff>
      <xdr:row>3</xdr:row>
      <xdr:rowOff>86139</xdr:rowOff>
    </xdr:from>
    <xdr:to>
      <xdr:col>57</xdr:col>
      <xdr:colOff>219489</xdr:colOff>
      <xdr:row>20</xdr:row>
      <xdr:rowOff>13252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583A7-A18D-DAF1-055B-4A2E45B7A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372717</xdr:colOff>
      <xdr:row>7</xdr:row>
      <xdr:rowOff>61292</xdr:rowOff>
    </xdr:from>
    <xdr:to>
      <xdr:col>65</xdr:col>
      <xdr:colOff>240195</xdr:colOff>
      <xdr:row>23</xdr:row>
      <xdr:rowOff>154057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87D3D-B6A3-5FF5-D300-F7F2AA89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6493A-A191-467E-32A3-EEB97603D6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0.08615</cdr:x>
      <cdr:y>0.14972</cdr:y>
    </cdr:from>
    <cdr:to>
      <cdr:x>0.31487</cdr:x>
      <cdr:y>0.29944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EF3BEF-A8FA-76A3-FE38-CF6E03B523E2}"/>
            </a:ext>
          </a:extLst>
        </cdr:cNvPr>
        <cdr:cNvSpPr txBox="1"/>
      </cdr:nvSpPr>
      <cdr:spPr>
        <a:xfrm xmlns:a="http://schemas.openxmlformats.org/drawingml/2006/main">
          <a:off x="747756" y="943598"/>
          <a:ext cx="1985117" cy="943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Using constant E's for RCO2 calc.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CB77D-01C4-8660-395B-825BC427A4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0.09949</cdr:x>
      <cdr:y>0.09746</cdr:y>
    </cdr:from>
    <cdr:to>
      <cdr:x>0.24513</cdr:x>
      <cdr:y>0.2274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ACC0C6-B1FD-1469-CFC9-F69E6CC416B2}"/>
            </a:ext>
          </a:extLst>
        </cdr:cNvPr>
        <cdr:cNvSpPr txBox="1"/>
      </cdr:nvSpPr>
      <cdr:spPr>
        <a:xfrm xmlns:a="http://schemas.openxmlformats.org/drawingml/2006/main">
          <a:off x="863481" y="614229"/>
          <a:ext cx="1264066" cy="818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Using BTB correction factor 0.007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CF787-1964-B031-CC6B-8F8454CAA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929F-F05F-41EE-4941-D51B46C2B5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ta/Downloads/Tank%20Calibration%20Template%20(Old%20SAMI'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I pCO2 Worksheet"/>
      <sheetName val="Licor Data"/>
      <sheetName val="Theo Curve Data"/>
    </sheetNames>
    <sheetDataSet>
      <sheetData sheetId="0">
        <row r="6">
          <cell r="A6">
            <v>40179</v>
          </cell>
          <cell r="B6">
            <v>1</v>
          </cell>
          <cell r="C6">
            <v>0</v>
          </cell>
          <cell r="D6">
            <v>40179</v>
          </cell>
          <cell r="E6">
            <v>1734</v>
          </cell>
          <cell r="F6">
            <v>16</v>
          </cell>
          <cell r="G6">
            <v>28300</v>
          </cell>
          <cell r="H6">
            <v>2728</v>
          </cell>
          <cell r="I6">
            <v>7085</v>
          </cell>
          <cell r="J6">
            <v>18695</v>
          </cell>
          <cell r="K6">
            <v>10</v>
          </cell>
          <cell r="L6">
            <v>16</v>
          </cell>
          <cell r="M6">
            <v>7</v>
          </cell>
          <cell r="N6">
            <v>12.7</v>
          </cell>
          <cell r="O6">
            <v>12.37</v>
          </cell>
          <cell r="P6">
            <v>0</v>
          </cell>
          <cell r="Q6" t="str">
            <v>NaN</v>
          </cell>
          <cell r="R6" t="str">
            <v>NaN</v>
          </cell>
          <cell r="S6">
            <v>17.34</v>
          </cell>
          <cell r="T6" t="e">
            <v>#VALUE!</v>
          </cell>
          <cell r="U6" t="e">
            <v>#VALUE!</v>
          </cell>
          <cell r="V6" t="e">
            <v>#VALUE!</v>
          </cell>
          <cell r="W6" t="e">
            <v>#VALUE!</v>
          </cell>
          <cell r="X6" t="e">
            <v>#VALUE!</v>
          </cell>
          <cell r="Y6" t="e">
            <v>#VALUE!</v>
          </cell>
          <cell r="Z6" t="e">
            <v>#DIV/0!</v>
          </cell>
          <cell r="AA6" t="e">
            <v>#DIV/0!</v>
          </cell>
          <cell r="AC6" t="e">
            <v>#DIV/0!</v>
          </cell>
        </row>
        <row r="7">
          <cell r="A7">
            <v>40179.999305555553</v>
          </cell>
          <cell r="B7">
            <v>1.9993055555532919</v>
          </cell>
          <cell r="C7">
            <v>0.99930555555555556</v>
          </cell>
          <cell r="D7">
            <v>40179</v>
          </cell>
          <cell r="E7">
            <v>1691</v>
          </cell>
          <cell r="F7">
            <v>0</v>
          </cell>
          <cell r="G7">
            <v>28251</v>
          </cell>
          <cell r="H7">
            <v>2495</v>
          </cell>
          <cell r="I7">
            <v>8897</v>
          </cell>
          <cell r="J7">
            <v>18708</v>
          </cell>
          <cell r="K7">
            <v>7</v>
          </cell>
          <cell r="L7">
            <v>34</v>
          </cell>
          <cell r="M7">
            <v>4</v>
          </cell>
          <cell r="N7">
            <v>12.5</v>
          </cell>
          <cell r="O7">
            <v>12.37</v>
          </cell>
          <cell r="P7">
            <v>2222</v>
          </cell>
          <cell r="Q7">
            <v>0.13336540517425699</v>
          </cell>
          <cell r="R7">
            <v>0.47557194782980544</v>
          </cell>
          <cell r="S7">
            <v>16.91</v>
          </cell>
          <cell r="T7">
            <v>-9.6432746655328696E-17</v>
          </cell>
          <cell r="U7">
            <v>0</v>
          </cell>
          <cell r="V7">
            <v>0</v>
          </cell>
          <cell r="W7" t="e">
            <v>#NUM!</v>
          </cell>
          <cell r="X7" t="e">
            <v>#NUM!</v>
          </cell>
          <cell r="Y7" t="e">
            <v>#NUM!</v>
          </cell>
          <cell r="Z7" t="e">
            <v>#DIV/0!</v>
          </cell>
          <cell r="AB7" t="e">
            <v>#N/A</v>
          </cell>
          <cell r="AC7" t="e">
            <v>#DIV/0!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FE07-8228-4BAC-9545-76F29CDB61BD}">
  <dimension ref="A1:AR1245"/>
  <sheetViews>
    <sheetView tabSelected="1" topLeftCell="P1" zoomScale="115" zoomScaleNormal="115" workbookViewId="0">
      <selection activeCell="T4" sqref="T4"/>
    </sheetView>
  </sheetViews>
  <sheetFormatPr defaultColWidth="8.81640625" defaultRowHeight="12.5" x14ac:dyDescent="0.25"/>
  <cols>
    <col min="19" max="19" width="10.453125" bestFit="1" customWidth="1"/>
    <col min="21" max="22" width="13.1796875" bestFit="1" customWidth="1"/>
    <col min="26" max="26" width="19.7265625" customWidth="1"/>
    <col min="27" max="27" width="22.26953125" customWidth="1"/>
    <col min="28" max="28" width="12.453125" bestFit="1" customWidth="1"/>
    <col min="29" max="29" width="14.81640625" customWidth="1"/>
    <col min="30" max="30" width="28.1796875" bestFit="1" customWidth="1"/>
    <col min="31" max="31" width="7.54296875" customWidth="1"/>
    <col min="32" max="32" width="11.1796875" customWidth="1"/>
    <col min="33" max="33" width="14.81640625" bestFit="1" customWidth="1"/>
    <col min="34" max="34" width="20.26953125" bestFit="1" customWidth="1"/>
  </cols>
  <sheetData>
    <row r="1" spans="1:44" x14ac:dyDescent="0.25">
      <c r="Q1" s="56" t="s">
        <v>52</v>
      </c>
      <c r="R1" s="61" t="s">
        <v>46</v>
      </c>
      <c r="S1" s="62">
        <v>4.2413769919999924E-3</v>
      </c>
      <c r="T1" s="62">
        <v>2.8827719641600007</v>
      </c>
      <c r="U1" s="57">
        <v>9.8527611263999948E-2</v>
      </c>
      <c r="V1" s="64"/>
      <c r="AA1" s="107" t="s">
        <v>60</v>
      </c>
      <c r="AB1" s="108" t="e">
        <f>AVERAGE(T6:T65536)</f>
        <v>#NUM!</v>
      </c>
      <c r="AC1" s="105">
        <v>14.47</v>
      </c>
      <c r="AD1" s="106" t="s">
        <v>61</v>
      </c>
      <c r="AG1" s="56" t="s">
        <v>47</v>
      </c>
      <c r="AH1" s="57"/>
    </row>
    <row r="2" spans="1:44" x14ac:dyDescent="0.25">
      <c r="Q2" s="63"/>
      <c r="R2" s="54"/>
      <c r="S2" s="55"/>
      <c r="T2" s="55"/>
      <c r="U2" s="59"/>
      <c r="Z2" s="53"/>
      <c r="AA2" s="64"/>
      <c r="AB2" s="104" t="s">
        <v>62</v>
      </c>
      <c r="AC2" s="65" t="s">
        <v>59</v>
      </c>
      <c r="AD2" s="53"/>
      <c r="AG2" t="s">
        <v>48</v>
      </c>
      <c r="AH2" s="58">
        <v>1.382E-3</v>
      </c>
      <c r="AO2" s="64" t="s">
        <v>53</v>
      </c>
      <c r="AP2" s="64" t="s">
        <v>18</v>
      </c>
      <c r="AQ2" s="64" t="s">
        <v>19</v>
      </c>
      <c r="AR2" s="64" t="s">
        <v>54</v>
      </c>
    </row>
    <row r="3" spans="1:44" ht="1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60" t="s">
        <v>10</v>
      </c>
      <c r="R3" s="60" t="s">
        <v>11</v>
      </c>
      <c r="S3" s="2" t="s">
        <v>12</v>
      </c>
      <c r="T3" s="3" t="s">
        <v>13</v>
      </c>
      <c r="U3" s="4" t="s">
        <v>14</v>
      </c>
      <c r="V3" s="4" t="s">
        <v>15</v>
      </c>
      <c r="W3" s="5" t="s">
        <v>16</v>
      </c>
      <c r="X3" s="5" t="s">
        <v>17</v>
      </c>
      <c r="Y3" s="5" t="s">
        <v>18</v>
      </c>
      <c r="Z3" s="5" t="s">
        <v>19</v>
      </c>
      <c r="AA3" s="5" t="s">
        <v>70</v>
      </c>
      <c r="AB3" s="82" t="s">
        <v>55</v>
      </c>
      <c r="AC3" s="69" t="s">
        <v>56</v>
      </c>
      <c r="AD3" s="70" t="s">
        <v>58</v>
      </c>
      <c r="AE3" s="3"/>
      <c r="AF3" s="53"/>
      <c r="AG3" t="s">
        <v>49</v>
      </c>
      <c r="AH3" s="58">
        <v>0.92750999999999995</v>
      </c>
      <c r="AO3">
        <v>1.1567204540012321E-2</v>
      </c>
      <c r="AP3">
        <v>1.1896098127380421</v>
      </c>
      <c r="AQ3">
        <v>0.36793012714029599</v>
      </c>
      <c r="AR3">
        <v>223.43610000000001</v>
      </c>
    </row>
    <row r="4" spans="1:44" ht="13" x14ac:dyDescent="0.3">
      <c r="A4" s="91">
        <v>5</v>
      </c>
      <c r="B4" s="91">
        <v>3338507766</v>
      </c>
      <c r="C4" s="91">
        <v>65</v>
      </c>
      <c r="D4" s="91">
        <v>90</v>
      </c>
      <c r="E4" s="91">
        <v>2425</v>
      </c>
      <c r="F4" s="91">
        <v>2156</v>
      </c>
      <c r="G4" s="91">
        <v>3496</v>
      </c>
      <c r="H4" s="91">
        <v>2795</v>
      </c>
      <c r="I4" s="91">
        <v>14344</v>
      </c>
      <c r="J4" s="91">
        <v>12942</v>
      </c>
      <c r="K4" s="91">
        <v>67</v>
      </c>
      <c r="L4" s="91">
        <v>91</v>
      </c>
      <c r="M4" s="91">
        <v>2431</v>
      </c>
      <c r="N4" s="91">
        <v>2157</v>
      </c>
      <c r="O4" s="91">
        <v>3493</v>
      </c>
      <c r="P4" s="91">
        <v>2797</v>
      </c>
      <c r="Q4" s="91">
        <v>2961</v>
      </c>
      <c r="R4" s="91">
        <v>1397</v>
      </c>
      <c r="S4" s="92">
        <f>((B4/86400)+(365.25*4)+(1-0.0208333))</f>
        <v>40102.11534725556</v>
      </c>
      <c r="T4" s="93">
        <f>(1/((0.0010183)+(0.000241*LN((R4/(4096-R4))*17400))+((0.00000015*LN((R4/(4096-R4))*17400)^3))))-273.15</f>
        <v>27.510200119956039</v>
      </c>
      <c r="U4" s="94">
        <f>(((F4-D4)/(E4-C4)+((N4-L4)/(M4-K4)))/2)*2^14</f>
        <v>14330.807903868767</v>
      </c>
      <c r="V4" s="94">
        <f>(((H4-D4)/(G4-C4)+((P4-L4)/(O4-K4)))/2)*2^14</f>
        <v>12928.96063653686</v>
      </c>
      <c r="W4" s="95">
        <f>-LOG((U4/16384)/(U$4/16384))</f>
        <v>0</v>
      </c>
      <c r="X4" s="95">
        <f>-LOG((V4/16384)/(V$4/16384))</f>
        <v>0</v>
      </c>
      <c r="Y4" s="95">
        <v>1</v>
      </c>
      <c r="Z4" s="95">
        <f>-LOG((Y4-$S$1)/($T$1-$U$1*Y4))</f>
        <v>0.44655327150842983</v>
      </c>
      <c r="AA4" s="95">
        <f>((-0.0066059*(Z4^2)) + (0.0095034*Z4) + 0.0090629)</f>
        <v>1.1989393002143654E-2</v>
      </c>
      <c r="AB4" s="96">
        <f t="shared" ref="AB4:AB35" si="0">Z4+(AA4*($T4-$AC$1))</f>
        <v>0.60289735557318358</v>
      </c>
      <c r="AC4" s="97">
        <f t="shared" ref="AC4:AC19" si="1">(-0.0075778)-(-0.0012389*$T4)-(-0.00048757*$T4^2)</f>
        <v>0.3955029801433726</v>
      </c>
      <c r="AD4" s="98" t="e">
        <f>10^((-$AH$3+(SQRT(($AH$3^2)-(4*$AH$2*($AH$4-#REF!)))))/(2*$AH$2))</f>
        <v>#REF!</v>
      </c>
      <c r="AE4" s="13"/>
      <c r="AG4" t="s">
        <v>50</v>
      </c>
      <c r="AH4" s="59">
        <v>-1.6934</v>
      </c>
      <c r="AO4">
        <v>1.1851537031573071E-2</v>
      </c>
      <c r="AP4">
        <v>1.0955328707003886</v>
      </c>
      <c r="AQ4">
        <v>0.40529588154652063</v>
      </c>
      <c r="AR4">
        <v>246.62309999999999</v>
      </c>
    </row>
    <row r="5" spans="1:44" ht="13" x14ac:dyDescent="0.3">
      <c r="A5" s="99">
        <v>4</v>
      </c>
      <c r="B5" s="99">
        <v>3338509513</v>
      </c>
      <c r="C5" s="99">
        <v>68</v>
      </c>
      <c r="D5" s="99">
        <v>80</v>
      </c>
      <c r="E5" s="99">
        <v>2428</v>
      </c>
      <c r="F5" s="99">
        <v>822</v>
      </c>
      <c r="G5" s="99">
        <v>3493</v>
      </c>
      <c r="H5" s="99">
        <v>1163</v>
      </c>
      <c r="I5" s="99">
        <v>5150</v>
      </c>
      <c r="J5" s="99">
        <v>5183</v>
      </c>
      <c r="K5" s="99">
        <v>68</v>
      </c>
      <c r="L5" s="99">
        <v>82</v>
      </c>
      <c r="M5" s="99">
        <v>2430</v>
      </c>
      <c r="N5" s="99">
        <v>821</v>
      </c>
      <c r="O5" s="99">
        <v>3496</v>
      </c>
      <c r="P5" s="99">
        <v>1167</v>
      </c>
      <c r="Q5" s="99">
        <v>3020</v>
      </c>
      <c r="R5" s="99">
        <v>1398</v>
      </c>
      <c r="S5" s="100">
        <f>((B5/86400)+(365.25*4)+(1-0.0208333))</f>
        <v>40102.135567162964</v>
      </c>
      <c r="T5" s="101">
        <f>(1/((0.0010183)+(0.000241*LN((R5/(4096-R5))*17400))+((0.00000015*LN((R5/(4096-R5))*17400)^3))))-273.15</f>
        <v>27.482876678748312</v>
      </c>
      <c r="U5" s="102">
        <f>(((F5-D5)/(E5-C5)+((N5-L5)/(M5-K5)))/2)*2^14</f>
        <v>5138.6550553251336</v>
      </c>
      <c r="V5" s="102">
        <f>(((H5-D5)/(G5-C5)+((P5-L5)/(O5-K5)))/2)*2^14</f>
        <v>5183.2050871738957</v>
      </c>
      <c r="W5" s="103" t="e">
        <f>-LOG((U5/16384)/(U$7/16384))</f>
        <v>#DIV/0!</v>
      </c>
      <c r="X5" s="103" t="e">
        <f>-LOG((V5/16384)/(V$7/16384))</f>
        <v>#DIV/0!</v>
      </c>
      <c r="Y5" s="103" t="e">
        <f>X5/W5</f>
        <v>#DIV/0!</v>
      </c>
      <c r="Z5" s="95" t="e">
        <f>-LOG((Y5-$S$1)/($T$1-$U$1*Y5))</f>
        <v>#DIV/0!</v>
      </c>
      <c r="AA5" s="95" t="e">
        <f t="shared" ref="AA5:AA6" si="2">((-0.0066059*(Z5^2)) + (0.0095034*Z5) + 0.0090629)</f>
        <v>#DIV/0!</v>
      </c>
      <c r="AB5" s="96" t="e">
        <f t="shared" si="0"/>
        <v>#DIV/0!</v>
      </c>
      <c r="AC5" s="97">
        <f t="shared" si="1"/>
        <v>0.39473650640094182</v>
      </c>
      <c r="AD5" s="98" t="e">
        <f>10^((-$AH$3+(SQRT(($AH$3^2)-(4*$AH$2*($AH$4-#REF!)))))/(2*$AH$2))</f>
        <v>#REF!</v>
      </c>
      <c r="AG5" s="68"/>
      <c r="AO5">
        <v>1.2186633107941729E-2</v>
      </c>
      <c r="AP5">
        <v>0.95614518486997446</v>
      </c>
      <c r="AQ5">
        <v>0.46678774897407327</v>
      </c>
      <c r="AR5">
        <v>289.4939</v>
      </c>
    </row>
    <row r="6" spans="1:44" ht="13" x14ac:dyDescent="0.3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83">
        <f t="shared" ref="S6:S69" si="3">((B6/86400)+(365.25*4)+(1-0.0208333))</f>
        <v>1461.9791667</v>
      </c>
      <c r="T6" s="84" t="e">
        <f>(1/((0.0010183)+(0.000241*LN((R6/(16383-R6))*17400))+((0.00000015*LN((R6/(16383-R6))*17400)^3))))-273.15</f>
        <v>#NUM!</v>
      </c>
      <c r="U6" s="85" t="e">
        <f t="shared" ref="U6:U69" si="4">(((F6-D6)/(E6-C6)+((N6-L6)/(M6-K6)))/2)*2^14</f>
        <v>#DIV/0!</v>
      </c>
      <c r="V6" s="85" t="e">
        <f t="shared" ref="V6:V69" si="5">(((H6-D6)/(G6-C6)+((P6-L6)/(O6-K6)))/2)*2^14</f>
        <v>#DIV/0!</v>
      </c>
      <c r="W6" s="86" t="e">
        <f>-LOG((U6/16384)/(U$6/16384))</f>
        <v>#DIV/0!</v>
      </c>
      <c r="X6" s="86" t="e">
        <f>-LOG((V6/16384)/(V$6/16384))</f>
        <v>#DIV/0!</v>
      </c>
      <c r="Y6" s="86" t="e">
        <f t="shared" ref="Y6:Y69" si="6">X6/W6</f>
        <v>#DIV/0!</v>
      </c>
      <c r="Z6" s="87" t="e">
        <f>-LOG((Y6-((2.6445*10^-7*(273.15+T6)^2)-(9.942*10^-5*(273.15+T6))+(1.0361*10^-2)))/(((6.2236*10^-5*(273.15+T6)^2-3.8762*10^-2*(273.15+T6)+8.9077))-((-3.0956*10^-6*((T6+273.15)^2)+(2.2264*10^-3*(T6+273.15))-2.9019*10^-1))*Y6))</f>
        <v>#DIV/0!</v>
      </c>
      <c r="AA6" s="87" t="e">
        <f t="shared" si="2"/>
        <v>#DIV/0!</v>
      </c>
      <c r="AB6" s="88" t="e">
        <f t="shared" si="0"/>
        <v>#DIV/0!</v>
      </c>
      <c r="AC6" s="89" t="e">
        <f t="shared" si="1"/>
        <v>#NUM!</v>
      </c>
      <c r="AD6" s="90" t="e">
        <f t="shared" ref="AD6:AD37" si="7">10^((-$AH$3+(SQRT(($AH$3^2)-(4*$AH$2*($AH$4-AB6)))))/(2*$AH$2))</f>
        <v>#DIV/0!</v>
      </c>
      <c r="AF6" s="53" t="s">
        <v>51</v>
      </c>
      <c r="AG6" s="64" t="s">
        <v>57</v>
      </c>
      <c r="AH6" s="64" t="s">
        <v>53</v>
      </c>
      <c r="AI6" s="64" t="s">
        <v>18</v>
      </c>
      <c r="AJ6" s="64" t="s">
        <v>19</v>
      </c>
      <c r="AK6" s="64" t="s">
        <v>54</v>
      </c>
      <c r="AO6">
        <v>1.2395207676201678E-2</v>
      </c>
      <c r="AP6">
        <v>0.67192675186760042</v>
      </c>
      <c r="AQ6">
        <v>0.62514847392932538</v>
      </c>
      <c r="AR6">
        <v>430.11430000000001</v>
      </c>
    </row>
    <row r="7" spans="1:44" s="110" customFormat="1" ht="13" x14ac:dyDescent="0.3">
      <c r="S7" s="111">
        <f t="shared" si="3"/>
        <v>1461.9791667</v>
      </c>
      <c r="T7" s="120" t="s">
        <v>73</v>
      </c>
      <c r="U7" s="112" t="e">
        <f t="shared" si="4"/>
        <v>#DIV/0!</v>
      </c>
      <c r="V7" s="112" t="e">
        <f t="shared" si="5"/>
        <v>#DIV/0!</v>
      </c>
      <c r="W7" s="113" t="e">
        <f t="shared" ref="W7:X70" si="8">-LOG((U7/16384)/(U$6/16384))</f>
        <v>#DIV/0!</v>
      </c>
      <c r="X7" s="113" t="e">
        <f t="shared" si="8"/>
        <v>#DIV/0!</v>
      </c>
      <c r="Y7" s="113" t="e">
        <f t="shared" si="6"/>
        <v>#DIV/0!</v>
      </c>
      <c r="Z7" s="119" t="s">
        <v>72</v>
      </c>
      <c r="AA7" s="114"/>
      <c r="AB7" s="115" t="e">
        <f t="shared" si="0"/>
        <v>#VALUE!</v>
      </c>
      <c r="AC7" s="116" t="e">
        <f t="shared" si="1"/>
        <v>#VALUE!</v>
      </c>
      <c r="AD7" s="117" t="s">
        <v>71</v>
      </c>
      <c r="AG7" s="118" t="e">
        <f t="shared" ref="AG7:AG38" si="9">AD7-$AF7</f>
        <v>#VALUE!</v>
      </c>
      <c r="AO7" s="110">
        <v>1.2517381399377752E-2</v>
      </c>
      <c r="AP7" s="110">
        <v>0.54127585759568786</v>
      </c>
      <c r="AQ7" s="110">
        <v>0.72169852490502195</v>
      </c>
      <c r="AR7" s="110">
        <v>547.45699999999999</v>
      </c>
    </row>
    <row r="8" spans="1:44" ht="13" x14ac:dyDescent="0.3">
      <c r="S8" s="14">
        <f t="shared" si="3"/>
        <v>1461.9791667</v>
      </c>
      <c r="T8" s="36" t="e">
        <f t="shared" ref="T8:T70" si="10">(1/((0.0010183)+(0.000241*LN((R8/(16383-R8))*17400))+((0.00000015*LN((R8/(16383-R8))*17400)^3))))-273.15</f>
        <v>#NUM!</v>
      </c>
      <c r="U8" s="16" t="e">
        <f t="shared" si="4"/>
        <v>#DIV/0!</v>
      </c>
      <c r="V8" s="16" t="e">
        <f t="shared" si="5"/>
        <v>#DIV/0!</v>
      </c>
      <c r="W8" s="17" t="e">
        <f t="shared" si="8"/>
        <v>#DIV/0!</v>
      </c>
      <c r="X8" s="17" t="e">
        <f t="shared" si="8"/>
        <v>#DIV/0!</v>
      </c>
      <c r="Y8" s="17" t="e">
        <f t="shared" si="6"/>
        <v>#DIV/0!</v>
      </c>
      <c r="Z8" s="9" t="e">
        <f t="shared" ref="Z8:Z71" si="11">-LOG((Y8-((2.6445*10^-7*(273.15+T8)^2)-(9.942*10^-5*(273.15+T8))+(1.0361*10^-2)))/(((6.2236*10^-5*(273.15+T8)^2-3.8762*10^-2*(273.15+T8)+8.9077))-((-3.0956*10^-6*((T8+273.15)^2)+(2.2264*10^-3*(T8+273.15))-2.9019*10^-1))*Y8))</f>
        <v>#DIV/0!</v>
      </c>
      <c r="AA8" s="9"/>
      <c r="AB8" s="10" t="e">
        <f t="shared" si="0"/>
        <v>#DIV/0!</v>
      </c>
      <c r="AC8" s="66" t="e">
        <f t="shared" si="1"/>
        <v>#NUM!</v>
      </c>
      <c r="AD8" s="12" t="e">
        <f t="shared" si="7"/>
        <v>#DIV/0!</v>
      </c>
      <c r="AG8" s="71" t="e">
        <f t="shared" si="9"/>
        <v>#DIV/0!</v>
      </c>
      <c r="AO8">
        <v>1.2414352786761984E-2</v>
      </c>
      <c r="AP8">
        <v>0.47492890427745105</v>
      </c>
      <c r="AQ8">
        <v>0.77997022154359508</v>
      </c>
      <c r="AR8">
        <v>630.31820000000005</v>
      </c>
    </row>
    <row r="9" spans="1:44" ht="13" x14ac:dyDescent="0.3">
      <c r="S9" s="14">
        <f t="shared" si="3"/>
        <v>1461.9791667</v>
      </c>
      <c r="T9" s="36" t="e">
        <f t="shared" si="10"/>
        <v>#NUM!</v>
      </c>
      <c r="U9" s="16" t="e">
        <f t="shared" si="4"/>
        <v>#DIV/0!</v>
      </c>
      <c r="V9" s="16" t="e">
        <f t="shared" si="5"/>
        <v>#DIV/0!</v>
      </c>
      <c r="W9" s="17" t="e">
        <f t="shared" si="8"/>
        <v>#DIV/0!</v>
      </c>
      <c r="X9" s="17" t="e">
        <f t="shared" si="8"/>
        <v>#DIV/0!</v>
      </c>
      <c r="Y9" s="17" t="e">
        <f t="shared" si="6"/>
        <v>#DIV/0!</v>
      </c>
      <c r="Z9" s="9" t="e">
        <f t="shared" si="11"/>
        <v>#DIV/0!</v>
      </c>
      <c r="AA9" s="9"/>
      <c r="AB9" s="10" t="e">
        <f t="shared" si="0"/>
        <v>#DIV/0!</v>
      </c>
      <c r="AC9" s="66" t="e">
        <f t="shared" si="1"/>
        <v>#NUM!</v>
      </c>
      <c r="AD9" s="12" t="e">
        <f t="shared" si="7"/>
        <v>#DIV/0!</v>
      </c>
      <c r="AG9" s="71" t="e">
        <f t="shared" si="9"/>
        <v>#DIV/0!</v>
      </c>
      <c r="AO9">
        <v>1.2330572569564588E-2</v>
      </c>
      <c r="AP9">
        <v>0.41423031492429108</v>
      </c>
      <c r="AQ9">
        <v>0.84084564486041269</v>
      </c>
      <c r="AR9">
        <v>730.59450000000004</v>
      </c>
    </row>
    <row r="10" spans="1:44" s="72" customFormat="1" ht="13" x14ac:dyDescent="0.3">
      <c r="S10" s="73">
        <f t="shared" si="3"/>
        <v>1461.9791667</v>
      </c>
      <c r="T10" s="74" t="e">
        <f t="shared" si="10"/>
        <v>#NUM!</v>
      </c>
      <c r="U10" s="75" t="e">
        <f t="shared" si="4"/>
        <v>#DIV/0!</v>
      </c>
      <c r="V10" s="75" t="e">
        <f t="shared" si="5"/>
        <v>#DIV/0!</v>
      </c>
      <c r="W10" s="76" t="e">
        <f t="shared" si="8"/>
        <v>#DIV/0!</v>
      </c>
      <c r="X10" s="76" t="e">
        <f t="shared" si="8"/>
        <v>#DIV/0!</v>
      </c>
      <c r="Y10" s="76" t="e">
        <f t="shared" si="6"/>
        <v>#DIV/0!</v>
      </c>
      <c r="Z10" s="9" t="e">
        <f t="shared" si="11"/>
        <v>#DIV/0!</v>
      </c>
      <c r="AA10" s="9"/>
      <c r="AB10" s="77" t="e">
        <f t="shared" si="0"/>
        <v>#DIV/0!</v>
      </c>
      <c r="AC10" s="78" t="e">
        <f t="shared" si="1"/>
        <v>#NUM!</v>
      </c>
      <c r="AD10" s="79" t="e">
        <f t="shared" si="7"/>
        <v>#DIV/0!</v>
      </c>
      <c r="AG10" s="80" t="e">
        <f t="shared" si="9"/>
        <v>#DIV/0!</v>
      </c>
      <c r="AH10" s="81">
        <f>AA10</f>
        <v>0</v>
      </c>
      <c r="AI10" s="81" t="e">
        <f>Y10</f>
        <v>#DIV/0!</v>
      </c>
      <c r="AJ10" s="81" t="e">
        <f>Z10</f>
        <v>#DIV/0!</v>
      </c>
      <c r="AK10" s="72">
        <f>AF10</f>
        <v>0</v>
      </c>
      <c r="AO10" s="72">
        <v>1.2223787892800935E-2</v>
      </c>
      <c r="AP10" s="72">
        <v>0.36619299165433733</v>
      </c>
      <c r="AQ10" s="72">
        <v>0.8956899386296262</v>
      </c>
      <c r="AR10" s="72">
        <v>833.48389999999995</v>
      </c>
    </row>
    <row r="11" spans="1:44" ht="13" x14ac:dyDescent="0.3">
      <c r="S11" s="14">
        <f t="shared" si="3"/>
        <v>1461.9791667</v>
      </c>
      <c r="T11" s="36" t="e">
        <f t="shared" si="10"/>
        <v>#NUM!</v>
      </c>
      <c r="U11" s="16" t="e">
        <f t="shared" si="4"/>
        <v>#DIV/0!</v>
      </c>
      <c r="V11" s="16" t="e">
        <f t="shared" si="5"/>
        <v>#DIV/0!</v>
      </c>
      <c r="W11" s="17" t="e">
        <f t="shared" si="8"/>
        <v>#DIV/0!</v>
      </c>
      <c r="X11" s="17" t="e">
        <f t="shared" si="8"/>
        <v>#DIV/0!</v>
      </c>
      <c r="Y11" s="17" t="e">
        <f t="shared" si="6"/>
        <v>#DIV/0!</v>
      </c>
      <c r="Z11" s="9" t="e">
        <f t="shared" si="11"/>
        <v>#DIV/0!</v>
      </c>
      <c r="AA11" s="9"/>
      <c r="AB11" s="10" t="e">
        <f t="shared" si="0"/>
        <v>#DIV/0!</v>
      </c>
      <c r="AC11" s="66" t="e">
        <f t="shared" si="1"/>
        <v>#NUM!</v>
      </c>
      <c r="AD11" s="12" t="e">
        <f t="shared" si="7"/>
        <v>#DIV/0!</v>
      </c>
      <c r="AG11" s="71" t="e">
        <f t="shared" si="9"/>
        <v>#DIV/0!</v>
      </c>
      <c r="AO11">
        <v>1.2213432627887176E-2</v>
      </c>
      <c r="AP11">
        <v>0.32359017042506255</v>
      </c>
      <c r="AQ11">
        <v>0.95071508921981984</v>
      </c>
      <c r="AR11">
        <v>954.27210000000002</v>
      </c>
    </row>
    <row r="12" spans="1:44" ht="13" x14ac:dyDescent="0.3">
      <c r="S12" s="14">
        <f t="shared" si="3"/>
        <v>1461.9791667</v>
      </c>
      <c r="T12" s="36" t="e">
        <f t="shared" si="10"/>
        <v>#NUM!</v>
      </c>
      <c r="U12" s="16" t="e">
        <f t="shared" si="4"/>
        <v>#DIV/0!</v>
      </c>
      <c r="V12" s="16" t="e">
        <f t="shared" si="5"/>
        <v>#DIV/0!</v>
      </c>
      <c r="W12" s="17" t="e">
        <f t="shared" si="8"/>
        <v>#DIV/0!</v>
      </c>
      <c r="X12" s="17" t="e">
        <f t="shared" si="8"/>
        <v>#DIV/0!</v>
      </c>
      <c r="Y12" s="17" t="e">
        <f t="shared" si="6"/>
        <v>#DIV/0!</v>
      </c>
      <c r="Z12" s="9" t="e">
        <f t="shared" si="11"/>
        <v>#DIV/0!</v>
      </c>
      <c r="AA12" s="9"/>
      <c r="AB12" s="10" t="e">
        <f t="shared" si="0"/>
        <v>#DIV/0!</v>
      </c>
      <c r="AC12" s="66" t="e">
        <f t="shared" si="1"/>
        <v>#NUM!</v>
      </c>
      <c r="AD12" s="12" t="e">
        <f t="shared" si="7"/>
        <v>#DIV/0!</v>
      </c>
      <c r="AG12" s="71" t="e">
        <f t="shared" si="9"/>
        <v>#DIV/0!</v>
      </c>
    </row>
    <row r="13" spans="1:44" ht="13" x14ac:dyDescent="0.3">
      <c r="S13" s="14">
        <f t="shared" si="3"/>
        <v>1461.9791667</v>
      </c>
      <c r="T13" s="36" t="e">
        <f t="shared" si="10"/>
        <v>#NUM!</v>
      </c>
      <c r="U13" s="16" t="e">
        <f t="shared" si="4"/>
        <v>#DIV/0!</v>
      </c>
      <c r="V13" s="16" t="e">
        <f t="shared" si="5"/>
        <v>#DIV/0!</v>
      </c>
      <c r="W13" s="17" t="e">
        <f t="shared" si="8"/>
        <v>#DIV/0!</v>
      </c>
      <c r="X13" s="17" t="e">
        <f t="shared" si="8"/>
        <v>#DIV/0!</v>
      </c>
      <c r="Y13" s="17" t="e">
        <f t="shared" si="6"/>
        <v>#DIV/0!</v>
      </c>
      <c r="Z13" s="9" t="e">
        <f t="shared" si="11"/>
        <v>#DIV/0!</v>
      </c>
      <c r="AA13" s="9"/>
      <c r="AB13" s="10" t="e">
        <f t="shared" si="0"/>
        <v>#DIV/0!</v>
      </c>
      <c r="AC13" s="66" t="e">
        <f t="shared" si="1"/>
        <v>#NUM!</v>
      </c>
      <c r="AD13" s="12" t="e">
        <f t="shared" si="7"/>
        <v>#DIV/0!</v>
      </c>
      <c r="AG13" s="71" t="e">
        <f t="shared" si="9"/>
        <v>#DIV/0!</v>
      </c>
    </row>
    <row r="14" spans="1:44" ht="13" x14ac:dyDescent="0.3">
      <c r="S14" s="14">
        <f t="shared" si="3"/>
        <v>1461.9791667</v>
      </c>
      <c r="T14" s="36" t="e">
        <f t="shared" si="10"/>
        <v>#NUM!</v>
      </c>
      <c r="U14" s="16" t="e">
        <f t="shared" si="4"/>
        <v>#DIV/0!</v>
      </c>
      <c r="V14" s="16" t="e">
        <f t="shared" si="5"/>
        <v>#DIV/0!</v>
      </c>
      <c r="W14" s="17" t="e">
        <f t="shared" si="8"/>
        <v>#DIV/0!</v>
      </c>
      <c r="X14" s="17" t="e">
        <f t="shared" si="8"/>
        <v>#DIV/0!</v>
      </c>
      <c r="Y14" s="17" t="e">
        <f t="shared" si="6"/>
        <v>#DIV/0!</v>
      </c>
      <c r="Z14" s="9" t="e">
        <f t="shared" si="11"/>
        <v>#DIV/0!</v>
      </c>
      <c r="AA14" s="9"/>
      <c r="AB14" s="10" t="e">
        <f t="shared" si="0"/>
        <v>#DIV/0!</v>
      </c>
      <c r="AC14" s="66" t="e">
        <f t="shared" si="1"/>
        <v>#NUM!</v>
      </c>
      <c r="AD14" s="12" t="e">
        <f t="shared" si="7"/>
        <v>#DIV/0!</v>
      </c>
      <c r="AG14" s="71" t="e">
        <f t="shared" si="9"/>
        <v>#DIV/0!</v>
      </c>
    </row>
    <row r="15" spans="1:44" ht="13" x14ac:dyDescent="0.3">
      <c r="S15" s="14">
        <f t="shared" si="3"/>
        <v>1461.9791667</v>
      </c>
      <c r="T15" s="36" t="e">
        <f t="shared" si="10"/>
        <v>#NUM!</v>
      </c>
      <c r="U15" s="16" t="e">
        <f t="shared" si="4"/>
        <v>#DIV/0!</v>
      </c>
      <c r="V15" s="16" t="e">
        <f t="shared" si="5"/>
        <v>#DIV/0!</v>
      </c>
      <c r="W15" s="17" t="e">
        <f t="shared" si="8"/>
        <v>#DIV/0!</v>
      </c>
      <c r="X15" s="17" t="e">
        <f t="shared" si="8"/>
        <v>#DIV/0!</v>
      </c>
      <c r="Y15" s="17" t="e">
        <f t="shared" si="6"/>
        <v>#DIV/0!</v>
      </c>
      <c r="Z15" s="9" t="e">
        <f t="shared" si="11"/>
        <v>#DIV/0!</v>
      </c>
      <c r="AA15" s="9"/>
      <c r="AB15" s="10" t="e">
        <f t="shared" si="0"/>
        <v>#DIV/0!</v>
      </c>
      <c r="AC15" s="66" t="e">
        <f t="shared" si="1"/>
        <v>#NUM!</v>
      </c>
      <c r="AD15" s="12" t="e">
        <f t="shared" si="7"/>
        <v>#DIV/0!</v>
      </c>
      <c r="AG15" s="71" t="e">
        <f t="shared" si="9"/>
        <v>#DIV/0!</v>
      </c>
    </row>
    <row r="16" spans="1:44" ht="13" x14ac:dyDescent="0.3">
      <c r="S16" s="14">
        <f t="shared" si="3"/>
        <v>1461.9791667</v>
      </c>
      <c r="T16" s="36" t="e">
        <f t="shared" si="10"/>
        <v>#NUM!</v>
      </c>
      <c r="U16" s="16" t="e">
        <f t="shared" si="4"/>
        <v>#DIV/0!</v>
      </c>
      <c r="V16" s="16" t="e">
        <f t="shared" si="5"/>
        <v>#DIV/0!</v>
      </c>
      <c r="W16" s="17" t="e">
        <f t="shared" si="8"/>
        <v>#DIV/0!</v>
      </c>
      <c r="X16" s="17" t="e">
        <f t="shared" si="8"/>
        <v>#DIV/0!</v>
      </c>
      <c r="Y16" s="17" t="e">
        <f t="shared" si="6"/>
        <v>#DIV/0!</v>
      </c>
      <c r="Z16" s="9" t="e">
        <f t="shared" si="11"/>
        <v>#DIV/0!</v>
      </c>
      <c r="AA16" s="9"/>
      <c r="AB16" s="10" t="e">
        <f t="shared" si="0"/>
        <v>#DIV/0!</v>
      </c>
      <c r="AC16" s="66" t="e">
        <f t="shared" si="1"/>
        <v>#NUM!</v>
      </c>
      <c r="AD16" s="12" t="e">
        <f t="shared" si="7"/>
        <v>#DIV/0!</v>
      </c>
      <c r="AG16" s="71" t="e">
        <f t="shared" si="9"/>
        <v>#DIV/0!</v>
      </c>
    </row>
    <row r="17" spans="19:37" ht="13" x14ac:dyDescent="0.3">
      <c r="S17" s="14">
        <f t="shared" si="3"/>
        <v>1461.9791667</v>
      </c>
      <c r="T17" s="36" t="e">
        <f t="shared" si="10"/>
        <v>#NUM!</v>
      </c>
      <c r="U17" s="16" t="e">
        <f t="shared" si="4"/>
        <v>#DIV/0!</v>
      </c>
      <c r="V17" s="16" t="e">
        <f t="shared" si="5"/>
        <v>#DIV/0!</v>
      </c>
      <c r="W17" s="17" t="e">
        <f t="shared" si="8"/>
        <v>#DIV/0!</v>
      </c>
      <c r="X17" s="17" t="e">
        <f t="shared" si="8"/>
        <v>#DIV/0!</v>
      </c>
      <c r="Y17" s="17" t="e">
        <f t="shared" si="6"/>
        <v>#DIV/0!</v>
      </c>
      <c r="Z17" s="9" t="e">
        <f t="shared" si="11"/>
        <v>#DIV/0!</v>
      </c>
      <c r="AA17" s="9"/>
      <c r="AB17" s="10" t="e">
        <f t="shared" si="0"/>
        <v>#DIV/0!</v>
      </c>
      <c r="AC17" s="66" t="e">
        <f t="shared" si="1"/>
        <v>#NUM!</v>
      </c>
      <c r="AD17" s="12" t="e">
        <f t="shared" si="7"/>
        <v>#DIV/0!</v>
      </c>
      <c r="AG17" s="71" t="e">
        <f t="shared" si="9"/>
        <v>#DIV/0!</v>
      </c>
    </row>
    <row r="18" spans="19:37" ht="13" x14ac:dyDescent="0.3">
      <c r="S18" s="14">
        <f t="shared" si="3"/>
        <v>1461.9791667</v>
      </c>
      <c r="T18" s="36" t="e">
        <f t="shared" si="10"/>
        <v>#NUM!</v>
      </c>
      <c r="U18" s="16" t="e">
        <f t="shared" si="4"/>
        <v>#DIV/0!</v>
      </c>
      <c r="V18" s="16" t="e">
        <f t="shared" si="5"/>
        <v>#DIV/0!</v>
      </c>
      <c r="W18" s="17" t="e">
        <f t="shared" si="8"/>
        <v>#DIV/0!</v>
      </c>
      <c r="X18" s="17" t="e">
        <f t="shared" si="8"/>
        <v>#DIV/0!</v>
      </c>
      <c r="Y18" s="17" t="e">
        <f t="shared" si="6"/>
        <v>#DIV/0!</v>
      </c>
      <c r="Z18" s="9" t="e">
        <f t="shared" si="11"/>
        <v>#DIV/0!</v>
      </c>
      <c r="AA18" s="9"/>
      <c r="AB18" s="10" t="e">
        <f t="shared" si="0"/>
        <v>#DIV/0!</v>
      </c>
      <c r="AC18" s="66" t="e">
        <f t="shared" si="1"/>
        <v>#NUM!</v>
      </c>
      <c r="AD18" s="12" t="e">
        <f t="shared" si="7"/>
        <v>#DIV/0!</v>
      </c>
      <c r="AG18" s="71" t="e">
        <f t="shared" si="9"/>
        <v>#DIV/0!</v>
      </c>
    </row>
    <row r="19" spans="19:37" ht="13" x14ac:dyDescent="0.3">
      <c r="S19" s="14">
        <f t="shared" si="3"/>
        <v>1461.9791667</v>
      </c>
      <c r="T19" s="36" t="e">
        <f t="shared" si="10"/>
        <v>#NUM!</v>
      </c>
      <c r="U19" s="16" t="e">
        <f t="shared" si="4"/>
        <v>#DIV/0!</v>
      </c>
      <c r="V19" s="16" t="e">
        <f t="shared" si="5"/>
        <v>#DIV/0!</v>
      </c>
      <c r="W19" s="17" t="e">
        <f t="shared" si="8"/>
        <v>#DIV/0!</v>
      </c>
      <c r="X19" s="17" t="e">
        <f t="shared" si="8"/>
        <v>#DIV/0!</v>
      </c>
      <c r="Y19" s="17" t="e">
        <f t="shared" si="6"/>
        <v>#DIV/0!</v>
      </c>
      <c r="Z19" s="9" t="e">
        <f t="shared" si="11"/>
        <v>#DIV/0!</v>
      </c>
      <c r="AA19" s="9"/>
      <c r="AB19" s="10" t="e">
        <f t="shared" si="0"/>
        <v>#DIV/0!</v>
      </c>
      <c r="AC19" s="66" t="e">
        <f t="shared" si="1"/>
        <v>#NUM!</v>
      </c>
      <c r="AD19" s="12" t="e">
        <f t="shared" si="7"/>
        <v>#DIV/0!</v>
      </c>
      <c r="AG19" s="71" t="e">
        <f t="shared" si="9"/>
        <v>#DIV/0!</v>
      </c>
    </row>
    <row r="20" spans="19:37" s="72" customFormat="1" ht="13" x14ac:dyDescent="0.3">
      <c r="S20" s="73">
        <f t="shared" si="3"/>
        <v>1461.9791667</v>
      </c>
      <c r="T20" s="74" t="e">
        <f t="shared" si="10"/>
        <v>#NUM!</v>
      </c>
      <c r="U20" s="75" t="e">
        <f t="shared" si="4"/>
        <v>#DIV/0!</v>
      </c>
      <c r="V20" s="75" t="e">
        <f t="shared" si="5"/>
        <v>#DIV/0!</v>
      </c>
      <c r="W20" s="76" t="e">
        <f t="shared" si="8"/>
        <v>#DIV/0!</v>
      </c>
      <c r="X20" s="76" t="e">
        <f t="shared" si="8"/>
        <v>#DIV/0!</v>
      </c>
      <c r="Y20" s="76" t="e">
        <f t="shared" si="6"/>
        <v>#DIV/0!</v>
      </c>
      <c r="Z20" s="9" t="e">
        <f t="shared" si="11"/>
        <v>#DIV/0!</v>
      </c>
      <c r="AA20" s="9"/>
      <c r="AB20" s="77" t="e">
        <f t="shared" si="0"/>
        <v>#DIV/0!</v>
      </c>
      <c r="AC20" s="78" t="e">
        <f t="shared" ref="AC20:AC36" si="12">(-0.0075778)-(-0.0012389*$T20)-(-0.00048757*$T20^2)</f>
        <v>#NUM!</v>
      </c>
      <c r="AD20" s="79" t="e">
        <f t="shared" si="7"/>
        <v>#DIV/0!</v>
      </c>
      <c r="AG20" s="80" t="e">
        <f t="shared" si="9"/>
        <v>#DIV/0!</v>
      </c>
      <c r="AH20" s="81">
        <f>AA20</f>
        <v>0</v>
      </c>
      <c r="AI20" s="81" t="e">
        <f>Y20</f>
        <v>#DIV/0!</v>
      </c>
      <c r="AJ20" s="81" t="e">
        <f>Z20</f>
        <v>#DIV/0!</v>
      </c>
      <c r="AK20" s="72">
        <f>AF20</f>
        <v>0</v>
      </c>
    </row>
    <row r="21" spans="19:37" ht="13" x14ac:dyDescent="0.3">
      <c r="S21" s="14">
        <f t="shared" si="3"/>
        <v>1461.9791667</v>
      </c>
      <c r="T21" s="36" t="e">
        <f t="shared" si="10"/>
        <v>#NUM!</v>
      </c>
      <c r="U21" s="16" t="e">
        <f t="shared" si="4"/>
        <v>#DIV/0!</v>
      </c>
      <c r="V21" s="16" t="e">
        <f t="shared" si="5"/>
        <v>#DIV/0!</v>
      </c>
      <c r="W21" s="17" t="e">
        <f t="shared" si="8"/>
        <v>#DIV/0!</v>
      </c>
      <c r="X21" s="17" t="e">
        <f t="shared" si="8"/>
        <v>#DIV/0!</v>
      </c>
      <c r="Y21" s="17" t="e">
        <f t="shared" si="6"/>
        <v>#DIV/0!</v>
      </c>
      <c r="Z21" s="9" t="e">
        <f t="shared" si="11"/>
        <v>#DIV/0!</v>
      </c>
      <c r="AA21" s="9"/>
      <c r="AB21" s="10" t="e">
        <f t="shared" si="0"/>
        <v>#DIV/0!</v>
      </c>
      <c r="AC21" s="66" t="e">
        <f t="shared" si="12"/>
        <v>#NUM!</v>
      </c>
      <c r="AD21" s="12" t="e">
        <f t="shared" si="7"/>
        <v>#DIV/0!</v>
      </c>
      <c r="AG21" s="71" t="e">
        <f t="shared" si="9"/>
        <v>#DIV/0!</v>
      </c>
    </row>
    <row r="22" spans="19:37" ht="13" x14ac:dyDescent="0.3">
      <c r="S22" s="14">
        <f t="shared" si="3"/>
        <v>1461.9791667</v>
      </c>
      <c r="T22" s="36" t="e">
        <f t="shared" si="10"/>
        <v>#NUM!</v>
      </c>
      <c r="U22" s="16" t="e">
        <f t="shared" si="4"/>
        <v>#DIV/0!</v>
      </c>
      <c r="V22" s="16" t="e">
        <f t="shared" si="5"/>
        <v>#DIV/0!</v>
      </c>
      <c r="W22" s="17" t="e">
        <f t="shared" si="8"/>
        <v>#DIV/0!</v>
      </c>
      <c r="X22" s="17" t="e">
        <f t="shared" si="8"/>
        <v>#DIV/0!</v>
      </c>
      <c r="Y22" s="17" t="e">
        <f t="shared" si="6"/>
        <v>#DIV/0!</v>
      </c>
      <c r="Z22" s="9" t="e">
        <f t="shared" si="11"/>
        <v>#DIV/0!</v>
      </c>
      <c r="AA22" s="9"/>
      <c r="AB22" s="10" t="e">
        <f t="shared" si="0"/>
        <v>#DIV/0!</v>
      </c>
      <c r="AC22" s="66" t="e">
        <f t="shared" si="12"/>
        <v>#NUM!</v>
      </c>
      <c r="AD22" s="12" t="e">
        <f t="shared" si="7"/>
        <v>#DIV/0!</v>
      </c>
      <c r="AG22" s="71" t="e">
        <f t="shared" si="9"/>
        <v>#DIV/0!</v>
      </c>
    </row>
    <row r="23" spans="19:37" ht="13" x14ac:dyDescent="0.3">
      <c r="S23" s="14">
        <f t="shared" si="3"/>
        <v>1461.9791667</v>
      </c>
      <c r="T23" s="36" t="e">
        <f t="shared" si="10"/>
        <v>#NUM!</v>
      </c>
      <c r="U23" s="16" t="e">
        <f t="shared" si="4"/>
        <v>#DIV/0!</v>
      </c>
      <c r="V23" s="16" t="e">
        <f t="shared" si="5"/>
        <v>#DIV/0!</v>
      </c>
      <c r="W23" s="17" t="e">
        <f t="shared" si="8"/>
        <v>#DIV/0!</v>
      </c>
      <c r="X23" s="17" t="e">
        <f t="shared" si="8"/>
        <v>#DIV/0!</v>
      </c>
      <c r="Y23" s="17" t="e">
        <f t="shared" si="6"/>
        <v>#DIV/0!</v>
      </c>
      <c r="Z23" s="9" t="e">
        <f t="shared" si="11"/>
        <v>#DIV/0!</v>
      </c>
      <c r="AA23" s="9"/>
      <c r="AB23" s="10" t="e">
        <f t="shared" si="0"/>
        <v>#DIV/0!</v>
      </c>
      <c r="AC23" s="66" t="e">
        <f t="shared" si="12"/>
        <v>#NUM!</v>
      </c>
      <c r="AD23" s="12" t="e">
        <f t="shared" si="7"/>
        <v>#DIV/0!</v>
      </c>
      <c r="AG23" s="71" t="e">
        <f t="shared" si="9"/>
        <v>#DIV/0!</v>
      </c>
    </row>
    <row r="24" spans="19:37" ht="13" x14ac:dyDescent="0.3">
      <c r="S24" s="14">
        <f t="shared" si="3"/>
        <v>1461.9791667</v>
      </c>
      <c r="T24" s="36" t="e">
        <f t="shared" si="10"/>
        <v>#NUM!</v>
      </c>
      <c r="U24" s="16" t="e">
        <f t="shared" si="4"/>
        <v>#DIV/0!</v>
      </c>
      <c r="V24" s="16" t="e">
        <f t="shared" si="5"/>
        <v>#DIV/0!</v>
      </c>
      <c r="W24" s="17" t="e">
        <f t="shared" si="8"/>
        <v>#DIV/0!</v>
      </c>
      <c r="X24" s="17" t="e">
        <f t="shared" si="8"/>
        <v>#DIV/0!</v>
      </c>
      <c r="Y24" s="17" t="e">
        <f t="shared" si="6"/>
        <v>#DIV/0!</v>
      </c>
      <c r="Z24" s="9" t="e">
        <f t="shared" si="11"/>
        <v>#DIV/0!</v>
      </c>
      <c r="AA24" s="9"/>
      <c r="AB24" s="10" t="e">
        <f t="shared" si="0"/>
        <v>#DIV/0!</v>
      </c>
      <c r="AC24" s="66" t="e">
        <f t="shared" si="12"/>
        <v>#NUM!</v>
      </c>
      <c r="AD24" s="12" t="e">
        <f t="shared" si="7"/>
        <v>#DIV/0!</v>
      </c>
      <c r="AG24" s="71" t="e">
        <f t="shared" si="9"/>
        <v>#DIV/0!</v>
      </c>
    </row>
    <row r="25" spans="19:37" ht="13" x14ac:dyDescent="0.3">
      <c r="S25" s="14">
        <f t="shared" si="3"/>
        <v>1461.9791667</v>
      </c>
      <c r="T25" s="36" t="e">
        <f t="shared" si="10"/>
        <v>#NUM!</v>
      </c>
      <c r="U25" s="16" t="e">
        <f t="shared" si="4"/>
        <v>#DIV/0!</v>
      </c>
      <c r="V25" s="16" t="e">
        <f t="shared" si="5"/>
        <v>#DIV/0!</v>
      </c>
      <c r="W25" s="17" t="e">
        <f t="shared" si="8"/>
        <v>#DIV/0!</v>
      </c>
      <c r="X25" s="17" t="e">
        <f t="shared" si="8"/>
        <v>#DIV/0!</v>
      </c>
      <c r="Y25" s="17" t="e">
        <f t="shared" si="6"/>
        <v>#DIV/0!</v>
      </c>
      <c r="Z25" s="9" t="e">
        <f t="shared" si="11"/>
        <v>#DIV/0!</v>
      </c>
      <c r="AA25" s="9"/>
      <c r="AB25" s="10" t="e">
        <f t="shared" si="0"/>
        <v>#DIV/0!</v>
      </c>
      <c r="AC25" s="66" t="e">
        <f t="shared" si="12"/>
        <v>#NUM!</v>
      </c>
      <c r="AD25" s="12" t="e">
        <f t="shared" si="7"/>
        <v>#DIV/0!</v>
      </c>
      <c r="AG25" s="71" t="e">
        <f t="shared" si="9"/>
        <v>#DIV/0!</v>
      </c>
    </row>
    <row r="26" spans="19:37" ht="13" x14ac:dyDescent="0.3">
      <c r="S26" s="14">
        <f t="shared" si="3"/>
        <v>1461.9791667</v>
      </c>
      <c r="T26" s="36" t="e">
        <f t="shared" si="10"/>
        <v>#NUM!</v>
      </c>
      <c r="U26" s="16" t="e">
        <f t="shared" si="4"/>
        <v>#DIV/0!</v>
      </c>
      <c r="V26" s="16" t="e">
        <f t="shared" si="5"/>
        <v>#DIV/0!</v>
      </c>
      <c r="W26" s="17" t="e">
        <f t="shared" si="8"/>
        <v>#DIV/0!</v>
      </c>
      <c r="X26" s="17" t="e">
        <f t="shared" si="8"/>
        <v>#DIV/0!</v>
      </c>
      <c r="Y26" s="17" t="e">
        <f t="shared" si="6"/>
        <v>#DIV/0!</v>
      </c>
      <c r="Z26" s="9" t="e">
        <f t="shared" si="11"/>
        <v>#DIV/0!</v>
      </c>
      <c r="AA26" s="9"/>
      <c r="AB26" s="10" t="e">
        <f t="shared" si="0"/>
        <v>#DIV/0!</v>
      </c>
      <c r="AC26" s="66" t="e">
        <f t="shared" si="12"/>
        <v>#NUM!</v>
      </c>
      <c r="AD26" s="12" t="e">
        <f t="shared" si="7"/>
        <v>#DIV/0!</v>
      </c>
      <c r="AG26" s="71" t="e">
        <f t="shared" si="9"/>
        <v>#DIV/0!</v>
      </c>
    </row>
    <row r="27" spans="19:37" ht="13" x14ac:dyDescent="0.3">
      <c r="S27" s="14">
        <f t="shared" si="3"/>
        <v>1461.9791667</v>
      </c>
      <c r="T27" s="36" t="e">
        <f t="shared" si="10"/>
        <v>#NUM!</v>
      </c>
      <c r="U27" s="16" t="e">
        <f t="shared" si="4"/>
        <v>#DIV/0!</v>
      </c>
      <c r="V27" s="16" t="e">
        <f t="shared" si="5"/>
        <v>#DIV/0!</v>
      </c>
      <c r="W27" s="17" t="e">
        <f t="shared" si="8"/>
        <v>#DIV/0!</v>
      </c>
      <c r="X27" s="17" t="e">
        <f t="shared" si="8"/>
        <v>#DIV/0!</v>
      </c>
      <c r="Y27" s="17" t="e">
        <f t="shared" si="6"/>
        <v>#DIV/0!</v>
      </c>
      <c r="Z27" s="9" t="e">
        <f t="shared" si="11"/>
        <v>#DIV/0!</v>
      </c>
      <c r="AA27" s="9"/>
      <c r="AB27" s="10" t="e">
        <f t="shared" si="0"/>
        <v>#DIV/0!</v>
      </c>
      <c r="AC27" s="66" t="e">
        <f t="shared" si="12"/>
        <v>#NUM!</v>
      </c>
      <c r="AD27" s="12" t="e">
        <f t="shared" si="7"/>
        <v>#DIV/0!</v>
      </c>
      <c r="AG27" s="71" t="e">
        <f t="shared" si="9"/>
        <v>#DIV/0!</v>
      </c>
    </row>
    <row r="28" spans="19:37" ht="13" x14ac:dyDescent="0.3">
      <c r="S28" s="14">
        <f t="shared" si="3"/>
        <v>1461.9791667</v>
      </c>
      <c r="T28" s="36" t="e">
        <f t="shared" si="10"/>
        <v>#NUM!</v>
      </c>
      <c r="U28" s="16" t="e">
        <f t="shared" si="4"/>
        <v>#DIV/0!</v>
      </c>
      <c r="V28" s="16" t="e">
        <f t="shared" si="5"/>
        <v>#DIV/0!</v>
      </c>
      <c r="W28" s="17" t="e">
        <f t="shared" si="8"/>
        <v>#DIV/0!</v>
      </c>
      <c r="X28" s="17" t="e">
        <f t="shared" si="8"/>
        <v>#DIV/0!</v>
      </c>
      <c r="Y28" s="17" t="e">
        <f t="shared" si="6"/>
        <v>#DIV/0!</v>
      </c>
      <c r="Z28" s="9" t="e">
        <f t="shared" si="11"/>
        <v>#DIV/0!</v>
      </c>
      <c r="AA28" s="9"/>
      <c r="AB28" s="10" t="e">
        <f t="shared" si="0"/>
        <v>#DIV/0!</v>
      </c>
      <c r="AC28" s="66" t="e">
        <f t="shared" si="12"/>
        <v>#NUM!</v>
      </c>
      <c r="AD28" s="12" t="e">
        <f t="shared" si="7"/>
        <v>#DIV/0!</v>
      </c>
      <c r="AG28" s="71" t="e">
        <f t="shared" si="9"/>
        <v>#DIV/0!</v>
      </c>
    </row>
    <row r="29" spans="19:37" ht="13" x14ac:dyDescent="0.3">
      <c r="S29" s="14">
        <f t="shared" si="3"/>
        <v>1461.9791667</v>
      </c>
      <c r="T29" s="36" t="e">
        <f t="shared" si="10"/>
        <v>#NUM!</v>
      </c>
      <c r="U29" s="16" t="e">
        <f t="shared" si="4"/>
        <v>#DIV/0!</v>
      </c>
      <c r="V29" s="16" t="e">
        <f t="shared" si="5"/>
        <v>#DIV/0!</v>
      </c>
      <c r="W29" s="17" t="e">
        <f t="shared" si="8"/>
        <v>#DIV/0!</v>
      </c>
      <c r="X29" s="17" t="e">
        <f t="shared" si="8"/>
        <v>#DIV/0!</v>
      </c>
      <c r="Y29" s="17" t="e">
        <f t="shared" si="6"/>
        <v>#DIV/0!</v>
      </c>
      <c r="Z29" s="9" t="e">
        <f t="shared" si="11"/>
        <v>#DIV/0!</v>
      </c>
      <c r="AA29" s="9"/>
      <c r="AB29" s="10" t="e">
        <f t="shared" si="0"/>
        <v>#DIV/0!</v>
      </c>
      <c r="AC29" s="66" t="e">
        <f t="shared" si="12"/>
        <v>#NUM!</v>
      </c>
      <c r="AD29" s="12" t="e">
        <f t="shared" si="7"/>
        <v>#DIV/0!</v>
      </c>
      <c r="AG29" s="71" t="e">
        <f t="shared" si="9"/>
        <v>#DIV/0!</v>
      </c>
    </row>
    <row r="30" spans="19:37" s="72" customFormat="1" ht="13" x14ac:dyDescent="0.3">
      <c r="S30" s="73">
        <f t="shared" si="3"/>
        <v>1461.9791667</v>
      </c>
      <c r="T30" s="74" t="e">
        <f t="shared" si="10"/>
        <v>#NUM!</v>
      </c>
      <c r="U30" s="75" t="e">
        <f t="shared" si="4"/>
        <v>#DIV/0!</v>
      </c>
      <c r="V30" s="75" t="e">
        <f t="shared" si="5"/>
        <v>#DIV/0!</v>
      </c>
      <c r="W30" s="76" t="e">
        <f t="shared" si="8"/>
        <v>#DIV/0!</v>
      </c>
      <c r="X30" s="76" t="e">
        <f t="shared" si="8"/>
        <v>#DIV/0!</v>
      </c>
      <c r="Y30" s="76" t="e">
        <f t="shared" si="6"/>
        <v>#DIV/0!</v>
      </c>
      <c r="Z30" s="9" t="e">
        <f t="shared" si="11"/>
        <v>#DIV/0!</v>
      </c>
      <c r="AA30" s="9"/>
      <c r="AB30" s="77" t="e">
        <f t="shared" si="0"/>
        <v>#DIV/0!</v>
      </c>
      <c r="AC30" s="78" t="e">
        <f t="shared" si="12"/>
        <v>#NUM!</v>
      </c>
      <c r="AD30" s="79" t="e">
        <f t="shared" si="7"/>
        <v>#DIV/0!</v>
      </c>
      <c r="AG30" s="80" t="e">
        <f t="shared" si="9"/>
        <v>#DIV/0!</v>
      </c>
      <c r="AH30" s="81">
        <f>AA30</f>
        <v>0</v>
      </c>
      <c r="AI30" s="81" t="e">
        <f>Y30</f>
        <v>#DIV/0!</v>
      </c>
      <c r="AJ30" s="81" t="e">
        <f>Z30</f>
        <v>#DIV/0!</v>
      </c>
      <c r="AK30" s="72">
        <f>AF30</f>
        <v>0</v>
      </c>
    </row>
    <row r="31" spans="19:37" ht="13" x14ac:dyDescent="0.3">
      <c r="S31" s="14">
        <f t="shared" si="3"/>
        <v>1461.9791667</v>
      </c>
      <c r="T31" s="36" t="e">
        <f t="shared" si="10"/>
        <v>#NUM!</v>
      </c>
      <c r="U31" s="16" t="e">
        <f t="shared" si="4"/>
        <v>#DIV/0!</v>
      </c>
      <c r="V31" s="16" t="e">
        <f t="shared" si="5"/>
        <v>#DIV/0!</v>
      </c>
      <c r="W31" s="17" t="e">
        <f t="shared" si="8"/>
        <v>#DIV/0!</v>
      </c>
      <c r="X31" s="17" t="e">
        <f t="shared" si="8"/>
        <v>#DIV/0!</v>
      </c>
      <c r="Y31" s="17" t="e">
        <f t="shared" si="6"/>
        <v>#DIV/0!</v>
      </c>
      <c r="Z31" s="9" t="e">
        <f t="shared" si="11"/>
        <v>#DIV/0!</v>
      </c>
      <c r="AA31" s="9"/>
      <c r="AB31" s="10" t="e">
        <f t="shared" si="0"/>
        <v>#DIV/0!</v>
      </c>
      <c r="AC31" s="66" t="e">
        <f t="shared" si="12"/>
        <v>#NUM!</v>
      </c>
      <c r="AD31" s="12" t="e">
        <f t="shared" si="7"/>
        <v>#DIV/0!</v>
      </c>
      <c r="AG31" s="71" t="e">
        <f t="shared" si="9"/>
        <v>#DIV/0!</v>
      </c>
    </row>
    <row r="32" spans="19:37" ht="13" x14ac:dyDescent="0.3">
      <c r="S32" s="14">
        <f t="shared" si="3"/>
        <v>1461.9791667</v>
      </c>
      <c r="T32" s="36" t="e">
        <f t="shared" si="10"/>
        <v>#NUM!</v>
      </c>
      <c r="U32" s="16" t="e">
        <f t="shared" si="4"/>
        <v>#DIV/0!</v>
      </c>
      <c r="V32" s="16" t="e">
        <f t="shared" si="5"/>
        <v>#DIV/0!</v>
      </c>
      <c r="W32" s="17" t="e">
        <f t="shared" si="8"/>
        <v>#DIV/0!</v>
      </c>
      <c r="X32" s="17" t="e">
        <f t="shared" si="8"/>
        <v>#DIV/0!</v>
      </c>
      <c r="Y32" s="17" t="e">
        <f t="shared" si="6"/>
        <v>#DIV/0!</v>
      </c>
      <c r="Z32" s="9" t="e">
        <f t="shared" si="11"/>
        <v>#DIV/0!</v>
      </c>
      <c r="AA32" s="9"/>
      <c r="AB32" s="10" t="e">
        <f t="shared" si="0"/>
        <v>#DIV/0!</v>
      </c>
      <c r="AC32" s="66" t="e">
        <f t="shared" si="12"/>
        <v>#NUM!</v>
      </c>
      <c r="AD32" s="12" t="e">
        <f t="shared" si="7"/>
        <v>#DIV/0!</v>
      </c>
      <c r="AG32" s="71" t="e">
        <f t="shared" si="9"/>
        <v>#DIV/0!</v>
      </c>
    </row>
    <row r="33" spans="19:37" ht="13" x14ac:dyDescent="0.3">
      <c r="S33" s="14">
        <f t="shared" si="3"/>
        <v>1461.9791667</v>
      </c>
      <c r="T33" s="36" t="e">
        <f t="shared" si="10"/>
        <v>#NUM!</v>
      </c>
      <c r="U33" s="16" t="e">
        <f t="shared" si="4"/>
        <v>#DIV/0!</v>
      </c>
      <c r="V33" s="16" t="e">
        <f t="shared" si="5"/>
        <v>#DIV/0!</v>
      </c>
      <c r="W33" s="17" t="e">
        <f t="shared" si="8"/>
        <v>#DIV/0!</v>
      </c>
      <c r="X33" s="17" t="e">
        <f t="shared" si="8"/>
        <v>#DIV/0!</v>
      </c>
      <c r="Y33" s="17" t="e">
        <f t="shared" si="6"/>
        <v>#DIV/0!</v>
      </c>
      <c r="Z33" s="9" t="e">
        <f t="shared" si="11"/>
        <v>#DIV/0!</v>
      </c>
      <c r="AA33" s="9"/>
      <c r="AB33" s="10" t="e">
        <f t="shared" si="0"/>
        <v>#DIV/0!</v>
      </c>
      <c r="AC33" s="66" t="e">
        <f t="shared" si="12"/>
        <v>#NUM!</v>
      </c>
      <c r="AD33" s="12" t="e">
        <f t="shared" si="7"/>
        <v>#DIV/0!</v>
      </c>
      <c r="AG33" s="71" t="e">
        <f t="shared" si="9"/>
        <v>#DIV/0!</v>
      </c>
    </row>
    <row r="34" spans="19:37" ht="13" x14ac:dyDescent="0.3">
      <c r="S34" s="14">
        <f t="shared" si="3"/>
        <v>1461.9791667</v>
      </c>
      <c r="T34" s="36" t="e">
        <f t="shared" si="10"/>
        <v>#NUM!</v>
      </c>
      <c r="U34" s="16" t="e">
        <f t="shared" si="4"/>
        <v>#DIV/0!</v>
      </c>
      <c r="V34" s="16" t="e">
        <f t="shared" si="5"/>
        <v>#DIV/0!</v>
      </c>
      <c r="W34" s="17" t="e">
        <f t="shared" si="8"/>
        <v>#DIV/0!</v>
      </c>
      <c r="X34" s="17" t="e">
        <f t="shared" si="8"/>
        <v>#DIV/0!</v>
      </c>
      <c r="Y34" s="17" t="e">
        <f t="shared" si="6"/>
        <v>#DIV/0!</v>
      </c>
      <c r="Z34" s="9" t="e">
        <f t="shared" si="11"/>
        <v>#DIV/0!</v>
      </c>
      <c r="AA34" s="9"/>
      <c r="AB34" s="10" t="e">
        <f t="shared" si="0"/>
        <v>#DIV/0!</v>
      </c>
      <c r="AC34" s="66" t="e">
        <f t="shared" si="12"/>
        <v>#NUM!</v>
      </c>
      <c r="AD34" s="12" t="e">
        <f t="shared" si="7"/>
        <v>#DIV/0!</v>
      </c>
      <c r="AG34" s="71" t="e">
        <f t="shared" si="9"/>
        <v>#DIV/0!</v>
      </c>
    </row>
    <row r="35" spans="19:37" ht="13" x14ac:dyDescent="0.3">
      <c r="S35" s="14">
        <f t="shared" si="3"/>
        <v>1461.9791667</v>
      </c>
      <c r="T35" s="36" t="e">
        <f t="shared" si="10"/>
        <v>#NUM!</v>
      </c>
      <c r="U35" s="16" t="e">
        <f t="shared" si="4"/>
        <v>#DIV/0!</v>
      </c>
      <c r="V35" s="16" t="e">
        <f t="shared" si="5"/>
        <v>#DIV/0!</v>
      </c>
      <c r="W35" s="17" t="e">
        <f t="shared" si="8"/>
        <v>#DIV/0!</v>
      </c>
      <c r="X35" s="17" t="e">
        <f t="shared" si="8"/>
        <v>#DIV/0!</v>
      </c>
      <c r="Y35" s="17" t="e">
        <f t="shared" si="6"/>
        <v>#DIV/0!</v>
      </c>
      <c r="Z35" s="9" t="e">
        <f t="shared" si="11"/>
        <v>#DIV/0!</v>
      </c>
      <c r="AA35" s="9"/>
      <c r="AB35" s="10" t="e">
        <f t="shared" si="0"/>
        <v>#DIV/0!</v>
      </c>
      <c r="AC35" s="66" t="e">
        <f t="shared" si="12"/>
        <v>#NUM!</v>
      </c>
      <c r="AD35" s="12" t="e">
        <f t="shared" si="7"/>
        <v>#DIV/0!</v>
      </c>
      <c r="AG35" s="71" t="e">
        <f t="shared" si="9"/>
        <v>#DIV/0!</v>
      </c>
    </row>
    <row r="36" spans="19:37" ht="13" x14ac:dyDescent="0.3">
      <c r="S36" s="14">
        <f t="shared" si="3"/>
        <v>1461.9791667</v>
      </c>
      <c r="T36" s="36" t="e">
        <f t="shared" si="10"/>
        <v>#NUM!</v>
      </c>
      <c r="U36" s="16" t="e">
        <f t="shared" si="4"/>
        <v>#DIV/0!</v>
      </c>
      <c r="V36" s="16" t="e">
        <f t="shared" si="5"/>
        <v>#DIV/0!</v>
      </c>
      <c r="W36" s="17" t="e">
        <f t="shared" si="8"/>
        <v>#DIV/0!</v>
      </c>
      <c r="X36" s="17" t="e">
        <f t="shared" si="8"/>
        <v>#DIV/0!</v>
      </c>
      <c r="Y36" s="17" t="e">
        <f t="shared" si="6"/>
        <v>#DIV/0!</v>
      </c>
      <c r="Z36" s="9" t="e">
        <f t="shared" si="11"/>
        <v>#DIV/0!</v>
      </c>
      <c r="AA36" s="9"/>
      <c r="AB36" s="10" t="e">
        <f t="shared" ref="AB36:AB67" si="13">Z36+(AA36*($T36-$AC$1))</f>
        <v>#DIV/0!</v>
      </c>
      <c r="AC36" s="66" t="e">
        <f t="shared" si="12"/>
        <v>#NUM!</v>
      </c>
      <c r="AD36" s="12" t="e">
        <f t="shared" si="7"/>
        <v>#DIV/0!</v>
      </c>
      <c r="AG36" s="71" t="e">
        <f t="shared" si="9"/>
        <v>#DIV/0!</v>
      </c>
    </row>
    <row r="37" spans="19:37" ht="13" x14ac:dyDescent="0.3">
      <c r="S37" s="14">
        <f t="shared" si="3"/>
        <v>1461.9791667</v>
      </c>
      <c r="T37" s="36" t="e">
        <f t="shared" si="10"/>
        <v>#NUM!</v>
      </c>
      <c r="U37" s="16" t="e">
        <f t="shared" si="4"/>
        <v>#DIV/0!</v>
      </c>
      <c r="V37" s="16" t="e">
        <f t="shared" si="5"/>
        <v>#DIV/0!</v>
      </c>
      <c r="W37" s="17" t="e">
        <f t="shared" si="8"/>
        <v>#DIV/0!</v>
      </c>
      <c r="X37" s="17" t="e">
        <f t="shared" si="8"/>
        <v>#DIV/0!</v>
      </c>
      <c r="Y37" s="17" t="e">
        <f t="shared" si="6"/>
        <v>#DIV/0!</v>
      </c>
      <c r="Z37" s="9" t="e">
        <f t="shared" si="11"/>
        <v>#DIV/0!</v>
      </c>
      <c r="AA37" s="9"/>
      <c r="AB37" s="10" t="e">
        <f t="shared" si="13"/>
        <v>#DIV/0!</v>
      </c>
      <c r="AC37" s="66" t="e">
        <f t="shared" ref="AC37:AC68" si="14">(-0.0075778)-(-0.0012389*$T37)-(-0.00048757*$T37^2)</f>
        <v>#NUM!</v>
      </c>
      <c r="AD37" s="12" t="e">
        <f t="shared" si="7"/>
        <v>#DIV/0!</v>
      </c>
      <c r="AG37" s="71" t="e">
        <f t="shared" si="9"/>
        <v>#DIV/0!</v>
      </c>
    </row>
    <row r="38" spans="19:37" ht="13" x14ac:dyDescent="0.3">
      <c r="S38" s="14">
        <f t="shared" si="3"/>
        <v>1461.9791667</v>
      </c>
      <c r="T38" s="36" t="e">
        <f t="shared" si="10"/>
        <v>#NUM!</v>
      </c>
      <c r="U38" s="16" t="e">
        <f t="shared" si="4"/>
        <v>#DIV/0!</v>
      </c>
      <c r="V38" s="16" t="e">
        <f t="shared" si="5"/>
        <v>#DIV/0!</v>
      </c>
      <c r="W38" s="17" t="e">
        <f t="shared" si="8"/>
        <v>#DIV/0!</v>
      </c>
      <c r="X38" s="17" t="e">
        <f t="shared" si="8"/>
        <v>#DIV/0!</v>
      </c>
      <c r="Y38" s="17" t="e">
        <f t="shared" si="6"/>
        <v>#DIV/0!</v>
      </c>
      <c r="Z38" s="9" t="e">
        <f t="shared" si="11"/>
        <v>#DIV/0!</v>
      </c>
      <c r="AA38" s="9"/>
      <c r="AB38" s="10" t="e">
        <f t="shared" si="13"/>
        <v>#DIV/0!</v>
      </c>
      <c r="AC38" s="66" t="e">
        <f t="shared" si="14"/>
        <v>#NUM!</v>
      </c>
      <c r="AD38" s="12" t="e">
        <f t="shared" ref="AD38:AD69" si="15">10^((-$AH$3+(SQRT(($AH$3^2)-(4*$AH$2*($AH$4-AB38)))))/(2*$AH$2))</f>
        <v>#DIV/0!</v>
      </c>
      <c r="AG38" s="71" t="e">
        <f t="shared" si="9"/>
        <v>#DIV/0!</v>
      </c>
    </row>
    <row r="39" spans="19:37" ht="13" x14ac:dyDescent="0.3">
      <c r="S39" s="14">
        <f t="shared" si="3"/>
        <v>1461.9791667</v>
      </c>
      <c r="T39" s="36" t="e">
        <f t="shared" si="10"/>
        <v>#NUM!</v>
      </c>
      <c r="U39" s="16" t="e">
        <f t="shared" si="4"/>
        <v>#DIV/0!</v>
      </c>
      <c r="V39" s="16" t="e">
        <f t="shared" si="5"/>
        <v>#DIV/0!</v>
      </c>
      <c r="W39" s="17" t="e">
        <f t="shared" si="8"/>
        <v>#DIV/0!</v>
      </c>
      <c r="X39" s="17" t="e">
        <f t="shared" si="8"/>
        <v>#DIV/0!</v>
      </c>
      <c r="Y39" s="17" t="e">
        <f t="shared" si="6"/>
        <v>#DIV/0!</v>
      </c>
      <c r="Z39" s="9" t="e">
        <f t="shared" si="11"/>
        <v>#DIV/0!</v>
      </c>
      <c r="AA39" s="9"/>
      <c r="AB39" s="10" t="e">
        <f t="shared" si="13"/>
        <v>#DIV/0!</v>
      </c>
      <c r="AC39" s="66" t="e">
        <f t="shared" si="14"/>
        <v>#NUM!</v>
      </c>
      <c r="AD39" s="12" t="e">
        <f t="shared" si="15"/>
        <v>#DIV/0!</v>
      </c>
      <c r="AG39" s="71" t="e">
        <f t="shared" ref="AG39:AG70" si="16">AD39-$AF39</f>
        <v>#DIV/0!</v>
      </c>
    </row>
    <row r="40" spans="19:37" s="72" customFormat="1" ht="13" x14ac:dyDescent="0.3">
      <c r="S40" s="73">
        <f t="shared" si="3"/>
        <v>1461.9791667</v>
      </c>
      <c r="T40" s="74" t="e">
        <f t="shared" si="10"/>
        <v>#NUM!</v>
      </c>
      <c r="U40" s="75" t="e">
        <f t="shared" si="4"/>
        <v>#DIV/0!</v>
      </c>
      <c r="V40" s="75" t="e">
        <f t="shared" si="5"/>
        <v>#DIV/0!</v>
      </c>
      <c r="W40" s="76" t="e">
        <f t="shared" si="8"/>
        <v>#DIV/0!</v>
      </c>
      <c r="X40" s="76" t="e">
        <f t="shared" si="8"/>
        <v>#DIV/0!</v>
      </c>
      <c r="Y40" s="76" t="e">
        <f t="shared" si="6"/>
        <v>#DIV/0!</v>
      </c>
      <c r="Z40" s="9" t="e">
        <f t="shared" si="11"/>
        <v>#DIV/0!</v>
      </c>
      <c r="AA40" s="9"/>
      <c r="AB40" s="77" t="e">
        <f t="shared" si="13"/>
        <v>#DIV/0!</v>
      </c>
      <c r="AC40" s="78" t="e">
        <f t="shared" si="14"/>
        <v>#NUM!</v>
      </c>
      <c r="AD40" s="79" t="e">
        <f t="shared" si="15"/>
        <v>#DIV/0!</v>
      </c>
      <c r="AG40" s="80" t="e">
        <f t="shared" si="16"/>
        <v>#DIV/0!</v>
      </c>
      <c r="AH40" s="81">
        <f>AA40</f>
        <v>0</v>
      </c>
      <c r="AI40" s="81" t="e">
        <f>Y40</f>
        <v>#DIV/0!</v>
      </c>
      <c r="AJ40" s="81" t="e">
        <f>Z40</f>
        <v>#DIV/0!</v>
      </c>
      <c r="AK40" s="72">
        <f>AF40</f>
        <v>0</v>
      </c>
    </row>
    <row r="41" spans="19:37" ht="13" x14ac:dyDescent="0.3">
      <c r="S41" s="14">
        <f t="shared" si="3"/>
        <v>1461.9791667</v>
      </c>
      <c r="T41" s="36" t="e">
        <f t="shared" si="10"/>
        <v>#NUM!</v>
      </c>
      <c r="U41" s="16" t="e">
        <f t="shared" si="4"/>
        <v>#DIV/0!</v>
      </c>
      <c r="V41" s="16" t="e">
        <f t="shared" si="5"/>
        <v>#DIV/0!</v>
      </c>
      <c r="W41" s="17" t="e">
        <f t="shared" si="8"/>
        <v>#DIV/0!</v>
      </c>
      <c r="X41" s="17" t="e">
        <f t="shared" si="8"/>
        <v>#DIV/0!</v>
      </c>
      <c r="Y41" s="17" t="e">
        <f t="shared" si="6"/>
        <v>#DIV/0!</v>
      </c>
      <c r="Z41" s="9" t="e">
        <f t="shared" si="11"/>
        <v>#DIV/0!</v>
      </c>
      <c r="AA41" s="9"/>
      <c r="AB41" s="10" t="e">
        <f t="shared" si="13"/>
        <v>#DIV/0!</v>
      </c>
      <c r="AC41" s="66" t="e">
        <f t="shared" si="14"/>
        <v>#NUM!</v>
      </c>
      <c r="AD41" s="12" t="e">
        <f t="shared" si="15"/>
        <v>#DIV/0!</v>
      </c>
      <c r="AG41" s="71" t="e">
        <f t="shared" si="16"/>
        <v>#DIV/0!</v>
      </c>
    </row>
    <row r="42" spans="19:37" ht="13" x14ac:dyDescent="0.3">
      <c r="S42" s="14">
        <f t="shared" si="3"/>
        <v>1461.9791667</v>
      </c>
      <c r="T42" s="36" t="e">
        <f t="shared" si="10"/>
        <v>#NUM!</v>
      </c>
      <c r="U42" s="16" t="e">
        <f t="shared" si="4"/>
        <v>#DIV/0!</v>
      </c>
      <c r="V42" s="16" t="e">
        <f t="shared" si="5"/>
        <v>#DIV/0!</v>
      </c>
      <c r="W42" s="17" t="e">
        <f t="shared" si="8"/>
        <v>#DIV/0!</v>
      </c>
      <c r="X42" s="17" t="e">
        <f t="shared" si="8"/>
        <v>#DIV/0!</v>
      </c>
      <c r="Y42" s="17" t="e">
        <f t="shared" si="6"/>
        <v>#DIV/0!</v>
      </c>
      <c r="Z42" s="9" t="e">
        <f t="shared" si="11"/>
        <v>#DIV/0!</v>
      </c>
      <c r="AA42" s="9"/>
      <c r="AB42" s="10" t="e">
        <f t="shared" si="13"/>
        <v>#DIV/0!</v>
      </c>
      <c r="AC42" s="66" t="e">
        <f t="shared" si="14"/>
        <v>#NUM!</v>
      </c>
      <c r="AD42" s="12" t="e">
        <f t="shared" si="15"/>
        <v>#DIV/0!</v>
      </c>
      <c r="AG42" s="71" t="e">
        <f t="shared" si="16"/>
        <v>#DIV/0!</v>
      </c>
    </row>
    <row r="43" spans="19:37" ht="13" x14ac:dyDescent="0.3">
      <c r="S43" s="14">
        <f t="shared" si="3"/>
        <v>1461.9791667</v>
      </c>
      <c r="T43" s="36" t="e">
        <f t="shared" si="10"/>
        <v>#NUM!</v>
      </c>
      <c r="U43" s="16" t="e">
        <f t="shared" si="4"/>
        <v>#DIV/0!</v>
      </c>
      <c r="V43" s="16" t="e">
        <f t="shared" si="5"/>
        <v>#DIV/0!</v>
      </c>
      <c r="W43" s="17" t="e">
        <f t="shared" si="8"/>
        <v>#DIV/0!</v>
      </c>
      <c r="X43" s="17" t="e">
        <f t="shared" si="8"/>
        <v>#DIV/0!</v>
      </c>
      <c r="Y43" s="17" t="e">
        <f t="shared" si="6"/>
        <v>#DIV/0!</v>
      </c>
      <c r="Z43" s="9" t="e">
        <f t="shared" si="11"/>
        <v>#DIV/0!</v>
      </c>
      <c r="AA43" s="9"/>
      <c r="AB43" s="10" t="e">
        <f t="shared" si="13"/>
        <v>#DIV/0!</v>
      </c>
      <c r="AC43" s="66" t="e">
        <f t="shared" si="14"/>
        <v>#NUM!</v>
      </c>
      <c r="AD43" s="12" t="e">
        <f t="shared" si="15"/>
        <v>#DIV/0!</v>
      </c>
      <c r="AG43" s="71" t="e">
        <f t="shared" si="16"/>
        <v>#DIV/0!</v>
      </c>
    </row>
    <row r="44" spans="19:37" ht="13" x14ac:dyDescent="0.3">
      <c r="S44" s="14">
        <f t="shared" si="3"/>
        <v>1461.9791667</v>
      </c>
      <c r="T44" s="36" t="e">
        <f t="shared" si="10"/>
        <v>#NUM!</v>
      </c>
      <c r="U44" s="16" t="e">
        <f t="shared" si="4"/>
        <v>#DIV/0!</v>
      </c>
      <c r="V44" s="16" t="e">
        <f t="shared" si="5"/>
        <v>#DIV/0!</v>
      </c>
      <c r="W44" s="17" t="e">
        <f t="shared" si="8"/>
        <v>#DIV/0!</v>
      </c>
      <c r="X44" s="17" t="e">
        <f t="shared" si="8"/>
        <v>#DIV/0!</v>
      </c>
      <c r="Y44" s="17" t="e">
        <f t="shared" si="6"/>
        <v>#DIV/0!</v>
      </c>
      <c r="Z44" s="9" t="e">
        <f t="shared" si="11"/>
        <v>#DIV/0!</v>
      </c>
      <c r="AA44" s="9"/>
      <c r="AB44" s="10" t="e">
        <f t="shared" si="13"/>
        <v>#DIV/0!</v>
      </c>
      <c r="AC44" s="66" t="e">
        <f t="shared" si="14"/>
        <v>#NUM!</v>
      </c>
      <c r="AD44" s="12" t="e">
        <f t="shared" si="15"/>
        <v>#DIV/0!</v>
      </c>
      <c r="AG44" s="71" t="e">
        <f t="shared" si="16"/>
        <v>#DIV/0!</v>
      </c>
    </row>
    <row r="45" spans="19:37" ht="13" x14ac:dyDescent="0.3">
      <c r="S45" s="14">
        <f t="shared" si="3"/>
        <v>1461.9791667</v>
      </c>
      <c r="T45" s="36" t="e">
        <f t="shared" si="10"/>
        <v>#NUM!</v>
      </c>
      <c r="U45" s="16" t="e">
        <f t="shared" si="4"/>
        <v>#DIV/0!</v>
      </c>
      <c r="V45" s="16" t="e">
        <f t="shared" si="5"/>
        <v>#DIV/0!</v>
      </c>
      <c r="W45" s="17" t="e">
        <f t="shared" si="8"/>
        <v>#DIV/0!</v>
      </c>
      <c r="X45" s="17" t="e">
        <f t="shared" si="8"/>
        <v>#DIV/0!</v>
      </c>
      <c r="Y45" s="17" t="e">
        <f t="shared" si="6"/>
        <v>#DIV/0!</v>
      </c>
      <c r="Z45" s="9" t="e">
        <f t="shared" si="11"/>
        <v>#DIV/0!</v>
      </c>
      <c r="AA45" s="9"/>
      <c r="AB45" s="10" t="e">
        <f t="shared" si="13"/>
        <v>#DIV/0!</v>
      </c>
      <c r="AC45" s="66" t="e">
        <f t="shared" si="14"/>
        <v>#NUM!</v>
      </c>
      <c r="AD45" s="12" t="e">
        <f t="shared" si="15"/>
        <v>#DIV/0!</v>
      </c>
      <c r="AG45" s="71" t="e">
        <f t="shared" si="16"/>
        <v>#DIV/0!</v>
      </c>
    </row>
    <row r="46" spans="19:37" ht="13" x14ac:dyDescent="0.3">
      <c r="S46" s="14">
        <f t="shared" si="3"/>
        <v>1461.9791667</v>
      </c>
      <c r="T46" s="36" t="e">
        <f t="shared" si="10"/>
        <v>#NUM!</v>
      </c>
      <c r="U46" s="16" t="e">
        <f t="shared" si="4"/>
        <v>#DIV/0!</v>
      </c>
      <c r="V46" s="16" t="e">
        <f t="shared" si="5"/>
        <v>#DIV/0!</v>
      </c>
      <c r="W46" s="17" t="e">
        <f t="shared" si="8"/>
        <v>#DIV/0!</v>
      </c>
      <c r="X46" s="17" t="e">
        <f t="shared" si="8"/>
        <v>#DIV/0!</v>
      </c>
      <c r="Y46" s="17" t="e">
        <f t="shared" si="6"/>
        <v>#DIV/0!</v>
      </c>
      <c r="Z46" s="9" t="e">
        <f t="shared" si="11"/>
        <v>#DIV/0!</v>
      </c>
      <c r="AA46" s="9"/>
      <c r="AB46" s="10" t="e">
        <f t="shared" si="13"/>
        <v>#DIV/0!</v>
      </c>
      <c r="AC46" s="66" t="e">
        <f t="shared" si="14"/>
        <v>#NUM!</v>
      </c>
      <c r="AD46" s="12" t="e">
        <f t="shared" si="15"/>
        <v>#DIV/0!</v>
      </c>
      <c r="AG46" s="71" t="e">
        <f t="shared" si="16"/>
        <v>#DIV/0!</v>
      </c>
    </row>
    <row r="47" spans="19:37" ht="13" x14ac:dyDescent="0.3">
      <c r="S47" s="14">
        <f t="shared" si="3"/>
        <v>1461.9791667</v>
      </c>
      <c r="T47" s="36" t="e">
        <f t="shared" si="10"/>
        <v>#NUM!</v>
      </c>
      <c r="U47" s="16" t="e">
        <f t="shared" si="4"/>
        <v>#DIV/0!</v>
      </c>
      <c r="V47" s="16" t="e">
        <f t="shared" si="5"/>
        <v>#DIV/0!</v>
      </c>
      <c r="W47" s="17" t="e">
        <f t="shared" si="8"/>
        <v>#DIV/0!</v>
      </c>
      <c r="X47" s="17" t="e">
        <f t="shared" si="8"/>
        <v>#DIV/0!</v>
      </c>
      <c r="Y47" s="17" t="e">
        <f t="shared" si="6"/>
        <v>#DIV/0!</v>
      </c>
      <c r="Z47" s="9" t="e">
        <f t="shared" si="11"/>
        <v>#DIV/0!</v>
      </c>
      <c r="AA47" s="9"/>
      <c r="AB47" s="10" t="e">
        <f t="shared" si="13"/>
        <v>#DIV/0!</v>
      </c>
      <c r="AC47" s="66" t="e">
        <f t="shared" si="14"/>
        <v>#NUM!</v>
      </c>
      <c r="AD47" s="12" t="e">
        <f t="shared" si="15"/>
        <v>#DIV/0!</v>
      </c>
      <c r="AG47" s="71" t="e">
        <f t="shared" si="16"/>
        <v>#DIV/0!</v>
      </c>
    </row>
    <row r="48" spans="19:37" ht="13" x14ac:dyDescent="0.3">
      <c r="S48" s="14">
        <f t="shared" si="3"/>
        <v>1461.9791667</v>
      </c>
      <c r="T48" s="36" t="e">
        <f t="shared" si="10"/>
        <v>#NUM!</v>
      </c>
      <c r="U48" s="16" t="e">
        <f t="shared" si="4"/>
        <v>#DIV/0!</v>
      </c>
      <c r="V48" s="16" t="e">
        <f t="shared" si="5"/>
        <v>#DIV/0!</v>
      </c>
      <c r="W48" s="17" t="e">
        <f t="shared" si="8"/>
        <v>#DIV/0!</v>
      </c>
      <c r="X48" s="17" t="e">
        <f t="shared" si="8"/>
        <v>#DIV/0!</v>
      </c>
      <c r="Y48" s="17" t="e">
        <f t="shared" si="6"/>
        <v>#DIV/0!</v>
      </c>
      <c r="Z48" s="9" t="e">
        <f t="shared" si="11"/>
        <v>#DIV/0!</v>
      </c>
      <c r="AA48" s="9"/>
      <c r="AB48" s="10" t="e">
        <f t="shared" si="13"/>
        <v>#DIV/0!</v>
      </c>
      <c r="AC48" s="66" t="e">
        <f t="shared" si="14"/>
        <v>#NUM!</v>
      </c>
      <c r="AD48" s="12" t="e">
        <f t="shared" si="15"/>
        <v>#DIV/0!</v>
      </c>
      <c r="AG48" s="71" t="e">
        <f t="shared" si="16"/>
        <v>#DIV/0!</v>
      </c>
    </row>
    <row r="49" spans="19:37" ht="13" x14ac:dyDescent="0.3">
      <c r="S49" s="14">
        <f t="shared" si="3"/>
        <v>1461.9791667</v>
      </c>
      <c r="T49" s="36" t="e">
        <f t="shared" si="10"/>
        <v>#NUM!</v>
      </c>
      <c r="U49" s="16" t="e">
        <f t="shared" si="4"/>
        <v>#DIV/0!</v>
      </c>
      <c r="V49" s="16" t="e">
        <f t="shared" si="5"/>
        <v>#DIV/0!</v>
      </c>
      <c r="W49" s="17" t="e">
        <f t="shared" si="8"/>
        <v>#DIV/0!</v>
      </c>
      <c r="X49" s="17" t="e">
        <f t="shared" si="8"/>
        <v>#DIV/0!</v>
      </c>
      <c r="Y49" s="17" t="e">
        <f t="shared" si="6"/>
        <v>#DIV/0!</v>
      </c>
      <c r="Z49" s="9" t="e">
        <f t="shared" si="11"/>
        <v>#DIV/0!</v>
      </c>
      <c r="AA49" s="9"/>
      <c r="AB49" s="10" t="e">
        <f t="shared" si="13"/>
        <v>#DIV/0!</v>
      </c>
      <c r="AC49" s="66" t="e">
        <f t="shared" si="14"/>
        <v>#NUM!</v>
      </c>
      <c r="AD49" s="12" t="e">
        <f t="shared" si="15"/>
        <v>#DIV/0!</v>
      </c>
      <c r="AG49" s="71" t="e">
        <f t="shared" si="16"/>
        <v>#DIV/0!</v>
      </c>
    </row>
    <row r="50" spans="19:37" s="72" customFormat="1" ht="13" x14ac:dyDescent="0.3">
      <c r="S50" s="73">
        <f t="shared" si="3"/>
        <v>1461.9791667</v>
      </c>
      <c r="T50" s="74" t="e">
        <f t="shared" si="10"/>
        <v>#NUM!</v>
      </c>
      <c r="U50" s="75" t="e">
        <f t="shared" si="4"/>
        <v>#DIV/0!</v>
      </c>
      <c r="V50" s="75" t="e">
        <f t="shared" si="5"/>
        <v>#DIV/0!</v>
      </c>
      <c r="W50" s="76" t="e">
        <f t="shared" si="8"/>
        <v>#DIV/0!</v>
      </c>
      <c r="X50" s="76" t="e">
        <f t="shared" si="8"/>
        <v>#DIV/0!</v>
      </c>
      <c r="Y50" s="76" t="e">
        <f t="shared" si="6"/>
        <v>#DIV/0!</v>
      </c>
      <c r="Z50" s="9" t="e">
        <f t="shared" si="11"/>
        <v>#DIV/0!</v>
      </c>
      <c r="AA50" s="9"/>
      <c r="AB50" s="77" t="e">
        <f t="shared" si="13"/>
        <v>#DIV/0!</v>
      </c>
      <c r="AC50" s="78" t="e">
        <f t="shared" si="14"/>
        <v>#NUM!</v>
      </c>
      <c r="AD50" s="79" t="e">
        <f t="shared" si="15"/>
        <v>#DIV/0!</v>
      </c>
      <c r="AG50" s="80" t="e">
        <f t="shared" si="16"/>
        <v>#DIV/0!</v>
      </c>
      <c r="AH50" s="81">
        <f>AA50</f>
        <v>0</v>
      </c>
      <c r="AI50" s="81" t="e">
        <f>Y50</f>
        <v>#DIV/0!</v>
      </c>
      <c r="AJ50" s="81" t="e">
        <f>Z50</f>
        <v>#DIV/0!</v>
      </c>
      <c r="AK50" s="72">
        <f>AF50</f>
        <v>0</v>
      </c>
    </row>
    <row r="51" spans="19:37" ht="13" x14ac:dyDescent="0.3">
      <c r="S51" s="14">
        <f t="shared" si="3"/>
        <v>1461.9791667</v>
      </c>
      <c r="T51" s="36" t="e">
        <f t="shared" si="10"/>
        <v>#NUM!</v>
      </c>
      <c r="U51" s="16" t="e">
        <f t="shared" si="4"/>
        <v>#DIV/0!</v>
      </c>
      <c r="V51" s="16" t="e">
        <f t="shared" si="5"/>
        <v>#DIV/0!</v>
      </c>
      <c r="W51" s="17" t="e">
        <f t="shared" si="8"/>
        <v>#DIV/0!</v>
      </c>
      <c r="X51" s="17" t="e">
        <f t="shared" si="8"/>
        <v>#DIV/0!</v>
      </c>
      <c r="Y51" s="17" t="e">
        <f t="shared" si="6"/>
        <v>#DIV/0!</v>
      </c>
      <c r="Z51" s="9" t="e">
        <f t="shared" si="11"/>
        <v>#DIV/0!</v>
      </c>
      <c r="AA51" s="9"/>
      <c r="AB51" s="10" t="e">
        <f t="shared" si="13"/>
        <v>#DIV/0!</v>
      </c>
      <c r="AC51" s="66" t="e">
        <f t="shared" si="14"/>
        <v>#NUM!</v>
      </c>
      <c r="AD51" s="12" t="e">
        <f t="shared" si="15"/>
        <v>#DIV/0!</v>
      </c>
      <c r="AG51" s="71" t="e">
        <f t="shared" si="16"/>
        <v>#DIV/0!</v>
      </c>
    </row>
    <row r="52" spans="19:37" ht="13" x14ac:dyDescent="0.3">
      <c r="S52" s="14">
        <f t="shared" si="3"/>
        <v>1461.9791667</v>
      </c>
      <c r="T52" s="36" t="e">
        <f t="shared" si="10"/>
        <v>#NUM!</v>
      </c>
      <c r="U52" s="16" t="e">
        <f t="shared" si="4"/>
        <v>#DIV/0!</v>
      </c>
      <c r="V52" s="16" t="e">
        <f t="shared" si="5"/>
        <v>#DIV/0!</v>
      </c>
      <c r="W52" s="17" t="e">
        <f t="shared" si="8"/>
        <v>#DIV/0!</v>
      </c>
      <c r="X52" s="17" t="e">
        <f t="shared" si="8"/>
        <v>#DIV/0!</v>
      </c>
      <c r="Y52" s="17" t="e">
        <f t="shared" si="6"/>
        <v>#DIV/0!</v>
      </c>
      <c r="Z52" s="9" t="e">
        <f t="shared" si="11"/>
        <v>#DIV/0!</v>
      </c>
      <c r="AA52" s="9"/>
      <c r="AB52" s="10" t="e">
        <f t="shared" si="13"/>
        <v>#DIV/0!</v>
      </c>
      <c r="AC52" s="66" t="e">
        <f t="shared" si="14"/>
        <v>#NUM!</v>
      </c>
      <c r="AD52" s="12" t="e">
        <f t="shared" si="15"/>
        <v>#DIV/0!</v>
      </c>
      <c r="AG52" s="71" t="e">
        <f t="shared" si="16"/>
        <v>#DIV/0!</v>
      </c>
    </row>
    <row r="53" spans="19:37" ht="13" x14ac:dyDescent="0.3">
      <c r="S53" s="14">
        <f t="shared" si="3"/>
        <v>1461.9791667</v>
      </c>
      <c r="T53" s="36" t="e">
        <f t="shared" si="10"/>
        <v>#NUM!</v>
      </c>
      <c r="U53" s="16" t="e">
        <f t="shared" si="4"/>
        <v>#DIV/0!</v>
      </c>
      <c r="V53" s="16" t="e">
        <f t="shared" si="5"/>
        <v>#DIV/0!</v>
      </c>
      <c r="W53" s="17" t="e">
        <f t="shared" si="8"/>
        <v>#DIV/0!</v>
      </c>
      <c r="X53" s="17" t="e">
        <f t="shared" si="8"/>
        <v>#DIV/0!</v>
      </c>
      <c r="Y53" s="17" t="e">
        <f t="shared" si="6"/>
        <v>#DIV/0!</v>
      </c>
      <c r="Z53" s="9" t="e">
        <f t="shared" si="11"/>
        <v>#DIV/0!</v>
      </c>
      <c r="AA53" s="9"/>
      <c r="AB53" s="10" t="e">
        <f t="shared" si="13"/>
        <v>#DIV/0!</v>
      </c>
      <c r="AC53" s="66" t="e">
        <f t="shared" si="14"/>
        <v>#NUM!</v>
      </c>
      <c r="AD53" s="12" t="e">
        <f t="shared" si="15"/>
        <v>#DIV/0!</v>
      </c>
      <c r="AG53" s="71" t="e">
        <f t="shared" si="16"/>
        <v>#DIV/0!</v>
      </c>
    </row>
    <row r="54" spans="19:37" ht="13" x14ac:dyDescent="0.3">
      <c r="S54" s="14">
        <f t="shared" si="3"/>
        <v>1461.9791667</v>
      </c>
      <c r="T54" s="36" t="e">
        <f t="shared" si="10"/>
        <v>#NUM!</v>
      </c>
      <c r="U54" s="16" t="e">
        <f t="shared" si="4"/>
        <v>#DIV/0!</v>
      </c>
      <c r="V54" s="16" t="e">
        <f t="shared" si="5"/>
        <v>#DIV/0!</v>
      </c>
      <c r="W54" s="17" t="e">
        <f t="shared" si="8"/>
        <v>#DIV/0!</v>
      </c>
      <c r="X54" s="17" t="e">
        <f t="shared" si="8"/>
        <v>#DIV/0!</v>
      </c>
      <c r="Y54" s="17" t="e">
        <f t="shared" si="6"/>
        <v>#DIV/0!</v>
      </c>
      <c r="Z54" s="9" t="e">
        <f t="shared" si="11"/>
        <v>#DIV/0!</v>
      </c>
      <c r="AA54" s="9"/>
      <c r="AB54" s="10" t="e">
        <f t="shared" si="13"/>
        <v>#DIV/0!</v>
      </c>
      <c r="AC54" s="66" t="e">
        <f t="shared" si="14"/>
        <v>#NUM!</v>
      </c>
      <c r="AD54" s="12" t="e">
        <f t="shared" si="15"/>
        <v>#DIV/0!</v>
      </c>
      <c r="AG54" s="71" t="e">
        <f t="shared" si="16"/>
        <v>#DIV/0!</v>
      </c>
    </row>
    <row r="55" spans="19:37" ht="13" x14ac:dyDescent="0.3">
      <c r="S55" s="14">
        <f t="shared" si="3"/>
        <v>1461.9791667</v>
      </c>
      <c r="T55" s="36" t="e">
        <f t="shared" si="10"/>
        <v>#NUM!</v>
      </c>
      <c r="U55" s="16" t="e">
        <f t="shared" si="4"/>
        <v>#DIV/0!</v>
      </c>
      <c r="V55" s="16" t="e">
        <f t="shared" si="5"/>
        <v>#DIV/0!</v>
      </c>
      <c r="W55" s="17" t="e">
        <f t="shared" si="8"/>
        <v>#DIV/0!</v>
      </c>
      <c r="X55" s="17" t="e">
        <f t="shared" si="8"/>
        <v>#DIV/0!</v>
      </c>
      <c r="Y55" s="17" t="e">
        <f t="shared" si="6"/>
        <v>#DIV/0!</v>
      </c>
      <c r="Z55" s="9" t="e">
        <f t="shared" si="11"/>
        <v>#DIV/0!</v>
      </c>
      <c r="AA55" s="9"/>
      <c r="AB55" s="10" t="e">
        <f t="shared" si="13"/>
        <v>#DIV/0!</v>
      </c>
      <c r="AC55" s="66" t="e">
        <f t="shared" si="14"/>
        <v>#NUM!</v>
      </c>
      <c r="AD55" s="12" t="e">
        <f t="shared" si="15"/>
        <v>#DIV/0!</v>
      </c>
      <c r="AG55" s="71" t="e">
        <f t="shared" si="16"/>
        <v>#DIV/0!</v>
      </c>
    </row>
    <row r="56" spans="19:37" ht="13" x14ac:dyDescent="0.3">
      <c r="S56" s="14">
        <f t="shared" si="3"/>
        <v>1461.9791667</v>
      </c>
      <c r="T56" s="36" t="e">
        <f t="shared" si="10"/>
        <v>#NUM!</v>
      </c>
      <c r="U56" s="16" t="e">
        <f t="shared" si="4"/>
        <v>#DIV/0!</v>
      </c>
      <c r="V56" s="16" t="e">
        <f t="shared" si="5"/>
        <v>#DIV/0!</v>
      </c>
      <c r="W56" s="17" t="e">
        <f t="shared" si="8"/>
        <v>#DIV/0!</v>
      </c>
      <c r="X56" s="17" t="e">
        <f t="shared" si="8"/>
        <v>#DIV/0!</v>
      </c>
      <c r="Y56" s="17" t="e">
        <f t="shared" si="6"/>
        <v>#DIV/0!</v>
      </c>
      <c r="Z56" s="9" t="e">
        <f t="shared" si="11"/>
        <v>#DIV/0!</v>
      </c>
      <c r="AA56" s="9"/>
      <c r="AB56" s="10" t="e">
        <f t="shared" si="13"/>
        <v>#DIV/0!</v>
      </c>
      <c r="AC56" s="66" t="e">
        <f t="shared" si="14"/>
        <v>#NUM!</v>
      </c>
      <c r="AD56" s="12" t="e">
        <f t="shared" si="15"/>
        <v>#DIV/0!</v>
      </c>
      <c r="AG56" s="71" t="e">
        <f t="shared" si="16"/>
        <v>#DIV/0!</v>
      </c>
    </row>
    <row r="57" spans="19:37" ht="13" x14ac:dyDescent="0.3">
      <c r="S57" s="14">
        <f t="shared" si="3"/>
        <v>1461.9791667</v>
      </c>
      <c r="T57" s="36" t="e">
        <f t="shared" si="10"/>
        <v>#NUM!</v>
      </c>
      <c r="U57" s="16" t="e">
        <f t="shared" si="4"/>
        <v>#DIV/0!</v>
      </c>
      <c r="V57" s="16" t="e">
        <f t="shared" si="5"/>
        <v>#DIV/0!</v>
      </c>
      <c r="W57" s="17" t="e">
        <f t="shared" si="8"/>
        <v>#DIV/0!</v>
      </c>
      <c r="X57" s="17" t="e">
        <f t="shared" si="8"/>
        <v>#DIV/0!</v>
      </c>
      <c r="Y57" s="17" t="e">
        <f t="shared" si="6"/>
        <v>#DIV/0!</v>
      </c>
      <c r="Z57" s="9" t="e">
        <f t="shared" si="11"/>
        <v>#DIV/0!</v>
      </c>
      <c r="AA57" s="9"/>
      <c r="AB57" s="10" t="e">
        <f t="shared" si="13"/>
        <v>#DIV/0!</v>
      </c>
      <c r="AC57" s="66" t="e">
        <f t="shared" si="14"/>
        <v>#NUM!</v>
      </c>
      <c r="AD57" s="12" t="e">
        <f t="shared" si="15"/>
        <v>#DIV/0!</v>
      </c>
      <c r="AG57" s="71" t="e">
        <f t="shared" si="16"/>
        <v>#DIV/0!</v>
      </c>
    </row>
    <row r="58" spans="19:37" ht="13" x14ac:dyDescent="0.3">
      <c r="S58" s="14">
        <f t="shared" si="3"/>
        <v>1461.9791667</v>
      </c>
      <c r="T58" s="36" t="e">
        <f t="shared" si="10"/>
        <v>#NUM!</v>
      </c>
      <c r="U58" s="16" t="e">
        <f t="shared" si="4"/>
        <v>#DIV/0!</v>
      </c>
      <c r="V58" s="16" t="e">
        <f t="shared" si="5"/>
        <v>#DIV/0!</v>
      </c>
      <c r="W58" s="17" t="e">
        <f t="shared" si="8"/>
        <v>#DIV/0!</v>
      </c>
      <c r="X58" s="17" t="e">
        <f t="shared" si="8"/>
        <v>#DIV/0!</v>
      </c>
      <c r="Y58" s="17" t="e">
        <f t="shared" si="6"/>
        <v>#DIV/0!</v>
      </c>
      <c r="Z58" s="9" t="e">
        <f t="shared" si="11"/>
        <v>#DIV/0!</v>
      </c>
      <c r="AA58" s="9"/>
      <c r="AB58" s="10" t="e">
        <f t="shared" si="13"/>
        <v>#DIV/0!</v>
      </c>
      <c r="AC58" s="66" t="e">
        <f t="shared" si="14"/>
        <v>#NUM!</v>
      </c>
      <c r="AD58" s="12" t="e">
        <f t="shared" si="15"/>
        <v>#DIV/0!</v>
      </c>
      <c r="AG58" s="71" t="e">
        <f t="shared" si="16"/>
        <v>#DIV/0!</v>
      </c>
    </row>
    <row r="59" spans="19:37" ht="13" x14ac:dyDescent="0.3">
      <c r="S59" s="14">
        <f t="shared" si="3"/>
        <v>1461.9791667</v>
      </c>
      <c r="T59" s="36" t="e">
        <f t="shared" si="10"/>
        <v>#NUM!</v>
      </c>
      <c r="U59" s="16" t="e">
        <f t="shared" si="4"/>
        <v>#DIV/0!</v>
      </c>
      <c r="V59" s="16" t="e">
        <f t="shared" si="5"/>
        <v>#DIV/0!</v>
      </c>
      <c r="W59" s="17" t="e">
        <f t="shared" si="8"/>
        <v>#DIV/0!</v>
      </c>
      <c r="X59" s="17" t="e">
        <f t="shared" si="8"/>
        <v>#DIV/0!</v>
      </c>
      <c r="Y59" s="17" t="e">
        <f t="shared" si="6"/>
        <v>#DIV/0!</v>
      </c>
      <c r="Z59" s="9" t="e">
        <f t="shared" si="11"/>
        <v>#DIV/0!</v>
      </c>
      <c r="AA59" s="9"/>
      <c r="AB59" s="10" t="e">
        <f t="shared" si="13"/>
        <v>#DIV/0!</v>
      </c>
      <c r="AC59" s="66" t="e">
        <f t="shared" si="14"/>
        <v>#NUM!</v>
      </c>
      <c r="AD59" s="12" t="e">
        <f t="shared" si="15"/>
        <v>#DIV/0!</v>
      </c>
      <c r="AG59" s="71" t="e">
        <f t="shared" si="16"/>
        <v>#DIV/0!</v>
      </c>
    </row>
    <row r="60" spans="19:37" s="72" customFormat="1" ht="13" x14ac:dyDescent="0.3">
      <c r="S60" s="73">
        <f t="shared" si="3"/>
        <v>1461.9791667</v>
      </c>
      <c r="T60" s="74" t="e">
        <f t="shared" si="10"/>
        <v>#NUM!</v>
      </c>
      <c r="U60" s="75" t="e">
        <f t="shared" si="4"/>
        <v>#DIV/0!</v>
      </c>
      <c r="V60" s="75" t="e">
        <f t="shared" si="5"/>
        <v>#DIV/0!</v>
      </c>
      <c r="W60" s="76" t="e">
        <f t="shared" si="8"/>
        <v>#DIV/0!</v>
      </c>
      <c r="X60" s="76" t="e">
        <f t="shared" si="8"/>
        <v>#DIV/0!</v>
      </c>
      <c r="Y60" s="76" t="e">
        <f t="shared" si="6"/>
        <v>#DIV/0!</v>
      </c>
      <c r="Z60" s="9" t="e">
        <f t="shared" si="11"/>
        <v>#DIV/0!</v>
      </c>
      <c r="AA60" s="9"/>
      <c r="AB60" s="77" t="e">
        <f t="shared" si="13"/>
        <v>#DIV/0!</v>
      </c>
      <c r="AC60" s="78" t="e">
        <f t="shared" si="14"/>
        <v>#NUM!</v>
      </c>
      <c r="AD60" s="79" t="e">
        <f t="shared" si="15"/>
        <v>#DIV/0!</v>
      </c>
      <c r="AG60" s="80" t="e">
        <f t="shared" si="16"/>
        <v>#DIV/0!</v>
      </c>
      <c r="AH60" s="81">
        <f>AA60</f>
        <v>0</v>
      </c>
      <c r="AI60" s="81" t="e">
        <f>Y60</f>
        <v>#DIV/0!</v>
      </c>
      <c r="AJ60" s="81" t="e">
        <f>Z60</f>
        <v>#DIV/0!</v>
      </c>
      <c r="AK60" s="72">
        <f>AF60</f>
        <v>0</v>
      </c>
    </row>
    <row r="61" spans="19:37" ht="13" x14ac:dyDescent="0.3">
      <c r="S61" s="14">
        <f t="shared" si="3"/>
        <v>1461.9791667</v>
      </c>
      <c r="T61" s="36" t="e">
        <f t="shared" si="10"/>
        <v>#NUM!</v>
      </c>
      <c r="U61" s="16" t="e">
        <f t="shared" si="4"/>
        <v>#DIV/0!</v>
      </c>
      <c r="V61" s="16" t="e">
        <f t="shared" si="5"/>
        <v>#DIV/0!</v>
      </c>
      <c r="W61" s="17" t="e">
        <f t="shared" si="8"/>
        <v>#DIV/0!</v>
      </c>
      <c r="X61" s="17" t="e">
        <f t="shared" si="8"/>
        <v>#DIV/0!</v>
      </c>
      <c r="Y61" s="17" t="e">
        <f t="shared" si="6"/>
        <v>#DIV/0!</v>
      </c>
      <c r="Z61" s="9" t="e">
        <f t="shared" si="11"/>
        <v>#DIV/0!</v>
      </c>
      <c r="AA61" s="9"/>
      <c r="AB61" s="10" t="e">
        <f t="shared" si="13"/>
        <v>#DIV/0!</v>
      </c>
      <c r="AC61" s="66" t="e">
        <f t="shared" si="14"/>
        <v>#NUM!</v>
      </c>
      <c r="AD61" s="12" t="e">
        <f t="shared" si="15"/>
        <v>#DIV/0!</v>
      </c>
      <c r="AG61" s="71" t="e">
        <f t="shared" si="16"/>
        <v>#DIV/0!</v>
      </c>
    </row>
    <row r="62" spans="19:37" ht="13" x14ac:dyDescent="0.3">
      <c r="S62" s="14">
        <f t="shared" si="3"/>
        <v>1461.9791667</v>
      </c>
      <c r="T62" s="36" t="e">
        <f t="shared" si="10"/>
        <v>#NUM!</v>
      </c>
      <c r="U62" s="16" t="e">
        <f t="shared" si="4"/>
        <v>#DIV/0!</v>
      </c>
      <c r="V62" s="16" t="e">
        <f t="shared" si="5"/>
        <v>#DIV/0!</v>
      </c>
      <c r="W62" s="17" t="e">
        <f t="shared" si="8"/>
        <v>#DIV/0!</v>
      </c>
      <c r="X62" s="17" t="e">
        <f t="shared" si="8"/>
        <v>#DIV/0!</v>
      </c>
      <c r="Y62" s="17" t="e">
        <f t="shared" si="6"/>
        <v>#DIV/0!</v>
      </c>
      <c r="Z62" s="9" t="e">
        <f t="shared" si="11"/>
        <v>#DIV/0!</v>
      </c>
      <c r="AA62" s="9"/>
      <c r="AB62" s="10" t="e">
        <f t="shared" si="13"/>
        <v>#DIV/0!</v>
      </c>
      <c r="AC62" s="66" t="e">
        <f t="shared" si="14"/>
        <v>#NUM!</v>
      </c>
      <c r="AD62" s="12" t="e">
        <f t="shared" si="15"/>
        <v>#DIV/0!</v>
      </c>
      <c r="AG62" s="71" t="e">
        <f t="shared" si="16"/>
        <v>#DIV/0!</v>
      </c>
    </row>
    <row r="63" spans="19:37" ht="13" x14ac:dyDescent="0.3">
      <c r="S63" s="14">
        <f t="shared" si="3"/>
        <v>1461.9791667</v>
      </c>
      <c r="T63" s="36" t="e">
        <f t="shared" si="10"/>
        <v>#NUM!</v>
      </c>
      <c r="U63" s="16" t="e">
        <f t="shared" si="4"/>
        <v>#DIV/0!</v>
      </c>
      <c r="V63" s="16" t="e">
        <f t="shared" si="5"/>
        <v>#DIV/0!</v>
      </c>
      <c r="W63" s="17" t="e">
        <f t="shared" si="8"/>
        <v>#DIV/0!</v>
      </c>
      <c r="X63" s="17" t="e">
        <f t="shared" si="8"/>
        <v>#DIV/0!</v>
      </c>
      <c r="Y63" s="17" t="e">
        <f t="shared" si="6"/>
        <v>#DIV/0!</v>
      </c>
      <c r="Z63" s="9" t="e">
        <f t="shared" si="11"/>
        <v>#DIV/0!</v>
      </c>
      <c r="AA63" s="9"/>
      <c r="AB63" s="10" t="e">
        <f t="shared" si="13"/>
        <v>#DIV/0!</v>
      </c>
      <c r="AC63" s="66" t="e">
        <f t="shared" si="14"/>
        <v>#NUM!</v>
      </c>
      <c r="AD63" s="12" t="e">
        <f t="shared" si="15"/>
        <v>#DIV/0!</v>
      </c>
      <c r="AG63" s="71" t="e">
        <f t="shared" si="16"/>
        <v>#DIV/0!</v>
      </c>
    </row>
    <row r="64" spans="19:37" ht="13" x14ac:dyDescent="0.3">
      <c r="S64" s="14">
        <f t="shared" si="3"/>
        <v>1461.9791667</v>
      </c>
      <c r="T64" s="36" t="e">
        <f t="shared" si="10"/>
        <v>#NUM!</v>
      </c>
      <c r="U64" s="16" t="e">
        <f t="shared" si="4"/>
        <v>#DIV/0!</v>
      </c>
      <c r="V64" s="16" t="e">
        <f t="shared" si="5"/>
        <v>#DIV/0!</v>
      </c>
      <c r="W64" s="17" t="e">
        <f t="shared" si="8"/>
        <v>#DIV/0!</v>
      </c>
      <c r="X64" s="17" t="e">
        <f t="shared" si="8"/>
        <v>#DIV/0!</v>
      </c>
      <c r="Y64" s="17" t="e">
        <f t="shared" si="6"/>
        <v>#DIV/0!</v>
      </c>
      <c r="Z64" s="9" t="e">
        <f t="shared" si="11"/>
        <v>#DIV/0!</v>
      </c>
      <c r="AA64" s="9"/>
      <c r="AB64" s="10" t="e">
        <f t="shared" si="13"/>
        <v>#DIV/0!</v>
      </c>
      <c r="AC64" s="66" t="e">
        <f t="shared" si="14"/>
        <v>#NUM!</v>
      </c>
      <c r="AD64" s="12" t="e">
        <f t="shared" si="15"/>
        <v>#DIV/0!</v>
      </c>
      <c r="AG64" s="71" t="e">
        <f t="shared" si="16"/>
        <v>#DIV/0!</v>
      </c>
    </row>
    <row r="65" spans="19:37" ht="13" x14ac:dyDescent="0.3">
      <c r="S65" s="14">
        <f t="shared" si="3"/>
        <v>1461.9791667</v>
      </c>
      <c r="T65" s="36" t="e">
        <f t="shared" si="10"/>
        <v>#NUM!</v>
      </c>
      <c r="U65" s="16" t="e">
        <f t="shared" si="4"/>
        <v>#DIV/0!</v>
      </c>
      <c r="V65" s="16" t="e">
        <f t="shared" si="5"/>
        <v>#DIV/0!</v>
      </c>
      <c r="W65" s="17" t="e">
        <f t="shared" si="8"/>
        <v>#DIV/0!</v>
      </c>
      <c r="X65" s="17" t="e">
        <f t="shared" si="8"/>
        <v>#DIV/0!</v>
      </c>
      <c r="Y65" s="17" t="e">
        <f t="shared" si="6"/>
        <v>#DIV/0!</v>
      </c>
      <c r="Z65" s="9" t="e">
        <f t="shared" si="11"/>
        <v>#DIV/0!</v>
      </c>
      <c r="AA65" s="9"/>
      <c r="AB65" s="10" t="e">
        <f t="shared" si="13"/>
        <v>#DIV/0!</v>
      </c>
      <c r="AC65" s="66" t="e">
        <f t="shared" si="14"/>
        <v>#NUM!</v>
      </c>
      <c r="AD65" s="12" t="e">
        <f t="shared" si="15"/>
        <v>#DIV/0!</v>
      </c>
      <c r="AG65" s="71" t="e">
        <f t="shared" si="16"/>
        <v>#DIV/0!</v>
      </c>
    </row>
    <row r="66" spans="19:37" ht="13" x14ac:dyDescent="0.3">
      <c r="S66" s="14">
        <f t="shared" si="3"/>
        <v>1461.9791667</v>
      </c>
      <c r="T66" s="36" t="e">
        <f t="shared" si="10"/>
        <v>#NUM!</v>
      </c>
      <c r="U66" s="16" t="e">
        <f t="shared" si="4"/>
        <v>#DIV/0!</v>
      </c>
      <c r="V66" s="16" t="e">
        <f t="shared" si="5"/>
        <v>#DIV/0!</v>
      </c>
      <c r="W66" s="17" t="e">
        <f t="shared" si="8"/>
        <v>#DIV/0!</v>
      </c>
      <c r="X66" s="17" t="e">
        <f t="shared" si="8"/>
        <v>#DIV/0!</v>
      </c>
      <c r="Y66" s="17" t="e">
        <f t="shared" si="6"/>
        <v>#DIV/0!</v>
      </c>
      <c r="Z66" s="9" t="e">
        <f t="shared" si="11"/>
        <v>#DIV/0!</v>
      </c>
      <c r="AA66" s="9"/>
      <c r="AB66" s="10" t="e">
        <f t="shared" si="13"/>
        <v>#DIV/0!</v>
      </c>
      <c r="AC66" s="66" t="e">
        <f t="shared" si="14"/>
        <v>#NUM!</v>
      </c>
      <c r="AD66" s="12" t="e">
        <f t="shared" si="15"/>
        <v>#DIV/0!</v>
      </c>
      <c r="AG66" s="71" t="e">
        <f t="shared" si="16"/>
        <v>#DIV/0!</v>
      </c>
    </row>
    <row r="67" spans="19:37" ht="13" x14ac:dyDescent="0.3">
      <c r="S67" s="14">
        <f t="shared" si="3"/>
        <v>1461.9791667</v>
      </c>
      <c r="T67" s="36" t="e">
        <f t="shared" si="10"/>
        <v>#NUM!</v>
      </c>
      <c r="U67" s="16" t="e">
        <f t="shared" si="4"/>
        <v>#DIV/0!</v>
      </c>
      <c r="V67" s="16" t="e">
        <f t="shared" si="5"/>
        <v>#DIV/0!</v>
      </c>
      <c r="W67" s="17" t="e">
        <f t="shared" si="8"/>
        <v>#DIV/0!</v>
      </c>
      <c r="X67" s="17" t="e">
        <f t="shared" si="8"/>
        <v>#DIV/0!</v>
      </c>
      <c r="Y67" s="17" t="e">
        <f t="shared" si="6"/>
        <v>#DIV/0!</v>
      </c>
      <c r="Z67" s="9" t="e">
        <f t="shared" si="11"/>
        <v>#DIV/0!</v>
      </c>
      <c r="AA67" s="9"/>
      <c r="AB67" s="10" t="e">
        <f t="shared" si="13"/>
        <v>#DIV/0!</v>
      </c>
      <c r="AC67" s="66" t="e">
        <f t="shared" si="14"/>
        <v>#NUM!</v>
      </c>
      <c r="AD67" s="12" t="e">
        <f t="shared" si="15"/>
        <v>#DIV/0!</v>
      </c>
      <c r="AG67" s="71" t="e">
        <f t="shared" si="16"/>
        <v>#DIV/0!</v>
      </c>
    </row>
    <row r="68" spans="19:37" ht="13" x14ac:dyDescent="0.3">
      <c r="S68" s="14">
        <f t="shared" si="3"/>
        <v>1461.9791667</v>
      </c>
      <c r="T68" s="36" t="e">
        <f t="shared" si="10"/>
        <v>#NUM!</v>
      </c>
      <c r="U68" s="16" t="e">
        <f t="shared" si="4"/>
        <v>#DIV/0!</v>
      </c>
      <c r="V68" s="16" t="e">
        <f t="shared" si="5"/>
        <v>#DIV/0!</v>
      </c>
      <c r="W68" s="17" t="e">
        <f t="shared" si="8"/>
        <v>#DIV/0!</v>
      </c>
      <c r="X68" s="17" t="e">
        <f t="shared" si="8"/>
        <v>#DIV/0!</v>
      </c>
      <c r="Y68" s="17" t="e">
        <f t="shared" si="6"/>
        <v>#DIV/0!</v>
      </c>
      <c r="Z68" s="9" t="e">
        <f t="shared" si="11"/>
        <v>#DIV/0!</v>
      </c>
      <c r="AA68" s="9"/>
      <c r="AB68" s="10" t="e">
        <f t="shared" ref="AB68:AB99" si="17">Z68+(AA68*($T68-$AC$1))</f>
        <v>#DIV/0!</v>
      </c>
      <c r="AC68" s="66" t="e">
        <f t="shared" si="14"/>
        <v>#NUM!</v>
      </c>
      <c r="AD68" s="12" t="e">
        <f t="shared" si="15"/>
        <v>#DIV/0!</v>
      </c>
      <c r="AG68" s="71" t="e">
        <f t="shared" si="16"/>
        <v>#DIV/0!</v>
      </c>
    </row>
    <row r="69" spans="19:37" ht="13" x14ac:dyDescent="0.3">
      <c r="S69" s="14">
        <f t="shared" si="3"/>
        <v>1461.9791667</v>
      </c>
      <c r="T69" s="36" t="e">
        <f t="shared" si="10"/>
        <v>#NUM!</v>
      </c>
      <c r="U69" s="16" t="e">
        <f t="shared" si="4"/>
        <v>#DIV/0!</v>
      </c>
      <c r="V69" s="16" t="e">
        <f t="shared" si="5"/>
        <v>#DIV/0!</v>
      </c>
      <c r="W69" s="17" t="e">
        <f t="shared" si="8"/>
        <v>#DIV/0!</v>
      </c>
      <c r="X69" s="17" t="e">
        <f t="shared" si="8"/>
        <v>#DIV/0!</v>
      </c>
      <c r="Y69" s="17" t="e">
        <f t="shared" si="6"/>
        <v>#DIV/0!</v>
      </c>
      <c r="Z69" s="9" t="e">
        <f t="shared" si="11"/>
        <v>#DIV/0!</v>
      </c>
      <c r="AA69" s="9"/>
      <c r="AB69" s="10" t="e">
        <f t="shared" si="17"/>
        <v>#DIV/0!</v>
      </c>
      <c r="AC69" s="66" t="e">
        <f t="shared" ref="AC69:AC100" si="18">(-0.0075778)-(-0.0012389*$T69)-(-0.00048757*$T69^2)</f>
        <v>#NUM!</v>
      </c>
      <c r="AD69" s="12" t="e">
        <f t="shared" si="15"/>
        <v>#DIV/0!</v>
      </c>
      <c r="AG69" s="71" t="e">
        <f t="shared" si="16"/>
        <v>#DIV/0!</v>
      </c>
    </row>
    <row r="70" spans="19:37" s="72" customFormat="1" ht="13" x14ac:dyDescent="0.3">
      <c r="S70" s="73">
        <f t="shared" ref="S70:S131" si="19">((B70/86400)+(365.25*4)+(1-0.0208333))</f>
        <v>1461.9791667</v>
      </c>
      <c r="T70" s="74" t="e">
        <f t="shared" si="10"/>
        <v>#NUM!</v>
      </c>
      <c r="U70" s="75" t="e">
        <f t="shared" ref="U70:U131" si="20">(((F70-D70)/(E70-C70)+((N70-L70)/(M70-K70)))/2)*2^14</f>
        <v>#DIV/0!</v>
      </c>
      <c r="V70" s="75" t="e">
        <f t="shared" ref="V70:V131" si="21">(((H70-D70)/(G70-C70)+((P70-L70)/(O70-K70)))/2)*2^14</f>
        <v>#DIV/0!</v>
      </c>
      <c r="W70" s="76" t="e">
        <f t="shared" si="8"/>
        <v>#DIV/0!</v>
      </c>
      <c r="X70" s="76" t="e">
        <f t="shared" si="8"/>
        <v>#DIV/0!</v>
      </c>
      <c r="Y70" s="76" t="e">
        <f t="shared" ref="Y70:Y131" si="22">X70/W70</f>
        <v>#DIV/0!</v>
      </c>
      <c r="Z70" s="9" t="e">
        <f t="shared" si="11"/>
        <v>#DIV/0!</v>
      </c>
      <c r="AA70" s="9"/>
      <c r="AB70" s="77" t="e">
        <f t="shared" si="17"/>
        <v>#DIV/0!</v>
      </c>
      <c r="AC70" s="78" t="e">
        <f t="shared" si="18"/>
        <v>#NUM!</v>
      </c>
      <c r="AD70" s="79" t="e">
        <f t="shared" ref="AD70:AD101" si="23">10^((-$AH$3+(SQRT(($AH$3^2)-(4*$AH$2*($AH$4-AB70)))))/(2*$AH$2))</f>
        <v>#DIV/0!</v>
      </c>
      <c r="AG70" s="80" t="e">
        <f t="shared" si="16"/>
        <v>#DIV/0!</v>
      </c>
      <c r="AH70" s="81">
        <f>AA70</f>
        <v>0</v>
      </c>
      <c r="AI70" s="81" t="e">
        <f>Y70</f>
        <v>#DIV/0!</v>
      </c>
      <c r="AJ70" s="81" t="e">
        <f>Z70</f>
        <v>#DIV/0!</v>
      </c>
      <c r="AK70" s="72">
        <f>AF70</f>
        <v>0</v>
      </c>
    </row>
    <row r="71" spans="19:37" ht="13" x14ac:dyDescent="0.3">
      <c r="S71" s="14">
        <f t="shared" si="19"/>
        <v>1461.9791667</v>
      </c>
      <c r="T71" s="36" t="e">
        <f t="shared" ref="T71:T131" si="24">(1/((0.0010183)+(0.000241*LN((R71/(16383-R71))*17400))+((0.00000015*LN((R71/(16383-R71))*17400)^3))))-273.15</f>
        <v>#NUM!</v>
      </c>
      <c r="U71" s="16" t="e">
        <f t="shared" si="20"/>
        <v>#DIV/0!</v>
      </c>
      <c r="V71" s="16" t="e">
        <f t="shared" si="21"/>
        <v>#DIV/0!</v>
      </c>
      <c r="W71" s="17" t="e">
        <f t="shared" ref="W71:X131" si="25">-LOG((U71/16384)/(U$6/16384))</f>
        <v>#DIV/0!</v>
      </c>
      <c r="X71" s="17" t="e">
        <f t="shared" si="25"/>
        <v>#DIV/0!</v>
      </c>
      <c r="Y71" s="17" t="e">
        <f t="shared" si="22"/>
        <v>#DIV/0!</v>
      </c>
      <c r="Z71" s="9" t="e">
        <f t="shared" si="11"/>
        <v>#DIV/0!</v>
      </c>
      <c r="AA71" s="9"/>
      <c r="AB71" s="10" t="e">
        <f t="shared" si="17"/>
        <v>#DIV/0!</v>
      </c>
      <c r="AC71" s="66" t="e">
        <f t="shared" si="18"/>
        <v>#NUM!</v>
      </c>
      <c r="AD71" s="12" t="e">
        <f t="shared" si="23"/>
        <v>#DIV/0!</v>
      </c>
      <c r="AG71" s="71" t="e">
        <f t="shared" ref="AG71:AG102" si="26">AD71-$AF71</f>
        <v>#DIV/0!</v>
      </c>
    </row>
    <row r="72" spans="19:37" ht="13" x14ac:dyDescent="0.3">
      <c r="S72" s="14">
        <f t="shared" si="19"/>
        <v>1461.9791667</v>
      </c>
      <c r="T72" s="36" t="e">
        <f t="shared" si="24"/>
        <v>#NUM!</v>
      </c>
      <c r="U72" s="16" t="e">
        <f t="shared" si="20"/>
        <v>#DIV/0!</v>
      </c>
      <c r="V72" s="16" t="e">
        <f t="shared" si="21"/>
        <v>#DIV/0!</v>
      </c>
      <c r="W72" s="17" t="e">
        <f t="shared" si="25"/>
        <v>#DIV/0!</v>
      </c>
      <c r="X72" s="17" t="e">
        <f t="shared" si="25"/>
        <v>#DIV/0!</v>
      </c>
      <c r="Y72" s="17" t="e">
        <f t="shared" si="22"/>
        <v>#DIV/0!</v>
      </c>
      <c r="Z72" s="9" t="e">
        <f t="shared" ref="Z72:Z131" si="27">-LOG((Y72-((2.6445*10^-7*(273.15+T72)^2)-(9.942*10^-5*(273.15+T72))+(1.0361*10^-2)))/(((6.2236*10^-5*(273.15+T72)^2-3.8762*10^-2*(273.15+T72)+8.9077))-((-3.0956*10^-6*((T72+273.15)^2)+(2.2264*10^-3*(T72+273.15))-2.9019*10^-1))*Y72))</f>
        <v>#DIV/0!</v>
      </c>
      <c r="AA72" s="9"/>
      <c r="AB72" s="10" t="e">
        <f t="shared" si="17"/>
        <v>#DIV/0!</v>
      </c>
      <c r="AC72" s="66" t="e">
        <f t="shared" si="18"/>
        <v>#NUM!</v>
      </c>
      <c r="AD72" s="12" t="e">
        <f t="shared" si="23"/>
        <v>#DIV/0!</v>
      </c>
      <c r="AG72" s="71" t="e">
        <f t="shared" si="26"/>
        <v>#DIV/0!</v>
      </c>
    </row>
    <row r="73" spans="19:37" ht="13" x14ac:dyDescent="0.3">
      <c r="S73" s="14">
        <f t="shared" si="19"/>
        <v>1461.9791667</v>
      </c>
      <c r="T73" s="36" t="e">
        <f t="shared" si="24"/>
        <v>#NUM!</v>
      </c>
      <c r="U73" s="16" t="e">
        <f t="shared" si="20"/>
        <v>#DIV/0!</v>
      </c>
      <c r="V73" s="16" t="e">
        <f t="shared" si="21"/>
        <v>#DIV/0!</v>
      </c>
      <c r="W73" s="17" t="e">
        <f t="shared" si="25"/>
        <v>#DIV/0!</v>
      </c>
      <c r="X73" s="17" t="e">
        <f t="shared" si="25"/>
        <v>#DIV/0!</v>
      </c>
      <c r="Y73" s="17" t="e">
        <f t="shared" si="22"/>
        <v>#DIV/0!</v>
      </c>
      <c r="Z73" s="9" t="e">
        <f t="shared" si="27"/>
        <v>#DIV/0!</v>
      </c>
      <c r="AA73" s="9"/>
      <c r="AB73" s="10" t="e">
        <f t="shared" si="17"/>
        <v>#DIV/0!</v>
      </c>
      <c r="AC73" s="66" t="e">
        <f t="shared" si="18"/>
        <v>#NUM!</v>
      </c>
      <c r="AD73" s="12" t="e">
        <f t="shared" si="23"/>
        <v>#DIV/0!</v>
      </c>
      <c r="AG73" s="71" t="e">
        <f t="shared" si="26"/>
        <v>#DIV/0!</v>
      </c>
    </row>
    <row r="74" spans="19:37" ht="13" x14ac:dyDescent="0.3">
      <c r="S74" s="14">
        <f t="shared" si="19"/>
        <v>1461.9791667</v>
      </c>
      <c r="T74" s="36" t="e">
        <f t="shared" si="24"/>
        <v>#NUM!</v>
      </c>
      <c r="U74" s="16" t="e">
        <f t="shared" si="20"/>
        <v>#DIV/0!</v>
      </c>
      <c r="V74" s="16" t="e">
        <f t="shared" si="21"/>
        <v>#DIV/0!</v>
      </c>
      <c r="W74" s="17" t="e">
        <f t="shared" si="25"/>
        <v>#DIV/0!</v>
      </c>
      <c r="X74" s="17" t="e">
        <f t="shared" si="25"/>
        <v>#DIV/0!</v>
      </c>
      <c r="Y74" s="17" t="e">
        <f t="shared" si="22"/>
        <v>#DIV/0!</v>
      </c>
      <c r="Z74" s="9" t="e">
        <f t="shared" si="27"/>
        <v>#DIV/0!</v>
      </c>
      <c r="AA74" s="9"/>
      <c r="AB74" s="10" t="e">
        <f t="shared" si="17"/>
        <v>#DIV/0!</v>
      </c>
      <c r="AC74" s="66" t="e">
        <f t="shared" si="18"/>
        <v>#NUM!</v>
      </c>
      <c r="AD74" s="12" t="e">
        <f t="shared" si="23"/>
        <v>#DIV/0!</v>
      </c>
      <c r="AG74" s="71" t="e">
        <f t="shared" si="26"/>
        <v>#DIV/0!</v>
      </c>
    </row>
    <row r="75" spans="19:37" ht="13" x14ac:dyDescent="0.3">
      <c r="S75" s="14">
        <f t="shared" si="19"/>
        <v>1461.9791667</v>
      </c>
      <c r="T75" s="36" t="e">
        <f t="shared" si="24"/>
        <v>#NUM!</v>
      </c>
      <c r="U75" s="16" t="e">
        <f t="shared" si="20"/>
        <v>#DIV/0!</v>
      </c>
      <c r="V75" s="16" t="e">
        <f t="shared" si="21"/>
        <v>#DIV/0!</v>
      </c>
      <c r="W75" s="17" t="e">
        <f t="shared" si="25"/>
        <v>#DIV/0!</v>
      </c>
      <c r="X75" s="17" t="e">
        <f t="shared" si="25"/>
        <v>#DIV/0!</v>
      </c>
      <c r="Y75" s="17" t="e">
        <f t="shared" si="22"/>
        <v>#DIV/0!</v>
      </c>
      <c r="Z75" s="9" t="e">
        <f t="shared" si="27"/>
        <v>#DIV/0!</v>
      </c>
      <c r="AA75" s="9"/>
      <c r="AB75" s="10" t="e">
        <f t="shared" si="17"/>
        <v>#DIV/0!</v>
      </c>
      <c r="AC75" s="66" t="e">
        <f t="shared" si="18"/>
        <v>#NUM!</v>
      </c>
      <c r="AD75" s="12" t="e">
        <f t="shared" si="23"/>
        <v>#DIV/0!</v>
      </c>
      <c r="AG75" s="71" t="e">
        <f t="shared" si="26"/>
        <v>#DIV/0!</v>
      </c>
    </row>
    <row r="76" spans="19:37" ht="13" x14ac:dyDescent="0.3">
      <c r="S76" s="14">
        <f t="shared" si="19"/>
        <v>1461.9791667</v>
      </c>
      <c r="T76" s="36" t="e">
        <f t="shared" si="24"/>
        <v>#NUM!</v>
      </c>
      <c r="U76" s="16" t="e">
        <f t="shared" si="20"/>
        <v>#DIV/0!</v>
      </c>
      <c r="V76" s="16" t="e">
        <f t="shared" si="21"/>
        <v>#DIV/0!</v>
      </c>
      <c r="W76" s="17" t="e">
        <f t="shared" si="25"/>
        <v>#DIV/0!</v>
      </c>
      <c r="X76" s="17" t="e">
        <f t="shared" si="25"/>
        <v>#DIV/0!</v>
      </c>
      <c r="Y76" s="17" t="e">
        <f t="shared" si="22"/>
        <v>#DIV/0!</v>
      </c>
      <c r="Z76" s="9" t="e">
        <f t="shared" si="27"/>
        <v>#DIV/0!</v>
      </c>
      <c r="AA76" s="9"/>
      <c r="AB76" s="10" t="e">
        <f t="shared" si="17"/>
        <v>#DIV/0!</v>
      </c>
      <c r="AC76" s="66" t="e">
        <f t="shared" si="18"/>
        <v>#NUM!</v>
      </c>
      <c r="AD76" s="12" t="e">
        <f t="shared" si="23"/>
        <v>#DIV/0!</v>
      </c>
      <c r="AG76" s="71" t="e">
        <f t="shared" si="26"/>
        <v>#DIV/0!</v>
      </c>
    </row>
    <row r="77" spans="19:37" ht="13" x14ac:dyDescent="0.3">
      <c r="S77" s="14">
        <f t="shared" si="19"/>
        <v>1461.9791667</v>
      </c>
      <c r="T77" s="36" t="e">
        <f t="shared" si="24"/>
        <v>#NUM!</v>
      </c>
      <c r="U77" s="16" t="e">
        <f t="shared" si="20"/>
        <v>#DIV/0!</v>
      </c>
      <c r="V77" s="16" t="e">
        <f t="shared" si="21"/>
        <v>#DIV/0!</v>
      </c>
      <c r="W77" s="17" t="e">
        <f t="shared" si="25"/>
        <v>#DIV/0!</v>
      </c>
      <c r="X77" s="17" t="e">
        <f t="shared" si="25"/>
        <v>#DIV/0!</v>
      </c>
      <c r="Y77" s="17" t="e">
        <f t="shared" si="22"/>
        <v>#DIV/0!</v>
      </c>
      <c r="Z77" s="9" t="e">
        <f t="shared" si="27"/>
        <v>#DIV/0!</v>
      </c>
      <c r="AA77" s="9"/>
      <c r="AB77" s="10" t="e">
        <f t="shared" si="17"/>
        <v>#DIV/0!</v>
      </c>
      <c r="AC77" s="66" t="e">
        <f t="shared" si="18"/>
        <v>#NUM!</v>
      </c>
      <c r="AD77" s="12" t="e">
        <f t="shared" si="23"/>
        <v>#DIV/0!</v>
      </c>
      <c r="AG77" s="71" t="e">
        <f t="shared" si="26"/>
        <v>#DIV/0!</v>
      </c>
    </row>
    <row r="78" spans="19:37" ht="13" x14ac:dyDescent="0.3">
      <c r="S78" s="14">
        <f t="shared" si="19"/>
        <v>1461.9791667</v>
      </c>
      <c r="T78" s="36" t="e">
        <f t="shared" si="24"/>
        <v>#NUM!</v>
      </c>
      <c r="U78" s="16" t="e">
        <f t="shared" si="20"/>
        <v>#DIV/0!</v>
      </c>
      <c r="V78" s="16" t="e">
        <f t="shared" si="21"/>
        <v>#DIV/0!</v>
      </c>
      <c r="W78" s="17" t="e">
        <f t="shared" si="25"/>
        <v>#DIV/0!</v>
      </c>
      <c r="X78" s="17" t="e">
        <f t="shared" si="25"/>
        <v>#DIV/0!</v>
      </c>
      <c r="Y78" s="17" t="e">
        <f t="shared" si="22"/>
        <v>#DIV/0!</v>
      </c>
      <c r="Z78" s="9" t="e">
        <f t="shared" si="27"/>
        <v>#DIV/0!</v>
      </c>
      <c r="AA78" s="9"/>
      <c r="AB78" s="10" t="e">
        <f t="shared" si="17"/>
        <v>#DIV/0!</v>
      </c>
      <c r="AC78" s="66" t="e">
        <f t="shared" si="18"/>
        <v>#NUM!</v>
      </c>
      <c r="AD78" s="12" t="e">
        <f t="shared" si="23"/>
        <v>#DIV/0!</v>
      </c>
      <c r="AG78" s="71" t="e">
        <f t="shared" si="26"/>
        <v>#DIV/0!</v>
      </c>
    </row>
    <row r="79" spans="19:37" ht="13" x14ac:dyDescent="0.3">
      <c r="S79" s="14">
        <f t="shared" si="19"/>
        <v>1461.9791667</v>
      </c>
      <c r="T79" s="36" t="e">
        <f t="shared" si="24"/>
        <v>#NUM!</v>
      </c>
      <c r="U79" s="16" t="e">
        <f t="shared" si="20"/>
        <v>#DIV/0!</v>
      </c>
      <c r="V79" s="16" t="e">
        <f t="shared" si="21"/>
        <v>#DIV/0!</v>
      </c>
      <c r="W79" s="17" t="e">
        <f t="shared" si="25"/>
        <v>#DIV/0!</v>
      </c>
      <c r="X79" s="17" t="e">
        <f t="shared" si="25"/>
        <v>#DIV/0!</v>
      </c>
      <c r="Y79" s="17" t="e">
        <f t="shared" si="22"/>
        <v>#DIV/0!</v>
      </c>
      <c r="Z79" s="9" t="e">
        <f t="shared" si="27"/>
        <v>#DIV/0!</v>
      </c>
      <c r="AA79" s="9"/>
      <c r="AB79" s="10" t="e">
        <f t="shared" si="17"/>
        <v>#DIV/0!</v>
      </c>
      <c r="AC79" s="66" t="e">
        <f t="shared" si="18"/>
        <v>#NUM!</v>
      </c>
      <c r="AD79" s="12" t="e">
        <f t="shared" si="23"/>
        <v>#DIV/0!</v>
      </c>
      <c r="AG79" s="71" t="e">
        <f t="shared" si="26"/>
        <v>#DIV/0!</v>
      </c>
    </row>
    <row r="80" spans="19:37" s="72" customFormat="1" ht="13" x14ac:dyDescent="0.3">
      <c r="S80" s="73">
        <f t="shared" si="19"/>
        <v>1461.9791667</v>
      </c>
      <c r="T80" s="74" t="e">
        <f t="shared" si="24"/>
        <v>#NUM!</v>
      </c>
      <c r="U80" s="75" t="e">
        <f t="shared" si="20"/>
        <v>#DIV/0!</v>
      </c>
      <c r="V80" s="75" t="e">
        <f t="shared" si="21"/>
        <v>#DIV/0!</v>
      </c>
      <c r="W80" s="76" t="e">
        <f t="shared" si="25"/>
        <v>#DIV/0!</v>
      </c>
      <c r="X80" s="76" t="e">
        <f t="shared" si="25"/>
        <v>#DIV/0!</v>
      </c>
      <c r="Y80" s="76" t="e">
        <f t="shared" si="22"/>
        <v>#DIV/0!</v>
      </c>
      <c r="Z80" s="9" t="e">
        <f t="shared" si="27"/>
        <v>#DIV/0!</v>
      </c>
      <c r="AA80" s="9"/>
      <c r="AB80" s="77" t="e">
        <f t="shared" si="17"/>
        <v>#DIV/0!</v>
      </c>
      <c r="AC80" s="78" t="e">
        <f t="shared" si="18"/>
        <v>#NUM!</v>
      </c>
      <c r="AD80" s="79" t="e">
        <f t="shared" si="23"/>
        <v>#DIV/0!</v>
      </c>
      <c r="AG80" s="80" t="e">
        <f t="shared" si="26"/>
        <v>#DIV/0!</v>
      </c>
      <c r="AH80" s="81">
        <f>AA80</f>
        <v>0</v>
      </c>
      <c r="AI80" s="81" t="e">
        <f>Y80</f>
        <v>#DIV/0!</v>
      </c>
      <c r="AJ80" s="81" t="e">
        <f>Z80</f>
        <v>#DIV/0!</v>
      </c>
      <c r="AK80" s="72">
        <f>AF80</f>
        <v>0</v>
      </c>
    </row>
    <row r="81" spans="19:37" ht="13" x14ac:dyDescent="0.3">
      <c r="S81" s="14">
        <f t="shared" si="19"/>
        <v>1461.9791667</v>
      </c>
      <c r="T81" s="36" t="e">
        <f t="shared" si="24"/>
        <v>#NUM!</v>
      </c>
      <c r="U81" s="16" t="e">
        <f t="shared" si="20"/>
        <v>#DIV/0!</v>
      </c>
      <c r="V81" s="16" t="e">
        <f t="shared" si="21"/>
        <v>#DIV/0!</v>
      </c>
      <c r="W81" s="17" t="e">
        <f t="shared" si="25"/>
        <v>#DIV/0!</v>
      </c>
      <c r="X81" s="17" t="e">
        <f t="shared" si="25"/>
        <v>#DIV/0!</v>
      </c>
      <c r="Y81" s="17" t="e">
        <f t="shared" si="22"/>
        <v>#DIV/0!</v>
      </c>
      <c r="Z81" s="9" t="e">
        <f t="shared" si="27"/>
        <v>#DIV/0!</v>
      </c>
      <c r="AA81" s="9"/>
      <c r="AB81" s="10" t="e">
        <f t="shared" si="17"/>
        <v>#DIV/0!</v>
      </c>
      <c r="AC81" s="66" t="e">
        <f t="shared" si="18"/>
        <v>#NUM!</v>
      </c>
      <c r="AD81" s="12" t="e">
        <f t="shared" si="23"/>
        <v>#DIV/0!</v>
      </c>
      <c r="AG81" s="71" t="e">
        <f t="shared" si="26"/>
        <v>#DIV/0!</v>
      </c>
    </row>
    <row r="82" spans="19:37" ht="13" x14ac:dyDescent="0.3">
      <c r="S82" s="14">
        <f t="shared" si="19"/>
        <v>1461.9791667</v>
      </c>
      <c r="T82" s="36" t="e">
        <f t="shared" si="24"/>
        <v>#NUM!</v>
      </c>
      <c r="U82" s="16" t="e">
        <f t="shared" si="20"/>
        <v>#DIV/0!</v>
      </c>
      <c r="V82" s="16" t="e">
        <f t="shared" si="21"/>
        <v>#DIV/0!</v>
      </c>
      <c r="W82" s="17" t="e">
        <f t="shared" si="25"/>
        <v>#DIV/0!</v>
      </c>
      <c r="X82" s="17" t="e">
        <f t="shared" si="25"/>
        <v>#DIV/0!</v>
      </c>
      <c r="Y82" s="17" t="e">
        <f t="shared" si="22"/>
        <v>#DIV/0!</v>
      </c>
      <c r="Z82" s="9" t="e">
        <f t="shared" si="27"/>
        <v>#DIV/0!</v>
      </c>
      <c r="AA82" s="9"/>
      <c r="AB82" s="10" t="e">
        <f t="shared" si="17"/>
        <v>#DIV/0!</v>
      </c>
      <c r="AC82" s="66" t="e">
        <f t="shared" si="18"/>
        <v>#NUM!</v>
      </c>
      <c r="AD82" s="12" t="e">
        <f t="shared" si="23"/>
        <v>#DIV/0!</v>
      </c>
      <c r="AG82" s="71" t="e">
        <f t="shared" si="26"/>
        <v>#DIV/0!</v>
      </c>
    </row>
    <row r="83" spans="19:37" ht="13" x14ac:dyDescent="0.3">
      <c r="S83" s="14">
        <f t="shared" si="19"/>
        <v>1461.9791667</v>
      </c>
      <c r="T83" s="36" t="e">
        <f t="shared" si="24"/>
        <v>#NUM!</v>
      </c>
      <c r="U83" s="16" t="e">
        <f t="shared" si="20"/>
        <v>#DIV/0!</v>
      </c>
      <c r="V83" s="16" t="e">
        <f t="shared" si="21"/>
        <v>#DIV/0!</v>
      </c>
      <c r="W83" s="17" t="e">
        <f t="shared" si="25"/>
        <v>#DIV/0!</v>
      </c>
      <c r="X83" s="17" t="e">
        <f t="shared" si="25"/>
        <v>#DIV/0!</v>
      </c>
      <c r="Y83" s="17" t="e">
        <f t="shared" si="22"/>
        <v>#DIV/0!</v>
      </c>
      <c r="Z83" s="9" t="e">
        <f t="shared" si="27"/>
        <v>#DIV/0!</v>
      </c>
      <c r="AA83" s="9"/>
      <c r="AB83" s="10" t="e">
        <f t="shared" si="17"/>
        <v>#DIV/0!</v>
      </c>
      <c r="AC83" s="66" t="e">
        <f t="shared" si="18"/>
        <v>#NUM!</v>
      </c>
      <c r="AD83" s="12" t="e">
        <f t="shared" si="23"/>
        <v>#DIV/0!</v>
      </c>
      <c r="AG83" s="71" t="e">
        <f t="shared" si="26"/>
        <v>#DIV/0!</v>
      </c>
    </row>
    <row r="84" spans="19:37" ht="13" x14ac:dyDescent="0.3">
      <c r="S84" s="14">
        <f t="shared" si="19"/>
        <v>1461.9791667</v>
      </c>
      <c r="T84" s="36" t="e">
        <f t="shared" si="24"/>
        <v>#NUM!</v>
      </c>
      <c r="U84" s="16" t="e">
        <f t="shared" si="20"/>
        <v>#DIV/0!</v>
      </c>
      <c r="V84" s="16" t="e">
        <f t="shared" si="21"/>
        <v>#DIV/0!</v>
      </c>
      <c r="W84" s="17" t="e">
        <f t="shared" si="25"/>
        <v>#DIV/0!</v>
      </c>
      <c r="X84" s="17" t="e">
        <f t="shared" si="25"/>
        <v>#DIV/0!</v>
      </c>
      <c r="Y84" s="17" t="e">
        <f t="shared" si="22"/>
        <v>#DIV/0!</v>
      </c>
      <c r="Z84" s="9" t="e">
        <f t="shared" si="27"/>
        <v>#DIV/0!</v>
      </c>
      <c r="AA84" s="9"/>
      <c r="AB84" s="10" t="e">
        <f t="shared" si="17"/>
        <v>#DIV/0!</v>
      </c>
      <c r="AC84" s="66" t="e">
        <f t="shared" si="18"/>
        <v>#NUM!</v>
      </c>
      <c r="AD84" s="12" t="e">
        <f t="shared" si="23"/>
        <v>#DIV/0!</v>
      </c>
      <c r="AG84" s="71" t="e">
        <f t="shared" si="26"/>
        <v>#DIV/0!</v>
      </c>
    </row>
    <row r="85" spans="19:37" ht="13" x14ac:dyDescent="0.3">
      <c r="S85" s="14">
        <f t="shared" si="19"/>
        <v>1461.9791667</v>
      </c>
      <c r="T85" s="36" t="e">
        <f t="shared" si="24"/>
        <v>#NUM!</v>
      </c>
      <c r="U85" s="16" t="e">
        <f t="shared" si="20"/>
        <v>#DIV/0!</v>
      </c>
      <c r="V85" s="16" t="e">
        <f t="shared" si="21"/>
        <v>#DIV/0!</v>
      </c>
      <c r="W85" s="17" t="e">
        <f t="shared" si="25"/>
        <v>#DIV/0!</v>
      </c>
      <c r="X85" s="17" t="e">
        <f t="shared" si="25"/>
        <v>#DIV/0!</v>
      </c>
      <c r="Y85" s="17" t="e">
        <f t="shared" si="22"/>
        <v>#DIV/0!</v>
      </c>
      <c r="Z85" s="9" t="e">
        <f t="shared" si="27"/>
        <v>#DIV/0!</v>
      </c>
      <c r="AA85" s="9"/>
      <c r="AB85" s="10" t="e">
        <f t="shared" si="17"/>
        <v>#DIV/0!</v>
      </c>
      <c r="AC85" s="66" t="e">
        <f t="shared" si="18"/>
        <v>#NUM!</v>
      </c>
      <c r="AD85" s="12" t="e">
        <f t="shared" si="23"/>
        <v>#DIV/0!</v>
      </c>
      <c r="AG85" s="71" t="e">
        <f t="shared" si="26"/>
        <v>#DIV/0!</v>
      </c>
    </row>
    <row r="86" spans="19:37" ht="13" x14ac:dyDescent="0.3">
      <c r="S86" s="14">
        <f t="shared" si="19"/>
        <v>1461.9791667</v>
      </c>
      <c r="T86" s="36" t="e">
        <f t="shared" si="24"/>
        <v>#NUM!</v>
      </c>
      <c r="U86" s="16" t="e">
        <f t="shared" si="20"/>
        <v>#DIV/0!</v>
      </c>
      <c r="V86" s="16" t="e">
        <f t="shared" si="21"/>
        <v>#DIV/0!</v>
      </c>
      <c r="W86" s="17" t="e">
        <f t="shared" si="25"/>
        <v>#DIV/0!</v>
      </c>
      <c r="X86" s="17" t="e">
        <f t="shared" si="25"/>
        <v>#DIV/0!</v>
      </c>
      <c r="Y86" s="17" t="e">
        <f t="shared" si="22"/>
        <v>#DIV/0!</v>
      </c>
      <c r="Z86" s="9" t="e">
        <f t="shared" si="27"/>
        <v>#DIV/0!</v>
      </c>
      <c r="AA86" s="9"/>
      <c r="AB86" s="10" t="e">
        <f t="shared" si="17"/>
        <v>#DIV/0!</v>
      </c>
      <c r="AC86" s="66" t="e">
        <f t="shared" si="18"/>
        <v>#NUM!</v>
      </c>
      <c r="AD86" s="12" t="e">
        <f t="shared" si="23"/>
        <v>#DIV/0!</v>
      </c>
      <c r="AG86" s="71" t="e">
        <f t="shared" si="26"/>
        <v>#DIV/0!</v>
      </c>
    </row>
    <row r="87" spans="19:37" ht="13" x14ac:dyDescent="0.3">
      <c r="S87" s="14">
        <f t="shared" si="19"/>
        <v>1461.9791667</v>
      </c>
      <c r="T87" s="36" t="e">
        <f t="shared" si="24"/>
        <v>#NUM!</v>
      </c>
      <c r="U87" s="16" t="e">
        <f t="shared" si="20"/>
        <v>#DIV/0!</v>
      </c>
      <c r="V87" s="16" t="e">
        <f t="shared" si="21"/>
        <v>#DIV/0!</v>
      </c>
      <c r="W87" s="17" t="e">
        <f t="shared" si="25"/>
        <v>#DIV/0!</v>
      </c>
      <c r="X87" s="17" t="e">
        <f t="shared" si="25"/>
        <v>#DIV/0!</v>
      </c>
      <c r="Y87" s="17" t="e">
        <f t="shared" si="22"/>
        <v>#DIV/0!</v>
      </c>
      <c r="Z87" s="9" t="e">
        <f t="shared" si="27"/>
        <v>#DIV/0!</v>
      </c>
      <c r="AA87" s="9"/>
      <c r="AB87" s="10" t="e">
        <f t="shared" si="17"/>
        <v>#DIV/0!</v>
      </c>
      <c r="AC87" s="66" t="e">
        <f t="shared" si="18"/>
        <v>#NUM!</v>
      </c>
      <c r="AD87" s="12" t="e">
        <f t="shared" si="23"/>
        <v>#DIV/0!</v>
      </c>
      <c r="AG87" s="71" t="e">
        <f t="shared" si="26"/>
        <v>#DIV/0!</v>
      </c>
    </row>
    <row r="88" spans="19:37" ht="13" x14ac:dyDescent="0.3">
      <c r="S88" s="14">
        <f t="shared" si="19"/>
        <v>1461.9791667</v>
      </c>
      <c r="T88" s="36" t="e">
        <f t="shared" si="24"/>
        <v>#NUM!</v>
      </c>
      <c r="U88" s="16" t="e">
        <f t="shared" si="20"/>
        <v>#DIV/0!</v>
      </c>
      <c r="V88" s="16" t="e">
        <f t="shared" si="21"/>
        <v>#DIV/0!</v>
      </c>
      <c r="W88" s="17" t="e">
        <f t="shared" si="25"/>
        <v>#DIV/0!</v>
      </c>
      <c r="X88" s="17" t="e">
        <f t="shared" si="25"/>
        <v>#DIV/0!</v>
      </c>
      <c r="Y88" s="17" t="e">
        <f t="shared" si="22"/>
        <v>#DIV/0!</v>
      </c>
      <c r="Z88" s="9" t="e">
        <f t="shared" si="27"/>
        <v>#DIV/0!</v>
      </c>
      <c r="AA88" s="9"/>
      <c r="AB88" s="10" t="e">
        <f t="shared" si="17"/>
        <v>#DIV/0!</v>
      </c>
      <c r="AC88" s="66" t="e">
        <f t="shared" si="18"/>
        <v>#NUM!</v>
      </c>
      <c r="AD88" s="12" t="e">
        <f t="shared" si="23"/>
        <v>#DIV/0!</v>
      </c>
      <c r="AG88" s="71" t="e">
        <f t="shared" si="26"/>
        <v>#DIV/0!</v>
      </c>
    </row>
    <row r="89" spans="19:37" ht="13" x14ac:dyDescent="0.3">
      <c r="S89" s="14">
        <f t="shared" si="19"/>
        <v>1461.9791667</v>
      </c>
      <c r="T89" s="36" t="e">
        <f t="shared" si="24"/>
        <v>#NUM!</v>
      </c>
      <c r="U89" s="16" t="e">
        <f t="shared" si="20"/>
        <v>#DIV/0!</v>
      </c>
      <c r="V89" s="16" t="e">
        <f t="shared" si="21"/>
        <v>#DIV/0!</v>
      </c>
      <c r="W89" s="17" t="e">
        <f t="shared" si="25"/>
        <v>#DIV/0!</v>
      </c>
      <c r="X89" s="17" t="e">
        <f t="shared" si="25"/>
        <v>#DIV/0!</v>
      </c>
      <c r="Y89" s="17" t="e">
        <f t="shared" si="22"/>
        <v>#DIV/0!</v>
      </c>
      <c r="Z89" s="9" t="e">
        <f t="shared" si="27"/>
        <v>#DIV/0!</v>
      </c>
      <c r="AA89" s="9"/>
      <c r="AB89" s="10" t="e">
        <f t="shared" si="17"/>
        <v>#DIV/0!</v>
      </c>
      <c r="AC89" s="66" t="e">
        <f t="shared" si="18"/>
        <v>#NUM!</v>
      </c>
      <c r="AD89" s="12" t="e">
        <f t="shared" si="23"/>
        <v>#DIV/0!</v>
      </c>
      <c r="AG89" s="71" t="e">
        <f t="shared" si="26"/>
        <v>#DIV/0!</v>
      </c>
    </row>
    <row r="90" spans="19:37" s="72" customFormat="1" ht="13" x14ac:dyDescent="0.3">
      <c r="S90" s="73">
        <f t="shared" si="19"/>
        <v>1461.9791667</v>
      </c>
      <c r="T90" s="74" t="e">
        <f t="shared" si="24"/>
        <v>#NUM!</v>
      </c>
      <c r="U90" s="75" t="e">
        <f t="shared" si="20"/>
        <v>#DIV/0!</v>
      </c>
      <c r="V90" s="75" t="e">
        <f t="shared" si="21"/>
        <v>#DIV/0!</v>
      </c>
      <c r="W90" s="76" t="e">
        <f t="shared" si="25"/>
        <v>#DIV/0!</v>
      </c>
      <c r="X90" s="76" t="e">
        <f t="shared" si="25"/>
        <v>#DIV/0!</v>
      </c>
      <c r="Y90" s="76" t="e">
        <f t="shared" si="22"/>
        <v>#DIV/0!</v>
      </c>
      <c r="Z90" s="9" t="e">
        <f t="shared" si="27"/>
        <v>#DIV/0!</v>
      </c>
      <c r="AA90" s="9"/>
      <c r="AB90" s="77" t="e">
        <f t="shared" si="17"/>
        <v>#DIV/0!</v>
      </c>
      <c r="AC90" s="78" t="e">
        <f t="shared" si="18"/>
        <v>#NUM!</v>
      </c>
      <c r="AD90" s="79" t="e">
        <f t="shared" si="23"/>
        <v>#DIV/0!</v>
      </c>
      <c r="AG90" s="80" t="e">
        <f t="shared" si="26"/>
        <v>#DIV/0!</v>
      </c>
      <c r="AH90" s="81">
        <f>AA90</f>
        <v>0</v>
      </c>
      <c r="AI90" s="81" t="e">
        <f>Y90</f>
        <v>#DIV/0!</v>
      </c>
      <c r="AJ90" s="81" t="e">
        <f>Z90</f>
        <v>#DIV/0!</v>
      </c>
      <c r="AK90" s="72">
        <f>AF90</f>
        <v>0</v>
      </c>
    </row>
    <row r="91" spans="19:37" ht="13" x14ac:dyDescent="0.3">
      <c r="S91" s="14">
        <f t="shared" si="19"/>
        <v>1461.9791667</v>
      </c>
      <c r="T91" s="36" t="e">
        <f t="shared" si="24"/>
        <v>#NUM!</v>
      </c>
      <c r="U91" s="16" t="e">
        <f t="shared" si="20"/>
        <v>#DIV/0!</v>
      </c>
      <c r="V91" s="16" t="e">
        <f t="shared" si="21"/>
        <v>#DIV/0!</v>
      </c>
      <c r="W91" s="17" t="e">
        <f t="shared" si="25"/>
        <v>#DIV/0!</v>
      </c>
      <c r="X91" s="17" t="e">
        <f t="shared" si="25"/>
        <v>#DIV/0!</v>
      </c>
      <c r="Y91" s="17" t="e">
        <f t="shared" si="22"/>
        <v>#DIV/0!</v>
      </c>
      <c r="Z91" s="9" t="e">
        <f t="shared" si="27"/>
        <v>#DIV/0!</v>
      </c>
      <c r="AA91" s="9"/>
      <c r="AB91" s="10" t="e">
        <f t="shared" si="17"/>
        <v>#DIV/0!</v>
      </c>
      <c r="AC91" s="66" t="e">
        <f t="shared" si="18"/>
        <v>#NUM!</v>
      </c>
      <c r="AD91" s="12" t="e">
        <f t="shared" si="23"/>
        <v>#DIV/0!</v>
      </c>
      <c r="AG91" s="71" t="e">
        <f t="shared" si="26"/>
        <v>#DIV/0!</v>
      </c>
    </row>
    <row r="92" spans="19:37" ht="13" x14ac:dyDescent="0.3">
      <c r="S92" s="14">
        <f t="shared" si="19"/>
        <v>1461.9791667</v>
      </c>
      <c r="T92" s="36" t="e">
        <f t="shared" si="24"/>
        <v>#NUM!</v>
      </c>
      <c r="U92" s="16" t="e">
        <f t="shared" si="20"/>
        <v>#DIV/0!</v>
      </c>
      <c r="V92" s="16" t="e">
        <f t="shared" si="21"/>
        <v>#DIV/0!</v>
      </c>
      <c r="W92" s="17" t="e">
        <f t="shared" si="25"/>
        <v>#DIV/0!</v>
      </c>
      <c r="X92" s="17" t="e">
        <f t="shared" si="25"/>
        <v>#DIV/0!</v>
      </c>
      <c r="Y92" s="17" t="e">
        <f t="shared" si="22"/>
        <v>#DIV/0!</v>
      </c>
      <c r="Z92" s="9" t="e">
        <f t="shared" si="27"/>
        <v>#DIV/0!</v>
      </c>
      <c r="AA92" s="9"/>
      <c r="AB92" s="10" t="e">
        <f t="shared" si="17"/>
        <v>#DIV/0!</v>
      </c>
      <c r="AC92" s="66" t="e">
        <f t="shared" si="18"/>
        <v>#NUM!</v>
      </c>
      <c r="AD92" s="12" t="e">
        <f t="shared" si="23"/>
        <v>#DIV/0!</v>
      </c>
      <c r="AG92" s="71" t="e">
        <f t="shared" si="26"/>
        <v>#DIV/0!</v>
      </c>
    </row>
    <row r="93" spans="19:37" ht="13" x14ac:dyDescent="0.3">
      <c r="S93" s="14">
        <f t="shared" si="19"/>
        <v>1461.9791667</v>
      </c>
      <c r="T93" s="36" t="e">
        <f t="shared" si="24"/>
        <v>#NUM!</v>
      </c>
      <c r="U93" s="16" t="e">
        <f t="shared" si="20"/>
        <v>#DIV/0!</v>
      </c>
      <c r="V93" s="16" t="e">
        <f t="shared" si="21"/>
        <v>#DIV/0!</v>
      </c>
      <c r="W93" s="17" t="e">
        <f t="shared" si="25"/>
        <v>#DIV/0!</v>
      </c>
      <c r="X93" s="17" t="e">
        <f t="shared" si="25"/>
        <v>#DIV/0!</v>
      </c>
      <c r="Y93" s="17" t="e">
        <f t="shared" si="22"/>
        <v>#DIV/0!</v>
      </c>
      <c r="Z93" s="9" t="e">
        <f t="shared" si="27"/>
        <v>#DIV/0!</v>
      </c>
      <c r="AA93" s="9"/>
      <c r="AB93" s="10" t="e">
        <f t="shared" si="17"/>
        <v>#DIV/0!</v>
      </c>
      <c r="AC93" s="66" t="e">
        <f t="shared" si="18"/>
        <v>#NUM!</v>
      </c>
      <c r="AD93" s="12" t="e">
        <f t="shared" si="23"/>
        <v>#DIV/0!</v>
      </c>
      <c r="AG93" s="71" t="e">
        <f t="shared" si="26"/>
        <v>#DIV/0!</v>
      </c>
    </row>
    <row r="94" spans="19:37" ht="13" x14ac:dyDescent="0.3">
      <c r="S94" s="14">
        <f t="shared" si="19"/>
        <v>1461.9791667</v>
      </c>
      <c r="T94" s="36" t="e">
        <f t="shared" si="24"/>
        <v>#NUM!</v>
      </c>
      <c r="U94" s="16" t="e">
        <f t="shared" si="20"/>
        <v>#DIV/0!</v>
      </c>
      <c r="V94" s="16" t="e">
        <f t="shared" si="21"/>
        <v>#DIV/0!</v>
      </c>
      <c r="W94" s="17" t="e">
        <f t="shared" si="25"/>
        <v>#DIV/0!</v>
      </c>
      <c r="X94" s="17" t="e">
        <f t="shared" si="25"/>
        <v>#DIV/0!</v>
      </c>
      <c r="Y94" s="17" t="e">
        <f t="shared" si="22"/>
        <v>#DIV/0!</v>
      </c>
      <c r="Z94" s="9" t="e">
        <f t="shared" si="27"/>
        <v>#DIV/0!</v>
      </c>
      <c r="AA94" s="9"/>
      <c r="AB94" s="10" t="e">
        <f t="shared" si="17"/>
        <v>#DIV/0!</v>
      </c>
      <c r="AC94" s="66" t="e">
        <f t="shared" si="18"/>
        <v>#NUM!</v>
      </c>
      <c r="AD94" s="12" t="e">
        <f t="shared" si="23"/>
        <v>#DIV/0!</v>
      </c>
      <c r="AG94" s="71" t="e">
        <f t="shared" si="26"/>
        <v>#DIV/0!</v>
      </c>
    </row>
    <row r="95" spans="19:37" ht="13" x14ac:dyDescent="0.3">
      <c r="S95" s="14">
        <f t="shared" si="19"/>
        <v>1461.9791667</v>
      </c>
      <c r="T95" s="36" t="e">
        <f t="shared" si="24"/>
        <v>#NUM!</v>
      </c>
      <c r="U95" s="16" t="e">
        <f t="shared" si="20"/>
        <v>#DIV/0!</v>
      </c>
      <c r="V95" s="16" t="e">
        <f t="shared" si="21"/>
        <v>#DIV/0!</v>
      </c>
      <c r="W95" s="17" t="e">
        <f t="shared" si="25"/>
        <v>#DIV/0!</v>
      </c>
      <c r="X95" s="17" t="e">
        <f t="shared" si="25"/>
        <v>#DIV/0!</v>
      </c>
      <c r="Y95" s="17" t="e">
        <f t="shared" si="22"/>
        <v>#DIV/0!</v>
      </c>
      <c r="Z95" s="9" t="e">
        <f t="shared" si="27"/>
        <v>#DIV/0!</v>
      </c>
      <c r="AA95" s="9"/>
      <c r="AB95" s="10" t="e">
        <f t="shared" si="17"/>
        <v>#DIV/0!</v>
      </c>
      <c r="AC95" s="66" t="e">
        <f t="shared" si="18"/>
        <v>#NUM!</v>
      </c>
      <c r="AD95" s="12" t="e">
        <f t="shared" si="23"/>
        <v>#DIV/0!</v>
      </c>
      <c r="AG95" s="71" t="e">
        <f t="shared" si="26"/>
        <v>#DIV/0!</v>
      </c>
    </row>
    <row r="96" spans="19:37" ht="13" x14ac:dyDescent="0.3">
      <c r="S96" s="14">
        <f t="shared" si="19"/>
        <v>1461.9791667</v>
      </c>
      <c r="T96" s="36" t="e">
        <f t="shared" si="24"/>
        <v>#NUM!</v>
      </c>
      <c r="U96" s="16" t="e">
        <f t="shared" si="20"/>
        <v>#DIV/0!</v>
      </c>
      <c r="V96" s="16" t="e">
        <f t="shared" si="21"/>
        <v>#DIV/0!</v>
      </c>
      <c r="W96" s="17" t="e">
        <f t="shared" si="25"/>
        <v>#DIV/0!</v>
      </c>
      <c r="X96" s="17" t="e">
        <f t="shared" si="25"/>
        <v>#DIV/0!</v>
      </c>
      <c r="Y96" s="17" t="e">
        <f t="shared" si="22"/>
        <v>#DIV/0!</v>
      </c>
      <c r="Z96" s="9" t="e">
        <f t="shared" si="27"/>
        <v>#DIV/0!</v>
      </c>
      <c r="AA96" s="9"/>
      <c r="AB96" s="10" t="e">
        <f t="shared" si="17"/>
        <v>#DIV/0!</v>
      </c>
      <c r="AC96" s="66" t="e">
        <f t="shared" si="18"/>
        <v>#NUM!</v>
      </c>
      <c r="AD96" s="12" t="e">
        <f t="shared" si="23"/>
        <v>#DIV/0!</v>
      </c>
      <c r="AG96" s="71" t="e">
        <f t="shared" si="26"/>
        <v>#DIV/0!</v>
      </c>
    </row>
    <row r="97" spans="19:37" ht="13" x14ac:dyDescent="0.3">
      <c r="S97" s="14">
        <f t="shared" si="19"/>
        <v>1461.9791667</v>
      </c>
      <c r="T97" s="36" t="e">
        <f t="shared" si="24"/>
        <v>#NUM!</v>
      </c>
      <c r="U97" s="16" t="e">
        <f t="shared" si="20"/>
        <v>#DIV/0!</v>
      </c>
      <c r="V97" s="16" t="e">
        <f t="shared" si="21"/>
        <v>#DIV/0!</v>
      </c>
      <c r="W97" s="17" t="e">
        <f t="shared" si="25"/>
        <v>#DIV/0!</v>
      </c>
      <c r="X97" s="17" t="e">
        <f t="shared" si="25"/>
        <v>#DIV/0!</v>
      </c>
      <c r="Y97" s="17" t="e">
        <f t="shared" si="22"/>
        <v>#DIV/0!</v>
      </c>
      <c r="Z97" s="9" t="e">
        <f t="shared" si="27"/>
        <v>#DIV/0!</v>
      </c>
      <c r="AA97" s="9"/>
      <c r="AB97" s="10" t="e">
        <f t="shared" si="17"/>
        <v>#DIV/0!</v>
      </c>
      <c r="AC97" s="66" t="e">
        <f t="shared" si="18"/>
        <v>#NUM!</v>
      </c>
      <c r="AD97" s="12" t="e">
        <f t="shared" si="23"/>
        <v>#DIV/0!</v>
      </c>
      <c r="AG97" s="71" t="e">
        <f t="shared" si="26"/>
        <v>#DIV/0!</v>
      </c>
    </row>
    <row r="98" spans="19:37" ht="13" x14ac:dyDescent="0.3">
      <c r="S98" s="14">
        <f t="shared" si="19"/>
        <v>1461.9791667</v>
      </c>
      <c r="T98" s="36" t="e">
        <f t="shared" si="24"/>
        <v>#NUM!</v>
      </c>
      <c r="U98" s="16" t="e">
        <f t="shared" si="20"/>
        <v>#DIV/0!</v>
      </c>
      <c r="V98" s="16" t="e">
        <f t="shared" si="21"/>
        <v>#DIV/0!</v>
      </c>
      <c r="W98" s="17" t="e">
        <f t="shared" si="25"/>
        <v>#DIV/0!</v>
      </c>
      <c r="X98" s="17" t="e">
        <f t="shared" si="25"/>
        <v>#DIV/0!</v>
      </c>
      <c r="Y98" s="17" t="e">
        <f t="shared" si="22"/>
        <v>#DIV/0!</v>
      </c>
      <c r="Z98" s="9" t="e">
        <f t="shared" si="27"/>
        <v>#DIV/0!</v>
      </c>
      <c r="AA98" s="9"/>
      <c r="AB98" s="10" t="e">
        <f t="shared" si="17"/>
        <v>#DIV/0!</v>
      </c>
      <c r="AC98" s="66" t="e">
        <f t="shared" si="18"/>
        <v>#NUM!</v>
      </c>
      <c r="AD98" s="12" t="e">
        <f t="shared" si="23"/>
        <v>#DIV/0!</v>
      </c>
      <c r="AG98" s="71" t="e">
        <f t="shared" si="26"/>
        <v>#DIV/0!</v>
      </c>
    </row>
    <row r="99" spans="19:37" ht="13" x14ac:dyDescent="0.3">
      <c r="S99" s="14">
        <f t="shared" si="19"/>
        <v>1461.9791667</v>
      </c>
      <c r="T99" s="36" t="e">
        <f t="shared" si="24"/>
        <v>#NUM!</v>
      </c>
      <c r="U99" s="16" t="e">
        <f t="shared" si="20"/>
        <v>#DIV/0!</v>
      </c>
      <c r="V99" s="16" t="e">
        <f t="shared" si="21"/>
        <v>#DIV/0!</v>
      </c>
      <c r="W99" s="17" t="e">
        <f t="shared" si="25"/>
        <v>#DIV/0!</v>
      </c>
      <c r="X99" s="17" t="e">
        <f t="shared" si="25"/>
        <v>#DIV/0!</v>
      </c>
      <c r="Y99" s="17" t="e">
        <f t="shared" si="22"/>
        <v>#DIV/0!</v>
      </c>
      <c r="Z99" s="9" t="e">
        <f t="shared" si="27"/>
        <v>#DIV/0!</v>
      </c>
      <c r="AA99" s="9"/>
      <c r="AB99" s="10" t="e">
        <f t="shared" si="17"/>
        <v>#DIV/0!</v>
      </c>
      <c r="AC99" s="66" t="e">
        <f t="shared" si="18"/>
        <v>#NUM!</v>
      </c>
      <c r="AD99" s="12" t="e">
        <f t="shared" si="23"/>
        <v>#DIV/0!</v>
      </c>
      <c r="AG99" s="71" t="e">
        <f t="shared" si="26"/>
        <v>#DIV/0!</v>
      </c>
    </row>
    <row r="100" spans="19:37" s="72" customFormat="1" ht="13" x14ac:dyDescent="0.3">
      <c r="S100" s="73">
        <f t="shared" si="19"/>
        <v>1461.9791667</v>
      </c>
      <c r="T100" s="74" t="e">
        <f t="shared" si="24"/>
        <v>#NUM!</v>
      </c>
      <c r="U100" s="75" t="e">
        <f t="shared" si="20"/>
        <v>#DIV/0!</v>
      </c>
      <c r="V100" s="75" t="e">
        <f t="shared" si="21"/>
        <v>#DIV/0!</v>
      </c>
      <c r="W100" s="76" t="e">
        <f t="shared" si="25"/>
        <v>#DIV/0!</v>
      </c>
      <c r="X100" s="76" t="e">
        <f t="shared" si="25"/>
        <v>#DIV/0!</v>
      </c>
      <c r="Y100" s="76" t="e">
        <f t="shared" si="22"/>
        <v>#DIV/0!</v>
      </c>
      <c r="Z100" s="9" t="e">
        <f t="shared" si="27"/>
        <v>#DIV/0!</v>
      </c>
      <c r="AA100" s="9"/>
      <c r="AB100" s="77" t="e">
        <f t="shared" ref="AB100:AB131" si="28">Z100+(AA100*($T100-$AC$1))</f>
        <v>#DIV/0!</v>
      </c>
      <c r="AC100" s="78" t="e">
        <f t="shared" si="18"/>
        <v>#NUM!</v>
      </c>
      <c r="AD100" s="79" t="e">
        <f t="shared" si="23"/>
        <v>#DIV/0!</v>
      </c>
      <c r="AG100" s="80" t="e">
        <f t="shared" si="26"/>
        <v>#DIV/0!</v>
      </c>
      <c r="AH100" s="81">
        <f>AA100</f>
        <v>0</v>
      </c>
      <c r="AI100" s="81" t="e">
        <f>Y100</f>
        <v>#DIV/0!</v>
      </c>
      <c r="AJ100" s="81" t="e">
        <f>Z100</f>
        <v>#DIV/0!</v>
      </c>
      <c r="AK100" s="72">
        <f>AF100</f>
        <v>0</v>
      </c>
    </row>
    <row r="101" spans="19:37" ht="13" x14ac:dyDescent="0.3">
      <c r="S101" s="14">
        <f t="shared" si="19"/>
        <v>1461.9791667</v>
      </c>
      <c r="T101" s="36" t="e">
        <f t="shared" si="24"/>
        <v>#NUM!</v>
      </c>
      <c r="U101" s="16" t="e">
        <f t="shared" si="20"/>
        <v>#DIV/0!</v>
      </c>
      <c r="V101" s="16" t="e">
        <f t="shared" si="21"/>
        <v>#DIV/0!</v>
      </c>
      <c r="W101" s="17" t="e">
        <f t="shared" si="25"/>
        <v>#DIV/0!</v>
      </c>
      <c r="X101" s="17" t="e">
        <f t="shared" si="25"/>
        <v>#DIV/0!</v>
      </c>
      <c r="Y101" s="17" t="e">
        <f t="shared" si="22"/>
        <v>#DIV/0!</v>
      </c>
      <c r="Z101" s="9" t="e">
        <f t="shared" si="27"/>
        <v>#DIV/0!</v>
      </c>
      <c r="AA101" s="9"/>
      <c r="AB101" s="10" t="e">
        <f t="shared" si="28"/>
        <v>#DIV/0!</v>
      </c>
      <c r="AC101" s="66" t="e">
        <f t="shared" ref="AC101:AC146" si="29">(-0.0075778)-(-0.0012389*$T101)-(-0.00048757*$T101^2)</f>
        <v>#NUM!</v>
      </c>
      <c r="AD101" s="12" t="e">
        <f t="shared" si="23"/>
        <v>#DIV/0!</v>
      </c>
      <c r="AG101" s="71" t="e">
        <f t="shared" si="26"/>
        <v>#DIV/0!</v>
      </c>
    </row>
    <row r="102" spans="19:37" ht="13" x14ac:dyDescent="0.3">
      <c r="S102" s="14">
        <f t="shared" si="19"/>
        <v>1461.9791667</v>
      </c>
      <c r="T102" s="36" t="e">
        <f t="shared" si="24"/>
        <v>#NUM!</v>
      </c>
      <c r="U102" s="16" t="e">
        <f t="shared" si="20"/>
        <v>#DIV/0!</v>
      </c>
      <c r="V102" s="16" t="e">
        <f t="shared" si="21"/>
        <v>#DIV/0!</v>
      </c>
      <c r="W102" s="17" t="e">
        <f t="shared" si="25"/>
        <v>#DIV/0!</v>
      </c>
      <c r="X102" s="17" t="e">
        <f t="shared" si="25"/>
        <v>#DIV/0!</v>
      </c>
      <c r="Y102" s="17" t="e">
        <f t="shared" si="22"/>
        <v>#DIV/0!</v>
      </c>
      <c r="Z102" s="9" t="e">
        <f t="shared" si="27"/>
        <v>#DIV/0!</v>
      </c>
      <c r="AA102" s="9"/>
      <c r="AB102" s="10" t="e">
        <f t="shared" si="28"/>
        <v>#DIV/0!</v>
      </c>
      <c r="AC102" s="66" t="e">
        <f t="shared" si="29"/>
        <v>#NUM!</v>
      </c>
      <c r="AD102" s="12" t="e">
        <f t="shared" ref="AD102:AD131" si="30">10^((-$AH$3+(SQRT(($AH$3^2)-(4*$AH$2*($AH$4-AB102)))))/(2*$AH$2))</f>
        <v>#DIV/0!</v>
      </c>
      <c r="AG102" s="71" t="e">
        <f t="shared" si="26"/>
        <v>#DIV/0!</v>
      </c>
    </row>
    <row r="103" spans="19:37" ht="13" x14ac:dyDescent="0.3">
      <c r="S103" s="14">
        <f t="shared" si="19"/>
        <v>1461.9791667</v>
      </c>
      <c r="T103" s="36" t="e">
        <f t="shared" si="24"/>
        <v>#NUM!</v>
      </c>
      <c r="U103" s="16" t="e">
        <f t="shared" si="20"/>
        <v>#DIV/0!</v>
      </c>
      <c r="V103" s="16" t="e">
        <f t="shared" si="21"/>
        <v>#DIV/0!</v>
      </c>
      <c r="W103" s="17" t="e">
        <f t="shared" si="25"/>
        <v>#DIV/0!</v>
      </c>
      <c r="X103" s="17" t="e">
        <f t="shared" si="25"/>
        <v>#DIV/0!</v>
      </c>
      <c r="Y103" s="17" t="e">
        <f t="shared" si="22"/>
        <v>#DIV/0!</v>
      </c>
      <c r="Z103" s="9" t="e">
        <f t="shared" si="27"/>
        <v>#DIV/0!</v>
      </c>
      <c r="AA103" s="9"/>
      <c r="AB103" s="10" t="e">
        <f t="shared" si="28"/>
        <v>#DIV/0!</v>
      </c>
      <c r="AC103" s="66" t="e">
        <f t="shared" si="29"/>
        <v>#NUM!</v>
      </c>
      <c r="AD103" s="12" t="e">
        <f t="shared" si="30"/>
        <v>#DIV/0!</v>
      </c>
      <c r="AG103" s="71" t="e">
        <f t="shared" ref="AG103:AG146" si="31">AD103-$AF103</f>
        <v>#DIV/0!</v>
      </c>
    </row>
    <row r="104" spans="19:37" ht="13" x14ac:dyDescent="0.3">
      <c r="S104" s="14">
        <f t="shared" si="19"/>
        <v>1461.9791667</v>
      </c>
      <c r="T104" s="36" t="e">
        <f t="shared" si="24"/>
        <v>#NUM!</v>
      </c>
      <c r="U104" s="16" t="e">
        <f t="shared" si="20"/>
        <v>#DIV/0!</v>
      </c>
      <c r="V104" s="16" t="e">
        <f t="shared" si="21"/>
        <v>#DIV/0!</v>
      </c>
      <c r="W104" s="17" t="e">
        <f t="shared" si="25"/>
        <v>#DIV/0!</v>
      </c>
      <c r="X104" s="17" t="e">
        <f t="shared" si="25"/>
        <v>#DIV/0!</v>
      </c>
      <c r="Y104" s="17" t="e">
        <f t="shared" si="22"/>
        <v>#DIV/0!</v>
      </c>
      <c r="Z104" s="9" t="e">
        <f t="shared" si="27"/>
        <v>#DIV/0!</v>
      </c>
      <c r="AA104" s="9"/>
      <c r="AB104" s="10" t="e">
        <f t="shared" si="28"/>
        <v>#DIV/0!</v>
      </c>
      <c r="AC104" s="66" t="e">
        <f t="shared" si="29"/>
        <v>#NUM!</v>
      </c>
      <c r="AD104" s="12" t="e">
        <f t="shared" si="30"/>
        <v>#DIV/0!</v>
      </c>
      <c r="AG104" s="71" t="e">
        <f t="shared" si="31"/>
        <v>#DIV/0!</v>
      </c>
    </row>
    <row r="105" spans="19:37" ht="13" x14ac:dyDescent="0.3">
      <c r="S105" s="14">
        <f t="shared" si="19"/>
        <v>1461.9791667</v>
      </c>
      <c r="T105" s="36" t="e">
        <f t="shared" si="24"/>
        <v>#NUM!</v>
      </c>
      <c r="U105" s="16" t="e">
        <f t="shared" si="20"/>
        <v>#DIV/0!</v>
      </c>
      <c r="V105" s="16" t="e">
        <f t="shared" si="21"/>
        <v>#DIV/0!</v>
      </c>
      <c r="W105" s="17" t="e">
        <f t="shared" si="25"/>
        <v>#DIV/0!</v>
      </c>
      <c r="X105" s="17" t="e">
        <f t="shared" si="25"/>
        <v>#DIV/0!</v>
      </c>
      <c r="Y105" s="17" t="e">
        <f t="shared" si="22"/>
        <v>#DIV/0!</v>
      </c>
      <c r="Z105" s="9" t="e">
        <f t="shared" si="27"/>
        <v>#DIV/0!</v>
      </c>
      <c r="AA105" s="9"/>
      <c r="AB105" s="10" t="e">
        <f t="shared" si="28"/>
        <v>#DIV/0!</v>
      </c>
      <c r="AC105" s="66" t="e">
        <f t="shared" si="29"/>
        <v>#NUM!</v>
      </c>
      <c r="AD105" s="12" t="e">
        <f t="shared" si="30"/>
        <v>#DIV/0!</v>
      </c>
      <c r="AG105" s="71" t="e">
        <f t="shared" si="31"/>
        <v>#DIV/0!</v>
      </c>
    </row>
    <row r="106" spans="19:37" ht="13" x14ac:dyDescent="0.3">
      <c r="S106" s="14">
        <f t="shared" si="19"/>
        <v>1461.9791667</v>
      </c>
      <c r="T106" s="36" t="e">
        <f t="shared" si="24"/>
        <v>#NUM!</v>
      </c>
      <c r="U106" s="16" t="e">
        <f t="shared" si="20"/>
        <v>#DIV/0!</v>
      </c>
      <c r="V106" s="16" t="e">
        <f t="shared" si="21"/>
        <v>#DIV/0!</v>
      </c>
      <c r="W106" s="17" t="e">
        <f t="shared" si="25"/>
        <v>#DIV/0!</v>
      </c>
      <c r="X106" s="17" t="e">
        <f t="shared" si="25"/>
        <v>#DIV/0!</v>
      </c>
      <c r="Y106" s="17" t="e">
        <f t="shared" si="22"/>
        <v>#DIV/0!</v>
      </c>
      <c r="Z106" s="9" t="e">
        <f t="shared" si="27"/>
        <v>#DIV/0!</v>
      </c>
      <c r="AA106" s="9"/>
      <c r="AB106" s="10" t="e">
        <f t="shared" si="28"/>
        <v>#DIV/0!</v>
      </c>
      <c r="AC106" s="66" t="e">
        <f t="shared" si="29"/>
        <v>#NUM!</v>
      </c>
      <c r="AD106" s="12" t="e">
        <f t="shared" si="30"/>
        <v>#DIV/0!</v>
      </c>
      <c r="AG106" s="71" t="e">
        <f t="shared" si="31"/>
        <v>#DIV/0!</v>
      </c>
    </row>
    <row r="107" spans="19:37" ht="13" x14ac:dyDescent="0.3">
      <c r="S107" s="14">
        <f t="shared" si="19"/>
        <v>1461.9791667</v>
      </c>
      <c r="T107" s="36" t="e">
        <f t="shared" si="24"/>
        <v>#NUM!</v>
      </c>
      <c r="U107" s="16" t="e">
        <f t="shared" si="20"/>
        <v>#DIV/0!</v>
      </c>
      <c r="V107" s="16" t="e">
        <f t="shared" si="21"/>
        <v>#DIV/0!</v>
      </c>
      <c r="W107" s="17" t="e">
        <f t="shared" si="25"/>
        <v>#DIV/0!</v>
      </c>
      <c r="X107" s="17" t="e">
        <f t="shared" si="25"/>
        <v>#DIV/0!</v>
      </c>
      <c r="Y107" s="17" t="e">
        <f t="shared" si="22"/>
        <v>#DIV/0!</v>
      </c>
      <c r="Z107" s="9" t="e">
        <f t="shared" si="27"/>
        <v>#DIV/0!</v>
      </c>
      <c r="AA107" s="9"/>
      <c r="AB107" s="10" t="e">
        <f t="shared" si="28"/>
        <v>#DIV/0!</v>
      </c>
      <c r="AC107" s="66" t="e">
        <f t="shared" si="29"/>
        <v>#NUM!</v>
      </c>
      <c r="AD107" s="12" t="e">
        <f t="shared" si="30"/>
        <v>#DIV/0!</v>
      </c>
      <c r="AG107" s="71" t="e">
        <f t="shared" si="31"/>
        <v>#DIV/0!</v>
      </c>
    </row>
    <row r="108" spans="19:37" ht="13" x14ac:dyDescent="0.3">
      <c r="S108" s="14">
        <f t="shared" si="19"/>
        <v>1461.9791667</v>
      </c>
      <c r="T108" s="36" t="e">
        <f t="shared" si="24"/>
        <v>#NUM!</v>
      </c>
      <c r="U108" s="16" t="e">
        <f t="shared" si="20"/>
        <v>#DIV/0!</v>
      </c>
      <c r="V108" s="16" t="e">
        <f t="shared" si="21"/>
        <v>#DIV/0!</v>
      </c>
      <c r="W108" s="17" t="e">
        <f t="shared" si="25"/>
        <v>#DIV/0!</v>
      </c>
      <c r="X108" s="17" t="e">
        <f t="shared" si="25"/>
        <v>#DIV/0!</v>
      </c>
      <c r="Y108" s="17" t="e">
        <f t="shared" si="22"/>
        <v>#DIV/0!</v>
      </c>
      <c r="Z108" s="9" t="e">
        <f t="shared" si="27"/>
        <v>#DIV/0!</v>
      </c>
      <c r="AA108" s="9"/>
      <c r="AB108" s="10" t="e">
        <f t="shared" si="28"/>
        <v>#DIV/0!</v>
      </c>
      <c r="AC108" s="66" t="e">
        <f t="shared" si="29"/>
        <v>#NUM!</v>
      </c>
      <c r="AD108" s="12" t="e">
        <f t="shared" si="30"/>
        <v>#DIV/0!</v>
      </c>
      <c r="AG108" s="71" t="e">
        <f t="shared" si="31"/>
        <v>#DIV/0!</v>
      </c>
    </row>
    <row r="109" spans="19:37" ht="13" x14ac:dyDescent="0.3">
      <c r="S109" s="14">
        <f t="shared" si="19"/>
        <v>1461.9791667</v>
      </c>
      <c r="T109" s="36" t="e">
        <f t="shared" si="24"/>
        <v>#NUM!</v>
      </c>
      <c r="U109" s="16" t="e">
        <f t="shared" si="20"/>
        <v>#DIV/0!</v>
      </c>
      <c r="V109" s="16" t="e">
        <f t="shared" si="21"/>
        <v>#DIV/0!</v>
      </c>
      <c r="W109" s="17" t="e">
        <f t="shared" si="25"/>
        <v>#DIV/0!</v>
      </c>
      <c r="X109" s="17" t="e">
        <f t="shared" si="25"/>
        <v>#DIV/0!</v>
      </c>
      <c r="Y109" s="17" t="e">
        <f t="shared" si="22"/>
        <v>#DIV/0!</v>
      </c>
      <c r="Z109" s="9" t="e">
        <f t="shared" si="27"/>
        <v>#DIV/0!</v>
      </c>
      <c r="AA109" s="9"/>
      <c r="AB109" s="10" t="e">
        <f t="shared" si="28"/>
        <v>#DIV/0!</v>
      </c>
      <c r="AC109" s="66" t="e">
        <f t="shared" si="29"/>
        <v>#NUM!</v>
      </c>
      <c r="AD109" s="12" t="e">
        <f t="shared" si="30"/>
        <v>#DIV/0!</v>
      </c>
      <c r="AG109" s="71" t="e">
        <f t="shared" si="31"/>
        <v>#DIV/0!</v>
      </c>
    </row>
    <row r="110" spans="19:37" ht="13" x14ac:dyDescent="0.3">
      <c r="S110" s="14">
        <f t="shared" si="19"/>
        <v>1461.9791667</v>
      </c>
      <c r="T110" s="36" t="e">
        <f t="shared" si="24"/>
        <v>#NUM!</v>
      </c>
      <c r="U110" s="16" t="e">
        <f t="shared" si="20"/>
        <v>#DIV/0!</v>
      </c>
      <c r="V110" s="16" t="e">
        <f t="shared" si="21"/>
        <v>#DIV/0!</v>
      </c>
      <c r="W110" s="17" t="e">
        <f t="shared" si="25"/>
        <v>#DIV/0!</v>
      </c>
      <c r="X110" s="17" t="e">
        <f t="shared" si="25"/>
        <v>#DIV/0!</v>
      </c>
      <c r="Y110" s="17" t="e">
        <f t="shared" si="22"/>
        <v>#DIV/0!</v>
      </c>
      <c r="Z110" s="9" t="e">
        <f t="shared" si="27"/>
        <v>#DIV/0!</v>
      </c>
      <c r="AA110" s="9"/>
      <c r="AB110" s="10" t="e">
        <f t="shared" si="28"/>
        <v>#DIV/0!</v>
      </c>
      <c r="AC110" s="66" t="e">
        <f t="shared" si="29"/>
        <v>#NUM!</v>
      </c>
      <c r="AD110" s="12" t="e">
        <f t="shared" si="30"/>
        <v>#DIV/0!</v>
      </c>
      <c r="AF110" s="72"/>
      <c r="AG110" s="71" t="e">
        <f t="shared" si="31"/>
        <v>#DIV/0!</v>
      </c>
    </row>
    <row r="111" spans="19:37" ht="13" x14ac:dyDescent="0.3">
      <c r="S111" s="14">
        <f t="shared" si="19"/>
        <v>1461.9791667</v>
      </c>
      <c r="T111" s="36" t="e">
        <f t="shared" si="24"/>
        <v>#NUM!</v>
      </c>
      <c r="U111" s="16" t="e">
        <f t="shared" si="20"/>
        <v>#DIV/0!</v>
      </c>
      <c r="V111" s="16" t="e">
        <f t="shared" si="21"/>
        <v>#DIV/0!</v>
      </c>
      <c r="W111" s="17" t="e">
        <f t="shared" si="25"/>
        <v>#DIV/0!</v>
      </c>
      <c r="X111" s="17" t="e">
        <f t="shared" si="25"/>
        <v>#DIV/0!</v>
      </c>
      <c r="Y111" s="17" t="e">
        <f t="shared" si="22"/>
        <v>#DIV/0!</v>
      </c>
      <c r="Z111" s="9" t="e">
        <f t="shared" si="27"/>
        <v>#DIV/0!</v>
      </c>
      <c r="AA111" s="9"/>
      <c r="AB111" s="10" t="e">
        <f t="shared" si="28"/>
        <v>#DIV/0!</v>
      </c>
      <c r="AC111" s="66" t="e">
        <f t="shared" si="29"/>
        <v>#NUM!</v>
      </c>
      <c r="AD111" s="12" t="e">
        <f t="shared" si="30"/>
        <v>#DIV/0!</v>
      </c>
      <c r="AG111" s="71" t="e">
        <f t="shared" si="31"/>
        <v>#DIV/0!</v>
      </c>
    </row>
    <row r="112" spans="19:37" ht="13" x14ac:dyDescent="0.3">
      <c r="S112" s="14">
        <f t="shared" si="19"/>
        <v>1461.9791667</v>
      </c>
      <c r="T112" s="36" t="e">
        <f t="shared" si="24"/>
        <v>#NUM!</v>
      </c>
      <c r="U112" s="16" t="e">
        <f t="shared" si="20"/>
        <v>#DIV/0!</v>
      </c>
      <c r="V112" s="16" t="e">
        <f t="shared" si="21"/>
        <v>#DIV/0!</v>
      </c>
      <c r="W112" s="17" t="e">
        <f t="shared" si="25"/>
        <v>#DIV/0!</v>
      </c>
      <c r="X112" s="17" t="e">
        <f t="shared" si="25"/>
        <v>#DIV/0!</v>
      </c>
      <c r="Y112" s="17" t="e">
        <f t="shared" si="22"/>
        <v>#DIV/0!</v>
      </c>
      <c r="Z112" s="9" t="e">
        <f t="shared" si="27"/>
        <v>#DIV/0!</v>
      </c>
      <c r="AA112" s="9"/>
      <c r="AB112" s="10" t="e">
        <f t="shared" si="28"/>
        <v>#DIV/0!</v>
      </c>
      <c r="AC112" s="66" t="e">
        <f t="shared" si="29"/>
        <v>#NUM!</v>
      </c>
      <c r="AD112" s="12" t="e">
        <f t="shared" si="30"/>
        <v>#DIV/0!</v>
      </c>
      <c r="AG112" s="71" t="e">
        <f t="shared" si="31"/>
        <v>#DIV/0!</v>
      </c>
    </row>
    <row r="113" spans="19:33" ht="13" x14ac:dyDescent="0.3">
      <c r="S113" s="14">
        <f t="shared" si="19"/>
        <v>1461.9791667</v>
      </c>
      <c r="T113" s="36" t="e">
        <f t="shared" si="24"/>
        <v>#NUM!</v>
      </c>
      <c r="U113" s="16" t="e">
        <f t="shared" si="20"/>
        <v>#DIV/0!</v>
      </c>
      <c r="V113" s="16" t="e">
        <f t="shared" si="21"/>
        <v>#DIV/0!</v>
      </c>
      <c r="W113" s="17" t="e">
        <f t="shared" si="25"/>
        <v>#DIV/0!</v>
      </c>
      <c r="X113" s="17" t="e">
        <f t="shared" si="25"/>
        <v>#DIV/0!</v>
      </c>
      <c r="Y113" s="17" t="e">
        <f t="shared" si="22"/>
        <v>#DIV/0!</v>
      </c>
      <c r="Z113" s="9" t="e">
        <f t="shared" si="27"/>
        <v>#DIV/0!</v>
      </c>
      <c r="AA113" s="9"/>
      <c r="AB113" s="10" t="e">
        <f t="shared" si="28"/>
        <v>#DIV/0!</v>
      </c>
      <c r="AC113" s="66" t="e">
        <f t="shared" si="29"/>
        <v>#NUM!</v>
      </c>
      <c r="AD113" s="12" t="e">
        <f t="shared" si="30"/>
        <v>#DIV/0!</v>
      </c>
      <c r="AG113" s="71" t="e">
        <f t="shared" si="31"/>
        <v>#DIV/0!</v>
      </c>
    </row>
    <row r="114" spans="19:33" ht="13" x14ac:dyDescent="0.3">
      <c r="S114" s="14">
        <f t="shared" si="19"/>
        <v>1461.9791667</v>
      </c>
      <c r="T114" s="36" t="e">
        <f t="shared" si="24"/>
        <v>#NUM!</v>
      </c>
      <c r="U114" s="16" t="e">
        <f t="shared" si="20"/>
        <v>#DIV/0!</v>
      </c>
      <c r="V114" s="16" t="e">
        <f t="shared" si="21"/>
        <v>#DIV/0!</v>
      </c>
      <c r="W114" s="17" t="e">
        <f t="shared" si="25"/>
        <v>#DIV/0!</v>
      </c>
      <c r="X114" s="17" t="e">
        <f t="shared" si="25"/>
        <v>#DIV/0!</v>
      </c>
      <c r="Y114" s="17" t="e">
        <f t="shared" si="22"/>
        <v>#DIV/0!</v>
      </c>
      <c r="Z114" s="9" t="e">
        <f t="shared" si="27"/>
        <v>#DIV/0!</v>
      </c>
      <c r="AA114" s="9"/>
      <c r="AB114" s="10" t="e">
        <f t="shared" si="28"/>
        <v>#DIV/0!</v>
      </c>
      <c r="AC114" s="66" t="e">
        <f t="shared" si="29"/>
        <v>#NUM!</v>
      </c>
      <c r="AD114" s="12" t="e">
        <f t="shared" si="30"/>
        <v>#DIV/0!</v>
      </c>
      <c r="AG114" s="71" t="e">
        <f t="shared" si="31"/>
        <v>#DIV/0!</v>
      </c>
    </row>
    <row r="115" spans="19:33" ht="13" x14ac:dyDescent="0.3">
      <c r="S115" s="14">
        <f t="shared" si="19"/>
        <v>1461.9791667</v>
      </c>
      <c r="T115" s="36" t="e">
        <f t="shared" si="24"/>
        <v>#NUM!</v>
      </c>
      <c r="U115" s="16" t="e">
        <f t="shared" si="20"/>
        <v>#DIV/0!</v>
      </c>
      <c r="V115" s="16" t="e">
        <f t="shared" si="21"/>
        <v>#DIV/0!</v>
      </c>
      <c r="W115" s="17" t="e">
        <f t="shared" si="25"/>
        <v>#DIV/0!</v>
      </c>
      <c r="X115" s="17" t="e">
        <f t="shared" si="25"/>
        <v>#DIV/0!</v>
      </c>
      <c r="Y115" s="17" t="e">
        <f t="shared" si="22"/>
        <v>#DIV/0!</v>
      </c>
      <c r="Z115" s="9" t="e">
        <f t="shared" si="27"/>
        <v>#DIV/0!</v>
      </c>
      <c r="AA115" s="9"/>
      <c r="AB115" s="10" t="e">
        <f t="shared" si="28"/>
        <v>#DIV/0!</v>
      </c>
      <c r="AC115" s="66" t="e">
        <f t="shared" si="29"/>
        <v>#NUM!</v>
      </c>
      <c r="AD115" s="12" t="e">
        <f t="shared" si="30"/>
        <v>#DIV/0!</v>
      </c>
      <c r="AG115" s="71" t="e">
        <f t="shared" si="31"/>
        <v>#DIV/0!</v>
      </c>
    </row>
    <row r="116" spans="19:33" ht="13" x14ac:dyDescent="0.3">
      <c r="S116" s="14">
        <f t="shared" si="19"/>
        <v>1461.9791667</v>
      </c>
      <c r="T116" s="36" t="e">
        <f t="shared" si="24"/>
        <v>#NUM!</v>
      </c>
      <c r="U116" s="16" t="e">
        <f t="shared" si="20"/>
        <v>#DIV/0!</v>
      </c>
      <c r="V116" s="16" t="e">
        <f t="shared" si="21"/>
        <v>#DIV/0!</v>
      </c>
      <c r="W116" s="17" t="e">
        <f t="shared" si="25"/>
        <v>#DIV/0!</v>
      </c>
      <c r="X116" s="17" t="e">
        <f t="shared" si="25"/>
        <v>#DIV/0!</v>
      </c>
      <c r="Y116" s="17" t="e">
        <f t="shared" si="22"/>
        <v>#DIV/0!</v>
      </c>
      <c r="Z116" s="9" t="e">
        <f t="shared" si="27"/>
        <v>#DIV/0!</v>
      </c>
      <c r="AA116" s="9"/>
      <c r="AB116" s="10" t="e">
        <f t="shared" si="28"/>
        <v>#DIV/0!</v>
      </c>
      <c r="AC116" s="66" t="e">
        <f t="shared" si="29"/>
        <v>#NUM!</v>
      </c>
      <c r="AD116" s="12" t="e">
        <f t="shared" si="30"/>
        <v>#DIV/0!</v>
      </c>
      <c r="AG116" s="71" t="e">
        <f t="shared" si="31"/>
        <v>#DIV/0!</v>
      </c>
    </row>
    <row r="117" spans="19:33" ht="13" x14ac:dyDescent="0.3">
      <c r="S117" s="14">
        <f t="shared" si="19"/>
        <v>1461.9791667</v>
      </c>
      <c r="T117" s="36" t="e">
        <f t="shared" si="24"/>
        <v>#NUM!</v>
      </c>
      <c r="U117" s="16" t="e">
        <f t="shared" si="20"/>
        <v>#DIV/0!</v>
      </c>
      <c r="V117" s="16" t="e">
        <f t="shared" si="21"/>
        <v>#DIV/0!</v>
      </c>
      <c r="W117" s="17" t="e">
        <f t="shared" si="25"/>
        <v>#DIV/0!</v>
      </c>
      <c r="X117" s="17" t="e">
        <f t="shared" si="25"/>
        <v>#DIV/0!</v>
      </c>
      <c r="Y117" s="17" t="e">
        <f t="shared" si="22"/>
        <v>#DIV/0!</v>
      </c>
      <c r="Z117" s="9" t="e">
        <f t="shared" si="27"/>
        <v>#DIV/0!</v>
      </c>
      <c r="AA117" s="9"/>
      <c r="AB117" s="10" t="e">
        <f t="shared" si="28"/>
        <v>#DIV/0!</v>
      </c>
      <c r="AC117" s="66" t="e">
        <f t="shared" si="29"/>
        <v>#NUM!</v>
      </c>
      <c r="AD117" s="12" t="e">
        <f t="shared" si="30"/>
        <v>#DIV/0!</v>
      </c>
      <c r="AG117" s="71" t="e">
        <f t="shared" si="31"/>
        <v>#DIV/0!</v>
      </c>
    </row>
    <row r="118" spans="19:33" ht="13" x14ac:dyDescent="0.3">
      <c r="S118" s="14">
        <f t="shared" si="19"/>
        <v>1461.9791667</v>
      </c>
      <c r="T118" s="36" t="e">
        <f t="shared" si="24"/>
        <v>#NUM!</v>
      </c>
      <c r="U118" s="16" t="e">
        <f t="shared" si="20"/>
        <v>#DIV/0!</v>
      </c>
      <c r="V118" s="16" t="e">
        <f t="shared" si="21"/>
        <v>#DIV/0!</v>
      </c>
      <c r="W118" s="17" t="e">
        <f t="shared" si="25"/>
        <v>#DIV/0!</v>
      </c>
      <c r="X118" s="17" t="e">
        <f t="shared" si="25"/>
        <v>#DIV/0!</v>
      </c>
      <c r="Y118" s="17" t="e">
        <f t="shared" si="22"/>
        <v>#DIV/0!</v>
      </c>
      <c r="Z118" s="9" t="e">
        <f t="shared" si="27"/>
        <v>#DIV/0!</v>
      </c>
      <c r="AA118" s="9"/>
      <c r="AB118" s="10" t="e">
        <f t="shared" si="28"/>
        <v>#DIV/0!</v>
      </c>
      <c r="AC118" s="66" t="e">
        <f t="shared" si="29"/>
        <v>#NUM!</v>
      </c>
      <c r="AD118" s="12" t="e">
        <f t="shared" si="30"/>
        <v>#DIV/0!</v>
      </c>
      <c r="AG118" s="71" t="e">
        <f t="shared" si="31"/>
        <v>#DIV/0!</v>
      </c>
    </row>
    <row r="119" spans="19:33" ht="13" x14ac:dyDescent="0.3">
      <c r="S119" s="14">
        <f t="shared" si="19"/>
        <v>1461.9791667</v>
      </c>
      <c r="T119" s="36" t="e">
        <f t="shared" si="24"/>
        <v>#NUM!</v>
      </c>
      <c r="U119" s="16" t="e">
        <f t="shared" si="20"/>
        <v>#DIV/0!</v>
      </c>
      <c r="V119" s="16" t="e">
        <f t="shared" si="21"/>
        <v>#DIV/0!</v>
      </c>
      <c r="W119" s="17" t="e">
        <f t="shared" si="25"/>
        <v>#DIV/0!</v>
      </c>
      <c r="X119" s="17" t="e">
        <f t="shared" si="25"/>
        <v>#DIV/0!</v>
      </c>
      <c r="Y119" s="17" t="e">
        <f t="shared" si="22"/>
        <v>#DIV/0!</v>
      </c>
      <c r="Z119" s="9" t="e">
        <f t="shared" si="27"/>
        <v>#DIV/0!</v>
      </c>
      <c r="AA119" s="9"/>
      <c r="AB119" s="10" t="e">
        <f t="shared" si="28"/>
        <v>#DIV/0!</v>
      </c>
      <c r="AC119" s="66" t="e">
        <f t="shared" si="29"/>
        <v>#NUM!</v>
      </c>
      <c r="AD119" s="12" t="e">
        <f t="shared" si="30"/>
        <v>#DIV/0!</v>
      </c>
      <c r="AG119" s="71" t="e">
        <f t="shared" si="31"/>
        <v>#DIV/0!</v>
      </c>
    </row>
    <row r="120" spans="19:33" ht="13" x14ac:dyDescent="0.3">
      <c r="S120" s="14">
        <f t="shared" si="19"/>
        <v>1461.9791667</v>
      </c>
      <c r="T120" s="36" t="e">
        <f t="shared" si="24"/>
        <v>#NUM!</v>
      </c>
      <c r="U120" s="16" t="e">
        <f t="shared" si="20"/>
        <v>#DIV/0!</v>
      </c>
      <c r="V120" s="16" t="e">
        <f t="shared" si="21"/>
        <v>#DIV/0!</v>
      </c>
      <c r="W120" s="17" t="e">
        <f t="shared" si="25"/>
        <v>#DIV/0!</v>
      </c>
      <c r="X120" s="17" t="e">
        <f t="shared" si="25"/>
        <v>#DIV/0!</v>
      </c>
      <c r="Y120" s="17" t="e">
        <f t="shared" si="22"/>
        <v>#DIV/0!</v>
      </c>
      <c r="Z120" s="9" t="e">
        <f t="shared" si="27"/>
        <v>#DIV/0!</v>
      </c>
      <c r="AA120" s="9"/>
      <c r="AB120" s="10" t="e">
        <f t="shared" si="28"/>
        <v>#DIV/0!</v>
      </c>
      <c r="AC120" s="66" t="e">
        <f t="shared" si="29"/>
        <v>#NUM!</v>
      </c>
      <c r="AD120" s="12" t="e">
        <f t="shared" si="30"/>
        <v>#DIV/0!</v>
      </c>
      <c r="AF120" s="72"/>
      <c r="AG120" s="71" t="e">
        <f t="shared" si="31"/>
        <v>#DIV/0!</v>
      </c>
    </row>
    <row r="121" spans="19:33" ht="13" x14ac:dyDescent="0.3">
      <c r="S121" s="14">
        <f t="shared" si="19"/>
        <v>1461.9791667</v>
      </c>
      <c r="T121" s="36" t="e">
        <f t="shared" si="24"/>
        <v>#NUM!</v>
      </c>
      <c r="U121" s="16" t="e">
        <f t="shared" si="20"/>
        <v>#DIV/0!</v>
      </c>
      <c r="V121" s="16" t="e">
        <f t="shared" si="21"/>
        <v>#DIV/0!</v>
      </c>
      <c r="W121" s="17" t="e">
        <f t="shared" si="25"/>
        <v>#DIV/0!</v>
      </c>
      <c r="X121" s="17" t="e">
        <f t="shared" si="25"/>
        <v>#DIV/0!</v>
      </c>
      <c r="Y121" s="17" t="e">
        <f t="shared" si="22"/>
        <v>#DIV/0!</v>
      </c>
      <c r="Z121" s="9" t="e">
        <f t="shared" si="27"/>
        <v>#DIV/0!</v>
      </c>
      <c r="AA121" s="9"/>
      <c r="AB121" s="10" t="e">
        <f t="shared" si="28"/>
        <v>#DIV/0!</v>
      </c>
      <c r="AC121" s="66" t="e">
        <f t="shared" si="29"/>
        <v>#NUM!</v>
      </c>
      <c r="AD121" s="12" t="e">
        <f t="shared" si="30"/>
        <v>#DIV/0!</v>
      </c>
      <c r="AG121" s="71" t="e">
        <f t="shared" si="31"/>
        <v>#DIV/0!</v>
      </c>
    </row>
    <row r="122" spans="19:33" ht="13" x14ac:dyDescent="0.3">
      <c r="S122" s="14">
        <f t="shared" si="19"/>
        <v>1461.9791667</v>
      </c>
      <c r="T122" s="36" t="e">
        <f t="shared" si="24"/>
        <v>#NUM!</v>
      </c>
      <c r="U122" s="16" t="e">
        <f t="shared" si="20"/>
        <v>#DIV/0!</v>
      </c>
      <c r="V122" s="16" t="e">
        <f t="shared" si="21"/>
        <v>#DIV/0!</v>
      </c>
      <c r="W122" s="17" t="e">
        <f t="shared" si="25"/>
        <v>#DIV/0!</v>
      </c>
      <c r="X122" s="17" t="e">
        <f t="shared" si="25"/>
        <v>#DIV/0!</v>
      </c>
      <c r="Y122" s="17" t="e">
        <f t="shared" si="22"/>
        <v>#DIV/0!</v>
      </c>
      <c r="Z122" s="9" t="e">
        <f t="shared" si="27"/>
        <v>#DIV/0!</v>
      </c>
      <c r="AA122" s="9"/>
      <c r="AB122" s="10" t="e">
        <f t="shared" si="28"/>
        <v>#DIV/0!</v>
      </c>
      <c r="AC122" s="66" t="e">
        <f t="shared" si="29"/>
        <v>#NUM!</v>
      </c>
      <c r="AD122" s="12" t="e">
        <f t="shared" si="30"/>
        <v>#DIV/0!</v>
      </c>
      <c r="AG122" s="71" t="e">
        <f t="shared" si="31"/>
        <v>#DIV/0!</v>
      </c>
    </row>
    <row r="123" spans="19:33" ht="13" x14ac:dyDescent="0.3">
      <c r="S123" s="14">
        <f t="shared" si="19"/>
        <v>1461.9791667</v>
      </c>
      <c r="T123" s="36" t="e">
        <f t="shared" si="24"/>
        <v>#NUM!</v>
      </c>
      <c r="U123" s="16" t="e">
        <f t="shared" si="20"/>
        <v>#DIV/0!</v>
      </c>
      <c r="V123" s="16" t="e">
        <f t="shared" si="21"/>
        <v>#DIV/0!</v>
      </c>
      <c r="W123" s="17" t="e">
        <f t="shared" si="25"/>
        <v>#DIV/0!</v>
      </c>
      <c r="X123" s="17" t="e">
        <f t="shared" si="25"/>
        <v>#DIV/0!</v>
      </c>
      <c r="Y123" s="17" t="e">
        <f t="shared" si="22"/>
        <v>#DIV/0!</v>
      </c>
      <c r="Z123" s="9" t="e">
        <f t="shared" si="27"/>
        <v>#DIV/0!</v>
      </c>
      <c r="AA123" s="9"/>
      <c r="AB123" s="10" t="e">
        <f t="shared" si="28"/>
        <v>#DIV/0!</v>
      </c>
      <c r="AC123" s="66" t="e">
        <f t="shared" si="29"/>
        <v>#NUM!</v>
      </c>
      <c r="AD123" s="12" t="e">
        <f t="shared" si="30"/>
        <v>#DIV/0!</v>
      </c>
      <c r="AG123" s="71" t="e">
        <f t="shared" si="31"/>
        <v>#DIV/0!</v>
      </c>
    </row>
    <row r="124" spans="19:33" ht="13" x14ac:dyDescent="0.3">
      <c r="S124" s="14">
        <f t="shared" si="19"/>
        <v>1461.9791667</v>
      </c>
      <c r="T124" s="36" t="e">
        <f t="shared" si="24"/>
        <v>#NUM!</v>
      </c>
      <c r="U124" s="16" t="e">
        <f t="shared" si="20"/>
        <v>#DIV/0!</v>
      </c>
      <c r="V124" s="16" t="e">
        <f t="shared" si="21"/>
        <v>#DIV/0!</v>
      </c>
      <c r="W124" s="17" t="e">
        <f t="shared" si="25"/>
        <v>#DIV/0!</v>
      </c>
      <c r="X124" s="17" t="e">
        <f t="shared" si="25"/>
        <v>#DIV/0!</v>
      </c>
      <c r="Y124" s="17" t="e">
        <f t="shared" si="22"/>
        <v>#DIV/0!</v>
      </c>
      <c r="Z124" s="9" t="e">
        <f t="shared" si="27"/>
        <v>#DIV/0!</v>
      </c>
      <c r="AA124" s="9"/>
      <c r="AB124" s="10" t="e">
        <f t="shared" si="28"/>
        <v>#DIV/0!</v>
      </c>
      <c r="AC124" s="66" t="e">
        <f t="shared" si="29"/>
        <v>#NUM!</v>
      </c>
      <c r="AD124" s="12" t="e">
        <f t="shared" si="30"/>
        <v>#DIV/0!</v>
      </c>
      <c r="AG124" s="71" t="e">
        <f t="shared" si="31"/>
        <v>#DIV/0!</v>
      </c>
    </row>
    <row r="125" spans="19:33" ht="13" x14ac:dyDescent="0.3">
      <c r="S125" s="14">
        <f t="shared" si="19"/>
        <v>1461.9791667</v>
      </c>
      <c r="T125" s="36" t="e">
        <f t="shared" si="24"/>
        <v>#NUM!</v>
      </c>
      <c r="U125" s="16" t="e">
        <f t="shared" si="20"/>
        <v>#DIV/0!</v>
      </c>
      <c r="V125" s="16" t="e">
        <f t="shared" si="21"/>
        <v>#DIV/0!</v>
      </c>
      <c r="W125" s="17" t="e">
        <f t="shared" si="25"/>
        <v>#DIV/0!</v>
      </c>
      <c r="X125" s="17" t="e">
        <f t="shared" si="25"/>
        <v>#DIV/0!</v>
      </c>
      <c r="Y125" s="17" t="e">
        <f t="shared" si="22"/>
        <v>#DIV/0!</v>
      </c>
      <c r="Z125" s="9" t="e">
        <f t="shared" si="27"/>
        <v>#DIV/0!</v>
      </c>
      <c r="AA125" s="9"/>
      <c r="AB125" s="10" t="e">
        <f t="shared" si="28"/>
        <v>#DIV/0!</v>
      </c>
      <c r="AC125" s="66" t="e">
        <f t="shared" si="29"/>
        <v>#NUM!</v>
      </c>
      <c r="AD125" s="12" t="e">
        <f t="shared" si="30"/>
        <v>#DIV/0!</v>
      </c>
      <c r="AG125" s="71" t="e">
        <f t="shared" si="31"/>
        <v>#DIV/0!</v>
      </c>
    </row>
    <row r="126" spans="19:33" ht="13" x14ac:dyDescent="0.3">
      <c r="S126" s="14">
        <f t="shared" si="19"/>
        <v>1461.9791667</v>
      </c>
      <c r="T126" s="36" t="e">
        <f t="shared" si="24"/>
        <v>#NUM!</v>
      </c>
      <c r="U126" s="16" t="e">
        <f t="shared" si="20"/>
        <v>#DIV/0!</v>
      </c>
      <c r="V126" s="16" t="e">
        <f t="shared" si="21"/>
        <v>#DIV/0!</v>
      </c>
      <c r="W126" s="17" t="e">
        <f t="shared" si="25"/>
        <v>#DIV/0!</v>
      </c>
      <c r="X126" s="17" t="e">
        <f t="shared" si="25"/>
        <v>#DIV/0!</v>
      </c>
      <c r="Y126" s="17" t="e">
        <f t="shared" si="22"/>
        <v>#DIV/0!</v>
      </c>
      <c r="Z126" s="9" t="e">
        <f t="shared" si="27"/>
        <v>#DIV/0!</v>
      </c>
      <c r="AA126" s="9"/>
      <c r="AB126" s="10" t="e">
        <f t="shared" si="28"/>
        <v>#DIV/0!</v>
      </c>
      <c r="AC126" s="66" t="e">
        <f t="shared" si="29"/>
        <v>#NUM!</v>
      </c>
      <c r="AD126" s="12" t="e">
        <f t="shared" si="30"/>
        <v>#DIV/0!</v>
      </c>
      <c r="AG126" s="71" t="e">
        <f t="shared" si="31"/>
        <v>#DIV/0!</v>
      </c>
    </row>
    <row r="127" spans="19:33" ht="13" x14ac:dyDescent="0.3">
      <c r="S127" s="14">
        <f t="shared" si="19"/>
        <v>1461.9791667</v>
      </c>
      <c r="T127" s="36" t="e">
        <f t="shared" si="24"/>
        <v>#NUM!</v>
      </c>
      <c r="U127" s="16" t="e">
        <f t="shared" si="20"/>
        <v>#DIV/0!</v>
      </c>
      <c r="V127" s="16" t="e">
        <f t="shared" si="21"/>
        <v>#DIV/0!</v>
      </c>
      <c r="W127" s="17" t="e">
        <f t="shared" si="25"/>
        <v>#DIV/0!</v>
      </c>
      <c r="X127" s="17" t="e">
        <f t="shared" si="25"/>
        <v>#DIV/0!</v>
      </c>
      <c r="Y127" s="17" t="e">
        <f t="shared" si="22"/>
        <v>#DIV/0!</v>
      </c>
      <c r="Z127" s="9" t="e">
        <f t="shared" si="27"/>
        <v>#DIV/0!</v>
      </c>
      <c r="AA127" s="9"/>
      <c r="AB127" s="10" t="e">
        <f t="shared" si="28"/>
        <v>#DIV/0!</v>
      </c>
      <c r="AC127" s="66" t="e">
        <f t="shared" si="29"/>
        <v>#NUM!</v>
      </c>
      <c r="AD127" s="12" t="e">
        <f t="shared" si="30"/>
        <v>#DIV/0!</v>
      </c>
      <c r="AG127" s="71" t="e">
        <f t="shared" si="31"/>
        <v>#DIV/0!</v>
      </c>
    </row>
    <row r="128" spans="19:33" ht="13" x14ac:dyDescent="0.3">
      <c r="S128" s="14">
        <f t="shared" si="19"/>
        <v>1461.9791667</v>
      </c>
      <c r="T128" s="36" t="e">
        <f t="shared" si="24"/>
        <v>#NUM!</v>
      </c>
      <c r="U128" s="16" t="e">
        <f t="shared" si="20"/>
        <v>#DIV/0!</v>
      </c>
      <c r="V128" s="16" t="e">
        <f t="shared" si="21"/>
        <v>#DIV/0!</v>
      </c>
      <c r="W128" s="17" t="e">
        <f t="shared" si="25"/>
        <v>#DIV/0!</v>
      </c>
      <c r="X128" s="17" t="e">
        <f t="shared" si="25"/>
        <v>#DIV/0!</v>
      </c>
      <c r="Y128" s="17" t="e">
        <f t="shared" si="22"/>
        <v>#DIV/0!</v>
      </c>
      <c r="Z128" s="9" t="e">
        <f t="shared" si="27"/>
        <v>#DIV/0!</v>
      </c>
      <c r="AA128" s="9"/>
      <c r="AB128" s="10" t="e">
        <f t="shared" si="28"/>
        <v>#DIV/0!</v>
      </c>
      <c r="AC128" s="66" t="e">
        <f t="shared" si="29"/>
        <v>#NUM!</v>
      </c>
      <c r="AD128" s="12" t="e">
        <f t="shared" si="30"/>
        <v>#DIV/0!</v>
      </c>
      <c r="AG128" s="71" t="e">
        <f t="shared" si="31"/>
        <v>#DIV/0!</v>
      </c>
    </row>
    <row r="129" spans="19:33" ht="13" x14ac:dyDescent="0.3">
      <c r="S129" s="14">
        <f t="shared" si="19"/>
        <v>1461.9791667</v>
      </c>
      <c r="T129" s="36" t="e">
        <f t="shared" si="24"/>
        <v>#NUM!</v>
      </c>
      <c r="U129" s="16" t="e">
        <f t="shared" si="20"/>
        <v>#DIV/0!</v>
      </c>
      <c r="V129" s="16" t="e">
        <f t="shared" si="21"/>
        <v>#DIV/0!</v>
      </c>
      <c r="W129" s="17" t="e">
        <f t="shared" si="25"/>
        <v>#DIV/0!</v>
      </c>
      <c r="X129" s="17" t="e">
        <f t="shared" si="25"/>
        <v>#DIV/0!</v>
      </c>
      <c r="Y129" s="17" t="e">
        <f t="shared" si="22"/>
        <v>#DIV/0!</v>
      </c>
      <c r="Z129" s="9" t="e">
        <f t="shared" si="27"/>
        <v>#DIV/0!</v>
      </c>
      <c r="AA129" s="9"/>
      <c r="AB129" s="10" t="e">
        <f t="shared" si="28"/>
        <v>#DIV/0!</v>
      </c>
      <c r="AC129" s="66" t="e">
        <f t="shared" si="29"/>
        <v>#NUM!</v>
      </c>
      <c r="AD129" s="12" t="e">
        <f t="shared" si="30"/>
        <v>#DIV/0!</v>
      </c>
      <c r="AG129" s="71" t="e">
        <f t="shared" si="31"/>
        <v>#DIV/0!</v>
      </c>
    </row>
    <row r="130" spans="19:33" ht="13" x14ac:dyDescent="0.3">
      <c r="S130" s="14">
        <f t="shared" si="19"/>
        <v>1461.9791667</v>
      </c>
      <c r="T130" s="36" t="e">
        <f t="shared" si="24"/>
        <v>#NUM!</v>
      </c>
      <c r="U130" s="16" t="e">
        <f t="shared" si="20"/>
        <v>#DIV/0!</v>
      </c>
      <c r="V130" s="16" t="e">
        <f t="shared" si="21"/>
        <v>#DIV/0!</v>
      </c>
      <c r="W130" s="17" t="e">
        <f t="shared" si="25"/>
        <v>#DIV/0!</v>
      </c>
      <c r="X130" s="17" t="e">
        <f t="shared" si="25"/>
        <v>#DIV/0!</v>
      </c>
      <c r="Y130" s="17" t="e">
        <f t="shared" si="22"/>
        <v>#DIV/0!</v>
      </c>
      <c r="Z130" s="9" t="e">
        <f t="shared" si="27"/>
        <v>#DIV/0!</v>
      </c>
      <c r="AA130" s="9"/>
      <c r="AB130" s="10" t="e">
        <f t="shared" si="28"/>
        <v>#DIV/0!</v>
      </c>
      <c r="AC130" s="66" t="e">
        <f t="shared" si="29"/>
        <v>#NUM!</v>
      </c>
      <c r="AD130" s="12" t="e">
        <f t="shared" si="30"/>
        <v>#DIV/0!</v>
      </c>
      <c r="AF130" s="72"/>
      <c r="AG130" s="71" t="e">
        <f t="shared" si="31"/>
        <v>#DIV/0!</v>
      </c>
    </row>
    <row r="131" spans="19:33" ht="13" x14ac:dyDescent="0.3">
      <c r="S131" s="14">
        <f t="shared" si="19"/>
        <v>1461.9791667</v>
      </c>
      <c r="T131" s="36" t="e">
        <f t="shared" si="24"/>
        <v>#NUM!</v>
      </c>
      <c r="U131" s="16" t="e">
        <f t="shared" si="20"/>
        <v>#DIV/0!</v>
      </c>
      <c r="V131" s="16" t="e">
        <f t="shared" si="21"/>
        <v>#DIV/0!</v>
      </c>
      <c r="W131" s="17" t="e">
        <f t="shared" si="25"/>
        <v>#DIV/0!</v>
      </c>
      <c r="X131" s="17" t="e">
        <f t="shared" si="25"/>
        <v>#DIV/0!</v>
      </c>
      <c r="Y131" s="17" t="e">
        <f t="shared" si="22"/>
        <v>#DIV/0!</v>
      </c>
      <c r="Z131" s="9" t="e">
        <f t="shared" si="27"/>
        <v>#DIV/0!</v>
      </c>
      <c r="AA131" s="9"/>
      <c r="AB131" s="10" t="e">
        <f t="shared" si="28"/>
        <v>#DIV/0!</v>
      </c>
      <c r="AC131" s="66" t="e">
        <f t="shared" si="29"/>
        <v>#NUM!</v>
      </c>
      <c r="AD131" s="12" t="e">
        <f t="shared" si="30"/>
        <v>#DIV/0!</v>
      </c>
      <c r="AG131" s="71" t="e">
        <f t="shared" si="31"/>
        <v>#DIV/0!</v>
      </c>
    </row>
    <row r="132" spans="19:33" ht="13" x14ac:dyDescent="0.3">
      <c r="S132" s="14">
        <f t="shared" ref="S132:S146" si="32">((B132/86400)+(365.25*4)+(1-0.0208333))</f>
        <v>1461.9791667</v>
      </c>
      <c r="T132" s="36" t="e">
        <f t="shared" ref="T132:T146" si="33">(1/((0.0010183)+(0.000241*LN((R132/(16383-R132))*17400))+((0.00000015*LN((R132/(16383-R132))*17400)^3))))-273.15</f>
        <v>#NUM!</v>
      </c>
      <c r="U132" s="16" t="e">
        <f t="shared" ref="U132:U146" si="34">(((F132-D132)/(E132-C132)+((N132-L132)/(M132-K132)))/2)*2^14</f>
        <v>#DIV/0!</v>
      </c>
      <c r="V132" s="16" t="e">
        <f t="shared" ref="V132:V146" si="35">(((H132-D132)/(G132-C132)+((P132-L132)/(O132-K132)))/2)*2^14</f>
        <v>#DIV/0!</v>
      </c>
      <c r="W132" s="17" t="e">
        <f t="shared" ref="W132:W146" si="36">-LOG((U132/16384)/(U$6/16384))</f>
        <v>#DIV/0!</v>
      </c>
      <c r="X132" s="17" t="e">
        <f t="shared" ref="X132:X146" si="37">-LOG((V132/16384)/(V$6/16384))</f>
        <v>#DIV/0!</v>
      </c>
      <c r="Y132" s="17" t="e">
        <f t="shared" ref="Y132:Y146" si="38">X132/W132</f>
        <v>#DIV/0!</v>
      </c>
      <c r="Z132" s="9" t="e">
        <f t="shared" ref="Z132:Z146" si="39">-LOG((Y132-((2.6445*10^-7*(273.15+T132)^2)-(9.942*10^-5*(273.15+T132))+(1.0361*10^-2)))/(((6.2236*10^-5*(273.15+T132)^2-3.8762*10^-2*(273.15+T132)+8.9077))-((-3.0956*10^-6*((T132+273.15)^2)+(2.2264*10^-3*(T132+273.15))-2.9019*10^-1))*Y132))</f>
        <v>#DIV/0!</v>
      </c>
      <c r="AA132" s="9"/>
      <c r="AB132" s="10" t="e">
        <f t="shared" ref="AB132:AB146" si="40">Z132+(AA132*($T132-$AC$1))</f>
        <v>#DIV/0!</v>
      </c>
      <c r="AC132" s="66" t="e">
        <f t="shared" si="29"/>
        <v>#NUM!</v>
      </c>
      <c r="AD132" s="12" t="e">
        <f t="shared" ref="AD132:AD146" si="41">10^((-$AH$3+(SQRT(($AH$3^2)-(4*$AH$2*($AH$4-AB132)))))/(2*$AH$2))</f>
        <v>#DIV/0!</v>
      </c>
      <c r="AG132" s="71" t="e">
        <f t="shared" si="31"/>
        <v>#DIV/0!</v>
      </c>
    </row>
    <row r="133" spans="19:33" ht="13" x14ac:dyDescent="0.3">
      <c r="S133" s="14">
        <f t="shared" si="32"/>
        <v>1461.9791667</v>
      </c>
      <c r="T133" s="36" t="e">
        <f t="shared" si="33"/>
        <v>#NUM!</v>
      </c>
      <c r="U133" s="16" t="e">
        <f t="shared" si="34"/>
        <v>#DIV/0!</v>
      </c>
      <c r="V133" s="16" t="e">
        <f t="shared" si="35"/>
        <v>#DIV/0!</v>
      </c>
      <c r="W133" s="17" t="e">
        <f t="shared" si="36"/>
        <v>#DIV/0!</v>
      </c>
      <c r="X133" s="17" t="e">
        <f t="shared" si="37"/>
        <v>#DIV/0!</v>
      </c>
      <c r="Y133" s="17" t="e">
        <f t="shared" si="38"/>
        <v>#DIV/0!</v>
      </c>
      <c r="Z133" s="9" t="e">
        <f t="shared" si="39"/>
        <v>#DIV/0!</v>
      </c>
      <c r="AA133" s="9"/>
      <c r="AB133" s="10" t="e">
        <f t="shared" si="40"/>
        <v>#DIV/0!</v>
      </c>
      <c r="AC133" s="66" t="e">
        <f t="shared" si="29"/>
        <v>#NUM!</v>
      </c>
      <c r="AD133" s="12" t="e">
        <f t="shared" si="41"/>
        <v>#DIV/0!</v>
      </c>
      <c r="AG133" s="71" t="e">
        <f t="shared" si="31"/>
        <v>#DIV/0!</v>
      </c>
    </row>
    <row r="134" spans="19:33" ht="13" x14ac:dyDescent="0.3">
      <c r="S134" s="14">
        <f t="shared" si="32"/>
        <v>1461.9791667</v>
      </c>
      <c r="T134" s="36" t="e">
        <f t="shared" si="33"/>
        <v>#NUM!</v>
      </c>
      <c r="U134" s="16" t="e">
        <f t="shared" si="34"/>
        <v>#DIV/0!</v>
      </c>
      <c r="V134" s="16" t="e">
        <f t="shared" si="35"/>
        <v>#DIV/0!</v>
      </c>
      <c r="W134" s="17" t="e">
        <f t="shared" si="36"/>
        <v>#DIV/0!</v>
      </c>
      <c r="X134" s="17" t="e">
        <f t="shared" si="37"/>
        <v>#DIV/0!</v>
      </c>
      <c r="Y134" s="17" t="e">
        <f t="shared" si="38"/>
        <v>#DIV/0!</v>
      </c>
      <c r="Z134" s="9" t="e">
        <f t="shared" si="39"/>
        <v>#DIV/0!</v>
      </c>
      <c r="AA134" s="9"/>
      <c r="AB134" s="10" t="e">
        <f t="shared" si="40"/>
        <v>#DIV/0!</v>
      </c>
      <c r="AC134" s="66" t="e">
        <f t="shared" si="29"/>
        <v>#NUM!</v>
      </c>
      <c r="AD134" s="12" t="e">
        <f t="shared" si="41"/>
        <v>#DIV/0!</v>
      </c>
      <c r="AG134" s="71" t="e">
        <f t="shared" si="31"/>
        <v>#DIV/0!</v>
      </c>
    </row>
    <row r="135" spans="19:33" ht="13" x14ac:dyDescent="0.3">
      <c r="S135" s="14">
        <f t="shared" si="32"/>
        <v>1461.9791667</v>
      </c>
      <c r="T135" s="36" t="e">
        <f t="shared" si="33"/>
        <v>#NUM!</v>
      </c>
      <c r="U135" s="16" t="e">
        <f t="shared" si="34"/>
        <v>#DIV/0!</v>
      </c>
      <c r="V135" s="16" t="e">
        <f t="shared" si="35"/>
        <v>#DIV/0!</v>
      </c>
      <c r="W135" s="17" t="e">
        <f t="shared" si="36"/>
        <v>#DIV/0!</v>
      </c>
      <c r="X135" s="17" t="e">
        <f t="shared" si="37"/>
        <v>#DIV/0!</v>
      </c>
      <c r="Y135" s="17" t="e">
        <f t="shared" si="38"/>
        <v>#DIV/0!</v>
      </c>
      <c r="Z135" s="9" t="e">
        <f t="shared" si="39"/>
        <v>#DIV/0!</v>
      </c>
      <c r="AA135" s="9"/>
      <c r="AB135" s="10" t="e">
        <f t="shared" si="40"/>
        <v>#DIV/0!</v>
      </c>
      <c r="AC135" s="66" t="e">
        <f t="shared" si="29"/>
        <v>#NUM!</v>
      </c>
      <c r="AD135" s="12" t="e">
        <f t="shared" si="41"/>
        <v>#DIV/0!</v>
      </c>
      <c r="AG135" s="71" t="e">
        <f t="shared" si="31"/>
        <v>#DIV/0!</v>
      </c>
    </row>
    <row r="136" spans="19:33" ht="13" x14ac:dyDescent="0.3">
      <c r="S136" s="14">
        <f t="shared" si="32"/>
        <v>1461.9791667</v>
      </c>
      <c r="T136" s="36" t="e">
        <f t="shared" si="33"/>
        <v>#NUM!</v>
      </c>
      <c r="U136" s="16" t="e">
        <f t="shared" si="34"/>
        <v>#DIV/0!</v>
      </c>
      <c r="V136" s="16" t="e">
        <f t="shared" si="35"/>
        <v>#DIV/0!</v>
      </c>
      <c r="W136" s="17" t="e">
        <f t="shared" si="36"/>
        <v>#DIV/0!</v>
      </c>
      <c r="X136" s="17" t="e">
        <f t="shared" si="37"/>
        <v>#DIV/0!</v>
      </c>
      <c r="Y136" s="17" t="e">
        <f t="shared" si="38"/>
        <v>#DIV/0!</v>
      </c>
      <c r="Z136" s="9" t="e">
        <f t="shared" si="39"/>
        <v>#DIV/0!</v>
      </c>
      <c r="AA136" s="9"/>
      <c r="AB136" s="10" t="e">
        <f t="shared" si="40"/>
        <v>#DIV/0!</v>
      </c>
      <c r="AC136" s="66" t="e">
        <f t="shared" si="29"/>
        <v>#NUM!</v>
      </c>
      <c r="AD136" s="12" t="e">
        <f t="shared" si="41"/>
        <v>#DIV/0!</v>
      </c>
      <c r="AG136" s="71" t="e">
        <f t="shared" si="31"/>
        <v>#DIV/0!</v>
      </c>
    </row>
    <row r="137" spans="19:33" ht="13" x14ac:dyDescent="0.3">
      <c r="S137" s="14">
        <f t="shared" si="32"/>
        <v>1461.9791667</v>
      </c>
      <c r="T137" s="36" t="e">
        <f t="shared" si="33"/>
        <v>#NUM!</v>
      </c>
      <c r="U137" s="16" t="e">
        <f t="shared" si="34"/>
        <v>#DIV/0!</v>
      </c>
      <c r="V137" s="16" t="e">
        <f t="shared" si="35"/>
        <v>#DIV/0!</v>
      </c>
      <c r="W137" s="17" t="e">
        <f t="shared" si="36"/>
        <v>#DIV/0!</v>
      </c>
      <c r="X137" s="17" t="e">
        <f t="shared" si="37"/>
        <v>#DIV/0!</v>
      </c>
      <c r="Y137" s="17" t="e">
        <f t="shared" si="38"/>
        <v>#DIV/0!</v>
      </c>
      <c r="Z137" s="9" t="e">
        <f t="shared" si="39"/>
        <v>#DIV/0!</v>
      </c>
      <c r="AA137" s="9"/>
      <c r="AB137" s="10" t="e">
        <f t="shared" si="40"/>
        <v>#DIV/0!</v>
      </c>
      <c r="AC137" s="66" t="e">
        <f t="shared" si="29"/>
        <v>#NUM!</v>
      </c>
      <c r="AD137" s="12" t="e">
        <f t="shared" si="41"/>
        <v>#DIV/0!</v>
      </c>
      <c r="AG137" s="71" t="e">
        <f t="shared" si="31"/>
        <v>#DIV/0!</v>
      </c>
    </row>
    <row r="138" spans="19:33" ht="13" x14ac:dyDescent="0.3">
      <c r="S138" s="14">
        <f t="shared" si="32"/>
        <v>1461.9791667</v>
      </c>
      <c r="T138" s="36" t="e">
        <f t="shared" si="33"/>
        <v>#NUM!</v>
      </c>
      <c r="U138" s="16" t="e">
        <f t="shared" si="34"/>
        <v>#DIV/0!</v>
      </c>
      <c r="V138" s="16" t="e">
        <f t="shared" si="35"/>
        <v>#DIV/0!</v>
      </c>
      <c r="W138" s="17" t="e">
        <f t="shared" si="36"/>
        <v>#DIV/0!</v>
      </c>
      <c r="X138" s="17" t="e">
        <f t="shared" si="37"/>
        <v>#DIV/0!</v>
      </c>
      <c r="Y138" s="17" t="e">
        <f t="shared" si="38"/>
        <v>#DIV/0!</v>
      </c>
      <c r="Z138" s="9" t="e">
        <f t="shared" si="39"/>
        <v>#DIV/0!</v>
      </c>
      <c r="AA138" s="9"/>
      <c r="AB138" s="10" t="e">
        <f t="shared" si="40"/>
        <v>#DIV/0!</v>
      </c>
      <c r="AC138" s="66" t="e">
        <f t="shared" si="29"/>
        <v>#NUM!</v>
      </c>
      <c r="AD138" s="12" t="e">
        <f t="shared" si="41"/>
        <v>#DIV/0!</v>
      </c>
      <c r="AG138" s="71" t="e">
        <f t="shared" si="31"/>
        <v>#DIV/0!</v>
      </c>
    </row>
    <row r="139" spans="19:33" ht="13" x14ac:dyDescent="0.3">
      <c r="S139" s="14">
        <f t="shared" si="32"/>
        <v>1461.9791667</v>
      </c>
      <c r="T139" s="36" t="e">
        <f t="shared" si="33"/>
        <v>#NUM!</v>
      </c>
      <c r="U139" s="16" t="e">
        <f t="shared" si="34"/>
        <v>#DIV/0!</v>
      </c>
      <c r="V139" s="16" t="e">
        <f t="shared" si="35"/>
        <v>#DIV/0!</v>
      </c>
      <c r="W139" s="17" t="e">
        <f t="shared" si="36"/>
        <v>#DIV/0!</v>
      </c>
      <c r="X139" s="17" t="e">
        <f t="shared" si="37"/>
        <v>#DIV/0!</v>
      </c>
      <c r="Y139" s="17" t="e">
        <f t="shared" si="38"/>
        <v>#DIV/0!</v>
      </c>
      <c r="Z139" s="9" t="e">
        <f t="shared" si="39"/>
        <v>#DIV/0!</v>
      </c>
      <c r="AA139" s="9"/>
      <c r="AB139" s="10" t="e">
        <f t="shared" si="40"/>
        <v>#DIV/0!</v>
      </c>
      <c r="AC139" s="66" t="e">
        <f t="shared" si="29"/>
        <v>#NUM!</v>
      </c>
      <c r="AD139" s="12" t="e">
        <f t="shared" si="41"/>
        <v>#DIV/0!</v>
      </c>
      <c r="AG139" s="71" t="e">
        <f t="shared" si="31"/>
        <v>#DIV/0!</v>
      </c>
    </row>
    <row r="140" spans="19:33" ht="13" x14ac:dyDescent="0.3">
      <c r="S140" s="14">
        <f t="shared" si="32"/>
        <v>1461.9791667</v>
      </c>
      <c r="T140" s="36" t="e">
        <f t="shared" si="33"/>
        <v>#NUM!</v>
      </c>
      <c r="U140" s="16" t="e">
        <f t="shared" si="34"/>
        <v>#DIV/0!</v>
      </c>
      <c r="V140" s="16" t="e">
        <f t="shared" si="35"/>
        <v>#DIV/0!</v>
      </c>
      <c r="W140" s="17" t="e">
        <f t="shared" si="36"/>
        <v>#DIV/0!</v>
      </c>
      <c r="X140" s="17" t="e">
        <f t="shared" si="37"/>
        <v>#DIV/0!</v>
      </c>
      <c r="Y140" s="17" t="e">
        <f t="shared" si="38"/>
        <v>#DIV/0!</v>
      </c>
      <c r="Z140" s="9" t="e">
        <f t="shared" si="39"/>
        <v>#DIV/0!</v>
      </c>
      <c r="AA140" s="9"/>
      <c r="AB140" s="10" t="e">
        <f t="shared" si="40"/>
        <v>#DIV/0!</v>
      </c>
      <c r="AC140" s="66" t="e">
        <f t="shared" si="29"/>
        <v>#NUM!</v>
      </c>
      <c r="AD140" s="12" t="e">
        <f t="shared" si="41"/>
        <v>#DIV/0!</v>
      </c>
      <c r="AF140" s="72"/>
      <c r="AG140" s="71" t="e">
        <f t="shared" si="31"/>
        <v>#DIV/0!</v>
      </c>
    </row>
    <row r="141" spans="19:33" ht="13" x14ac:dyDescent="0.3">
      <c r="S141" s="14">
        <f t="shared" si="32"/>
        <v>1461.9791667</v>
      </c>
      <c r="T141" s="36" t="e">
        <f t="shared" si="33"/>
        <v>#NUM!</v>
      </c>
      <c r="U141" s="16" t="e">
        <f t="shared" si="34"/>
        <v>#DIV/0!</v>
      </c>
      <c r="V141" s="16" t="e">
        <f t="shared" si="35"/>
        <v>#DIV/0!</v>
      </c>
      <c r="W141" s="17" t="e">
        <f t="shared" si="36"/>
        <v>#DIV/0!</v>
      </c>
      <c r="X141" s="17" t="e">
        <f t="shared" si="37"/>
        <v>#DIV/0!</v>
      </c>
      <c r="Y141" s="17" t="e">
        <f t="shared" si="38"/>
        <v>#DIV/0!</v>
      </c>
      <c r="Z141" s="9" t="e">
        <f t="shared" si="39"/>
        <v>#DIV/0!</v>
      </c>
      <c r="AA141" s="9"/>
      <c r="AB141" s="10" t="e">
        <f t="shared" si="40"/>
        <v>#DIV/0!</v>
      </c>
      <c r="AC141" s="66" t="e">
        <f t="shared" si="29"/>
        <v>#NUM!</v>
      </c>
      <c r="AD141" s="12" t="e">
        <f t="shared" si="41"/>
        <v>#DIV/0!</v>
      </c>
      <c r="AG141" s="71" t="e">
        <f t="shared" si="31"/>
        <v>#DIV/0!</v>
      </c>
    </row>
    <row r="142" spans="19:33" ht="13" x14ac:dyDescent="0.3">
      <c r="S142" s="14">
        <f t="shared" si="32"/>
        <v>1461.9791667</v>
      </c>
      <c r="T142" s="36" t="e">
        <f t="shared" si="33"/>
        <v>#NUM!</v>
      </c>
      <c r="U142" s="16" t="e">
        <f t="shared" si="34"/>
        <v>#DIV/0!</v>
      </c>
      <c r="V142" s="16" t="e">
        <f t="shared" si="35"/>
        <v>#DIV/0!</v>
      </c>
      <c r="W142" s="17" t="e">
        <f t="shared" si="36"/>
        <v>#DIV/0!</v>
      </c>
      <c r="X142" s="17" t="e">
        <f t="shared" si="37"/>
        <v>#DIV/0!</v>
      </c>
      <c r="Y142" s="17" t="e">
        <f t="shared" si="38"/>
        <v>#DIV/0!</v>
      </c>
      <c r="Z142" s="9" t="e">
        <f t="shared" si="39"/>
        <v>#DIV/0!</v>
      </c>
      <c r="AA142" s="9"/>
      <c r="AB142" s="10" t="e">
        <f t="shared" si="40"/>
        <v>#DIV/0!</v>
      </c>
      <c r="AC142" s="66" t="e">
        <f t="shared" si="29"/>
        <v>#NUM!</v>
      </c>
      <c r="AD142" s="12" t="e">
        <f t="shared" si="41"/>
        <v>#DIV/0!</v>
      </c>
      <c r="AG142" s="71" t="e">
        <f t="shared" si="31"/>
        <v>#DIV/0!</v>
      </c>
    </row>
    <row r="143" spans="19:33" ht="13" x14ac:dyDescent="0.3">
      <c r="S143" s="14">
        <f t="shared" si="32"/>
        <v>1461.9791667</v>
      </c>
      <c r="T143" s="36" t="e">
        <f t="shared" si="33"/>
        <v>#NUM!</v>
      </c>
      <c r="U143" s="16" t="e">
        <f t="shared" si="34"/>
        <v>#DIV/0!</v>
      </c>
      <c r="V143" s="16" t="e">
        <f t="shared" si="35"/>
        <v>#DIV/0!</v>
      </c>
      <c r="W143" s="17" t="e">
        <f t="shared" si="36"/>
        <v>#DIV/0!</v>
      </c>
      <c r="X143" s="17" t="e">
        <f t="shared" si="37"/>
        <v>#DIV/0!</v>
      </c>
      <c r="Y143" s="17" t="e">
        <f t="shared" si="38"/>
        <v>#DIV/0!</v>
      </c>
      <c r="Z143" s="9" t="e">
        <f t="shared" si="39"/>
        <v>#DIV/0!</v>
      </c>
      <c r="AA143" s="9"/>
      <c r="AB143" s="10" t="e">
        <f t="shared" si="40"/>
        <v>#DIV/0!</v>
      </c>
      <c r="AC143" s="66" t="e">
        <f t="shared" si="29"/>
        <v>#NUM!</v>
      </c>
      <c r="AD143" s="12" t="e">
        <f t="shared" si="41"/>
        <v>#DIV/0!</v>
      </c>
      <c r="AG143" s="71" t="e">
        <f t="shared" si="31"/>
        <v>#DIV/0!</v>
      </c>
    </row>
    <row r="144" spans="19:33" ht="13" x14ac:dyDescent="0.3">
      <c r="S144" s="14">
        <f t="shared" si="32"/>
        <v>1461.9791667</v>
      </c>
      <c r="T144" s="36" t="e">
        <f t="shared" si="33"/>
        <v>#NUM!</v>
      </c>
      <c r="U144" s="16" t="e">
        <f t="shared" si="34"/>
        <v>#DIV/0!</v>
      </c>
      <c r="V144" s="16" t="e">
        <f t="shared" si="35"/>
        <v>#DIV/0!</v>
      </c>
      <c r="W144" s="17" t="e">
        <f t="shared" si="36"/>
        <v>#DIV/0!</v>
      </c>
      <c r="X144" s="17" t="e">
        <f t="shared" si="37"/>
        <v>#DIV/0!</v>
      </c>
      <c r="Y144" s="17" t="e">
        <f t="shared" si="38"/>
        <v>#DIV/0!</v>
      </c>
      <c r="Z144" s="9" t="e">
        <f t="shared" si="39"/>
        <v>#DIV/0!</v>
      </c>
      <c r="AA144" s="9"/>
      <c r="AB144" s="10" t="e">
        <f t="shared" si="40"/>
        <v>#DIV/0!</v>
      </c>
      <c r="AC144" s="66" t="e">
        <f t="shared" si="29"/>
        <v>#NUM!</v>
      </c>
      <c r="AD144" s="12" t="e">
        <f t="shared" si="41"/>
        <v>#DIV/0!</v>
      </c>
      <c r="AG144" s="71" t="e">
        <f t="shared" si="31"/>
        <v>#DIV/0!</v>
      </c>
    </row>
    <row r="145" spans="19:33" ht="13" x14ac:dyDescent="0.3">
      <c r="S145" s="14">
        <f t="shared" si="32"/>
        <v>1461.9791667</v>
      </c>
      <c r="T145" s="36" t="e">
        <f t="shared" si="33"/>
        <v>#NUM!</v>
      </c>
      <c r="U145" s="16" t="e">
        <f t="shared" si="34"/>
        <v>#DIV/0!</v>
      </c>
      <c r="V145" s="16" t="e">
        <f t="shared" si="35"/>
        <v>#DIV/0!</v>
      </c>
      <c r="W145" s="17" t="e">
        <f t="shared" si="36"/>
        <v>#DIV/0!</v>
      </c>
      <c r="X145" s="17" t="e">
        <f t="shared" si="37"/>
        <v>#DIV/0!</v>
      </c>
      <c r="Y145" s="17" t="e">
        <f t="shared" si="38"/>
        <v>#DIV/0!</v>
      </c>
      <c r="Z145" s="9" t="e">
        <f t="shared" si="39"/>
        <v>#DIV/0!</v>
      </c>
      <c r="AA145" s="9"/>
      <c r="AB145" s="10" t="e">
        <f t="shared" si="40"/>
        <v>#DIV/0!</v>
      </c>
      <c r="AC145" s="66" t="e">
        <f t="shared" si="29"/>
        <v>#NUM!</v>
      </c>
      <c r="AD145" s="12" t="e">
        <f t="shared" si="41"/>
        <v>#DIV/0!</v>
      </c>
      <c r="AG145" s="71" t="e">
        <f t="shared" si="31"/>
        <v>#DIV/0!</v>
      </c>
    </row>
    <row r="146" spans="19:33" ht="13" x14ac:dyDescent="0.3">
      <c r="S146" s="14">
        <f t="shared" si="32"/>
        <v>1461.9791667</v>
      </c>
      <c r="T146" s="36" t="e">
        <f t="shared" si="33"/>
        <v>#NUM!</v>
      </c>
      <c r="U146" s="16" t="e">
        <f t="shared" si="34"/>
        <v>#DIV/0!</v>
      </c>
      <c r="V146" s="16" t="e">
        <f t="shared" si="35"/>
        <v>#DIV/0!</v>
      </c>
      <c r="W146" s="17" t="e">
        <f t="shared" si="36"/>
        <v>#DIV/0!</v>
      </c>
      <c r="X146" s="17" t="e">
        <f t="shared" si="37"/>
        <v>#DIV/0!</v>
      </c>
      <c r="Y146" s="17" t="e">
        <f t="shared" si="38"/>
        <v>#DIV/0!</v>
      </c>
      <c r="Z146" s="9" t="e">
        <f t="shared" si="39"/>
        <v>#DIV/0!</v>
      </c>
      <c r="AA146" s="9"/>
      <c r="AB146" s="10" t="e">
        <f t="shared" si="40"/>
        <v>#DIV/0!</v>
      </c>
      <c r="AC146" s="66" t="e">
        <f t="shared" si="29"/>
        <v>#NUM!</v>
      </c>
      <c r="AD146" s="12" t="e">
        <f t="shared" si="41"/>
        <v>#DIV/0!</v>
      </c>
      <c r="AG146" s="71" t="e">
        <f t="shared" si="31"/>
        <v>#DIV/0!</v>
      </c>
    </row>
    <row r="147" spans="19:33" ht="13" x14ac:dyDescent="0.3">
      <c r="S147" s="14"/>
      <c r="T147" s="15"/>
      <c r="U147" s="16"/>
      <c r="V147" s="16"/>
      <c r="W147" s="17"/>
      <c r="X147" s="17"/>
      <c r="Y147" s="17"/>
      <c r="Z147" s="17"/>
      <c r="AA147" s="17"/>
      <c r="AB147" s="18"/>
      <c r="AC147" s="19"/>
    </row>
    <row r="148" spans="19:33" ht="13" x14ac:dyDescent="0.3">
      <c r="S148" s="14"/>
      <c r="T148" s="15"/>
      <c r="U148" s="16"/>
      <c r="V148" s="16"/>
      <c r="W148" s="17"/>
      <c r="X148" s="17"/>
      <c r="Y148" s="17"/>
      <c r="Z148" s="17"/>
      <c r="AA148" s="17"/>
      <c r="AB148" s="18"/>
      <c r="AC148" s="19"/>
    </row>
    <row r="149" spans="19:33" ht="13" x14ac:dyDescent="0.3">
      <c r="S149" s="14"/>
      <c r="T149" s="15"/>
      <c r="U149" s="16"/>
      <c r="V149" s="16"/>
      <c r="W149" s="17"/>
      <c r="X149" s="17"/>
      <c r="Y149" s="17"/>
      <c r="Z149" s="17"/>
      <c r="AA149" s="17"/>
      <c r="AB149" s="18"/>
      <c r="AC149" s="19"/>
    </row>
    <row r="150" spans="19:33" ht="13" x14ac:dyDescent="0.3">
      <c r="S150" s="14"/>
      <c r="T150" s="15"/>
      <c r="U150" s="16"/>
      <c r="V150" s="16"/>
      <c r="W150" s="17"/>
      <c r="X150" s="17"/>
      <c r="Y150" s="17"/>
      <c r="Z150" s="17"/>
      <c r="AA150" s="17"/>
      <c r="AB150" s="18"/>
      <c r="AC150" s="19"/>
    </row>
    <row r="151" spans="19:33" ht="13" x14ac:dyDescent="0.3">
      <c r="S151" s="14"/>
      <c r="T151" s="15"/>
      <c r="U151" s="16"/>
      <c r="V151" s="16"/>
      <c r="W151" s="17"/>
      <c r="X151" s="17"/>
      <c r="Y151" s="17"/>
      <c r="Z151" s="17"/>
      <c r="AA151" s="17"/>
      <c r="AB151" s="18"/>
      <c r="AC151" s="19"/>
    </row>
    <row r="152" spans="19:33" ht="13" x14ac:dyDescent="0.3">
      <c r="S152" s="14"/>
      <c r="T152" s="15"/>
      <c r="U152" s="16"/>
      <c r="V152" s="16"/>
      <c r="W152" s="17"/>
      <c r="X152" s="17"/>
      <c r="Y152" s="17"/>
      <c r="Z152" s="17"/>
      <c r="AA152" s="17"/>
      <c r="AB152" s="18"/>
      <c r="AC152" s="19"/>
    </row>
    <row r="153" spans="19:33" ht="13" x14ac:dyDescent="0.3">
      <c r="S153" s="14"/>
      <c r="T153" s="15"/>
      <c r="U153" s="16"/>
      <c r="V153" s="16"/>
      <c r="W153" s="17"/>
      <c r="X153" s="17"/>
      <c r="Y153" s="17"/>
      <c r="Z153" s="17"/>
      <c r="AA153" s="17"/>
      <c r="AB153" s="18"/>
      <c r="AC153" s="19"/>
    </row>
    <row r="154" spans="19:33" ht="13" x14ac:dyDescent="0.3">
      <c r="S154" s="14"/>
      <c r="T154" s="15"/>
      <c r="U154" s="16"/>
      <c r="V154" s="16"/>
      <c r="W154" s="17"/>
      <c r="X154" s="17"/>
      <c r="Y154" s="17"/>
      <c r="Z154" s="17"/>
      <c r="AA154" s="17"/>
      <c r="AB154" s="18"/>
      <c r="AC154" s="19"/>
    </row>
    <row r="155" spans="19:33" ht="13" x14ac:dyDescent="0.3">
      <c r="S155" s="14"/>
      <c r="T155" s="15"/>
      <c r="U155" s="16"/>
      <c r="V155" s="16"/>
      <c r="W155" s="17"/>
      <c r="X155" s="17"/>
      <c r="Y155" s="17"/>
      <c r="Z155" s="17"/>
      <c r="AA155" s="17"/>
      <c r="AB155" s="18"/>
      <c r="AC155" s="19"/>
    </row>
    <row r="156" spans="19:33" ht="13" x14ac:dyDescent="0.3">
      <c r="S156" s="14"/>
      <c r="T156" s="15"/>
      <c r="U156" s="16"/>
      <c r="V156" s="16"/>
      <c r="W156" s="17"/>
      <c r="X156" s="17"/>
      <c r="Y156" s="17"/>
      <c r="Z156" s="17"/>
      <c r="AA156" s="17"/>
      <c r="AB156" s="18"/>
      <c r="AC156" s="19"/>
    </row>
    <row r="157" spans="19:33" ht="13" x14ac:dyDescent="0.3">
      <c r="S157" s="14"/>
      <c r="T157" s="15"/>
      <c r="U157" s="16"/>
      <c r="V157" s="16"/>
      <c r="W157" s="17"/>
      <c r="X157" s="17"/>
      <c r="Y157" s="17"/>
      <c r="Z157" s="17"/>
      <c r="AA157" s="17"/>
      <c r="AB157" s="18"/>
      <c r="AC157" s="19"/>
    </row>
    <row r="158" spans="19:33" ht="13" x14ac:dyDescent="0.3">
      <c r="S158" s="14"/>
      <c r="T158" s="15"/>
      <c r="U158" s="16"/>
      <c r="V158" s="16"/>
      <c r="W158" s="17"/>
      <c r="X158" s="17"/>
      <c r="Y158" s="17"/>
      <c r="Z158" s="17"/>
      <c r="AA158" s="17"/>
      <c r="AB158" s="18"/>
      <c r="AC158" s="19"/>
    </row>
    <row r="159" spans="19:33" ht="13" x14ac:dyDescent="0.3">
      <c r="S159" s="14"/>
      <c r="T159" s="15"/>
      <c r="U159" s="16"/>
      <c r="V159" s="16"/>
      <c r="W159" s="17"/>
      <c r="X159" s="17"/>
      <c r="Y159" s="17"/>
      <c r="Z159" s="17"/>
      <c r="AA159" s="17"/>
      <c r="AB159" s="18"/>
      <c r="AC159" s="19"/>
    </row>
    <row r="160" spans="19:33" ht="13" x14ac:dyDescent="0.3">
      <c r="S160" s="14"/>
      <c r="T160" s="15"/>
      <c r="U160" s="16"/>
      <c r="V160" s="16"/>
      <c r="W160" s="17"/>
      <c r="X160" s="17"/>
      <c r="Y160" s="17"/>
      <c r="Z160" s="17"/>
      <c r="AA160" s="17"/>
      <c r="AB160" s="18"/>
      <c r="AC160" s="19"/>
    </row>
    <row r="161" spans="19:30" ht="13" x14ac:dyDescent="0.3">
      <c r="S161" s="14"/>
      <c r="T161" s="15"/>
      <c r="U161" s="16"/>
      <c r="V161" s="16"/>
      <c r="W161" s="17"/>
      <c r="X161" s="17"/>
      <c r="Y161" s="17"/>
      <c r="Z161" s="17"/>
      <c r="AA161" s="17"/>
      <c r="AB161" s="18"/>
      <c r="AC161" s="19"/>
    </row>
    <row r="162" spans="19:30" ht="13" x14ac:dyDescent="0.3">
      <c r="S162" s="14"/>
      <c r="T162" s="15"/>
      <c r="U162" s="16"/>
      <c r="V162" s="16"/>
      <c r="W162" s="17"/>
      <c r="X162" s="17"/>
      <c r="Y162" s="17"/>
      <c r="Z162" s="17"/>
      <c r="AA162" s="17"/>
      <c r="AB162" s="18"/>
      <c r="AC162" s="19"/>
    </row>
    <row r="163" spans="19:30" ht="13" x14ac:dyDescent="0.3">
      <c r="S163" s="14"/>
      <c r="T163" s="15"/>
      <c r="U163" s="16"/>
      <c r="V163" s="16"/>
      <c r="W163" s="17"/>
      <c r="X163" s="17"/>
      <c r="Y163" s="17"/>
      <c r="Z163" s="17"/>
      <c r="AA163" s="17"/>
      <c r="AB163" s="18"/>
      <c r="AC163" s="19"/>
    </row>
    <row r="164" spans="19:30" ht="13" x14ac:dyDescent="0.3">
      <c r="S164" s="14"/>
      <c r="T164" s="15"/>
      <c r="U164" s="16"/>
      <c r="V164" s="16"/>
      <c r="W164" s="17"/>
      <c r="X164" s="17"/>
      <c r="Y164" s="17"/>
      <c r="Z164" s="17"/>
      <c r="AA164" s="17"/>
      <c r="AB164" s="18"/>
      <c r="AC164" s="19"/>
    </row>
    <row r="165" spans="19:30" ht="13" x14ac:dyDescent="0.3">
      <c r="S165" s="14"/>
      <c r="T165" s="15"/>
      <c r="U165" s="16"/>
      <c r="V165" s="16"/>
      <c r="W165" s="17"/>
      <c r="X165" s="17"/>
      <c r="Y165" s="17"/>
      <c r="Z165" s="17"/>
      <c r="AA165" s="17"/>
      <c r="AB165" s="18"/>
      <c r="AC165" s="19"/>
    </row>
    <row r="166" spans="19:30" ht="13" x14ac:dyDescent="0.3">
      <c r="S166" s="14"/>
      <c r="T166" s="15"/>
      <c r="U166" s="16"/>
      <c r="V166" s="16"/>
      <c r="W166" s="17"/>
      <c r="X166" s="17"/>
      <c r="Y166" s="17"/>
      <c r="Z166" s="17"/>
      <c r="AA166" s="17"/>
      <c r="AB166" s="18"/>
      <c r="AC166" s="19"/>
    </row>
    <row r="167" spans="19:30" ht="13" x14ac:dyDescent="0.3">
      <c r="S167" s="14"/>
      <c r="T167" s="15"/>
      <c r="U167" s="16"/>
      <c r="V167" s="16"/>
      <c r="W167" s="17"/>
      <c r="X167" s="17"/>
      <c r="Y167" s="17"/>
      <c r="Z167" s="17"/>
      <c r="AA167" s="17"/>
      <c r="AB167" s="18"/>
      <c r="AC167" s="19"/>
    </row>
    <row r="168" spans="19:30" ht="13" x14ac:dyDescent="0.3">
      <c r="S168" s="14"/>
      <c r="T168" s="15"/>
      <c r="U168" s="16"/>
      <c r="V168" s="16"/>
      <c r="W168" s="17"/>
      <c r="X168" s="17"/>
      <c r="Y168" s="17"/>
      <c r="Z168" s="17"/>
      <c r="AA168" s="17"/>
      <c r="AB168" s="18"/>
      <c r="AC168" s="19"/>
    </row>
    <row r="169" spans="19:30" ht="13" x14ac:dyDescent="0.3">
      <c r="S169" s="14"/>
      <c r="T169" s="15"/>
      <c r="U169" s="16"/>
      <c r="V169" s="16"/>
      <c r="W169" s="17"/>
      <c r="X169" s="17"/>
      <c r="Y169" s="17"/>
      <c r="Z169" s="17"/>
      <c r="AA169" s="17"/>
      <c r="AB169" s="18"/>
      <c r="AC169" s="19"/>
    </row>
    <row r="170" spans="19:30" ht="13" x14ac:dyDescent="0.3">
      <c r="S170" s="14"/>
      <c r="T170" s="15"/>
      <c r="U170" s="16"/>
      <c r="V170" s="16"/>
      <c r="W170" s="17"/>
      <c r="X170" s="17"/>
      <c r="Y170" s="17"/>
      <c r="Z170" s="17"/>
      <c r="AA170" s="17"/>
      <c r="AB170" s="18"/>
      <c r="AC170" s="19"/>
    </row>
    <row r="171" spans="19:30" ht="13" x14ac:dyDescent="0.3">
      <c r="S171" s="14"/>
      <c r="T171" s="15"/>
      <c r="U171" s="16"/>
      <c r="V171" s="16"/>
      <c r="W171" s="17"/>
      <c r="X171" s="17"/>
      <c r="Y171" s="17"/>
      <c r="Z171" s="17"/>
      <c r="AA171" s="17"/>
      <c r="AB171" s="18"/>
      <c r="AC171" s="19"/>
    </row>
    <row r="172" spans="19:30" ht="13" x14ac:dyDescent="0.3">
      <c r="S172" s="14"/>
      <c r="T172" s="15"/>
      <c r="U172" s="16"/>
      <c r="V172" s="16"/>
      <c r="W172" s="17"/>
      <c r="X172" s="17"/>
      <c r="Y172" s="17"/>
      <c r="Z172" s="17"/>
      <c r="AA172" s="17"/>
      <c r="AB172" s="18"/>
      <c r="AC172" s="19"/>
    </row>
    <row r="173" spans="19:30" ht="13" x14ac:dyDescent="0.3">
      <c r="S173" s="6"/>
      <c r="T173" s="7"/>
      <c r="U173" s="8"/>
      <c r="V173" s="8"/>
      <c r="W173" s="5"/>
      <c r="X173" s="5"/>
      <c r="Y173" s="9"/>
      <c r="Z173" s="9"/>
      <c r="AA173" s="9"/>
      <c r="AB173" s="11"/>
      <c r="AC173" s="12"/>
      <c r="AD173" s="13"/>
    </row>
    <row r="174" spans="19:30" ht="13" x14ac:dyDescent="0.3">
      <c r="S174" s="14"/>
      <c r="T174" s="15"/>
      <c r="U174" s="16"/>
      <c r="V174" s="16"/>
      <c r="W174" s="17"/>
      <c r="X174" s="17"/>
      <c r="Y174" s="17"/>
      <c r="Z174" s="17"/>
      <c r="AA174" s="17"/>
      <c r="AB174" s="18"/>
      <c r="AC174" s="19"/>
    </row>
    <row r="175" spans="19:30" ht="13" x14ac:dyDescent="0.3">
      <c r="S175" s="14"/>
      <c r="T175" s="15"/>
      <c r="U175" s="16"/>
      <c r="V175" s="16"/>
      <c r="W175" s="17"/>
      <c r="X175" s="17"/>
      <c r="Y175" s="17"/>
      <c r="Z175" s="17"/>
      <c r="AA175" s="17"/>
      <c r="AB175" s="18"/>
      <c r="AC175" s="19"/>
    </row>
    <row r="176" spans="19:30" ht="13" x14ac:dyDescent="0.3">
      <c r="S176" s="14"/>
      <c r="T176" s="15"/>
      <c r="U176" s="16"/>
      <c r="V176" s="16"/>
      <c r="W176" s="17"/>
      <c r="X176" s="17"/>
      <c r="Y176" s="17"/>
      <c r="Z176" s="17"/>
      <c r="AA176" s="17"/>
      <c r="AB176" s="18"/>
      <c r="AC176" s="19"/>
    </row>
    <row r="177" spans="19:29" ht="13" x14ac:dyDescent="0.3">
      <c r="S177" s="14"/>
      <c r="T177" s="15"/>
      <c r="U177" s="16"/>
      <c r="V177" s="16"/>
      <c r="W177" s="17"/>
      <c r="X177" s="17"/>
      <c r="Y177" s="17"/>
      <c r="Z177" s="17"/>
      <c r="AA177" s="17"/>
      <c r="AB177" s="18"/>
      <c r="AC177" s="19"/>
    </row>
    <row r="178" spans="19:29" ht="13" x14ac:dyDescent="0.3">
      <c r="S178" s="14"/>
      <c r="T178" s="15"/>
      <c r="U178" s="16"/>
      <c r="V178" s="16"/>
      <c r="W178" s="17"/>
      <c r="X178" s="17"/>
      <c r="Y178" s="17"/>
      <c r="Z178" s="17"/>
      <c r="AA178" s="17"/>
      <c r="AB178" s="18"/>
      <c r="AC178" s="19"/>
    </row>
    <row r="179" spans="19:29" ht="13" x14ac:dyDescent="0.3">
      <c r="S179" s="14"/>
      <c r="T179" s="15"/>
      <c r="U179" s="16"/>
      <c r="V179" s="16"/>
      <c r="W179" s="17"/>
      <c r="X179" s="17"/>
      <c r="Y179" s="17"/>
      <c r="Z179" s="17"/>
      <c r="AA179" s="17"/>
      <c r="AB179" s="18"/>
      <c r="AC179" s="19"/>
    </row>
    <row r="180" spans="19:29" ht="13" x14ac:dyDescent="0.3">
      <c r="S180" s="14"/>
      <c r="T180" s="15"/>
      <c r="U180" s="16"/>
      <c r="V180" s="16"/>
      <c r="W180" s="17"/>
      <c r="X180" s="17"/>
      <c r="Y180" s="17"/>
      <c r="Z180" s="17"/>
      <c r="AA180" s="17"/>
      <c r="AB180" s="18"/>
      <c r="AC180" s="19"/>
    </row>
    <row r="181" spans="19:29" ht="13" x14ac:dyDescent="0.3">
      <c r="S181" s="14"/>
      <c r="T181" s="15"/>
      <c r="U181" s="16"/>
      <c r="V181" s="16"/>
      <c r="W181" s="17"/>
      <c r="X181" s="17"/>
      <c r="Y181" s="17"/>
      <c r="Z181" s="17"/>
      <c r="AA181" s="17"/>
      <c r="AB181" s="18"/>
      <c r="AC181" s="19"/>
    </row>
    <row r="182" spans="19:29" ht="13" x14ac:dyDescent="0.3">
      <c r="S182" s="14"/>
      <c r="T182" s="15"/>
      <c r="U182" s="16"/>
      <c r="V182" s="16"/>
      <c r="W182" s="17"/>
      <c r="X182" s="17"/>
      <c r="Y182" s="17"/>
      <c r="Z182" s="17"/>
      <c r="AA182" s="17"/>
      <c r="AB182" s="18"/>
      <c r="AC182" s="19"/>
    </row>
    <row r="183" spans="19:29" ht="13" x14ac:dyDescent="0.3">
      <c r="S183" s="14"/>
      <c r="T183" s="15"/>
      <c r="U183" s="16"/>
      <c r="V183" s="16"/>
      <c r="W183" s="17"/>
      <c r="X183" s="17"/>
      <c r="Y183" s="17"/>
      <c r="Z183" s="17"/>
      <c r="AA183" s="17"/>
      <c r="AB183" s="18"/>
      <c r="AC183" s="19"/>
    </row>
    <row r="184" spans="19:29" ht="13" x14ac:dyDescent="0.3">
      <c r="S184" s="14"/>
      <c r="T184" s="15"/>
      <c r="U184" s="16"/>
      <c r="V184" s="16"/>
      <c r="W184" s="17"/>
      <c r="X184" s="17"/>
      <c r="Y184" s="17"/>
      <c r="Z184" s="17"/>
      <c r="AA184" s="17"/>
      <c r="AB184" s="18"/>
      <c r="AC184" s="19"/>
    </row>
    <row r="185" spans="19:29" ht="13" x14ac:dyDescent="0.3">
      <c r="S185" s="14"/>
      <c r="T185" s="15"/>
      <c r="U185" s="16"/>
      <c r="V185" s="16"/>
      <c r="W185" s="17"/>
      <c r="X185" s="17"/>
      <c r="Y185" s="17"/>
      <c r="Z185" s="17"/>
      <c r="AA185" s="17"/>
      <c r="AB185" s="18"/>
      <c r="AC185" s="19"/>
    </row>
    <row r="186" spans="19:29" ht="13" x14ac:dyDescent="0.3">
      <c r="S186" s="14"/>
      <c r="T186" s="15"/>
      <c r="U186" s="16"/>
      <c r="V186" s="16"/>
      <c r="W186" s="17"/>
      <c r="X186" s="17"/>
      <c r="Y186" s="17"/>
      <c r="Z186" s="17"/>
      <c r="AA186" s="17"/>
      <c r="AB186" s="18"/>
      <c r="AC186" s="19"/>
    </row>
    <row r="187" spans="19:29" ht="13" x14ac:dyDescent="0.3">
      <c r="S187" s="14"/>
      <c r="T187" s="15"/>
      <c r="U187" s="16"/>
      <c r="V187" s="16"/>
      <c r="W187" s="17"/>
      <c r="X187" s="17"/>
      <c r="Y187" s="17"/>
      <c r="Z187" s="17"/>
      <c r="AA187" s="17"/>
      <c r="AB187" s="18"/>
      <c r="AC187" s="19"/>
    </row>
    <row r="188" spans="19:29" ht="13" x14ac:dyDescent="0.3">
      <c r="S188" s="14"/>
      <c r="T188" s="15"/>
      <c r="U188" s="16"/>
      <c r="V188" s="16"/>
      <c r="W188" s="17"/>
      <c r="X188" s="17"/>
      <c r="Y188" s="17"/>
      <c r="Z188" s="17"/>
      <c r="AA188" s="17"/>
      <c r="AB188" s="18"/>
      <c r="AC188" s="19"/>
    </row>
    <row r="189" spans="19:29" ht="13" x14ac:dyDescent="0.3">
      <c r="S189" s="14"/>
      <c r="T189" s="15"/>
      <c r="U189" s="16"/>
      <c r="V189" s="16"/>
      <c r="W189" s="17"/>
      <c r="X189" s="17"/>
      <c r="Y189" s="17"/>
      <c r="Z189" s="17"/>
      <c r="AA189" s="17"/>
      <c r="AB189" s="18"/>
      <c r="AC189" s="19"/>
    </row>
    <row r="190" spans="19:29" ht="13" x14ac:dyDescent="0.3">
      <c r="S190" s="14"/>
      <c r="T190" s="15"/>
      <c r="U190" s="16"/>
      <c r="V190" s="16"/>
      <c r="W190" s="17"/>
      <c r="X190" s="17"/>
      <c r="Y190" s="17"/>
      <c r="Z190" s="17"/>
      <c r="AA190" s="17"/>
      <c r="AB190" s="18"/>
      <c r="AC190" s="19"/>
    </row>
    <row r="191" spans="19:29" ht="13" x14ac:dyDescent="0.3">
      <c r="S191" s="14"/>
      <c r="T191" s="15"/>
      <c r="U191" s="16"/>
      <c r="V191" s="16"/>
      <c r="W191" s="17"/>
      <c r="X191" s="17"/>
      <c r="Y191" s="17"/>
      <c r="Z191" s="17"/>
      <c r="AA191" s="17"/>
      <c r="AB191" s="18"/>
      <c r="AC191" s="19"/>
    </row>
    <row r="192" spans="19:29" ht="13" x14ac:dyDescent="0.3">
      <c r="S192" s="14"/>
      <c r="T192" s="15"/>
      <c r="U192" s="16"/>
      <c r="V192" s="16"/>
      <c r="W192" s="17"/>
      <c r="X192" s="17"/>
      <c r="Y192" s="17"/>
      <c r="Z192" s="17"/>
      <c r="AA192" s="17"/>
      <c r="AB192" s="18"/>
      <c r="AC192" s="19"/>
    </row>
    <row r="193" spans="19:29" ht="13" x14ac:dyDescent="0.3">
      <c r="S193" s="14"/>
      <c r="T193" s="15"/>
      <c r="U193" s="16"/>
      <c r="V193" s="16"/>
      <c r="W193" s="17"/>
      <c r="X193" s="17"/>
      <c r="Y193" s="17"/>
      <c r="Z193" s="17"/>
      <c r="AA193" s="17"/>
      <c r="AB193" s="18"/>
      <c r="AC193" s="19"/>
    </row>
    <row r="194" spans="19:29" ht="13" x14ac:dyDescent="0.3">
      <c r="S194" s="14"/>
      <c r="T194" s="15"/>
      <c r="U194" s="16"/>
      <c r="V194" s="16"/>
      <c r="W194" s="17"/>
      <c r="X194" s="17"/>
      <c r="Y194" s="17"/>
      <c r="Z194" s="17"/>
      <c r="AA194" s="17"/>
      <c r="AB194" s="18"/>
      <c r="AC194" s="19"/>
    </row>
    <row r="195" spans="19:29" ht="13" x14ac:dyDescent="0.3">
      <c r="S195" s="14"/>
      <c r="T195" s="15"/>
      <c r="U195" s="16"/>
      <c r="V195" s="16"/>
      <c r="W195" s="17"/>
      <c r="X195" s="17"/>
      <c r="Y195" s="17"/>
      <c r="Z195" s="17"/>
      <c r="AA195" s="17"/>
      <c r="AB195" s="18"/>
      <c r="AC195" s="19"/>
    </row>
    <row r="196" spans="19:29" ht="13" x14ac:dyDescent="0.3">
      <c r="S196" s="14"/>
      <c r="T196" s="15"/>
      <c r="U196" s="16"/>
      <c r="V196" s="16"/>
      <c r="W196" s="17"/>
      <c r="X196" s="17"/>
      <c r="Y196" s="17"/>
      <c r="Z196" s="17"/>
      <c r="AA196" s="17"/>
      <c r="AB196" s="18"/>
      <c r="AC196" s="19"/>
    </row>
    <row r="197" spans="19:29" ht="13" x14ac:dyDescent="0.3">
      <c r="S197" s="14"/>
      <c r="T197" s="15"/>
      <c r="U197" s="16"/>
      <c r="V197" s="16"/>
      <c r="W197" s="17"/>
      <c r="X197" s="17"/>
      <c r="Y197" s="17"/>
      <c r="Z197" s="17"/>
      <c r="AA197" s="17"/>
      <c r="AB197" s="18"/>
      <c r="AC197" s="19"/>
    </row>
    <row r="198" spans="19:29" ht="13" x14ac:dyDescent="0.3">
      <c r="S198" s="14"/>
      <c r="T198" s="15"/>
      <c r="U198" s="16"/>
      <c r="V198" s="16"/>
      <c r="W198" s="17"/>
      <c r="X198" s="17"/>
      <c r="Y198" s="17"/>
      <c r="Z198" s="17"/>
      <c r="AA198" s="17"/>
      <c r="AB198" s="18"/>
      <c r="AC198" s="19"/>
    </row>
    <row r="199" spans="19:29" ht="13" x14ac:dyDescent="0.3">
      <c r="S199" s="14"/>
      <c r="T199" s="15"/>
      <c r="U199" s="16"/>
      <c r="V199" s="16"/>
      <c r="W199" s="17"/>
      <c r="X199" s="17"/>
      <c r="Y199" s="17"/>
      <c r="Z199" s="17"/>
      <c r="AA199" s="17"/>
      <c r="AB199" s="18"/>
      <c r="AC199" s="19"/>
    </row>
    <row r="200" spans="19:29" ht="13" x14ac:dyDescent="0.3">
      <c r="S200" s="14"/>
      <c r="T200" s="15"/>
      <c r="U200" s="16"/>
      <c r="V200" s="16"/>
      <c r="W200" s="17"/>
      <c r="X200" s="17"/>
      <c r="Y200" s="17"/>
      <c r="Z200" s="17"/>
      <c r="AA200" s="17"/>
      <c r="AB200" s="18"/>
      <c r="AC200" s="19"/>
    </row>
    <row r="201" spans="19:29" ht="13" x14ac:dyDescent="0.3">
      <c r="S201" s="14"/>
      <c r="T201" s="15"/>
      <c r="U201" s="16"/>
      <c r="V201" s="16"/>
      <c r="W201" s="17"/>
      <c r="X201" s="17"/>
      <c r="Y201" s="17"/>
      <c r="Z201" s="17"/>
      <c r="AA201" s="17"/>
      <c r="AB201" s="18"/>
      <c r="AC201" s="19"/>
    </row>
    <row r="202" spans="19:29" ht="13" x14ac:dyDescent="0.3">
      <c r="S202" s="14"/>
      <c r="T202" s="15"/>
      <c r="U202" s="16"/>
      <c r="V202" s="16"/>
      <c r="W202" s="17"/>
      <c r="X202" s="17"/>
      <c r="Y202" s="17"/>
      <c r="Z202" s="17"/>
      <c r="AA202" s="17"/>
      <c r="AB202" s="18"/>
      <c r="AC202" s="19"/>
    </row>
    <row r="203" spans="19:29" ht="13" x14ac:dyDescent="0.3">
      <c r="S203" s="14"/>
      <c r="T203" s="15"/>
      <c r="U203" s="16"/>
      <c r="V203" s="16"/>
      <c r="W203" s="17"/>
      <c r="X203" s="17"/>
      <c r="Y203" s="17"/>
      <c r="Z203" s="17"/>
      <c r="AA203" s="17"/>
      <c r="AB203" s="18"/>
      <c r="AC203" s="19"/>
    </row>
    <row r="204" spans="19:29" ht="13" x14ac:dyDescent="0.3">
      <c r="S204" s="14"/>
      <c r="T204" s="15"/>
      <c r="U204" s="16"/>
      <c r="V204" s="16"/>
      <c r="W204" s="17"/>
      <c r="X204" s="17"/>
      <c r="Y204" s="17"/>
      <c r="Z204" s="17"/>
      <c r="AA204" s="17"/>
      <c r="AB204" s="18"/>
      <c r="AC204" s="19"/>
    </row>
    <row r="205" spans="19:29" ht="13" x14ac:dyDescent="0.3">
      <c r="S205" s="14"/>
      <c r="T205" s="15"/>
      <c r="U205" s="16"/>
      <c r="V205" s="16"/>
      <c r="W205" s="17"/>
      <c r="X205" s="17"/>
      <c r="Y205" s="17"/>
      <c r="Z205" s="17"/>
      <c r="AA205" s="17"/>
      <c r="AB205" s="18"/>
      <c r="AC205" s="19"/>
    </row>
    <row r="206" spans="19:29" ht="13" x14ac:dyDescent="0.3">
      <c r="S206" s="14"/>
      <c r="T206" s="15"/>
      <c r="U206" s="16"/>
      <c r="V206" s="16"/>
      <c r="W206" s="17"/>
      <c r="X206" s="17"/>
      <c r="Y206" s="17"/>
      <c r="Z206" s="17"/>
      <c r="AA206" s="17"/>
      <c r="AB206" s="18"/>
      <c r="AC206" s="19"/>
    </row>
    <row r="207" spans="19:29" ht="13" x14ac:dyDescent="0.3">
      <c r="S207" s="14"/>
      <c r="T207" s="15"/>
      <c r="U207" s="16"/>
      <c r="V207" s="16"/>
      <c r="W207" s="17"/>
      <c r="X207" s="17"/>
      <c r="Y207" s="17"/>
      <c r="Z207" s="17"/>
      <c r="AA207" s="17"/>
      <c r="AB207" s="18"/>
      <c r="AC207" s="19"/>
    </row>
    <row r="208" spans="19:29" ht="13" x14ac:dyDescent="0.3">
      <c r="S208" s="14"/>
      <c r="T208" s="15"/>
      <c r="U208" s="16"/>
      <c r="V208" s="16"/>
      <c r="W208" s="17"/>
      <c r="X208" s="17"/>
      <c r="Y208" s="17"/>
      <c r="Z208" s="17"/>
      <c r="AA208" s="17"/>
      <c r="AB208" s="18"/>
      <c r="AC208" s="19"/>
    </row>
    <row r="209" spans="19:29" ht="13" x14ac:dyDescent="0.3">
      <c r="S209" s="14"/>
      <c r="T209" s="15"/>
      <c r="U209" s="16"/>
      <c r="V209" s="16"/>
      <c r="W209" s="17"/>
      <c r="X209" s="17"/>
      <c r="Y209" s="17"/>
      <c r="Z209" s="17"/>
      <c r="AA209" s="17"/>
      <c r="AB209" s="18"/>
      <c r="AC209" s="19"/>
    </row>
    <row r="210" spans="19:29" ht="13" x14ac:dyDescent="0.3">
      <c r="S210" s="14"/>
      <c r="T210" s="15"/>
      <c r="U210" s="16"/>
      <c r="V210" s="16"/>
      <c r="W210" s="17"/>
      <c r="X210" s="17"/>
      <c r="Y210" s="17"/>
      <c r="Z210" s="17"/>
      <c r="AA210" s="17"/>
      <c r="AB210" s="18"/>
      <c r="AC210" s="19"/>
    </row>
    <row r="211" spans="19:29" ht="13" x14ac:dyDescent="0.3">
      <c r="S211" s="14"/>
      <c r="T211" s="15"/>
      <c r="U211" s="16"/>
      <c r="V211" s="16"/>
      <c r="W211" s="17"/>
      <c r="X211" s="17"/>
      <c r="Y211" s="17"/>
      <c r="Z211" s="17"/>
      <c r="AA211" s="17"/>
      <c r="AB211" s="18"/>
      <c r="AC211" s="19"/>
    </row>
    <row r="212" spans="19:29" ht="13" x14ac:dyDescent="0.3">
      <c r="S212" s="14"/>
      <c r="T212" s="15"/>
      <c r="U212" s="16"/>
      <c r="V212" s="16"/>
      <c r="W212" s="17"/>
      <c r="X212" s="17"/>
      <c r="Y212" s="17"/>
      <c r="Z212" s="17"/>
      <c r="AA212" s="17"/>
      <c r="AB212" s="18"/>
      <c r="AC212" s="19"/>
    </row>
    <row r="213" spans="19:29" ht="13" x14ac:dyDescent="0.3">
      <c r="S213" s="14"/>
      <c r="T213" s="15"/>
      <c r="U213" s="16"/>
      <c r="V213" s="16"/>
      <c r="W213" s="17"/>
      <c r="X213" s="17"/>
      <c r="Y213" s="17"/>
      <c r="Z213" s="17"/>
      <c r="AA213" s="17"/>
      <c r="AB213" s="18"/>
      <c r="AC213" s="19"/>
    </row>
    <row r="214" spans="19:29" ht="13" x14ac:dyDescent="0.3">
      <c r="S214" s="14"/>
      <c r="T214" s="15"/>
      <c r="U214" s="16"/>
      <c r="V214" s="16"/>
      <c r="W214" s="17"/>
      <c r="X214" s="17"/>
      <c r="Y214" s="17"/>
      <c r="Z214" s="17"/>
      <c r="AA214" s="17"/>
      <c r="AB214" s="18"/>
      <c r="AC214" s="19"/>
    </row>
    <row r="215" spans="19:29" ht="13" x14ac:dyDescent="0.3">
      <c r="S215" s="14"/>
      <c r="T215" s="15"/>
      <c r="U215" s="16"/>
      <c r="V215" s="16"/>
      <c r="W215" s="17"/>
      <c r="X215" s="17"/>
      <c r="Y215" s="17"/>
      <c r="Z215" s="17"/>
      <c r="AA215" s="17"/>
      <c r="AB215" s="18"/>
      <c r="AC215" s="19"/>
    </row>
    <row r="216" spans="19:29" ht="13" x14ac:dyDescent="0.3">
      <c r="S216" s="14"/>
      <c r="T216" s="15"/>
      <c r="U216" s="16"/>
      <c r="V216" s="16"/>
      <c r="W216" s="17"/>
      <c r="X216" s="17"/>
      <c r="Y216" s="17"/>
      <c r="Z216" s="17"/>
      <c r="AA216" s="17"/>
      <c r="AB216" s="18"/>
      <c r="AC216" s="19"/>
    </row>
    <row r="217" spans="19:29" ht="13" x14ac:dyDescent="0.3">
      <c r="S217" s="14"/>
      <c r="T217" s="15"/>
      <c r="U217" s="16"/>
      <c r="V217" s="16"/>
      <c r="W217" s="17"/>
      <c r="X217" s="17"/>
      <c r="Y217" s="17"/>
      <c r="Z217" s="17"/>
      <c r="AA217" s="17"/>
      <c r="AB217" s="18"/>
      <c r="AC217" s="19"/>
    </row>
    <row r="218" spans="19:29" ht="13" x14ac:dyDescent="0.3">
      <c r="S218" s="14"/>
      <c r="T218" s="15"/>
      <c r="U218" s="16"/>
      <c r="V218" s="16"/>
      <c r="W218" s="17"/>
      <c r="X218" s="17"/>
      <c r="Y218" s="17"/>
      <c r="Z218" s="17"/>
      <c r="AA218" s="17"/>
      <c r="AB218" s="18"/>
      <c r="AC218" s="19"/>
    </row>
    <row r="219" spans="19:29" ht="13" x14ac:dyDescent="0.3">
      <c r="S219" s="14"/>
      <c r="T219" s="15"/>
      <c r="U219" s="16"/>
      <c r="V219" s="16"/>
      <c r="W219" s="17"/>
      <c r="X219" s="17"/>
      <c r="Y219" s="17"/>
      <c r="Z219" s="17"/>
      <c r="AA219" s="17"/>
      <c r="AB219" s="18"/>
      <c r="AC219" s="19"/>
    </row>
    <row r="220" spans="19:29" ht="13" x14ac:dyDescent="0.3">
      <c r="S220" s="14"/>
      <c r="T220" s="15"/>
      <c r="U220" s="16"/>
      <c r="V220" s="16"/>
      <c r="W220" s="17"/>
      <c r="X220" s="17"/>
      <c r="Y220" s="17"/>
      <c r="Z220" s="17"/>
      <c r="AA220" s="17"/>
      <c r="AB220" s="18"/>
      <c r="AC220" s="19"/>
    </row>
    <row r="221" spans="19:29" ht="13" x14ac:dyDescent="0.3">
      <c r="S221" s="14"/>
      <c r="T221" s="15"/>
      <c r="U221" s="16"/>
      <c r="V221" s="16"/>
      <c r="W221" s="17"/>
      <c r="X221" s="17"/>
      <c r="Y221" s="17"/>
      <c r="Z221" s="17"/>
      <c r="AA221" s="17"/>
      <c r="AB221" s="18"/>
      <c r="AC221" s="19"/>
    </row>
    <row r="222" spans="19:29" ht="13" x14ac:dyDescent="0.3">
      <c r="S222" s="14"/>
      <c r="T222" s="15"/>
      <c r="U222" s="16"/>
      <c r="V222" s="16"/>
      <c r="W222" s="17"/>
      <c r="X222" s="17"/>
      <c r="Y222" s="17"/>
      <c r="Z222" s="17"/>
      <c r="AA222" s="17"/>
      <c r="AB222" s="18"/>
      <c r="AC222" s="19"/>
    </row>
    <row r="223" spans="19:29" ht="13" x14ac:dyDescent="0.3">
      <c r="S223" s="14"/>
      <c r="T223" s="15"/>
      <c r="U223" s="16"/>
      <c r="V223" s="16"/>
      <c r="W223" s="17"/>
      <c r="X223" s="17"/>
      <c r="Y223" s="17"/>
      <c r="Z223" s="17"/>
      <c r="AA223" s="17"/>
      <c r="AB223" s="18"/>
      <c r="AC223" s="19"/>
    </row>
    <row r="224" spans="19:29" ht="13" x14ac:dyDescent="0.3">
      <c r="S224" s="14"/>
      <c r="T224" s="15"/>
      <c r="U224" s="16"/>
      <c r="V224" s="16"/>
      <c r="W224" s="17"/>
      <c r="X224" s="17"/>
      <c r="Y224" s="17"/>
      <c r="Z224" s="17"/>
      <c r="AA224" s="17"/>
      <c r="AB224" s="18"/>
      <c r="AC224" s="19"/>
    </row>
    <row r="225" spans="19:29" ht="13" x14ac:dyDescent="0.3">
      <c r="S225" s="14"/>
      <c r="T225" s="15"/>
      <c r="U225" s="16"/>
      <c r="V225" s="16"/>
      <c r="W225" s="17"/>
      <c r="X225" s="17"/>
      <c r="Y225" s="17"/>
      <c r="Z225" s="17"/>
      <c r="AA225" s="17"/>
      <c r="AB225" s="18"/>
      <c r="AC225" s="19"/>
    </row>
    <row r="226" spans="19:29" ht="13" x14ac:dyDescent="0.3">
      <c r="S226" s="14"/>
      <c r="T226" s="15"/>
      <c r="U226" s="16"/>
      <c r="V226" s="16"/>
      <c r="W226" s="17"/>
      <c r="X226" s="17"/>
      <c r="Y226" s="17"/>
      <c r="Z226" s="17"/>
      <c r="AA226" s="17"/>
      <c r="AB226" s="18"/>
      <c r="AC226" s="19"/>
    </row>
    <row r="227" spans="19:29" ht="13" x14ac:dyDescent="0.3">
      <c r="S227" s="14"/>
      <c r="T227" s="15"/>
      <c r="U227" s="16"/>
      <c r="V227" s="16"/>
      <c r="W227" s="17"/>
      <c r="X227" s="17"/>
      <c r="Y227" s="17"/>
      <c r="Z227" s="17"/>
      <c r="AA227" s="17"/>
      <c r="AB227" s="18"/>
      <c r="AC227" s="19"/>
    </row>
    <row r="228" spans="19:29" ht="13" x14ac:dyDescent="0.3">
      <c r="S228" s="14"/>
      <c r="T228" s="15"/>
      <c r="U228" s="16"/>
      <c r="V228" s="16"/>
      <c r="W228" s="17"/>
      <c r="X228" s="17"/>
      <c r="Y228" s="17"/>
      <c r="Z228" s="17"/>
      <c r="AA228" s="17"/>
      <c r="AB228" s="18"/>
      <c r="AC228" s="19"/>
    </row>
    <row r="229" spans="19:29" ht="13" x14ac:dyDescent="0.3">
      <c r="S229" s="14"/>
      <c r="T229" s="15"/>
      <c r="U229" s="16"/>
      <c r="V229" s="16"/>
      <c r="W229" s="17"/>
      <c r="X229" s="17"/>
      <c r="Y229" s="17"/>
      <c r="Z229" s="17"/>
      <c r="AA229" s="17"/>
      <c r="AB229" s="18"/>
      <c r="AC229" s="19"/>
    </row>
    <row r="230" spans="19:29" ht="13" x14ac:dyDescent="0.3">
      <c r="S230" s="14"/>
      <c r="T230" s="15"/>
      <c r="U230" s="16"/>
      <c r="V230" s="16"/>
      <c r="W230" s="17"/>
      <c r="X230" s="17"/>
      <c r="Y230" s="17"/>
      <c r="Z230" s="17"/>
      <c r="AA230" s="17"/>
      <c r="AB230" s="18"/>
      <c r="AC230" s="19"/>
    </row>
    <row r="231" spans="19:29" ht="13" x14ac:dyDescent="0.3">
      <c r="S231" s="14"/>
      <c r="T231" s="15"/>
      <c r="U231" s="16"/>
      <c r="V231" s="16"/>
      <c r="W231" s="17"/>
      <c r="X231" s="17"/>
      <c r="Y231" s="17"/>
      <c r="Z231" s="17"/>
      <c r="AA231" s="17"/>
      <c r="AB231" s="18"/>
      <c r="AC231" s="19"/>
    </row>
    <row r="232" spans="19:29" ht="13" x14ac:dyDescent="0.3">
      <c r="S232" s="14"/>
      <c r="T232" s="15"/>
      <c r="U232" s="16"/>
      <c r="V232" s="16"/>
      <c r="W232" s="17"/>
      <c r="X232" s="17"/>
      <c r="Y232" s="17"/>
      <c r="Z232" s="17"/>
      <c r="AA232" s="17"/>
      <c r="AB232" s="18"/>
      <c r="AC232" s="19"/>
    </row>
    <row r="233" spans="19:29" ht="13" x14ac:dyDescent="0.3">
      <c r="S233" s="14"/>
      <c r="T233" s="15"/>
      <c r="U233" s="16"/>
      <c r="V233" s="16"/>
      <c r="W233" s="17"/>
      <c r="X233" s="17"/>
      <c r="Y233" s="17"/>
      <c r="Z233" s="17"/>
      <c r="AA233" s="17"/>
      <c r="AB233" s="18"/>
      <c r="AC233" s="19"/>
    </row>
    <row r="234" spans="19:29" ht="13" x14ac:dyDescent="0.3">
      <c r="S234" s="14"/>
      <c r="T234" s="15"/>
      <c r="U234" s="16"/>
      <c r="V234" s="16"/>
      <c r="W234" s="17"/>
      <c r="X234" s="17"/>
      <c r="Y234" s="17"/>
      <c r="Z234" s="17"/>
      <c r="AA234" s="17"/>
      <c r="AB234" s="18"/>
      <c r="AC234" s="19"/>
    </row>
    <row r="235" spans="19:29" ht="13" x14ac:dyDescent="0.3">
      <c r="S235" s="14"/>
      <c r="T235" s="15"/>
      <c r="U235" s="16"/>
      <c r="V235" s="16"/>
      <c r="W235" s="17"/>
      <c r="X235" s="17"/>
      <c r="Y235" s="17"/>
      <c r="Z235" s="17"/>
      <c r="AA235" s="17"/>
      <c r="AB235" s="18"/>
      <c r="AC235" s="19"/>
    </row>
    <row r="236" spans="19:29" ht="13" x14ac:dyDescent="0.3">
      <c r="S236" s="14"/>
      <c r="T236" s="15"/>
      <c r="U236" s="16"/>
      <c r="V236" s="16"/>
      <c r="W236" s="17"/>
      <c r="X236" s="17"/>
      <c r="Y236" s="17"/>
      <c r="Z236" s="17"/>
      <c r="AA236" s="17"/>
      <c r="AB236" s="18"/>
      <c r="AC236" s="19"/>
    </row>
    <row r="237" spans="19:29" ht="13" x14ac:dyDescent="0.3">
      <c r="S237" s="14"/>
      <c r="T237" s="15"/>
      <c r="U237" s="16"/>
      <c r="V237" s="16"/>
      <c r="W237" s="17"/>
      <c r="X237" s="17"/>
      <c r="Y237" s="17"/>
      <c r="Z237" s="17"/>
      <c r="AA237" s="17"/>
      <c r="AB237" s="18"/>
      <c r="AC237" s="19"/>
    </row>
    <row r="238" spans="19:29" ht="13" x14ac:dyDescent="0.3">
      <c r="S238" s="14"/>
      <c r="T238" s="15"/>
      <c r="U238" s="16"/>
      <c r="V238" s="16"/>
      <c r="W238" s="17"/>
      <c r="X238" s="17"/>
      <c r="Y238" s="17"/>
      <c r="Z238" s="17"/>
      <c r="AA238" s="17"/>
      <c r="AB238" s="18"/>
      <c r="AC238" s="19"/>
    </row>
    <row r="239" spans="19:29" ht="13" x14ac:dyDescent="0.3">
      <c r="S239" s="14"/>
      <c r="T239" s="15"/>
      <c r="U239" s="16"/>
      <c r="V239" s="16"/>
      <c r="W239" s="17"/>
      <c r="X239" s="17"/>
      <c r="Y239" s="17"/>
      <c r="Z239" s="17"/>
      <c r="AA239" s="17"/>
      <c r="AB239" s="18"/>
      <c r="AC239" s="19"/>
    </row>
    <row r="240" spans="19:29" ht="13" x14ac:dyDescent="0.3">
      <c r="S240" s="14"/>
      <c r="T240" s="15"/>
      <c r="U240" s="16"/>
      <c r="V240" s="16"/>
      <c r="W240" s="17"/>
      <c r="X240" s="17"/>
      <c r="Y240" s="17"/>
      <c r="Z240" s="17"/>
      <c r="AA240" s="17"/>
      <c r="AB240" s="18"/>
      <c r="AC240" s="19"/>
    </row>
    <row r="241" spans="19:29" ht="13" x14ac:dyDescent="0.3">
      <c r="S241" s="14"/>
      <c r="T241" s="15"/>
      <c r="U241" s="16"/>
      <c r="V241" s="16"/>
      <c r="W241" s="17"/>
      <c r="X241" s="17"/>
      <c r="Y241" s="17"/>
      <c r="Z241" s="17"/>
      <c r="AA241" s="17"/>
      <c r="AB241" s="18"/>
      <c r="AC241" s="19"/>
    </row>
    <row r="242" spans="19:29" ht="13" x14ac:dyDescent="0.3">
      <c r="S242" s="14"/>
      <c r="T242" s="15"/>
      <c r="U242" s="16"/>
      <c r="V242" s="16"/>
      <c r="W242" s="17"/>
      <c r="X242" s="17"/>
      <c r="Y242" s="17"/>
      <c r="Z242" s="17"/>
      <c r="AA242" s="17"/>
      <c r="AB242" s="18"/>
      <c r="AC242" s="19"/>
    </row>
    <row r="243" spans="19:29" ht="13" x14ac:dyDescent="0.3">
      <c r="S243" s="14"/>
      <c r="T243" s="15"/>
      <c r="U243" s="16"/>
      <c r="V243" s="16"/>
      <c r="W243" s="17"/>
      <c r="X243" s="17"/>
      <c r="Y243" s="17"/>
      <c r="Z243" s="17"/>
      <c r="AA243" s="17"/>
      <c r="AB243" s="18"/>
      <c r="AC243" s="19"/>
    </row>
    <row r="244" spans="19:29" ht="13" x14ac:dyDescent="0.3">
      <c r="S244" s="14"/>
      <c r="T244" s="15"/>
      <c r="U244" s="16"/>
      <c r="V244" s="16"/>
      <c r="W244" s="17"/>
      <c r="X244" s="17"/>
      <c r="Y244" s="17"/>
      <c r="Z244" s="17"/>
      <c r="AA244" s="17"/>
      <c r="AB244" s="18"/>
      <c r="AC244" s="19"/>
    </row>
    <row r="245" spans="19:29" ht="13" x14ac:dyDescent="0.3">
      <c r="S245" s="14"/>
      <c r="T245" s="15"/>
      <c r="U245" s="16"/>
      <c r="V245" s="16"/>
      <c r="W245" s="17"/>
      <c r="X245" s="17"/>
      <c r="Y245" s="17"/>
      <c r="Z245" s="17"/>
      <c r="AA245" s="17"/>
      <c r="AB245" s="18"/>
      <c r="AC245" s="19"/>
    </row>
    <row r="246" spans="19:29" ht="13" x14ac:dyDescent="0.3">
      <c r="S246" s="14"/>
      <c r="T246" s="15"/>
      <c r="U246" s="16"/>
      <c r="V246" s="16"/>
      <c r="W246" s="17"/>
      <c r="X246" s="17"/>
      <c r="Y246" s="17"/>
      <c r="Z246" s="17"/>
      <c r="AA246" s="17"/>
      <c r="AB246" s="18"/>
      <c r="AC246" s="19"/>
    </row>
    <row r="247" spans="19:29" ht="13" x14ac:dyDescent="0.3">
      <c r="S247" s="14"/>
      <c r="T247" s="15"/>
      <c r="U247" s="16"/>
      <c r="V247" s="16"/>
      <c r="W247" s="17"/>
      <c r="X247" s="17"/>
      <c r="Y247" s="17"/>
      <c r="Z247" s="17"/>
      <c r="AA247" s="17"/>
      <c r="AB247" s="18"/>
      <c r="AC247" s="19"/>
    </row>
    <row r="248" spans="19:29" ht="13" x14ac:dyDescent="0.3">
      <c r="S248" s="14"/>
      <c r="T248" s="15"/>
      <c r="U248" s="16"/>
      <c r="V248" s="16"/>
      <c r="W248" s="17"/>
      <c r="X248" s="17"/>
      <c r="Y248" s="17"/>
      <c r="Z248" s="17"/>
      <c r="AA248" s="17"/>
      <c r="AB248" s="18"/>
      <c r="AC248" s="19"/>
    </row>
    <row r="249" spans="19:29" ht="13" x14ac:dyDescent="0.3">
      <c r="S249" s="14"/>
      <c r="T249" s="15"/>
      <c r="U249" s="16"/>
      <c r="V249" s="16"/>
      <c r="W249" s="17"/>
      <c r="X249" s="17"/>
      <c r="Y249" s="17"/>
      <c r="Z249" s="17"/>
      <c r="AA249" s="17"/>
      <c r="AB249" s="18"/>
      <c r="AC249" s="19"/>
    </row>
    <row r="250" spans="19:29" ht="13" x14ac:dyDescent="0.3">
      <c r="S250" s="14"/>
      <c r="T250" s="15"/>
      <c r="U250" s="16"/>
      <c r="V250" s="16"/>
      <c r="W250" s="17"/>
      <c r="X250" s="17"/>
      <c r="Y250" s="17"/>
      <c r="Z250" s="17"/>
      <c r="AA250" s="17"/>
      <c r="AB250" s="18"/>
      <c r="AC250" s="19"/>
    </row>
    <row r="251" spans="19:29" ht="13" x14ac:dyDescent="0.3">
      <c r="S251" s="14"/>
      <c r="T251" s="15"/>
      <c r="U251" s="16"/>
      <c r="V251" s="16"/>
      <c r="W251" s="17"/>
      <c r="X251" s="17"/>
      <c r="Y251" s="17"/>
      <c r="Z251" s="17"/>
      <c r="AA251" s="17"/>
      <c r="AB251" s="18"/>
      <c r="AC251" s="19"/>
    </row>
    <row r="252" spans="19:29" ht="13" x14ac:dyDescent="0.3">
      <c r="S252" s="14"/>
      <c r="T252" s="15"/>
      <c r="U252" s="16"/>
      <c r="V252" s="16"/>
      <c r="W252" s="17"/>
      <c r="X252" s="17"/>
      <c r="Y252" s="17"/>
      <c r="Z252" s="17"/>
      <c r="AA252" s="17"/>
      <c r="AB252" s="18"/>
      <c r="AC252" s="19"/>
    </row>
    <row r="253" spans="19:29" ht="13" x14ac:dyDescent="0.3">
      <c r="S253" s="14"/>
      <c r="T253" s="15"/>
      <c r="U253" s="16"/>
      <c r="V253" s="16"/>
      <c r="W253" s="17"/>
      <c r="X253" s="17"/>
      <c r="Y253" s="17"/>
      <c r="Z253" s="17"/>
      <c r="AA253" s="17"/>
      <c r="AB253" s="18"/>
      <c r="AC253" s="19"/>
    </row>
    <row r="254" spans="19:29" ht="13" x14ac:dyDescent="0.3">
      <c r="S254" s="14"/>
      <c r="T254" s="15"/>
      <c r="U254" s="16"/>
      <c r="V254" s="16"/>
      <c r="W254" s="17"/>
      <c r="X254" s="17"/>
      <c r="Y254" s="17"/>
      <c r="Z254" s="17"/>
      <c r="AA254" s="17"/>
      <c r="AB254" s="18"/>
      <c r="AC254" s="19"/>
    </row>
    <row r="255" spans="19:29" ht="13" x14ac:dyDescent="0.3">
      <c r="S255" s="14"/>
      <c r="T255" s="15"/>
      <c r="U255" s="16"/>
      <c r="V255" s="16"/>
      <c r="W255" s="17"/>
      <c r="X255" s="17"/>
      <c r="Y255" s="17"/>
      <c r="Z255" s="17"/>
      <c r="AA255" s="17"/>
      <c r="AB255" s="18"/>
      <c r="AC255" s="19"/>
    </row>
    <row r="256" spans="19:29" ht="13" x14ac:dyDescent="0.3">
      <c r="S256" s="14"/>
      <c r="T256" s="15"/>
      <c r="U256" s="16"/>
      <c r="V256" s="16"/>
      <c r="W256" s="17"/>
      <c r="X256" s="17"/>
      <c r="Y256" s="17"/>
      <c r="Z256" s="17"/>
      <c r="AA256" s="17"/>
      <c r="AB256" s="18"/>
      <c r="AC256" s="19"/>
    </row>
    <row r="257" spans="19:29" ht="13" x14ac:dyDescent="0.3">
      <c r="S257" s="14"/>
      <c r="T257" s="15"/>
      <c r="U257" s="16"/>
      <c r="V257" s="16"/>
      <c r="W257" s="17"/>
      <c r="X257" s="17"/>
      <c r="Y257" s="17"/>
      <c r="Z257" s="17"/>
      <c r="AA257" s="17"/>
      <c r="AB257" s="18"/>
      <c r="AC257" s="19"/>
    </row>
    <row r="258" spans="19:29" ht="13" x14ac:dyDescent="0.3">
      <c r="S258" s="14"/>
      <c r="T258" s="15"/>
      <c r="U258" s="16"/>
      <c r="V258" s="16"/>
      <c r="W258" s="17"/>
      <c r="X258" s="17"/>
      <c r="Y258" s="17"/>
      <c r="Z258" s="17"/>
      <c r="AA258" s="17"/>
      <c r="AB258" s="18"/>
      <c r="AC258" s="19"/>
    </row>
    <row r="259" spans="19:29" ht="13" x14ac:dyDescent="0.3">
      <c r="S259" s="14"/>
      <c r="T259" s="15"/>
      <c r="U259" s="16"/>
      <c r="V259" s="16"/>
      <c r="W259" s="17"/>
      <c r="X259" s="17"/>
      <c r="Y259" s="17"/>
      <c r="Z259" s="17"/>
      <c r="AA259" s="17"/>
      <c r="AB259" s="18"/>
      <c r="AC259" s="19"/>
    </row>
    <row r="260" spans="19:29" ht="13" x14ac:dyDescent="0.3">
      <c r="S260" s="14"/>
      <c r="T260" s="15"/>
      <c r="U260" s="16"/>
      <c r="V260" s="16"/>
      <c r="W260" s="17"/>
      <c r="X260" s="17"/>
      <c r="Y260" s="17"/>
      <c r="Z260" s="17"/>
      <c r="AA260" s="17"/>
      <c r="AB260" s="18"/>
      <c r="AC260" s="19"/>
    </row>
    <row r="261" spans="19:29" ht="13" x14ac:dyDescent="0.3">
      <c r="S261" s="14"/>
      <c r="T261" s="15"/>
      <c r="U261" s="16"/>
      <c r="V261" s="16"/>
      <c r="W261" s="17"/>
      <c r="X261" s="17"/>
      <c r="Y261" s="17"/>
      <c r="Z261" s="17"/>
      <c r="AA261" s="17"/>
      <c r="AB261" s="18"/>
      <c r="AC261" s="19"/>
    </row>
    <row r="262" spans="19:29" ht="13" x14ac:dyDescent="0.3">
      <c r="S262" s="14"/>
      <c r="T262" s="15"/>
      <c r="U262" s="16"/>
      <c r="V262" s="16"/>
      <c r="W262" s="17"/>
      <c r="X262" s="17"/>
      <c r="Y262" s="17"/>
      <c r="Z262" s="17"/>
      <c r="AA262" s="17"/>
      <c r="AB262" s="18"/>
      <c r="AC262" s="19"/>
    </row>
    <row r="263" spans="19:29" ht="13" x14ac:dyDescent="0.3">
      <c r="S263" s="14"/>
      <c r="T263" s="15"/>
      <c r="U263" s="16"/>
      <c r="V263" s="16"/>
      <c r="W263" s="17"/>
      <c r="X263" s="17"/>
      <c r="Y263" s="17"/>
      <c r="Z263" s="17"/>
      <c r="AA263" s="17"/>
      <c r="AB263" s="18"/>
      <c r="AC263" s="19"/>
    </row>
    <row r="264" spans="19:29" ht="13" x14ac:dyDescent="0.3">
      <c r="S264" s="14"/>
      <c r="T264" s="15"/>
      <c r="U264" s="16"/>
      <c r="V264" s="16"/>
      <c r="W264" s="17"/>
      <c r="X264" s="17"/>
      <c r="Y264" s="17"/>
      <c r="Z264" s="17"/>
      <c r="AA264" s="17"/>
      <c r="AB264" s="18"/>
      <c r="AC264" s="19"/>
    </row>
    <row r="265" spans="19:29" ht="13" x14ac:dyDescent="0.3">
      <c r="S265" s="14"/>
      <c r="T265" s="15"/>
      <c r="U265" s="16"/>
      <c r="V265" s="16"/>
      <c r="W265" s="17"/>
      <c r="X265" s="17"/>
      <c r="Y265" s="17"/>
      <c r="Z265" s="17"/>
      <c r="AA265" s="17"/>
      <c r="AB265" s="18"/>
      <c r="AC265" s="19"/>
    </row>
    <row r="266" spans="19:29" ht="13" x14ac:dyDescent="0.3">
      <c r="S266" s="14"/>
      <c r="T266" s="15"/>
      <c r="U266" s="16"/>
      <c r="V266" s="16"/>
      <c r="W266" s="17"/>
      <c r="X266" s="17"/>
      <c r="Y266" s="17"/>
      <c r="Z266" s="17"/>
      <c r="AA266" s="17"/>
      <c r="AB266" s="18"/>
      <c r="AC266" s="19"/>
    </row>
    <row r="267" spans="19:29" ht="13" x14ac:dyDescent="0.3">
      <c r="S267" s="14"/>
      <c r="T267" s="15"/>
      <c r="U267" s="16"/>
      <c r="V267" s="16"/>
      <c r="W267" s="17"/>
      <c r="X267" s="17"/>
      <c r="Y267" s="17"/>
      <c r="Z267" s="17"/>
      <c r="AA267" s="17"/>
      <c r="AB267" s="18"/>
      <c r="AC267" s="19"/>
    </row>
    <row r="268" spans="19:29" ht="13" x14ac:dyDescent="0.3">
      <c r="S268" s="14"/>
      <c r="T268" s="15"/>
      <c r="U268" s="16"/>
      <c r="V268" s="16"/>
      <c r="W268" s="17"/>
      <c r="X268" s="17"/>
      <c r="Y268" s="17"/>
      <c r="Z268" s="17"/>
      <c r="AA268" s="17"/>
      <c r="AB268" s="18"/>
      <c r="AC268" s="19"/>
    </row>
    <row r="269" spans="19:29" ht="13" x14ac:dyDescent="0.3">
      <c r="S269" s="14"/>
      <c r="T269" s="15"/>
      <c r="U269" s="16"/>
      <c r="V269" s="16"/>
      <c r="W269" s="17"/>
      <c r="X269" s="17"/>
      <c r="Y269" s="17"/>
      <c r="Z269" s="17"/>
      <c r="AA269" s="17"/>
      <c r="AB269" s="18"/>
      <c r="AC269" s="19"/>
    </row>
    <row r="270" spans="19:29" ht="13" x14ac:dyDescent="0.3">
      <c r="S270" s="14"/>
      <c r="T270" s="15"/>
      <c r="U270" s="16"/>
      <c r="V270" s="16"/>
      <c r="W270" s="17"/>
      <c r="X270" s="17"/>
      <c r="Y270" s="17"/>
      <c r="Z270" s="17"/>
      <c r="AA270" s="17"/>
      <c r="AB270" s="18"/>
      <c r="AC270" s="19"/>
    </row>
    <row r="271" spans="19:29" ht="13" x14ac:dyDescent="0.3">
      <c r="S271" s="14"/>
      <c r="T271" s="15"/>
      <c r="U271" s="16"/>
      <c r="V271" s="16"/>
      <c r="W271" s="17"/>
      <c r="X271" s="17"/>
      <c r="Y271" s="17"/>
      <c r="Z271" s="17"/>
      <c r="AA271" s="17"/>
      <c r="AB271" s="18"/>
      <c r="AC271" s="19"/>
    </row>
    <row r="272" spans="19:29" ht="13" x14ac:dyDescent="0.3">
      <c r="S272" s="14"/>
      <c r="T272" s="15"/>
      <c r="U272" s="16"/>
      <c r="V272" s="16"/>
      <c r="W272" s="17"/>
      <c r="X272" s="17"/>
      <c r="Y272" s="17"/>
      <c r="Z272" s="17"/>
      <c r="AA272" s="17"/>
      <c r="AB272" s="18"/>
      <c r="AC272" s="19"/>
    </row>
    <row r="273" spans="19:29" ht="13" x14ac:dyDescent="0.3">
      <c r="S273" s="14"/>
      <c r="T273" s="15"/>
      <c r="U273" s="16"/>
      <c r="V273" s="16"/>
      <c r="W273" s="17"/>
      <c r="X273" s="17"/>
      <c r="Y273" s="17"/>
      <c r="Z273" s="17"/>
      <c r="AA273" s="17"/>
      <c r="AB273" s="18"/>
      <c r="AC273" s="19"/>
    </row>
    <row r="274" spans="19:29" ht="13" x14ac:dyDescent="0.3">
      <c r="S274" s="14"/>
      <c r="T274" s="15"/>
      <c r="U274" s="16"/>
      <c r="V274" s="16"/>
      <c r="W274" s="17"/>
      <c r="X274" s="17"/>
      <c r="Y274" s="17"/>
      <c r="Z274" s="17"/>
      <c r="AA274" s="17"/>
      <c r="AB274" s="18"/>
      <c r="AC274" s="19"/>
    </row>
    <row r="275" spans="19:29" ht="13" x14ac:dyDescent="0.3">
      <c r="S275" s="14"/>
      <c r="T275" s="15"/>
      <c r="U275" s="16"/>
      <c r="V275" s="16"/>
      <c r="W275" s="17"/>
      <c r="X275" s="17"/>
      <c r="Y275" s="17"/>
      <c r="Z275" s="17"/>
      <c r="AA275" s="17"/>
      <c r="AB275" s="18"/>
      <c r="AC275" s="19"/>
    </row>
    <row r="276" spans="19:29" ht="13" x14ac:dyDescent="0.3">
      <c r="S276" s="14"/>
      <c r="T276" s="15"/>
      <c r="U276" s="16"/>
      <c r="V276" s="16"/>
      <c r="W276" s="17"/>
      <c r="X276" s="17"/>
      <c r="Y276" s="17"/>
      <c r="Z276" s="17"/>
      <c r="AA276" s="17"/>
      <c r="AB276" s="18"/>
      <c r="AC276" s="19"/>
    </row>
    <row r="277" spans="19:29" ht="13" x14ac:dyDescent="0.3">
      <c r="S277" s="14"/>
      <c r="T277" s="15"/>
      <c r="U277" s="16"/>
      <c r="V277" s="16"/>
      <c r="W277" s="17"/>
      <c r="X277" s="17"/>
      <c r="Y277" s="17"/>
      <c r="Z277" s="17"/>
      <c r="AA277" s="17"/>
      <c r="AB277" s="18"/>
      <c r="AC277" s="19"/>
    </row>
    <row r="278" spans="19:29" ht="13" x14ac:dyDescent="0.3">
      <c r="S278" s="14"/>
      <c r="T278" s="15"/>
      <c r="U278" s="16"/>
      <c r="V278" s="16"/>
      <c r="W278" s="17"/>
      <c r="X278" s="17"/>
      <c r="Y278" s="17"/>
      <c r="Z278" s="17"/>
      <c r="AA278" s="17"/>
      <c r="AB278" s="18"/>
      <c r="AC278" s="19"/>
    </row>
    <row r="279" spans="19:29" ht="13" x14ac:dyDescent="0.3">
      <c r="S279" s="14"/>
      <c r="T279" s="15"/>
      <c r="U279" s="16"/>
      <c r="V279" s="16"/>
      <c r="W279" s="17"/>
      <c r="X279" s="17"/>
      <c r="Y279" s="17"/>
      <c r="Z279" s="17"/>
      <c r="AA279" s="17"/>
      <c r="AB279" s="18"/>
      <c r="AC279" s="19"/>
    </row>
    <row r="280" spans="19:29" ht="13" x14ac:dyDescent="0.3">
      <c r="S280" s="14"/>
      <c r="T280" s="15"/>
      <c r="U280" s="16"/>
      <c r="V280" s="16"/>
      <c r="W280" s="17"/>
      <c r="X280" s="17"/>
      <c r="Y280" s="17"/>
      <c r="Z280" s="17"/>
      <c r="AA280" s="17"/>
      <c r="AB280" s="18"/>
      <c r="AC280" s="19"/>
    </row>
    <row r="281" spans="19:29" ht="13" x14ac:dyDescent="0.3">
      <c r="S281" s="14"/>
      <c r="T281" s="15"/>
      <c r="U281" s="16"/>
      <c r="V281" s="16"/>
      <c r="W281" s="17"/>
      <c r="X281" s="17"/>
      <c r="Y281" s="17"/>
      <c r="Z281" s="17"/>
      <c r="AA281" s="17"/>
      <c r="AB281" s="18"/>
      <c r="AC281" s="19"/>
    </row>
    <row r="282" spans="19:29" ht="13" x14ac:dyDescent="0.3">
      <c r="S282" s="14"/>
      <c r="T282" s="15"/>
      <c r="U282" s="16"/>
      <c r="V282" s="16"/>
      <c r="W282" s="17"/>
      <c r="X282" s="17"/>
      <c r="Y282" s="17"/>
      <c r="Z282" s="17"/>
      <c r="AA282" s="17"/>
      <c r="AB282" s="18"/>
      <c r="AC282" s="19"/>
    </row>
    <row r="283" spans="19:29" ht="13" x14ac:dyDescent="0.3">
      <c r="S283" s="14"/>
      <c r="T283" s="15"/>
      <c r="U283" s="16"/>
      <c r="V283" s="16"/>
      <c r="W283" s="17"/>
      <c r="X283" s="17"/>
      <c r="Y283" s="17"/>
      <c r="Z283" s="17"/>
      <c r="AA283" s="17"/>
      <c r="AB283" s="18"/>
      <c r="AC283" s="19"/>
    </row>
    <row r="284" spans="19:29" ht="13" x14ac:dyDescent="0.3">
      <c r="S284" s="14"/>
      <c r="T284" s="15"/>
      <c r="U284" s="16"/>
      <c r="V284" s="16"/>
      <c r="W284" s="17"/>
      <c r="X284" s="17"/>
      <c r="Y284" s="17"/>
      <c r="Z284" s="17"/>
      <c r="AA284" s="17"/>
      <c r="AB284" s="18"/>
      <c r="AC284" s="19"/>
    </row>
    <row r="285" spans="19:29" ht="13" x14ac:dyDescent="0.3">
      <c r="S285" s="14"/>
      <c r="T285" s="15"/>
      <c r="U285" s="16"/>
      <c r="V285" s="16"/>
      <c r="W285" s="17"/>
      <c r="X285" s="17"/>
      <c r="Y285" s="17"/>
      <c r="Z285" s="17"/>
      <c r="AA285" s="17"/>
      <c r="AB285" s="18"/>
      <c r="AC285" s="19"/>
    </row>
    <row r="286" spans="19:29" ht="13" x14ac:dyDescent="0.3">
      <c r="S286" s="14"/>
      <c r="T286" s="15"/>
      <c r="U286" s="16"/>
      <c r="V286" s="16"/>
      <c r="W286" s="17"/>
      <c r="X286" s="17"/>
      <c r="Y286" s="17"/>
      <c r="Z286" s="17"/>
      <c r="AA286" s="17"/>
      <c r="AB286" s="18"/>
      <c r="AC286" s="19"/>
    </row>
    <row r="287" spans="19:29" ht="13" x14ac:dyDescent="0.3">
      <c r="S287" s="14"/>
      <c r="T287" s="15"/>
      <c r="U287" s="16"/>
      <c r="V287" s="16"/>
      <c r="W287" s="17"/>
      <c r="X287" s="17"/>
      <c r="Y287" s="17"/>
      <c r="Z287" s="17"/>
      <c r="AA287" s="17"/>
      <c r="AB287" s="18"/>
      <c r="AC287" s="19"/>
    </row>
    <row r="288" spans="19:29" ht="13" x14ac:dyDescent="0.3">
      <c r="S288" s="14"/>
      <c r="T288" s="15"/>
      <c r="U288" s="16"/>
      <c r="V288" s="16"/>
      <c r="W288" s="17"/>
      <c r="X288" s="17"/>
      <c r="Y288" s="17"/>
      <c r="Z288" s="17"/>
      <c r="AA288" s="17"/>
      <c r="AB288" s="18"/>
      <c r="AC288" s="19"/>
    </row>
    <row r="289" spans="19:29" ht="13" x14ac:dyDescent="0.3">
      <c r="S289" s="14"/>
      <c r="T289" s="15"/>
      <c r="U289" s="16"/>
      <c r="V289" s="16"/>
      <c r="W289" s="17"/>
      <c r="X289" s="17"/>
      <c r="Y289" s="17"/>
      <c r="Z289" s="17"/>
      <c r="AA289" s="17"/>
      <c r="AB289" s="18"/>
      <c r="AC289" s="19"/>
    </row>
    <row r="290" spans="19:29" ht="13" x14ac:dyDescent="0.3">
      <c r="S290" s="14"/>
      <c r="T290" s="15"/>
      <c r="U290" s="16"/>
      <c r="V290" s="16"/>
      <c r="W290" s="17"/>
      <c r="X290" s="17"/>
      <c r="Y290" s="17"/>
      <c r="Z290" s="17"/>
      <c r="AA290" s="17"/>
      <c r="AB290" s="18"/>
      <c r="AC290" s="19"/>
    </row>
    <row r="291" spans="19:29" ht="13" x14ac:dyDescent="0.3">
      <c r="S291" s="14"/>
      <c r="T291" s="15"/>
      <c r="U291" s="16"/>
      <c r="V291" s="16"/>
      <c r="W291" s="17"/>
      <c r="X291" s="17"/>
      <c r="Y291" s="17"/>
      <c r="Z291" s="17"/>
      <c r="AA291" s="17"/>
      <c r="AB291" s="18"/>
      <c r="AC291" s="19"/>
    </row>
    <row r="292" spans="19:29" ht="13" x14ac:dyDescent="0.3">
      <c r="S292" s="14"/>
      <c r="T292" s="15"/>
      <c r="U292" s="16"/>
      <c r="V292" s="16"/>
      <c r="W292" s="17"/>
      <c r="X292" s="17"/>
      <c r="Y292" s="17"/>
      <c r="Z292" s="17"/>
      <c r="AA292" s="17"/>
      <c r="AB292" s="18"/>
      <c r="AC292" s="19"/>
    </row>
    <row r="293" spans="19:29" ht="13" x14ac:dyDescent="0.3">
      <c r="S293" s="14"/>
      <c r="T293" s="15"/>
      <c r="U293" s="16"/>
      <c r="V293" s="16"/>
      <c r="W293" s="17"/>
      <c r="X293" s="17"/>
      <c r="Y293" s="17"/>
      <c r="Z293" s="17"/>
      <c r="AA293" s="17"/>
      <c r="AB293" s="18"/>
      <c r="AC293" s="19"/>
    </row>
    <row r="294" spans="19:29" ht="13" x14ac:dyDescent="0.3">
      <c r="S294" s="14"/>
      <c r="T294" s="15"/>
      <c r="U294" s="16"/>
      <c r="V294" s="16"/>
      <c r="W294" s="17"/>
      <c r="X294" s="17"/>
      <c r="Y294" s="17"/>
      <c r="Z294" s="17"/>
      <c r="AA294" s="17"/>
      <c r="AB294" s="18"/>
      <c r="AC294" s="19"/>
    </row>
    <row r="295" spans="19:29" ht="13" x14ac:dyDescent="0.3">
      <c r="S295" s="14"/>
      <c r="T295" s="15"/>
      <c r="U295" s="16"/>
      <c r="V295" s="16"/>
      <c r="W295" s="17"/>
      <c r="X295" s="17"/>
      <c r="Y295" s="17"/>
      <c r="Z295" s="17"/>
      <c r="AA295" s="17"/>
      <c r="AB295" s="18"/>
      <c r="AC295" s="19"/>
    </row>
    <row r="296" spans="19:29" ht="13" x14ac:dyDescent="0.3">
      <c r="S296" s="14"/>
      <c r="T296" s="15"/>
      <c r="U296" s="16"/>
      <c r="V296" s="16"/>
      <c r="W296" s="17"/>
      <c r="X296" s="17"/>
      <c r="Y296" s="17"/>
      <c r="Z296" s="17"/>
      <c r="AA296" s="17"/>
      <c r="AB296" s="18"/>
      <c r="AC296" s="19"/>
    </row>
    <row r="297" spans="19:29" ht="13" x14ac:dyDescent="0.3">
      <c r="S297" s="14"/>
      <c r="T297" s="15"/>
      <c r="U297" s="16"/>
      <c r="V297" s="16"/>
      <c r="W297" s="17"/>
      <c r="X297" s="17"/>
      <c r="Y297" s="17"/>
      <c r="Z297" s="17"/>
      <c r="AA297" s="17"/>
      <c r="AB297" s="18"/>
      <c r="AC297" s="19"/>
    </row>
    <row r="298" spans="19:29" ht="13" x14ac:dyDescent="0.3">
      <c r="S298" s="14"/>
      <c r="T298" s="15"/>
      <c r="U298" s="16"/>
      <c r="V298" s="16"/>
      <c r="W298" s="17"/>
      <c r="X298" s="17"/>
      <c r="Y298" s="17"/>
      <c r="Z298" s="17"/>
      <c r="AA298" s="17"/>
      <c r="AB298" s="18"/>
      <c r="AC298" s="19"/>
    </row>
    <row r="299" spans="19:29" ht="13" x14ac:dyDescent="0.3">
      <c r="S299" s="14"/>
      <c r="T299" s="15"/>
      <c r="U299" s="16"/>
      <c r="V299" s="16"/>
      <c r="W299" s="17"/>
      <c r="X299" s="17"/>
      <c r="Y299" s="17"/>
      <c r="Z299" s="17"/>
      <c r="AA299" s="17"/>
      <c r="AB299" s="18"/>
      <c r="AC299" s="19"/>
    </row>
    <row r="300" spans="19:29" ht="13" x14ac:dyDescent="0.3">
      <c r="S300" s="14"/>
      <c r="T300" s="15"/>
      <c r="U300" s="16"/>
      <c r="V300" s="16"/>
      <c r="W300" s="17"/>
      <c r="X300" s="17"/>
      <c r="Y300" s="17"/>
      <c r="Z300" s="17"/>
      <c r="AA300" s="17"/>
      <c r="AB300" s="18"/>
      <c r="AC300" s="19"/>
    </row>
    <row r="301" spans="19:29" ht="13" x14ac:dyDescent="0.3">
      <c r="S301" s="14"/>
      <c r="T301" s="15"/>
      <c r="U301" s="16"/>
      <c r="V301" s="16"/>
      <c r="W301" s="17"/>
      <c r="X301" s="17"/>
      <c r="Y301" s="17"/>
      <c r="Z301" s="17"/>
      <c r="AA301" s="17"/>
      <c r="AB301" s="18"/>
      <c r="AC301" s="19"/>
    </row>
    <row r="302" spans="19:29" ht="13" x14ac:dyDescent="0.3">
      <c r="S302" s="14"/>
      <c r="T302" s="15"/>
      <c r="U302" s="16"/>
      <c r="V302" s="16"/>
      <c r="W302" s="17"/>
      <c r="X302" s="17"/>
      <c r="Y302" s="17"/>
      <c r="Z302" s="17"/>
      <c r="AA302" s="17"/>
      <c r="AB302" s="18"/>
      <c r="AC302" s="19"/>
    </row>
    <row r="303" spans="19:29" ht="13" x14ac:dyDescent="0.3">
      <c r="S303" s="14"/>
      <c r="T303" s="15"/>
      <c r="U303" s="16"/>
      <c r="V303" s="16"/>
      <c r="W303" s="17"/>
      <c r="X303" s="17"/>
      <c r="Y303" s="17"/>
      <c r="Z303" s="17"/>
      <c r="AA303" s="17"/>
      <c r="AB303" s="18"/>
      <c r="AC303" s="19"/>
    </row>
    <row r="304" spans="19:29" ht="13" x14ac:dyDescent="0.3">
      <c r="S304" s="14"/>
      <c r="T304" s="15"/>
      <c r="U304" s="16"/>
      <c r="V304" s="16"/>
      <c r="W304" s="17"/>
      <c r="X304" s="17"/>
      <c r="Y304" s="17"/>
      <c r="Z304" s="17"/>
      <c r="AA304" s="17"/>
      <c r="AB304" s="18"/>
      <c r="AC304" s="19"/>
    </row>
    <row r="305" spans="19:29" ht="13" x14ac:dyDescent="0.3">
      <c r="S305" s="14"/>
      <c r="T305" s="15"/>
      <c r="U305" s="16"/>
      <c r="V305" s="16"/>
      <c r="W305" s="17"/>
      <c r="X305" s="17"/>
      <c r="Y305" s="17"/>
      <c r="Z305" s="17"/>
      <c r="AA305" s="17"/>
      <c r="AB305" s="18"/>
      <c r="AC305" s="19"/>
    </row>
    <row r="306" spans="19:29" ht="13" x14ac:dyDescent="0.3">
      <c r="S306" s="14"/>
      <c r="T306" s="15"/>
      <c r="U306" s="16"/>
      <c r="V306" s="16"/>
      <c r="W306" s="17"/>
      <c r="X306" s="17"/>
      <c r="Y306" s="17"/>
      <c r="Z306" s="17"/>
      <c r="AA306" s="17"/>
      <c r="AB306" s="18"/>
      <c r="AC306" s="19"/>
    </row>
    <row r="307" spans="19:29" ht="13" x14ac:dyDescent="0.3">
      <c r="S307" s="14"/>
      <c r="T307" s="15"/>
      <c r="U307" s="16"/>
      <c r="V307" s="16"/>
      <c r="W307" s="17"/>
      <c r="X307" s="17"/>
      <c r="Y307" s="17"/>
      <c r="Z307" s="17"/>
      <c r="AA307" s="17"/>
      <c r="AB307" s="18"/>
      <c r="AC307" s="19"/>
    </row>
    <row r="308" spans="19:29" ht="13" x14ac:dyDescent="0.3">
      <c r="S308" s="14"/>
      <c r="T308" s="15"/>
      <c r="U308" s="16"/>
      <c r="V308" s="16"/>
      <c r="W308" s="17"/>
      <c r="X308" s="17"/>
      <c r="Y308" s="17"/>
      <c r="Z308" s="17"/>
      <c r="AA308" s="17"/>
      <c r="AB308" s="18"/>
      <c r="AC308" s="19"/>
    </row>
    <row r="309" spans="19:29" ht="13" x14ac:dyDescent="0.3">
      <c r="S309" s="14"/>
      <c r="T309" s="15"/>
      <c r="U309" s="16"/>
      <c r="V309" s="16"/>
      <c r="W309" s="17"/>
      <c r="X309" s="17"/>
      <c r="Y309" s="17"/>
      <c r="Z309" s="17"/>
      <c r="AA309" s="17"/>
      <c r="AB309" s="18"/>
      <c r="AC309" s="19"/>
    </row>
    <row r="310" spans="19:29" ht="13" x14ac:dyDescent="0.3">
      <c r="S310" s="14"/>
      <c r="T310" s="15"/>
      <c r="U310" s="16"/>
      <c r="V310" s="16"/>
      <c r="W310" s="17"/>
      <c r="X310" s="17"/>
      <c r="Y310" s="17"/>
      <c r="Z310" s="17"/>
      <c r="AA310" s="17"/>
      <c r="AB310" s="18"/>
      <c r="AC310" s="19"/>
    </row>
    <row r="311" spans="19:29" ht="13" x14ac:dyDescent="0.3">
      <c r="S311" s="14"/>
      <c r="T311" s="15"/>
      <c r="U311" s="16"/>
      <c r="V311" s="16"/>
      <c r="W311" s="17"/>
      <c r="X311" s="17"/>
      <c r="Y311" s="17"/>
      <c r="Z311" s="17"/>
      <c r="AA311" s="17"/>
      <c r="AB311" s="18"/>
      <c r="AC311" s="19"/>
    </row>
    <row r="312" spans="19:29" ht="13" x14ac:dyDescent="0.3">
      <c r="S312" s="14"/>
      <c r="T312" s="15"/>
      <c r="U312" s="16"/>
      <c r="V312" s="16"/>
      <c r="W312" s="17"/>
      <c r="X312" s="17"/>
      <c r="Y312" s="17"/>
      <c r="Z312" s="17"/>
      <c r="AA312" s="17"/>
      <c r="AB312" s="18"/>
      <c r="AC312" s="19"/>
    </row>
    <row r="313" spans="19:29" ht="13" x14ac:dyDescent="0.3">
      <c r="S313" s="14"/>
      <c r="T313" s="15"/>
      <c r="U313" s="16"/>
      <c r="V313" s="16"/>
      <c r="W313" s="17"/>
      <c r="X313" s="17"/>
      <c r="Y313" s="17"/>
      <c r="Z313" s="17"/>
      <c r="AA313" s="17"/>
      <c r="AB313" s="18"/>
      <c r="AC313" s="19"/>
    </row>
    <row r="314" spans="19:29" ht="13" x14ac:dyDescent="0.3">
      <c r="S314" s="14"/>
      <c r="T314" s="15"/>
      <c r="U314" s="16"/>
      <c r="V314" s="16"/>
      <c r="W314" s="17"/>
      <c r="X314" s="17"/>
      <c r="Y314" s="17"/>
      <c r="Z314" s="17"/>
      <c r="AA314" s="17"/>
      <c r="AB314" s="18"/>
      <c r="AC314" s="19"/>
    </row>
    <row r="315" spans="19:29" ht="13" x14ac:dyDescent="0.3">
      <c r="S315" s="14"/>
      <c r="T315" s="15"/>
      <c r="U315" s="16"/>
      <c r="V315" s="16"/>
      <c r="W315" s="17"/>
      <c r="X315" s="17"/>
      <c r="Y315" s="17"/>
      <c r="Z315" s="17"/>
      <c r="AA315" s="17"/>
      <c r="AB315" s="18"/>
      <c r="AC315" s="19"/>
    </row>
    <row r="316" spans="19:29" ht="13" x14ac:dyDescent="0.3">
      <c r="S316" s="14"/>
      <c r="T316" s="15"/>
      <c r="U316" s="16"/>
      <c r="V316" s="16"/>
      <c r="W316" s="17"/>
      <c r="X316" s="17"/>
      <c r="Y316" s="17"/>
      <c r="Z316" s="17"/>
      <c r="AA316" s="17"/>
      <c r="AB316" s="18"/>
      <c r="AC316" s="19"/>
    </row>
    <row r="317" spans="19:29" ht="13" x14ac:dyDescent="0.3">
      <c r="S317" s="14"/>
      <c r="T317" s="15"/>
      <c r="U317" s="16"/>
      <c r="V317" s="16"/>
      <c r="W317" s="17"/>
      <c r="X317" s="17"/>
      <c r="Y317" s="17"/>
      <c r="Z317" s="17"/>
      <c r="AA317" s="17"/>
      <c r="AB317" s="18"/>
      <c r="AC317" s="19"/>
    </row>
    <row r="318" spans="19:29" ht="13" x14ac:dyDescent="0.3">
      <c r="S318" s="14"/>
      <c r="T318" s="15"/>
      <c r="U318" s="16"/>
      <c r="V318" s="16"/>
      <c r="W318" s="17"/>
      <c r="X318" s="17"/>
      <c r="Y318" s="17"/>
      <c r="Z318" s="17"/>
      <c r="AA318" s="17"/>
      <c r="AB318" s="18"/>
      <c r="AC318" s="19"/>
    </row>
    <row r="319" spans="19:29" ht="13" x14ac:dyDescent="0.3">
      <c r="S319" s="14"/>
      <c r="T319" s="15"/>
      <c r="U319" s="16"/>
      <c r="V319" s="16"/>
      <c r="W319" s="17"/>
      <c r="X319" s="17"/>
      <c r="Y319" s="17"/>
      <c r="Z319" s="17"/>
      <c r="AA319" s="17"/>
      <c r="AB319" s="18"/>
      <c r="AC319" s="19"/>
    </row>
    <row r="320" spans="19:29" ht="13" x14ac:dyDescent="0.3">
      <c r="S320" s="14"/>
      <c r="T320" s="15"/>
      <c r="U320" s="16"/>
      <c r="V320" s="16"/>
      <c r="W320" s="17"/>
      <c r="X320" s="17"/>
      <c r="Y320" s="17"/>
      <c r="Z320" s="17"/>
      <c r="AA320" s="17"/>
      <c r="AB320" s="18"/>
      <c r="AC320" s="19"/>
    </row>
    <row r="321" spans="19:29" ht="13" x14ac:dyDescent="0.3">
      <c r="S321" s="14"/>
      <c r="T321" s="15"/>
      <c r="U321" s="16"/>
      <c r="V321" s="16"/>
      <c r="W321" s="17"/>
      <c r="X321" s="17"/>
      <c r="Y321" s="17"/>
      <c r="Z321" s="17"/>
      <c r="AA321" s="17"/>
      <c r="AB321" s="18"/>
      <c r="AC321" s="19"/>
    </row>
    <row r="322" spans="19:29" ht="13" x14ac:dyDescent="0.3">
      <c r="S322" s="14"/>
      <c r="T322" s="15"/>
      <c r="U322" s="16"/>
      <c r="V322" s="16"/>
      <c r="W322" s="17"/>
      <c r="X322" s="17"/>
      <c r="Y322" s="17"/>
      <c r="Z322" s="17"/>
      <c r="AA322" s="17"/>
      <c r="AB322" s="18"/>
      <c r="AC322" s="19"/>
    </row>
    <row r="323" spans="19:29" ht="13" x14ac:dyDescent="0.3">
      <c r="S323" s="14"/>
      <c r="T323" s="15"/>
      <c r="U323" s="16"/>
      <c r="V323" s="16"/>
      <c r="W323" s="17"/>
      <c r="X323" s="17"/>
      <c r="Y323" s="17"/>
      <c r="Z323" s="17"/>
      <c r="AA323" s="17"/>
      <c r="AB323" s="18"/>
      <c r="AC323" s="19"/>
    </row>
    <row r="324" spans="19:29" ht="13" x14ac:dyDescent="0.3">
      <c r="S324" s="14"/>
      <c r="T324" s="15"/>
      <c r="U324" s="16"/>
      <c r="V324" s="16"/>
      <c r="W324" s="17"/>
      <c r="X324" s="17"/>
      <c r="Y324" s="17"/>
      <c r="Z324" s="17"/>
      <c r="AA324" s="17"/>
      <c r="AB324" s="18"/>
      <c r="AC324" s="19"/>
    </row>
    <row r="325" spans="19:29" ht="13" x14ac:dyDescent="0.3">
      <c r="S325" s="14"/>
      <c r="T325" s="15"/>
      <c r="U325" s="16"/>
      <c r="V325" s="16"/>
      <c r="W325" s="17"/>
      <c r="X325" s="17"/>
      <c r="Y325" s="17"/>
      <c r="Z325" s="17"/>
      <c r="AA325" s="17"/>
      <c r="AB325" s="18"/>
      <c r="AC325" s="19"/>
    </row>
    <row r="326" spans="19:29" ht="13" x14ac:dyDescent="0.3">
      <c r="S326" s="14"/>
      <c r="T326" s="15"/>
      <c r="U326" s="16"/>
      <c r="V326" s="16"/>
      <c r="W326" s="17"/>
      <c r="X326" s="17"/>
      <c r="Y326" s="17"/>
      <c r="Z326" s="17"/>
      <c r="AA326" s="17"/>
      <c r="AB326" s="18"/>
      <c r="AC326" s="19"/>
    </row>
    <row r="327" spans="19:29" ht="13" x14ac:dyDescent="0.3">
      <c r="S327" s="14"/>
      <c r="T327" s="15"/>
      <c r="U327" s="16"/>
      <c r="V327" s="16"/>
      <c r="W327" s="17"/>
      <c r="X327" s="17"/>
      <c r="Y327" s="17"/>
      <c r="Z327" s="17"/>
      <c r="AA327" s="17"/>
      <c r="AB327" s="18"/>
      <c r="AC327" s="19"/>
    </row>
    <row r="328" spans="19:29" ht="13" x14ac:dyDescent="0.3">
      <c r="S328" s="14"/>
      <c r="T328" s="15"/>
      <c r="U328" s="16"/>
      <c r="V328" s="16"/>
      <c r="W328" s="17"/>
      <c r="X328" s="17"/>
      <c r="Y328" s="17"/>
      <c r="Z328" s="17"/>
      <c r="AA328" s="17"/>
      <c r="AB328" s="18"/>
      <c r="AC328" s="19"/>
    </row>
    <row r="329" spans="19:29" ht="13" x14ac:dyDescent="0.3">
      <c r="S329" s="14"/>
      <c r="T329" s="15"/>
      <c r="U329" s="16"/>
      <c r="V329" s="16"/>
      <c r="W329" s="17"/>
      <c r="X329" s="17"/>
      <c r="Y329" s="17"/>
      <c r="Z329" s="17"/>
      <c r="AA329" s="17"/>
      <c r="AB329" s="18"/>
      <c r="AC329" s="19"/>
    </row>
    <row r="330" spans="19:29" ht="13" x14ac:dyDescent="0.3">
      <c r="S330" s="14"/>
      <c r="T330" s="15"/>
      <c r="U330" s="16"/>
      <c r="V330" s="16"/>
      <c r="W330" s="17"/>
      <c r="X330" s="17"/>
      <c r="Y330" s="17"/>
      <c r="Z330" s="17"/>
      <c r="AA330" s="17"/>
      <c r="AB330" s="18"/>
      <c r="AC330" s="19"/>
    </row>
    <row r="331" spans="19:29" ht="13" x14ac:dyDescent="0.3">
      <c r="S331" s="14"/>
      <c r="T331" s="15"/>
      <c r="U331" s="16"/>
      <c r="V331" s="16"/>
      <c r="W331" s="17"/>
      <c r="X331" s="17"/>
      <c r="Y331" s="17"/>
      <c r="Z331" s="17"/>
      <c r="AA331" s="17"/>
      <c r="AB331" s="18"/>
      <c r="AC331" s="19"/>
    </row>
    <row r="332" spans="19:29" ht="13" x14ac:dyDescent="0.3">
      <c r="S332" s="14"/>
      <c r="T332" s="15"/>
      <c r="U332" s="16"/>
      <c r="V332" s="16"/>
      <c r="W332" s="17"/>
      <c r="X332" s="17"/>
      <c r="Y332" s="17"/>
      <c r="Z332" s="17"/>
      <c r="AA332" s="17"/>
      <c r="AB332" s="18"/>
      <c r="AC332" s="19"/>
    </row>
    <row r="333" spans="19:29" ht="13" x14ac:dyDescent="0.3">
      <c r="S333" s="14"/>
      <c r="T333" s="15"/>
      <c r="U333" s="16"/>
      <c r="V333" s="16"/>
      <c r="W333" s="17"/>
      <c r="X333" s="17"/>
      <c r="Y333" s="17"/>
      <c r="Z333" s="17"/>
      <c r="AA333" s="17"/>
      <c r="AB333" s="18"/>
      <c r="AC333" s="19"/>
    </row>
    <row r="334" spans="19:29" ht="13" x14ac:dyDescent="0.3">
      <c r="S334" s="14"/>
      <c r="T334" s="15"/>
      <c r="U334" s="16"/>
      <c r="V334" s="16"/>
      <c r="W334" s="17"/>
      <c r="X334" s="17"/>
      <c r="Y334" s="17"/>
      <c r="Z334" s="17"/>
      <c r="AA334" s="17"/>
      <c r="AB334" s="18"/>
      <c r="AC334" s="19"/>
    </row>
    <row r="335" spans="19:29" ht="13" x14ac:dyDescent="0.3">
      <c r="S335" s="14"/>
      <c r="T335" s="15"/>
      <c r="U335" s="16"/>
      <c r="V335" s="16"/>
      <c r="W335" s="17"/>
      <c r="X335" s="17"/>
      <c r="Y335" s="17"/>
      <c r="Z335" s="17"/>
      <c r="AA335" s="17"/>
      <c r="AB335" s="18"/>
      <c r="AC335" s="19"/>
    </row>
    <row r="336" spans="19:29" ht="13" x14ac:dyDescent="0.3">
      <c r="S336" s="14"/>
      <c r="T336" s="15"/>
      <c r="U336" s="16"/>
      <c r="V336" s="16"/>
      <c r="W336" s="17"/>
      <c r="X336" s="17"/>
      <c r="Y336" s="17"/>
      <c r="Z336" s="17"/>
      <c r="AA336" s="17"/>
      <c r="AB336" s="18"/>
      <c r="AC336" s="19"/>
    </row>
    <row r="337" spans="19:30" ht="13" x14ac:dyDescent="0.3">
      <c r="S337" s="14"/>
      <c r="T337" s="15"/>
      <c r="U337" s="16"/>
      <c r="V337" s="16"/>
      <c r="W337" s="17"/>
      <c r="X337" s="17"/>
      <c r="Y337" s="17"/>
      <c r="Z337" s="17"/>
      <c r="AA337" s="17"/>
      <c r="AB337" s="18"/>
      <c r="AC337" s="19"/>
    </row>
    <row r="338" spans="19:30" ht="13" x14ac:dyDescent="0.3">
      <c r="S338" s="14"/>
      <c r="T338" s="15"/>
      <c r="U338" s="16"/>
      <c r="V338" s="16"/>
      <c r="W338" s="17"/>
      <c r="X338" s="17"/>
      <c r="Y338" s="17"/>
      <c r="Z338" s="17"/>
      <c r="AA338" s="17"/>
      <c r="AB338" s="18"/>
      <c r="AC338" s="19"/>
    </row>
    <row r="339" spans="19:30" ht="13" x14ac:dyDescent="0.3">
      <c r="S339" s="14"/>
      <c r="T339" s="15"/>
      <c r="U339" s="16"/>
      <c r="V339" s="16"/>
      <c r="W339" s="17"/>
      <c r="X339" s="17"/>
      <c r="Y339" s="17"/>
      <c r="Z339" s="17"/>
      <c r="AA339" s="17"/>
      <c r="AB339" s="18"/>
      <c r="AC339" s="19"/>
    </row>
    <row r="340" spans="19:30" ht="13" x14ac:dyDescent="0.3">
      <c r="S340" s="14"/>
      <c r="T340" s="15"/>
      <c r="U340" s="16"/>
      <c r="V340" s="16"/>
      <c r="W340" s="17"/>
      <c r="X340" s="17"/>
      <c r="Y340" s="17"/>
      <c r="Z340" s="17"/>
      <c r="AA340" s="17"/>
      <c r="AB340" s="18"/>
      <c r="AC340" s="19"/>
    </row>
    <row r="341" spans="19:30" ht="13" x14ac:dyDescent="0.3">
      <c r="S341" s="14"/>
      <c r="T341" s="15"/>
      <c r="U341" s="16"/>
      <c r="V341" s="16"/>
      <c r="W341" s="17"/>
      <c r="X341" s="17"/>
      <c r="Y341" s="17"/>
      <c r="Z341" s="17"/>
      <c r="AA341" s="17"/>
      <c r="AB341" s="18"/>
      <c r="AC341" s="19"/>
    </row>
    <row r="342" spans="19:30" ht="13" x14ac:dyDescent="0.3">
      <c r="S342" s="6"/>
      <c r="T342" s="7"/>
      <c r="U342" s="8"/>
      <c r="V342" s="8"/>
      <c r="W342" s="5"/>
      <c r="X342" s="5"/>
      <c r="Y342" s="9"/>
      <c r="Z342" s="9"/>
      <c r="AA342" s="9"/>
      <c r="AB342" s="11"/>
      <c r="AC342" s="12"/>
      <c r="AD342" s="13"/>
    </row>
    <row r="343" spans="19:30" ht="13" x14ac:dyDescent="0.3">
      <c r="S343" s="14"/>
      <c r="T343" s="15"/>
      <c r="U343" s="16"/>
      <c r="V343" s="16"/>
      <c r="W343" s="17"/>
      <c r="X343" s="17"/>
      <c r="Y343" s="17"/>
      <c r="Z343" s="17"/>
      <c r="AA343" s="17"/>
      <c r="AB343" s="18"/>
      <c r="AC343" s="19"/>
    </row>
    <row r="344" spans="19:30" ht="13" x14ac:dyDescent="0.3">
      <c r="S344" s="14"/>
      <c r="T344" s="15"/>
      <c r="U344" s="16"/>
      <c r="V344" s="16"/>
      <c r="W344" s="17"/>
      <c r="X344" s="17"/>
      <c r="Y344" s="17"/>
      <c r="Z344" s="17"/>
      <c r="AA344" s="17"/>
      <c r="AB344" s="18"/>
      <c r="AC344" s="19"/>
    </row>
    <row r="345" spans="19:30" ht="13" x14ac:dyDescent="0.3">
      <c r="S345" s="14"/>
      <c r="T345" s="15"/>
      <c r="U345" s="16"/>
      <c r="V345" s="16"/>
      <c r="W345" s="17"/>
      <c r="X345" s="17"/>
      <c r="Y345" s="17"/>
      <c r="Z345" s="17"/>
      <c r="AA345" s="17"/>
      <c r="AB345" s="18"/>
      <c r="AC345" s="19"/>
    </row>
    <row r="346" spans="19:30" ht="13" x14ac:dyDescent="0.3">
      <c r="S346" s="14"/>
      <c r="T346" s="15"/>
      <c r="U346" s="16"/>
      <c r="V346" s="16"/>
      <c r="W346" s="17"/>
      <c r="X346" s="17"/>
      <c r="Y346" s="17"/>
      <c r="Z346" s="17"/>
      <c r="AA346" s="17"/>
      <c r="AB346" s="18"/>
      <c r="AC346" s="19"/>
    </row>
    <row r="347" spans="19:30" ht="13" x14ac:dyDescent="0.3">
      <c r="S347" s="14"/>
      <c r="T347" s="15"/>
      <c r="U347" s="16"/>
      <c r="V347" s="16"/>
      <c r="W347" s="17"/>
      <c r="X347" s="17"/>
      <c r="Y347" s="17"/>
      <c r="Z347" s="17"/>
      <c r="AA347" s="17"/>
      <c r="AB347" s="18"/>
      <c r="AC347" s="19"/>
    </row>
    <row r="348" spans="19:30" ht="13" x14ac:dyDescent="0.3">
      <c r="S348" s="14"/>
      <c r="T348" s="15"/>
      <c r="U348" s="16"/>
      <c r="V348" s="16"/>
      <c r="W348" s="17"/>
      <c r="X348" s="17"/>
      <c r="Y348" s="17"/>
      <c r="Z348" s="17"/>
      <c r="AA348" s="17"/>
      <c r="AB348" s="18"/>
      <c r="AC348" s="19"/>
    </row>
    <row r="349" spans="19:30" ht="13" x14ac:dyDescent="0.3">
      <c r="S349" s="14"/>
      <c r="T349" s="15"/>
      <c r="U349" s="16"/>
      <c r="V349" s="16"/>
      <c r="W349" s="17"/>
      <c r="X349" s="17"/>
      <c r="Y349" s="17"/>
      <c r="Z349" s="17"/>
      <c r="AA349" s="17"/>
      <c r="AB349" s="18"/>
      <c r="AC349" s="19"/>
    </row>
    <row r="350" spans="19:30" ht="13" x14ac:dyDescent="0.3">
      <c r="S350" s="14"/>
      <c r="T350" s="15"/>
      <c r="U350" s="16"/>
      <c r="V350" s="16"/>
      <c r="W350" s="17"/>
      <c r="X350" s="17"/>
      <c r="Y350" s="17"/>
      <c r="Z350" s="17"/>
      <c r="AA350" s="17"/>
      <c r="AB350" s="18"/>
      <c r="AC350" s="19"/>
    </row>
    <row r="351" spans="19:30" ht="13" x14ac:dyDescent="0.3">
      <c r="S351" s="14"/>
      <c r="T351" s="15"/>
      <c r="U351" s="16"/>
      <c r="V351" s="16"/>
      <c r="W351" s="17"/>
      <c r="X351" s="17"/>
      <c r="Y351" s="17"/>
      <c r="Z351" s="17"/>
      <c r="AA351" s="17"/>
      <c r="AB351" s="18"/>
      <c r="AC351" s="19"/>
    </row>
    <row r="352" spans="19:30" ht="13" x14ac:dyDescent="0.3">
      <c r="S352" s="14"/>
      <c r="T352" s="15"/>
      <c r="U352" s="16"/>
      <c r="V352" s="16"/>
      <c r="W352" s="17"/>
      <c r="X352" s="17"/>
      <c r="Y352" s="17"/>
      <c r="Z352" s="17"/>
      <c r="AA352" s="17"/>
      <c r="AB352" s="18"/>
      <c r="AC352" s="19"/>
    </row>
    <row r="353" spans="19:29" ht="13" x14ac:dyDescent="0.3">
      <c r="S353" s="14"/>
      <c r="T353" s="15"/>
      <c r="U353" s="16"/>
      <c r="V353" s="16"/>
      <c r="W353" s="17"/>
      <c r="X353" s="17"/>
      <c r="Y353" s="17"/>
      <c r="Z353" s="17"/>
      <c r="AA353" s="17"/>
      <c r="AB353" s="18"/>
      <c r="AC353" s="19"/>
    </row>
    <row r="354" spans="19:29" ht="13" x14ac:dyDescent="0.3">
      <c r="S354" s="14"/>
      <c r="T354" s="15"/>
      <c r="U354" s="16"/>
      <c r="V354" s="16"/>
      <c r="W354" s="17"/>
      <c r="X354" s="17"/>
      <c r="Y354" s="17"/>
      <c r="Z354" s="17"/>
      <c r="AA354" s="17"/>
      <c r="AB354" s="18"/>
      <c r="AC354" s="19"/>
    </row>
    <row r="355" spans="19:29" ht="13" x14ac:dyDescent="0.3">
      <c r="S355" s="14"/>
      <c r="T355" s="15"/>
      <c r="U355" s="16"/>
      <c r="V355" s="16"/>
      <c r="W355" s="17"/>
      <c r="X355" s="17"/>
      <c r="Y355" s="17"/>
      <c r="Z355" s="17"/>
      <c r="AA355" s="17"/>
      <c r="AB355" s="18"/>
      <c r="AC355" s="19"/>
    </row>
    <row r="356" spans="19:29" ht="13" x14ac:dyDescent="0.3">
      <c r="S356" s="14"/>
      <c r="T356" s="15"/>
      <c r="U356" s="16"/>
      <c r="V356" s="16"/>
      <c r="W356" s="17"/>
      <c r="X356" s="17"/>
      <c r="Y356" s="17"/>
      <c r="Z356" s="17"/>
      <c r="AA356" s="17"/>
      <c r="AB356" s="18"/>
      <c r="AC356" s="19"/>
    </row>
    <row r="357" spans="19:29" ht="13" x14ac:dyDescent="0.3">
      <c r="S357" s="14"/>
      <c r="T357" s="15"/>
      <c r="U357" s="16"/>
      <c r="V357" s="16"/>
      <c r="W357" s="17"/>
      <c r="X357" s="17"/>
      <c r="Y357" s="17"/>
      <c r="Z357" s="17"/>
      <c r="AA357" s="17"/>
      <c r="AB357" s="18"/>
      <c r="AC357" s="19"/>
    </row>
    <row r="358" spans="19:29" ht="13" x14ac:dyDescent="0.3">
      <c r="S358" s="14"/>
      <c r="T358" s="15"/>
      <c r="U358" s="16"/>
      <c r="V358" s="16"/>
      <c r="W358" s="17"/>
      <c r="X358" s="17"/>
      <c r="Y358" s="17"/>
      <c r="Z358" s="17"/>
      <c r="AA358" s="17"/>
      <c r="AB358" s="18"/>
      <c r="AC358" s="19"/>
    </row>
    <row r="359" spans="19:29" ht="13" x14ac:dyDescent="0.3">
      <c r="S359" s="14"/>
      <c r="T359" s="15"/>
      <c r="U359" s="16"/>
      <c r="V359" s="16"/>
      <c r="W359" s="17"/>
      <c r="X359" s="17"/>
      <c r="Y359" s="17"/>
      <c r="Z359" s="17"/>
      <c r="AA359" s="17"/>
      <c r="AB359" s="18"/>
      <c r="AC359" s="19"/>
    </row>
    <row r="360" spans="19:29" ht="13" x14ac:dyDescent="0.3">
      <c r="S360" s="14"/>
      <c r="T360" s="15"/>
      <c r="U360" s="16"/>
      <c r="V360" s="16"/>
      <c r="W360" s="17"/>
      <c r="X360" s="17"/>
      <c r="Y360" s="17"/>
      <c r="Z360" s="17"/>
      <c r="AA360" s="17"/>
      <c r="AB360" s="18"/>
      <c r="AC360" s="19"/>
    </row>
    <row r="361" spans="19:29" ht="13" x14ac:dyDescent="0.3">
      <c r="S361" s="14"/>
      <c r="T361" s="15"/>
      <c r="U361" s="16"/>
      <c r="V361" s="16"/>
      <c r="W361" s="17"/>
      <c r="X361" s="17"/>
      <c r="Y361" s="17"/>
      <c r="Z361" s="17"/>
      <c r="AA361" s="17"/>
      <c r="AB361" s="18"/>
      <c r="AC361" s="19"/>
    </row>
    <row r="362" spans="19:29" ht="13" x14ac:dyDescent="0.3">
      <c r="S362" s="14"/>
      <c r="T362" s="15"/>
      <c r="U362" s="16"/>
      <c r="V362" s="16"/>
      <c r="W362" s="17"/>
      <c r="X362" s="17"/>
      <c r="Y362" s="17"/>
      <c r="Z362" s="17"/>
      <c r="AA362" s="17"/>
      <c r="AB362" s="18"/>
      <c r="AC362" s="19"/>
    </row>
    <row r="363" spans="19:29" ht="13" x14ac:dyDescent="0.3">
      <c r="S363" s="14"/>
      <c r="T363" s="15"/>
      <c r="U363" s="16"/>
      <c r="V363" s="16"/>
      <c r="W363" s="17"/>
      <c r="X363" s="17"/>
      <c r="Y363" s="17"/>
      <c r="Z363" s="17"/>
      <c r="AA363" s="17"/>
      <c r="AB363" s="18"/>
      <c r="AC363" s="19"/>
    </row>
    <row r="364" spans="19:29" ht="13" x14ac:dyDescent="0.3">
      <c r="S364" s="14"/>
      <c r="T364" s="15"/>
      <c r="U364" s="16"/>
      <c r="V364" s="16"/>
      <c r="W364" s="17"/>
      <c r="X364" s="17"/>
      <c r="Y364" s="17"/>
      <c r="Z364" s="17"/>
      <c r="AA364" s="17"/>
      <c r="AB364" s="18"/>
      <c r="AC364" s="19"/>
    </row>
    <row r="365" spans="19:29" ht="13" x14ac:dyDescent="0.3">
      <c r="S365" s="14"/>
      <c r="T365" s="15"/>
      <c r="U365" s="16"/>
      <c r="V365" s="16"/>
      <c r="W365" s="17"/>
      <c r="X365" s="17"/>
      <c r="Y365" s="17"/>
      <c r="Z365" s="17"/>
      <c r="AA365" s="17"/>
      <c r="AB365" s="18"/>
      <c r="AC365" s="19"/>
    </row>
    <row r="366" spans="19:29" ht="13" x14ac:dyDescent="0.3">
      <c r="S366" s="14"/>
      <c r="T366" s="15"/>
      <c r="U366" s="16"/>
      <c r="V366" s="16"/>
      <c r="W366" s="17"/>
      <c r="X366" s="17"/>
      <c r="Y366" s="17"/>
      <c r="Z366" s="17"/>
      <c r="AA366" s="17"/>
      <c r="AB366" s="18"/>
      <c r="AC366" s="19"/>
    </row>
    <row r="367" spans="19:29" ht="13" x14ac:dyDescent="0.3">
      <c r="S367" s="14"/>
      <c r="T367" s="15"/>
      <c r="U367" s="16"/>
      <c r="V367" s="16"/>
      <c r="W367" s="17"/>
      <c r="X367" s="17"/>
      <c r="Y367" s="17"/>
      <c r="Z367" s="17"/>
      <c r="AA367" s="17"/>
      <c r="AB367" s="18"/>
      <c r="AC367" s="19"/>
    </row>
    <row r="368" spans="19:29" ht="13" x14ac:dyDescent="0.3">
      <c r="S368" s="14"/>
      <c r="T368" s="15"/>
      <c r="U368" s="16"/>
      <c r="V368" s="16"/>
      <c r="W368" s="17"/>
      <c r="X368" s="17"/>
      <c r="Y368" s="17"/>
      <c r="Z368" s="17"/>
      <c r="AA368" s="17"/>
      <c r="AB368" s="18"/>
      <c r="AC368" s="19"/>
    </row>
    <row r="369" spans="19:29" ht="13" x14ac:dyDescent="0.3">
      <c r="S369" s="14"/>
      <c r="T369" s="15"/>
      <c r="U369" s="16"/>
      <c r="V369" s="16"/>
      <c r="W369" s="17"/>
      <c r="X369" s="17"/>
      <c r="Y369" s="17"/>
      <c r="Z369" s="17"/>
      <c r="AA369" s="17"/>
      <c r="AB369" s="18"/>
      <c r="AC369" s="19"/>
    </row>
    <row r="370" spans="19:29" ht="13" x14ac:dyDescent="0.3">
      <c r="S370" s="14"/>
      <c r="T370" s="15"/>
      <c r="U370" s="16"/>
      <c r="V370" s="16"/>
      <c r="W370" s="17"/>
      <c r="X370" s="17"/>
      <c r="Y370" s="17"/>
      <c r="Z370" s="17"/>
      <c r="AA370" s="17"/>
      <c r="AB370" s="18"/>
      <c r="AC370" s="19"/>
    </row>
    <row r="371" spans="19:29" ht="13" x14ac:dyDescent="0.3">
      <c r="S371" s="14"/>
      <c r="T371" s="15"/>
      <c r="U371" s="16"/>
      <c r="V371" s="16"/>
      <c r="W371" s="17"/>
      <c r="X371" s="17"/>
      <c r="Y371" s="17"/>
      <c r="Z371" s="17"/>
      <c r="AA371" s="17"/>
      <c r="AB371" s="18"/>
      <c r="AC371" s="19"/>
    </row>
    <row r="372" spans="19:29" ht="13" x14ac:dyDescent="0.3">
      <c r="S372" s="14"/>
      <c r="T372" s="15"/>
      <c r="U372" s="16"/>
      <c r="V372" s="16"/>
      <c r="W372" s="17"/>
      <c r="X372" s="17"/>
      <c r="Y372" s="17"/>
      <c r="Z372" s="17"/>
      <c r="AA372" s="17"/>
      <c r="AB372" s="18"/>
      <c r="AC372" s="19"/>
    </row>
    <row r="373" spans="19:29" ht="13" x14ac:dyDescent="0.3">
      <c r="S373" s="14"/>
      <c r="T373" s="15"/>
      <c r="U373" s="16"/>
      <c r="V373" s="16"/>
      <c r="W373" s="17"/>
      <c r="X373" s="17"/>
      <c r="Y373" s="17"/>
      <c r="Z373" s="17"/>
      <c r="AA373" s="17"/>
      <c r="AB373" s="18"/>
      <c r="AC373" s="19"/>
    </row>
    <row r="374" spans="19:29" ht="13" x14ac:dyDescent="0.3">
      <c r="S374" s="14"/>
      <c r="T374" s="15"/>
      <c r="U374" s="16"/>
      <c r="V374" s="16"/>
      <c r="W374" s="17"/>
      <c r="X374" s="17"/>
      <c r="Y374" s="17"/>
      <c r="Z374" s="17"/>
      <c r="AA374" s="17"/>
      <c r="AB374" s="18"/>
      <c r="AC374" s="19"/>
    </row>
    <row r="375" spans="19:29" ht="13" x14ac:dyDescent="0.3">
      <c r="S375" s="14"/>
      <c r="T375" s="15"/>
      <c r="U375" s="16"/>
      <c r="V375" s="16"/>
      <c r="W375" s="17"/>
      <c r="X375" s="17"/>
      <c r="Y375" s="17"/>
      <c r="Z375" s="17"/>
      <c r="AA375" s="17"/>
      <c r="AB375" s="18"/>
      <c r="AC375" s="19"/>
    </row>
    <row r="376" spans="19:29" ht="13" x14ac:dyDescent="0.3">
      <c r="S376" s="14"/>
      <c r="T376" s="15"/>
      <c r="U376" s="16"/>
      <c r="V376" s="16"/>
      <c r="W376" s="17"/>
      <c r="X376" s="17"/>
      <c r="Y376" s="17"/>
      <c r="Z376" s="17"/>
      <c r="AA376" s="17"/>
      <c r="AB376" s="18"/>
      <c r="AC376" s="19"/>
    </row>
    <row r="377" spans="19:29" ht="13" x14ac:dyDescent="0.3">
      <c r="S377" s="14"/>
      <c r="T377" s="15"/>
      <c r="U377" s="16"/>
      <c r="V377" s="16"/>
      <c r="W377" s="17"/>
      <c r="X377" s="17"/>
      <c r="Y377" s="17"/>
      <c r="Z377" s="17"/>
      <c r="AA377" s="17"/>
      <c r="AB377" s="18"/>
      <c r="AC377" s="19"/>
    </row>
    <row r="378" spans="19:29" ht="13" x14ac:dyDescent="0.3">
      <c r="S378" s="14"/>
      <c r="T378" s="15"/>
      <c r="U378" s="16"/>
      <c r="V378" s="16"/>
      <c r="W378" s="17"/>
      <c r="X378" s="17"/>
      <c r="Y378" s="17"/>
      <c r="Z378" s="17"/>
      <c r="AA378" s="17"/>
      <c r="AB378" s="18"/>
      <c r="AC378" s="19"/>
    </row>
    <row r="379" spans="19:29" ht="13" x14ac:dyDescent="0.3">
      <c r="S379" s="14"/>
      <c r="T379" s="15"/>
      <c r="U379" s="16"/>
      <c r="V379" s="16"/>
      <c r="W379" s="17"/>
      <c r="X379" s="17"/>
      <c r="Y379" s="17"/>
      <c r="Z379" s="17"/>
      <c r="AA379" s="17"/>
      <c r="AB379" s="18"/>
      <c r="AC379" s="19"/>
    </row>
    <row r="380" spans="19:29" ht="13" x14ac:dyDescent="0.3">
      <c r="S380" s="14"/>
      <c r="T380" s="15"/>
      <c r="U380" s="16"/>
      <c r="V380" s="16"/>
      <c r="W380" s="17"/>
      <c r="X380" s="17"/>
      <c r="Y380" s="17"/>
      <c r="Z380" s="17"/>
      <c r="AA380" s="17"/>
      <c r="AB380" s="18"/>
      <c r="AC380" s="19"/>
    </row>
    <row r="381" spans="19:29" ht="13" x14ac:dyDescent="0.3">
      <c r="S381" s="14"/>
      <c r="T381" s="15"/>
      <c r="U381" s="16"/>
      <c r="V381" s="16"/>
      <c r="W381" s="17"/>
      <c r="X381" s="17"/>
      <c r="Y381" s="17"/>
      <c r="Z381" s="17"/>
      <c r="AA381" s="17"/>
      <c r="AB381" s="18"/>
      <c r="AC381" s="19"/>
    </row>
    <row r="382" spans="19:29" ht="13" x14ac:dyDescent="0.3">
      <c r="S382" s="14"/>
      <c r="T382" s="15"/>
      <c r="U382" s="16"/>
      <c r="V382" s="16"/>
      <c r="W382" s="17"/>
      <c r="X382" s="17"/>
      <c r="Y382" s="17"/>
      <c r="Z382" s="17"/>
      <c r="AA382" s="17"/>
      <c r="AB382" s="18"/>
      <c r="AC382" s="19"/>
    </row>
    <row r="383" spans="19:29" ht="13" x14ac:dyDescent="0.3">
      <c r="S383" s="14"/>
      <c r="T383" s="15"/>
      <c r="U383" s="16"/>
      <c r="V383" s="16"/>
      <c r="W383" s="17"/>
      <c r="X383" s="17"/>
      <c r="Y383" s="17"/>
      <c r="Z383" s="17"/>
      <c r="AA383" s="17"/>
      <c r="AB383" s="18"/>
      <c r="AC383" s="19"/>
    </row>
    <row r="384" spans="19:29" ht="13" x14ac:dyDescent="0.3">
      <c r="S384" s="14"/>
      <c r="T384" s="15"/>
      <c r="U384" s="16"/>
      <c r="V384" s="16"/>
      <c r="W384" s="17"/>
      <c r="X384" s="17"/>
      <c r="Y384" s="17"/>
      <c r="Z384" s="17"/>
      <c r="AA384" s="17"/>
      <c r="AB384" s="18"/>
      <c r="AC384" s="19"/>
    </row>
    <row r="385" spans="19:29" ht="13" x14ac:dyDescent="0.3">
      <c r="S385" s="14"/>
      <c r="T385" s="15"/>
      <c r="U385" s="16"/>
      <c r="V385" s="16"/>
      <c r="W385" s="17"/>
      <c r="X385" s="17"/>
      <c r="Y385" s="17"/>
      <c r="Z385" s="17"/>
      <c r="AA385" s="17"/>
      <c r="AB385" s="18"/>
      <c r="AC385" s="19"/>
    </row>
    <row r="386" spans="19:29" ht="13" x14ac:dyDescent="0.3">
      <c r="S386" s="14"/>
      <c r="T386" s="15"/>
      <c r="U386" s="16"/>
      <c r="V386" s="16"/>
      <c r="W386" s="17"/>
      <c r="X386" s="17"/>
      <c r="Y386" s="17"/>
      <c r="Z386" s="17"/>
      <c r="AA386" s="17"/>
      <c r="AB386" s="18"/>
      <c r="AC386" s="19"/>
    </row>
    <row r="387" spans="19:29" ht="13" x14ac:dyDescent="0.3">
      <c r="S387" s="14"/>
      <c r="T387" s="15"/>
      <c r="U387" s="16"/>
      <c r="V387" s="16"/>
      <c r="W387" s="17"/>
      <c r="X387" s="17"/>
      <c r="Y387" s="17"/>
      <c r="Z387" s="17"/>
      <c r="AA387" s="17"/>
      <c r="AB387" s="18"/>
      <c r="AC387" s="19"/>
    </row>
    <row r="388" spans="19:29" ht="13" x14ac:dyDescent="0.3">
      <c r="S388" s="14"/>
      <c r="T388" s="15"/>
      <c r="U388" s="16"/>
      <c r="V388" s="16"/>
      <c r="W388" s="17"/>
      <c r="X388" s="17"/>
      <c r="Y388" s="17"/>
      <c r="Z388" s="17"/>
      <c r="AA388" s="17"/>
      <c r="AB388" s="18"/>
      <c r="AC388" s="19"/>
    </row>
    <row r="389" spans="19:29" ht="13" x14ac:dyDescent="0.3">
      <c r="S389" s="14"/>
      <c r="T389" s="15"/>
      <c r="U389" s="16"/>
      <c r="V389" s="16"/>
      <c r="W389" s="17"/>
      <c r="X389" s="17"/>
      <c r="Y389" s="17"/>
      <c r="Z389" s="17"/>
      <c r="AA389" s="17"/>
      <c r="AB389" s="18"/>
      <c r="AC389" s="19"/>
    </row>
    <row r="390" spans="19:29" ht="13" x14ac:dyDescent="0.3">
      <c r="S390" s="14"/>
      <c r="T390" s="15"/>
      <c r="U390" s="16"/>
      <c r="V390" s="16"/>
      <c r="W390" s="17"/>
      <c r="X390" s="17"/>
      <c r="Y390" s="17"/>
      <c r="Z390" s="17"/>
      <c r="AA390" s="17"/>
      <c r="AB390" s="18"/>
      <c r="AC390" s="19"/>
    </row>
    <row r="391" spans="19:29" ht="13" x14ac:dyDescent="0.3">
      <c r="S391" s="14"/>
      <c r="T391" s="15"/>
      <c r="U391" s="16"/>
      <c r="V391" s="16"/>
      <c r="W391" s="17"/>
      <c r="X391" s="17"/>
      <c r="Y391" s="17"/>
      <c r="Z391" s="17"/>
      <c r="AA391" s="17"/>
      <c r="AB391" s="18"/>
      <c r="AC391" s="19"/>
    </row>
    <row r="392" spans="19:29" ht="13" x14ac:dyDescent="0.3">
      <c r="S392" s="14"/>
      <c r="T392" s="15"/>
      <c r="U392" s="16"/>
      <c r="V392" s="16"/>
      <c r="W392" s="17"/>
      <c r="X392" s="17"/>
      <c r="Y392" s="17"/>
      <c r="Z392" s="17"/>
      <c r="AA392" s="17"/>
      <c r="AB392" s="18"/>
      <c r="AC392" s="19"/>
    </row>
    <row r="393" spans="19:29" ht="13" x14ac:dyDescent="0.3">
      <c r="S393" s="14"/>
      <c r="T393" s="15"/>
      <c r="U393" s="16"/>
      <c r="V393" s="16"/>
      <c r="W393" s="17"/>
      <c r="X393" s="17"/>
      <c r="Y393" s="17"/>
      <c r="Z393" s="17"/>
      <c r="AA393" s="17"/>
      <c r="AB393" s="18"/>
      <c r="AC393" s="19"/>
    </row>
    <row r="394" spans="19:29" ht="13" x14ac:dyDescent="0.3">
      <c r="S394" s="14"/>
      <c r="T394" s="15"/>
      <c r="U394" s="16"/>
      <c r="V394" s="16"/>
      <c r="W394" s="17"/>
      <c r="X394" s="17"/>
      <c r="Y394" s="17"/>
      <c r="Z394" s="17"/>
      <c r="AA394" s="17"/>
      <c r="AB394" s="18"/>
      <c r="AC394" s="19"/>
    </row>
    <row r="395" spans="19:29" ht="13" x14ac:dyDescent="0.3">
      <c r="S395" s="14"/>
      <c r="T395" s="15"/>
      <c r="U395" s="16"/>
      <c r="V395" s="16"/>
      <c r="W395" s="17"/>
      <c r="X395" s="17"/>
      <c r="Y395" s="17"/>
      <c r="Z395" s="17"/>
      <c r="AA395" s="17"/>
      <c r="AB395" s="18"/>
      <c r="AC395" s="19"/>
    </row>
    <row r="396" spans="19:29" ht="13" x14ac:dyDescent="0.3">
      <c r="S396" s="14"/>
      <c r="T396" s="15"/>
      <c r="U396" s="16"/>
      <c r="V396" s="16"/>
      <c r="W396" s="17"/>
      <c r="X396" s="17"/>
      <c r="Y396" s="17"/>
      <c r="Z396" s="17"/>
      <c r="AA396" s="17"/>
      <c r="AB396" s="18"/>
      <c r="AC396" s="19"/>
    </row>
    <row r="397" spans="19:29" ht="13" x14ac:dyDescent="0.3">
      <c r="S397" s="14"/>
      <c r="T397" s="15"/>
      <c r="U397" s="16"/>
      <c r="V397" s="16"/>
      <c r="W397" s="17"/>
      <c r="X397" s="17"/>
      <c r="Y397" s="17"/>
      <c r="Z397" s="17"/>
      <c r="AA397" s="17"/>
      <c r="AB397" s="18"/>
      <c r="AC397" s="19"/>
    </row>
    <row r="398" spans="19:29" ht="13" x14ac:dyDescent="0.3">
      <c r="S398" s="14"/>
      <c r="T398" s="15"/>
      <c r="U398" s="16"/>
      <c r="V398" s="16"/>
      <c r="W398" s="17"/>
      <c r="X398" s="17"/>
      <c r="Y398" s="17"/>
      <c r="Z398" s="17"/>
      <c r="AA398" s="17"/>
      <c r="AB398" s="18"/>
      <c r="AC398" s="19"/>
    </row>
    <row r="399" spans="19:29" ht="13" x14ac:dyDescent="0.3">
      <c r="S399" s="14"/>
      <c r="T399" s="15"/>
      <c r="U399" s="16"/>
      <c r="V399" s="16"/>
      <c r="W399" s="17"/>
      <c r="X399" s="17"/>
      <c r="Y399" s="17"/>
      <c r="Z399" s="17"/>
      <c r="AA399" s="17"/>
      <c r="AB399" s="18"/>
      <c r="AC399" s="19"/>
    </row>
    <row r="400" spans="19:29" ht="13" x14ac:dyDescent="0.3">
      <c r="S400" s="14"/>
      <c r="T400" s="15"/>
      <c r="U400" s="16"/>
      <c r="V400" s="16"/>
      <c r="W400" s="17"/>
      <c r="X400" s="17"/>
      <c r="Y400" s="17"/>
      <c r="Z400" s="17"/>
      <c r="AA400" s="17"/>
      <c r="AB400" s="18"/>
      <c r="AC400" s="19"/>
    </row>
    <row r="401" spans="19:29" ht="13" x14ac:dyDescent="0.3">
      <c r="S401" s="14"/>
      <c r="T401" s="15"/>
      <c r="U401" s="16"/>
      <c r="V401" s="16"/>
      <c r="W401" s="17"/>
      <c r="X401" s="17"/>
      <c r="Y401" s="17"/>
      <c r="Z401" s="17"/>
      <c r="AA401" s="17"/>
      <c r="AB401" s="18"/>
      <c r="AC401" s="19"/>
    </row>
    <row r="402" spans="19:29" ht="13" x14ac:dyDescent="0.3">
      <c r="S402" s="14"/>
      <c r="T402" s="15"/>
      <c r="U402" s="16"/>
      <c r="V402" s="16"/>
      <c r="W402" s="17"/>
      <c r="X402" s="17"/>
      <c r="Y402" s="17"/>
      <c r="Z402" s="17"/>
      <c r="AA402" s="17"/>
      <c r="AB402" s="18"/>
      <c r="AC402" s="19"/>
    </row>
    <row r="403" spans="19:29" ht="13" x14ac:dyDescent="0.3">
      <c r="S403" s="14"/>
      <c r="T403" s="15"/>
      <c r="U403" s="16"/>
      <c r="V403" s="16"/>
      <c r="W403" s="17"/>
      <c r="X403" s="17"/>
      <c r="Y403" s="17"/>
      <c r="Z403" s="17"/>
      <c r="AA403" s="17"/>
      <c r="AB403" s="18"/>
      <c r="AC403" s="19"/>
    </row>
    <row r="404" spans="19:29" ht="13" x14ac:dyDescent="0.3">
      <c r="S404" s="14"/>
      <c r="T404" s="15"/>
      <c r="U404" s="16"/>
      <c r="V404" s="16"/>
      <c r="W404" s="17"/>
      <c r="X404" s="17"/>
      <c r="Y404" s="17"/>
      <c r="Z404" s="17"/>
      <c r="AA404" s="17"/>
      <c r="AB404" s="18"/>
      <c r="AC404" s="19"/>
    </row>
    <row r="405" spans="19:29" ht="13" x14ac:dyDescent="0.3">
      <c r="S405" s="14"/>
      <c r="T405" s="15"/>
      <c r="U405" s="16"/>
      <c r="V405" s="16"/>
      <c r="W405" s="17"/>
      <c r="X405" s="17"/>
      <c r="Y405" s="17"/>
      <c r="Z405" s="17"/>
      <c r="AA405" s="17"/>
      <c r="AB405" s="18"/>
      <c r="AC405" s="19"/>
    </row>
    <row r="406" spans="19:29" ht="13" x14ac:dyDescent="0.3">
      <c r="S406" s="14"/>
      <c r="T406" s="15"/>
      <c r="U406" s="16"/>
      <c r="V406" s="16"/>
      <c r="W406" s="17"/>
      <c r="X406" s="17"/>
      <c r="Y406" s="17"/>
      <c r="Z406" s="17"/>
      <c r="AA406" s="17"/>
      <c r="AB406" s="18"/>
      <c r="AC406" s="19"/>
    </row>
    <row r="407" spans="19:29" ht="13" x14ac:dyDescent="0.3">
      <c r="S407" s="14"/>
      <c r="T407" s="15"/>
      <c r="U407" s="16"/>
      <c r="V407" s="16"/>
      <c r="W407" s="17"/>
      <c r="X407" s="17"/>
      <c r="Y407" s="17"/>
      <c r="Z407" s="17"/>
      <c r="AA407" s="17"/>
      <c r="AB407" s="18"/>
      <c r="AC407" s="19"/>
    </row>
    <row r="408" spans="19:29" ht="13" x14ac:dyDescent="0.3">
      <c r="S408" s="14"/>
      <c r="T408" s="15"/>
      <c r="U408" s="16"/>
      <c r="V408" s="16"/>
      <c r="W408" s="17"/>
      <c r="X408" s="17"/>
      <c r="Y408" s="17"/>
      <c r="Z408" s="17"/>
      <c r="AA408" s="17"/>
      <c r="AB408" s="18"/>
      <c r="AC408" s="19"/>
    </row>
    <row r="409" spans="19:29" ht="13" x14ac:dyDescent="0.3">
      <c r="S409" s="14"/>
      <c r="T409" s="15"/>
      <c r="U409" s="16"/>
      <c r="V409" s="16"/>
      <c r="W409" s="17"/>
      <c r="X409" s="17"/>
      <c r="Y409" s="17"/>
      <c r="Z409" s="17"/>
      <c r="AA409" s="17"/>
      <c r="AB409" s="18"/>
      <c r="AC409" s="19"/>
    </row>
    <row r="410" spans="19:29" ht="13" x14ac:dyDescent="0.3">
      <c r="S410" s="14"/>
      <c r="T410" s="15"/>
      <c r="U410" s="16"/>
      <c r="V410" s="16"/>
      <c r="W410" s="17"/>
      <c r="X410" s="17"/>
      <c r="Y410" s="17"/>
      <c r="Z410" s="17"/>
      <c r="AA410" s="17"/>
      <c r="AB410" s="18"/>
      <c r="AC410" s="19"/>
    </row>
    <row r="411" spans="19:29" ht="13" x14ac:dyDescent="0.3">
      <c r="S411" s="14"/>
      <c r="T411" s="15"/>
      <c r="U411" s="16"/>
      <c r="V411" s="16"/>
      <c r="W411" s="17"/>
      <c r="X411" s="17"/>
      <c r="Y411" s="17"/>
      <c r="Z411" s="17"/>
      <c r="AA411" s="17"/>
      <c r="AB411" s="18"/>
      <c r="AC411" s="19"/>
    </row>
    <row r="412" spans="19:29" ht="13" x14ac:dyDescent="0.3">
      <c r="S412" s="14"/>
      <c r="T412" s="15"/>
      <c r="U412" s="16"/>
      <c r="V412" s="16"/>
      <c r="W412" s="17"/>
      <c r="X412" s="17"/>
      <c r="Y412" s="17"/>
      <c r="Z412" s="17"/>
      <c r="AA412" s="17"/>
      <c r="AB412" s="18"/>
      <c r="AC412" s="19"/>
    </row>
    <row r="413" spans="19:29" ht="13" x14ac:dyDescent="0.3">
      <c r="S413" s="14"/>
      <c r="T413" s="15"/>
      <c r="U413" s="16"/>
      <c r="V413" s="16"/>
      <c r="W413" s="17"/>
      <c r="X413" s="17"/>
      <c r="Y413" s="17"/>
      <c r="Z413" s="17"/>
      <c r="AA413" s="17"/>
      <c r="AB413" s="18"/>
      <c r="AC413" s="19"/>
    </row>
    <row r="414" spans="19:29" ht="13" x14ac:dyDescent="0.3">
      <c r="S414" s="14"/>
      <c r="T414" s="15"/>
      <c r="U414" s="16"/>
      <c r="V414" s="16"/>
      <c r="W414" s="17"/>
      <c r="X414" s="17"/>
      <c r="Y414" s="17"/>
      <c r="Z414" s="17"/>
      <c r="AA414" s="17"/>
      <c r="AB414" s="18"/>
      <c r="AC414" s="19"/>
    </row>
    <row r="415" spans="19:29" ht="13" x14ac:dyDescent="0.3">
      <c r="S415" s="14"/>
      <c r="T415" s="15"/>
      <c r="U415" s="16"/>
      <c r="V415" s="16"/>
      <c r="W415" s="17"/>
      <c r="X415" s="17"/>
      <c r="Y415" s="17"/>
      <c r="Z415" s="17"/>
      <c r="AA415" s="17"/>
      <c r="AB415" s="18"/>
      <c r="AC415" s="19"/>
    </row>
    <row r="416" spans="19:29" ht="13" x14ac:dyDescent="0.3">
      <c r="S416" s="14"/>
      <c r="T416" s="15"/>
      <c r="U416" s="16"/>
      <c r="V416" s="16"/>
      <c r="W416" s="17"/>
      <c r="X416" s="17"/>
      <c r="Y416" s="17"/>
      <c r="Z416" s="17"/>
      <c r="AA416" s="17"/>
      <c r="AB416" s="18"/>
      <c r="AC416" s="19"/>
    </row>
    <row r="417" spans="19:29" ht="13" x14ac:dyDescent="0.3">
      <c r="S417" s="14"/>
      <c r="T417" s="15"/>
      <c r="U417" s="16"/>
      <c r="V417" s="16"/>
      <c r="W417" s="17"/>
      <c r="X417" s="17"/>
      <c r="Y417" s="17"/>
      <c r="Z417" s="17"/>
      <c r="AA417" s="17"/>
      <c r="AB417" s="18"/>
      <c r="AC417" s="19"/>
    </row>
    <row r="418" spans="19:29" ht="13" x14ac:dyDescent="0.3">
      <c r="S418" s="14"/>
      <c r="T418" s="15"/>
      <c r="U418" s="16"/>
      <c r="V418" s="16"/>
      <c r="W418" s="17"/>
      <c r="X418" s="17"/>
      <c r="Y418" s="17"/>
      <c r="Z418" s="17"/>
      <c r="AA418" s="17"/>
      <c r="AB418" s="18"/>
      <c r="AC418" s="19"/>
    </row>
    <row r="419" spans="19:29" ht="13" x14ac:dyDescent="0.3">
      <c r="S419" s="14"/>
      <c r="T419" s="15"/>
      <c r="U419" s="16"/>
      <c r="V419" s="16"/>
      <c r="W419" s="17"/>
      <c r="X419" s="17"/>
      <c r="Y419" s="17"/>
      <c r="Z419" s="17"/>
      <c r="AA419" s="17"/>
      <c r="AB419" s="18"/>
      <c r="AC419" s="19"/>
    </row>
    <row r="420" spans="19:29" ht="13" x14ac:dyDescent="0.3">
      <c r="S420" s="14"/>
      <c r="T420" s="15"/>
      <c r="U420" s="16"/>
      <c r="V420" s="16"/>
      <c r="W420" s="17"/>
      <c r="X420" s="17"/>
      <c r="Y420" s="17"/>
      <c r="Z420" s="17"/>
      <c r="AA420" s="17"/>
      <c r="AB420" s="18"/>
      <c r="AC420" s="19"/>
    </row>
    <row r="421" spans="19:29" ht="13" x14ac:dyDescent="0.3">
      <c r="S421" s="14"/>
      <c r="T421" s="15"/>
      <c r="U421" s="16"/>
      <c r="V421" s="16"/>
      <c r="W421" s="17"/>
      <c r="X421" s="17"/>
      <c r="Y421" s="17"/>
      <c r="Z421" s="17"/>
      <c r="AA421" s="17"/>
      <c r="AB421" s="18"/>
      <c r="AC421" s="19"/>
    </row>
    <row r="422" spans="19:29" ht="13" x14ac:dyDescent="0.3">
      <c r="S422" s="14"/>
      <c r="T422" s="15"/>
      <c r="U422" s="16"/>
      <c r="V422" s="16"/>
      <c r="W422" s="17"/>
      <c r="X422" s="17"/>
      <c r="Y422" s="17"/>
      <c r="Z422" s="17"/>
      <c r="AA422" s="17"/>
      <c r="AB422" s="18"/>
      <c r="AC422" s="19"/>
    </row>
    <row r="423" spans="19:29" ht="13" x14ac:dyDescent="0.3">
      <c r="S423" s="14"/>
      <c r="T423" s="15"/>
      <c r="U423" s="16"/>
      <c r="V423" s="16"/>
      <c r="W423" s="17"/>
      <c r="X423" s="17"/>
      <c r="Y423" s="17"/>
      <c r="Z423" s="17"/>
      <c r="AA423" s="17"/>
      <c r="AB423" s="18"/>
      <c r="AC423" s="19"/>
    </row>
    <row r="424" spans="19:29" ht="13" x14ac:dyDescent="0.3">
      <c r="S424" s="14"/>
      <c r="T424" s="15"/>
      <c r="U424" s="16"/>
      <c r="V424" s="16"/>
      <c r="W424" s="17"/>
      <c r="X424" s="17"/>
      <c r="Y424" s="17"/>
      <c r="Z424" s="17"/>
      <c r="AA424" s="17"/>
      <c r="AB424" s="18"/>
      <c r="AC424" s="19"/>
    </row>
    <row r="425" spans="19:29" ht="13" x14ac:dyDescent="0.3">
      <c r="S425" s="14"/>
      <c r="T425" s="15"/>
      <c r="U425" s="16"/>
      <c r="V425" s="16"/>
      <c r="W425" s="17"/>
      <c r="X425" s="17"/>
      <c r="Y425" s="17"/>
      <c r="Z425" s="17"/>
      <c r="AA425" s="17"/>
      <c r="AB425" s="18"/>
      <c r="AC425" s="19"/>
    </row>
    <row r="426" spans="19:29" ht="13" x14ac:dyDescent="0.3">
      <c r="S426" s="14"/>
      <c r="T426" s="15"/>
      <c r="U426" s="16"/>
      <c r="V426" s="16"/>
      <c r="W426" s="17"/>
      <c r="X426" s="17"/>
      <c r="Y426" s="17"/>
      <c r="Z426" s="17"/>
      <c r="AA426" s="17"/>
      <c r="AB426" s="18"/>
      <c r="AC426" s="19"/>
    </row>
    <row r="427" spans="19:29" ht="13" x14ac:dyDescent="0.3">
      <c r="S427" s="14"/>
      <c r="T427" s="15"/>
      <c r="U427" s="16"/>
      <c r="V427" s="16"/>
      <c r="W427" s="17"/>
      <c r="X427" s="17"/>
      <c r="Y427" s="17"/>
      <c r="Z427" s="17"/>
      <c r="AA427" s="17"/>
      <c r="AB427" s="18"/>
      <c r="AC427" s="19"/>
    </row>
    <row r="428" spans="19:29" ht="13" x14ac:dyDescent="0.3">
      <c r="S428" s="14"/>
      <c r="T428" s="15"/>
      <c r="U428" s="16"/>
      <c r="V428" s="16"/>
      <c r="W428" s="17"/>
      <c r="X428" s="17"/>
      <c r="Y428" s="17"/>
      <c r="Z428" s="17"/>
      <c r="AA428" s="17"/>
      <c r="AB428" s="18"/>
      <c r="AC428" s="19"/>
    </row>
    <row r="429" spans="19:29" ht="13" x14ac:dyDescent="0.3">
      <c r="S429" s="14"/>
      <c r="T429" s="15"/>
      <c r="U429" s="16"/>
      <c r="V429" s="16"/>
      <c r="W429" s="17"/>
      <c r="X429" s="17"/>
      <c r="Y429" s="17"/>
      <c r="Z429" s="17"/>
      <c r="AA429" s="17"/>
      <c r="AB429" s="18"/>
      <c r="AC429" s="19"/>
    </row>
    <row r="430" spans="19:29" ht="13" x14ac:dyDescent="0.3">
      <c r="S430" s="14"/>
      <c r="T430" s="15"/>
      <c r="U430" s="16"/>
      <c r="V430" s="16"/>
      <c r="W430" s="17"/>
      <c r="X430" s="17"/>
      <c r="Y430" s="17"/>
      <c r="Z430" s="17"/>
      <c r="AA430" s="17"/>
      <c r="AB430" s="18"/>
      <c r="AC430" s="19"/>
    </row>
    <row r="431" spans="19:29" ht="13" x14ac:dyDescent="0.3">
      <c r="S431" s="14"/>
      <c r="T431" s="15"/>
      <c r="U431" s="16"/>
      <c r="V431" s="16"/>
      <c r="W431" s="17"/>
      <c r="X431" s="17"/>
      <c r="Y431" s="17"/>
      <c r="Z431" s="17"/>
      <c r="AA431" s="17"/>
      <c r="AB431" s="18"/>
      <c r="AC431" s="19"/>
    </row>
    <row r="432" spans="19:29" ht="13" x14ac:dyDescent="0.3">
      <c r="S432" s="14"/>
      <c r="T432" s="15"/>
      <c r="U432" s="16"/>
      <c r="V432" s="16"/>
      <c r="W432" s="17"/>
      <c r="X432" s="17"/>
      <c r="Y432" s="17"/>
      <c r="Z432" s="17"/>
      <c r="AA432" s="17"/>
      <c r="AB432" s="18"/>
      <c r="AC432" s="19"/>
    </row>
    <row r="433" spans="19:29" ht="13" x14ac:dyDescent="0.3">
      <c r="S433" s="14"/>
      <c r="T433" s="15"/>
      <c r="U433" s="16"/>
      <c r="V433" s="16"/>
      <c r="W433" s="17"/>
      <c r="X433" s="17"/>
      <c r="Y433" s="17"/>
      <c r="Z433" s="17"/>
      <c r="AA433" s="17"/>
      <c r="AB433" s="18"/>
      <c r="AC433" s="19"/>
    </row>
    <row r="434" spans="19:29" ht="13" x14ac:dyDescent="0.3">
      <c r="S434" s="14"/>
      <c r="T434" s="15"/>
      <c r="U434" s="16"/>
      <c r="V434" s="16"/>
      <c r="W434" s="17"/>
      <c r="X434" s="17"/>
      <c r="Y434" s="17"/>
      <c r="Z434" s="17"/>
      <c r="AA434" s="17"/>
      <c r="AB434" s="18"/>
      <c r="AC434" s="19"/>
    </row>
    <row r="435" spans="19:29" ht="13" x14ac:dyDescent="0.3">
      <c r="S435" s="14"/>
      <c r="T435" s="15"/>
      <c r="U435" s="16"/>
      <c r="V435" s="16"/>
      <c r="W435" s="17"/>
      <c r="X435" s="17"/>
      <c r="Y435" s="17"/>
      <c r="Z435" s="17"/>
      <c r="AA435" s="17"/>
      <c r="AB435" s="18"/>
      <c r="AC435" s="19"/>
    </row>
    <row r="436" spans="19:29" ht="13" x14ac:dyDescent="0.3">
      <c r="S436" s="14"/>
      <c r="T436" s="15"/>
      <c r="U436" s="16"/>
      <c r="V436" s="16"/>
      <c r="W436" s="17"/>
      <c r="X436" s="17"/>
      <c r="Y436" s="17"/>
      <c r="Z436" s="17"/>
      <c r="AA436" s="17"/>
      <c r="AB436" s="18"/>
      <c r="AC436" s="19"/>
    </row>
    <row r="437" spans="19:29" ht="13" x14ac:dyDescent="0.3">
      <c r="S437" s="14"/>
      <c r="T437" s="15"/>
      <c r="U437" s="16"/>
      <c r="V437" s="16"/>
      <c r="W437" s="17"/>
      <c r="X437" s="17"/>
      <c r="Y437" s="17"/>
      <c r="Z437" s="17"/>
      <c r="AA437" s="17"/>
      <c r="AB437" s="18"/>
      <c r="AC437" s="19"/>
    </row>
    <row r="438" spans="19:29" ht="13" x14ac:dyDescent="0.3">
      <c r="S438" s="14"/>
      <c r="T438" s="15"/>
      <c r="U438" s="16"/>
      <c r="V438" s="16"/>
      <c r="W438" s="17"/>
      <c r="X438" s="17"/>
      <c r="Y438" s="17"/>
      <c r="Z438" s="17"/>
      <c r="AA438" s="17"/>
      <c r="AB438" s="18"/>
      <c r="AC438" s="19"/>
    </row>
    <row r="439" spans="19:29" ht="13" x14ac:dyDescent="0.3">
      <c r="S439" s="14"/>
      <c r="T439" s="15"/>
      <c r="U439" s="16"/>
      <c r="V439" s="16"/>
      <c r="W439" s="17"/>
      <c r="X439" s="17"/>
      <c r="Y439" s="17"/>
      <c r="Z439" s="17"/>
      <c r="AA439" s="17"/>
      <c r="AB439" s="18"/>
      <c r="AC439" s="19"/>
    </row>
    <row r="440" spans="19:29" ht="13" x14ac:dyDescent="0.3">
      <c r="S440" s="14"/>
      <c r="T440" s="15"/>
      <c r="U440" s="16"/>
      <c r="V440" s="16"/>
      <c r="W440" s="17"/>
      <c r="X440" s="17"/>
      <c r="Y440" s="17"/>
      <c r="Z440" s="17"/>
      <c r="AA440" s="17"/>
      <c r="AB440" s="18"/>
      <c r="AC440" s="19"/>
    </row>
    <row r="441" spans="19:29" ht="13" x14ac:dyDescent="0.3">
      <c r="S441" s="14"/>
      <c r="T441" s="15"/>
      <c r="U441" s="16"/>
      <c r="V441" s="16"/>
      <c r="W441" s="17"/>
      <c r="X441" s="17"/>
      <c r="Y441" s="17"/>
      <c r="Z441" s="17"/>
      <c r="AA441" s="17"/>
      <c r="AB441" s="18"/>
      <c r="AC441" s="19"/>
    </row>
    <row r="442" spans="19:29" ht="13" x14ac:dyDescent="0.3">
      <c r="S442" s="14"/>
      <c r="T442" s="15"/>
      <c r="U442" s="16"/>
      <c r="V442" s="16"/>
      <c r="W442" s="17"/>
      <c r="X442" s="17"/>
      <c r="Y442" s="17"/>
      <c r="Z442" s="17"/>
      <c r="AA442" s="17"/>
      <c r="AB442" s="18"/>
      <c r="AC442" s="19"/>
    </row>
    <row r="443" spans="19:29" ht="13" x14ac:dyDescent="0.3">
      <c r="S443" s="14"/>
      <c r="T443" s="15"/>
      <c r="U443" s="16"/>
      <c r="V443" s="16"/>
      <c r="W443" s="17"/>
      <c r="X443" s="17"/>
      <c r="Y443" s="17"/>
      <c r="Z443" s="17"/>
      <c r="AA443" s="17"/>
      <c r="AB443" s="18"/>
      <c r="AC443" s="19"/>
    </row>
    <row r="444" spans="19:29" ht="13" x14ac:dyDescent="0.3">
      <c r="S444" s="14"/>
      <c r="T444" s="15"/>
      <c r="U444" s="16"/>
      <c r="V444" s="16"/>
      <c r="W444" s="17"/>
      <c r="X444" s="17"/>
      <c r="Y444" s="17"/>
      <c r="Z444" s="17"/>
      <c r="AA444" s="17"/>
      <c r="AB444" s="18"/>
      <c r="AC444" s="19"/>
    </row>
    <row r="445" spans="19:29" ht="13" x14ac:dyDescent="0.3">
      <c r="S445" s="14"/>
      <c r="T445" s="15"/>
      <c r="U445" s="16"/>
      <c r="V445" s="16"/>
      <c r="W445" s="17"/>
      <c r="X445" s="17"/>
      <c r="Y445" s="17"/>
      <c r="Z445" s="17"/>
      <c r="AA445" s="17"/>
      <c r="AB445" s="18"/>
      <c r="AC445" s="19"/>
    </row>
    <row r="446" spans="19:29" ht="13" x14ac:dyDescent="0.3">
      <c r="S446" s="14"/>
      <c r="T446" s="15"/>
      <c r="U446" s="16"/>
      <c r="V446" s="16"/>
      <c r="W446" s="17"/>
      <c r="X446" s="17"/>
      <c r="Y446" s="17"/>
      <c r="Z446" s="17"/>
      <c r="AA446" s="17"/>
      <c r="AB446" s="18"/>
      <c r="AC446" s="19"/>
    </row>
    <row r="447" spans="19:29" ht="13" x14ac:dyDescent="0.3">
      <c r="S447" s="14"/>
      <c r="T447" s="15"/>
      <c r="U447" s="16"/>
      <c r="V447" s="16"/>
      <c r="W447" s="17"/>
      <c r="X447" s="17"/>
      <c r="Y447" s="17"/>
      <c r="Z447" s="17"/>
      <c r="AA447" s="17"/>
      <c r="AB447" s="18"/>
      <c r="AC447" s="19"/>
    </row>
    <row r="448" spans="19:29" ht="13" x14ac:dyDescent="0.3">
      <c r="S448" s="14"/>
      <c r="T448" s="15"/>
      <c r="U448" s="16"/>
      <c r="V448" s="16"/>
      <c r="W448" s="17"/>
      <c r="X448" s="17"/>
      <c r="Y448" s="17"/>
      <c r="Z448" s="17"/>
      <c r="AA448" s="17"/>
      <c r="AB448" s="18"/>
      <c r="AC448" s="19"/>
    </row>
    <row r="449" spans="19:29" ht="13" x14ac:dyDescent="0.3">
      <c r="S449" s="14"/>
      <c r="T449" s="15"/>
      <c r="U449" s="16"/>
      <c r="V449" s="16"/>
      <c r="W449" s="17"/>
      <c r="X449" s="17"/>
      <c r="Y449" s="17"/>
      <c r="Z449" s="17"/>
      <c r="AA449" s="17"/>
      <c r="AB449" s="18"/>
      <c r="AC449" s="19"/>
    </row>
    <row r="450" spans="19:29" ht="13" x14ac:dyDescent="0.3">
      <c r="S450" s="14"/>
      <c r="T450" s="15"/>
      <c r="U450" s="16"/>
      <c r="V450" s="16"/>
      <c r="W450" s="17"/>
      <c r="X450" s="17"/>
      <c r="Y450" s="17"/>
      <c r="Z450" s="17"/>
      <c r="AA450" s="17"/>
      <c r="AB450" s="18"/>
      <c r="AC450" s="19"/>
    </row>
    <row r="451" spans="19:29" ht="13" x14ac:dyDescent="0.3">
      <c r="S451" s="14"/>
      <c r="T451" s="15"/>
      <c r="U451" s="16"/>
      <c r="V451" s="16"/>
      <c r="W451" s="17"/>
      <c r="X451" s="17"/>
      <c r="Y451" s="17"/>
      <c r="Z451" s="17"/>
      <c r="AA451" s="17"/>
      <c r="AB451" s="18"/>
      <c r="AC451" s="19"/>
    </row>
    <row r="452" spans="19:29" ht="13" x14ac:dyDescent="0.3">
      <c r="S452" s="14"/>
      <c r="T452" s="15"/>
      <c r="U452" s="16"/>
      <c r="V452" s="16"/>
      <c r="W452" s="17"/>
      <c r="X452" s="17"/>
      <c r="Y452" s="17"/>
      <c r="Z452" s="17"/>
      <c r="AA452" s="17"/>
      <c r="AB452" s="18"/>
      <c r="AC452" s="19"/>
    </row>
    <row r="453" spans="19:29" ht="13" x14ac:dyDescent="0.3">
      <c r="S453" s="14"/>
      <c r="T453" s="15"/>
      <c r="U453" s="16"/>
      <c r="V453" s="16"/>
      <c r="W453" s="17"/>
      <c r="X453" s="17"/>
      <c r="Y453" s="17"/>
      <c r="Z453" s="17"/>
      <c r="AA453" s="17"/>
      <c r="AB453" s="18"/>
      <c r="AC453" s="19"/>
    </row>
    <row r="454" spans="19:29" ht="13" x14ac:dyDescent="0.3">
      <c r="S454" s="14"/>
      <c r="T454" s="15"/>
      <c r="U454" s="16"/>
      <c r="V454" s="16"/>
      <c r="W454" s="17"/>
      <c r="X454" s="17"/>
      <c r="Y454" s="17"/>
      <c r="Z454" s="17"/>
      <c r="AA454" s="17"/>
      <c r="AB454" s="18"/>
      <c r="AC454" s="19"/>
    </row>
    <row r="455" spans="19:29" ht="13" x14ac:dyDescent="0.3">
      <c r="S455" s="14"/>
      <c r="T455" s="15"/>
      <c r="U455" s="16"/>
      <c r="V455" s="16"/>
      <c r="W455" s="17"/>
      <c r="X455" s="17"/>
      <c r="Y455" s="17"/>
      <c r="Z455" s="17"/>
      <c r="AA455" s="17"/>
      <c r="AB455" s="18"/>
      <c r="AC455" s="19"/>
    </row>
    <row r="456" spans="19:29" ht="13" x14ac:dyDescent="0.3">
      <c r="S456" s="14"/>
      <c r="T456" s="15"/>
      <c r="U456" s="16"/>
      <c r="V456" s="16"/>
      <c r="W456" s="17"/>
      <c r="X456" s="17"/>
      <c r="Y456" s="17"/>
      <c r="Z456" s="17"/>
      <c r="AA456" s="17"/>
      <c r="AB456" s="18"/>
      <c r="AC456" s="19"/>
    </row>
    <row r="457" spans="19:29" ht="13" x14ac:dyDescent="0.3">
      <c r="S457" s="14"/>
      <c r="T457" s="15"/>
      <c r="U457" s="16"/>
      <c r="V457" s="16"/>
      <c r="W457" s="17"/>
      <c r="X457" s="17"/>
      <c r="Y457" s="17"/>
      <c r="Z457" s="17"/>
      <c r="AA457" s="17"/>
      <c r="AB457" s="18"/>
      <c r="AC457" s="19"/>
    </row>
    <row r="458" spans="19:29" ht="13" x14ac:dyDescent="0.3">
      <c r="S458" s="14"/>
      <c r="T458" s="15"/>
      <c r="U458" s="16"/>
      <c r="V458" s="16"/>
      <c r="W458" s="17"/>
      <c r="X458" s="17"/>
      <c r="Y458" s="17"/>
      <c r="Z458" s="17"/>
      <c r="AA458" s="17"/>
      <c r="AB458" s="18"/>
      <c r="AC458" s="19"/>
    </row>
    <row r="459" spans="19:29" ht="13" x14ac:dyDescent="0.3">
      <c r="S459" s="14"/>
      <c r="T459" s="15"/>
      <c r="U459" s="16"/>
      <c r="V459" s="16"/>
      <c r="W459" s="17"/>
      <c r="X459" s="17"/>
      <c r="Y459" s="17"/>
      <c r="Z459" s="17"/>
      <c r="AA459" s="17"/>
      <c r="AB459" s="18"/>
      <c r="AC459" s="19"/>
    </row>
    <row r="460" spans="19:29" ht="13" x14ac:dyDescent="0.3">
      <c r="S460" s="14"/>
      <c r="T460" s="15"/>
      <c r="U460" s="16"/>
      <c r="V460" s="16"/>
      <c r="W460" s="17"/>
      <c r="X460" s="17"/>
      <c r="Y460" s="17"/>
      <c r="Z460" s="17"/>
      <c r="AA460" s="17"/>
      <c r="AB460" s="18"/>
      <c r="AC460" s="19"/>
    </row>
    <row r="461" spans="19:29" ht="13" x14ac:dyDescent="0.3">
      <c r="S461" s="14"/>
      <c r="T461" s="15"/>
      <c r="U461" s="16"/>
      <c r="V461" s="16"/>
      <c r="W461" s="17"/>
      <c r="X461" s="17"/>
      <c r="Y461" s="17"/>
      <c r="Z461" s="17"/>
      <c r="AA461" s="17"/>
      <c r="AB461" s="18"/>
      <c r="AC461" s="19"/>
    </row>
    <row r="462" spans="19:29" ht="13" x14ac:dyDescent="0.3">
      <c r="S462" s="14"/>
      <c r="T462" s="15"/>
      <c r="U462" s="16"/>
      <c r="V462" s="16"/>
      <c r="W462" s="17"/>
      <c r="X462" s="17"/>
      <c r="Y462" s="17"/>
      <c r="Z462" s="17"/>
      <c r="AA462" s="17"/>
      <c r="AB462" s="18"/>
      <c r="AC462" s="19"/>
    </row>
    <row r="463" spans="19:29" ht="13" x14ac:dyDescent="0.3">
      <c r="S463" s="14"/>
      <c r="T463" s="15"/>
      <c r="U463" s="16"/>
      <c r="V463" s="16"/>
      <c r="W463" s="17"/>
      <c r="X463" s="17"/>
      <c r="Y463" s="17"/>
      <c r="Z463" s="17"/>
      <c r="AA463" s="17"/>
      <c r="AB463" s="18"/>
      <c r="AC463" s="19"/>
    </row>
    <row r="464" spans="19:29" ht="13" x14ac:dyDescent="0.3">
      <c r="S464" s="14"/>
      <c r="T464" s="15"/>
      <c r="U464" s="16"/>
      <c r="V464" s="16"/>
      <c r="W464" s="17"/>
      <c r="X464" s="17"/>
      <c r="Y464" s="17"/>
      <c r="Z464" s="17"/>
      <c r="AA464" s="17"/>
      <c r="AB464" s="18"/>
      <c r="AC464" s="19"/>
    </row>
    <row r="465" spans="19:29" ht="13" x14ac:dyDescent="0.3">
      <c r="S465" s="14"/>
      <c r="T465" s="15"/>
      <c r="U465" s="16"/>
      <c r="V465" s="16"/>
      <c r="W465" s="17"/>
      <c r="X465" s="17"/>
      <c r="Y465" s="17"/>
      <c r="Z465" s="17"/>
      <c r="AA465" s="17"/>
      <c r="AB465" s="18"/>
      <c r="AC465" s="19"/>
    </row>
    <row r="466" spans="19:29" ht="13" x14ac:dyDescent="0.3">
      <c r="S466" s="14"/>
      <c r="T466" s="15"/>
      <c r="U466" s="16"/>
      <c r="V466" s="16"/>
      <c r="W466" s="17"/>
      <c r="X466" s="17"/>
      <c r="Y466" s="17"/>
      <c r="Z466" s="17"/>
      <c r="AA466" s="17"/>
      <c r="AB466" s="18"/>
      <c r="AC466" s="19"/>
    </row>
    <row r="467" spans="19:29" ht="13" x14ac:dyDescent="0.3">
      <c r="S467" s="14"/>
      <c r="T467" s="15"/>
      <c r="U467" s="16"/>
      <c r="V467" s="16"/>
      <c r="W467" s="17"/>
      <c r="X467" s="17"/>
      <c r="Y467" s="17"/>
      <c r="Z467" s="17"/>
      <c r="AA467" s="17"/>
      <c r="AB467" s="18"/>
      <c r="AC467" s="19"/>
    </row>
    <row r="468" spans="19:29" ht="13" x14ac:dyDescent="0.3">
      <c r="S468" s="14"/>
      <c r="T468" s="15"/>
      <c r="U468" s="16"/>
      <c r="V468" s="16"/>
      <c r="W468" s="17"/>
      <c r="X468" s="17"/>
      <c r="Y468" s="17"/>
      <c r="Z468" s="17"/>
      <c r="AA468" s="17"/>
      <c r="AB468" s="18"/>
      <c r="AC468" s="19"/>
    </row>
    <row r="469" spans="19:29" ht="13" x14ac:dyDescent="0.3">
      <c r="S469" s="14"/>
      <c r="T469" s="15"/>
      <c r="U469" s="16"/>
      <c r="V469" s="16"/>
      <c r="W469" s="17"/>
      <c r="X469" s="17"/>
      <c r="Y469" s="17"/>
      <c r="Z469" s="17"/>
      <c r="AA469" s="17"/>
      <c r="AB469" s="18"/>
      <c r="AC469" s="19"/>
    </row>
    <row r="470" spans="19:29" ht="13" x14ac:dyDescent="0.3">
      <c r="S470" s="14"/>
      <c r="T470" s="15"/>
      <c r="U470" s="16"/>
      <c r="V470" s="16"/>
      <c r="W470" s="17"/>
      <c r="X470" s="17"/>
      <c r="Y470" s="17"/>
      <c r="Z470" s="17"/>
      <c r="AA470" s="17"/>
      <c r="AB470" s="18"/>
      <c r="AC470" s="19"/>
    </row>
    <row r="471" spans="19:29" ht="13" x14ac:dyDescent="0.3">
      <c r="S471" s="14"/>
      <c r="T471" s="15"/>
      <c r="U471" s="16"/>
      <c r="V471" s="16"/>
      <c r="W471" s="17"/>
      <c r="X471" s="17"/>
      <c r="Y471" s="17"/>
      <c r="Z471" s="17"/>
      <c r="AA471" s="17"/>
      <c r="AB471" s="18"/>
      <c r="AC471" s="19"/>
    </row>
    <row r="472" spans="19:29" ht="13" x14ac:dyDescent="0.3">
      <c r="S472" s="14"/>
      <c r="T472" s="15"/>
      <c r="U472" s="16"/>
      <c r="V472" s="16"/>
      <c r="W472" s="17"/>
      <c r="X472" s="17"/>
      <c r="Y472" s="17"/>
      <c r="Z472" s="17"/>
      <c r="AA472" s="17"/>
      <c r="AB472" s="18"/>
      <c r="AC472" s="19"/>
    </row>
    <row r="473" spans="19:29" ht="13" x14ac:dyDescent="0.3">
      <c r="S473" s="14"/>
      <c r="T473" s="15"/>
      <c r="U473" s="16"/>
      <c r="V473" s="16"/>
      <c r="W473" s="17"/>
      <c r="X473" s="17"/>
      <c r="Y473" s="17"/>
      <c r="Z473" s="17"/>
      <c r="AA473" s="17"/>
      <c r="AB473" s="18"/>
      <c r="AC473" s="19"/>
    </row>
    <row r="474" spans="19:29" ht="13" x14ac:dyDescent="0.3">
      <c r="S474" s="14"/>
      <c r="T474" s="15"/>
      <c r="U474" s="16"/>
      <c r="V474" s="16"/>
      <c r="W474" s="17"/>
      <c r="X474" s="17"/>
      <c r="Y474" s="17"/>
      <c r="Z474" s="17"/>
      <c r="AA474" s="17"/>
      <c r="AB474" s="18"/>
      <c r="AC474" s="19"/>
    </row>
    <row r="475" spans="19:29" ht="13" x14ac:dyDescent="0.3">
      <c r="S475" s="14"/>
      <c r="T475" s="15"/>
      <c r="U475" s="16"/>
      <c r="V475" s="16"/>
      <c r="W475" s="17"/>
      <c r="X475" s="17"/>
      <c r="Y475" s="17"/>
      <c r="Z475" s="17"/>
      <c r="AA475" s="17"/>
      <c r="AB475" s="18"/>
      <c r="AC475" s="19"/>
    </row>
    <row r="476" spans="19:29" ht="13" x14ac:dyDescent="0.3">
      <c r="S476" s="14"/>
      <c r="T476" s="15"/>
      <c r="U476" s="16"/>
      <c r="V476" s="16"/>
      <c r="W476" s="17"/>
      <c r="X476" s="17"/>
      <c r="Y476" s="17"/>
      <c r="Z476" s="17"/>
      <c r="AA476" s="17"/>
      <c r="AB476" s="18"/>
      <c r="AC476" s="19"/>
    </row>
    <row r="477" spans="19:29" ht="13" x14ac:dyDescent="0.3">
      <c r="S477" s="14"/>
      <c r="T477" s="15"/>
      <c r="U477" s="16"/>
      <c r="V477" s="16"/>
      <c r="W477" s="17"/>
      <c r="X477" s="17"/>
      <c r="Y477" s="17"/>
      <c r="Z477" s="17"/>
      <c r="AA477" s="17"/>
      <c r="AB477" s="18"/>
      <c r="AC477" s="19"/>
    </row>
    <row r="478" spans="19:29" ht="13" x14ac:dyDescent="0.3">
      <c r="S478" s="14"/>
      <c r="T478" s="15"/>
      <c r="U478" s="16"/>
      <c r="V478" s="16"/>
      <c r="W478" s="17"/>
      <c r="X478" s="17"/>
      <c r="Y478" s="17"/>
      <c r="Z478" s="17"/>
      <c r="AA478" s="17"/>
      <c r="AB478" s="18"/>
      <c r="AC478" s="19"/>
    </row>
    <row r="479" spans="19:29" ht="13" x14ac:dyDescent="0.3">
      <c r="S479" s="14"/>
      <c r="T479" s="15"/>
      <c r="U479" s="16"/>
      <c r="V479" s="16"/>
      <c r="W479" s="17"/>
      <c r="X479" s="17"/>
      <c r="Y479" s="17"/>
      <c r="Z479" s="17"/>
      <c r="AA479" s="17"/>
      <c r="AB479" s="18"/>
      <c r="AC479" s="19"/>
    </row>
    <row r="480" spans="19:29" ht="13" x14ac:dyDescent="0.3">
      <c r="S480" s="14"/>
      <c r="T480" s="15"/>
      <c r="U480" s="16"/>
      <c r="V480" s="16"/>
      <c r="W480" s="17"/>
      <c r="X480" s="17"/>
      <c r="Y480" s="17"/>
      <c r="Z480" s="17"/>
      <c r="AA480" s="17"/>
      <c r="AB480" s="18"/>
      <c r="AC480" s="19"/>
    </row>
    <row r="481" spans="19:29" ht="13" x14ac:dyDescent="0.3">
      <c r="S481" s="14"/>
      <c r="T481" s="15"/>
      <c r="U481" s="16"/>
      <c r="V481" s="16"/>
      <c r="W481" s="17"/>
      <c r="X481" s="17"/>
      <c r="Y481" s="17"/>
      <c r="Z481" s="17"/>
      <c r="AA481" s="17"/>
      <c r="AB481" s="18"/>
      <c r="AC481" s="19"/>
    </row>
    <row r="482" spans="19:29" ht="13" x14ac:dyDescent="0.3">
      <c r="S482" s="14"/>
      <c r="T482" s="15"/>
      <c r="U482" s="16"/>
      <c r="V482" s="16"/>
      <c r="W482" s="17"/>
      <c r="X482" s="17"/>
      <c r="Y482" s="17"/>
      <c r="Z482" s="17"/>
      <c r="AA482" s="17"/>
      <c r="AB482" s="18"/>
      <c r="AC482" s="19"/>
    </row>
    <row r="483" spans="19:29" ht="13" x14ac:dyDescent="0.3">
      <c r="S483" s="14"/>
      <c r="T483" s="15"/>
      <c r="U483" s="16"/>
      <c r="V483" s="16"/>
      <c r="W483" s="17"/>
      <c r="X483" s="17"/>
      <c r="Y483" s="17"/>
      <c r="Z483" s="17"/>
      <c r="AA483" s="17"/>
      <c r="AB483" s="18"/>
      <c r="AC483" s="19"/>
    </row>
    <row r="484" spans="19:29" ht="13" x14ac:dyDescent="0.3">
      <c r="S484" s="14"/>
      <c r="T484" s="15"/>
      <c r="U484" s="16"/>
      <c r="V484" s="16"/>
      <c r="W484" s="17"/>
      <c r="X484" s="17"/>
      <c r="Y484" s="17"/>
      <c r="Z484" s="17"/>
      <c r="AA484" s="17"/>
      <c r="AB484" s="18"/>
      <c r="AC484" s="19"/>
    </row>
    <row r="485" spans="19:29" ht="13" x14ac:dyDescent="0.3">
      <c r="S485" s="14"/>
      <c r="T485" s="15"/>
      <c r="U485" s="16"/>
      <c r="V485" s="16"/>
      <c r="W485" s="17"/>
      <c r="X485" s="17"/>
      <c r="Y485" s="17"/>
      <c r="Z485" s="17"/>
      <c r="AA485" s="17"/>
      <c r="AB485" s="18"/>
      <c r="AC485" s="19"/>
    </row>
    <row r="486" spans="19:29" ht="13" x14ac:dyDescent="0.3">
      <c r="S486" s="14"/>
      <c r="T486" s="15"/>
      <c r="U486" s="16"/>
      <c r="V486" s="16"/>
      <c r="W486" s="17"/>
      <c r="X486" s="17"/>
      <c r="Y486" s="17"/>
      <c r="Z486" s="17"/>
      <c r="AA486" s="17"/>
      <c r="AB486" s="18"/>
      <c r="AC486" s="19"/>
    </row>
    <row r="487" spans="19:29" ht="13" x14ac:dyDescent="0.3">
      <c r="S487" s="14"/>
      <c r="T487" s="15"/>
      <c r="U487" s="16"/>
      <c r="V487" s="16"/>
      <c r="W487" s="17"/>
      <c r="X487" s="17"/>
      <c r="Y487" s="17"/>
      <c r="Z487" s="17"/>
      <c r="AA487" s="17"/>
      <c r="AB487" s="18"/>
      <c r="AC487" s="19"/>
    </row>
    <row r="488" spans="19:29" ht="13" x14ac:dyDescent="0.3">
      <c r="S488" s="14"/>
      <c r="T488" s="15"/>
      <c r="U488" s="16"/>
      <c r="V488" s="16"/>
      <c r="W488" s="17"/>
      <c r="X488" s="17"/>
      <c r="Y488" s="17"/>
      <c r="Z488" s="17"/>
      <c r="AA488" s="17"/>
      <c r="AB488" s="18"/>
      <c r="AC488" s="19"/>
    </row>
    <row r="489" spans="19:29" ht="13" x14ac:dyDescent="0.3">
      <c r="S489" s="14"/>
      <c r="T489" s="15"/>
      <c r="U489" s="16"/>
      <c r="V489" s="16"/>
      <c r="W489" s="17"/>
      <c r="X489" s="17"/>
      <c r="Y489" s="17"/>
      <c r="Z489" s="17"/>
      <c r="AA489" s="17"/>
      <c r="AB489" s="18"/>
      <c r="AC489" s="19"/>
    </row>
    <row r="490" spans="19:29" ht="13" x14ac:dyDescent="0.3">
      <c r="S490" s="14"/>
      <c r="T490" s="15"/>
      <c r="U490" s="16"/>
      <c r="V490" s="16"/>
      <c r="W490" s="17"/>
      <c r="X490" s="17"/>
      <c r="Y490" s="17"/>
      <c r="Z490" s="17"/>
      <c r="AA490" s="17"/>
      <c r="AB490" s="18"/>
      <c r="AC490" s="19"/>
    </row>
    <row r="491" spans="19:29" ht="13" x14ac:dyDescent="0.3">
      <c r="S491" s="14"/>
      <c r="T491" s="15"/>
      <c r="U491" s="16"/>
      <c r="V491" s="16"/>
      <c r="W491" s="17"/>
      <c r="X491" s="17"/>
      <c r="Y491" s="17"/>
      <c r="Z491" s="17"/>
      <c r="AA491" s="17"/>
      <c r="AB491" s="18"/>
      <c r="AC491" s="19"/>
    </row>
    <row r="492" spans="19:29" ht="13" x14ac:dyDescent="0.3">
      <c r="S492" s="14"/>
      <c r="T492" s="15"/>
      <c r="U492" s="16"/>
      <c r="V492" s="16"/>
      <c r="W492" s="17"/>
      <c r="X492" s="17"/>
      <c r="Y492" s="17"/>
      <c r="Z492" s="17"/>
      <c r="AA492" s="17"/>
      <c r="AB492" s="18"/>
      <c r="AC492" s="19"/>
    </row>
    <row r="493" spans="19:29" ht="13" x14ac:dyDescent="0.3">
      <c r="S493" s="14"/>
      <c r="T493" s="15"/>
      <c r="U493" s="16"/>
      <c r="V493" s="16"/>
      <c r="W493" s="17"/>
      <c r="X493" s="17"/>
      <c r="Y493" s="17"/>
      <c r="Z493" s="17"/>
      <c r="AA493" s="17"/>
      <c r="AB493" s="18"/>
      <c r="AC493" s="19"/>
    </row>
    <row r="494" spans="19:29" ht="13" x14ac:dyDescent="0.3">
      <c r="S494" s="14"/>
      <c r="T494" s="15"/>
      <c r="U494" s="16"/>
      <c r="V494" s="16"/>
      <c r="W494" s="17"/>
      <c r="X494" s="17"/>
      <c r="Y494" s="17"/>
      <c r="Z494" s="17"/>
      <c r="AA494" s="17"/>
      <c r="AB494" s="18"/>
      <c r="AC494" s="19"/>
    </row>
    <row r="495" spans="19:29" ht="13" x14ac:dyDescent="0.3">
      <c r="S495" s="14"/>
      <c r="T495" s="15"/>
      <c r="U495" s="16"/>
      <c r="V495" s="16"/>
      <c r="W495" s="17"/>
      <c r="X495" s="17"/>
      <c r="Y495" s="17"/>
      <c r="Z495" s="17"/>
      <c r="AA495" s="17"/>
      <c r="AB495" s="18"/>
      <c r="AC495" s="19"/>
    </row>
    <row r="496" spans="19:29" ht="13" x14ac:dyDescent="0.3">
      <c r="S496" s="14"/>
      <c r="T496" s="15"/>
      <c r="U496" s="16"/>
      <c r="V496" s="16"/>
      <c r="W496" s="17"/>
      <c r="X496" s="17"/>
      <c r="Y496" s="17"/>
      <c r="Z496" s="17"/>
      <c r="AA496" s="17"/>
      <c r="AB496" s="18"/>
      <c r="AC496" s="19"/>
    </row>
    <row r="497" spans="19:30" ht="13" x14ac:dyDescent="0.3">
      <c r="S497" s="14"/>
      <c r="T497" s="15"/>
      <c r="U497" s="16"/>
      <c r="V497" s="16"/>
      <c r="W497" s="17"/>
      <c r="X497" s="17"/>
      <c r="Y497" s="17"/>
      <c r="Z497" s="17"/>
      <c r="AA497" s="17"/>
      <c r="AB497" s="18"/>
      <c r="AC497" s="19"/>
    </row>
    <row r="498" spans="19:30" ht="13" x14ac:dyDescent="0.3">
      <c r="S498" s="14"/>
      <c r="T498" s="15"/>
      <c r="U498" s="16"/>
      <c r="V498" s="16"/>
      <c r="W498" s="17"/>
      <c r="X498" s="17"/>
      <c r="Y498" s="17"/>
      <c r="Z498" s="17"/>
      <c r="AA498" s="17"/>
      <c r="AB498" s="18"/>
      <c r="AC498" s="19"/>
    </row>
    <row r="499" spans="19:30" ht="13" x14ac:dyDescent="0.3">
      <c r="S499" s="14"/>
      <c r="T499" s="15"/>
      <c r="U499" s="16"/>
      <c r="V499" s="16"/>
      <c r="W499" s="17"/>
      <c r="X499" s="17"/>
      <c r="Y499" s="17"/>
      <c r="Z499" s="17"/>
      <c r="AA499" s="17"/>
      <c r="AB499" s="18"/>
      <c r="AC499" s="19"/>
    </row>
    <row r="500" spans="19:30" ht="13" x14ac:dyDescent="0.3">
      <c r="S500" s="14"/>
      <c r="T500" s="15"/>
      <c r="U500" s="16"/>
      <c r="V500" s="16"/>
      <c r="W500" s="17"/>
      <c r="X500" s="17"/>
      <c r="Y500" s="17"/>
      <c r="Z500" s="17"/>
      <c r="AA500" s="17"/>
      <c r="AB500" s="18"/>
      <c r="AC500" s="19"/>
    </row>
    <row r="501" spans="19:30" ht="13" x14ac:dyDescent="0.3">
      <c r="S501" s="14"/>
      <c r="T501" s="15"/>
      <c r="U501" s="16"/>
      <c r="V501" s="16"/>
      <c r="W501" s="17"/>
      <c r="X501" s="17"/>
      <c r="Y501" s="17"/>
      <c r="Z501" s="17"/>
      <c r="AA501" s="17"/>
      <c r="AB501" s="18"/>
      <c r="AC501" s="19"/>
    </row>
    <row r="502" spans="19:30" ht="13" x14ac:dyDescent="0.3">
      <c r="S502" s="14"/>
      <c r="T502" s="15"/>
      <c r="U502" s="16"/>
      <c r="V502" s="16"/>
      <c r="W502" s="17"/>
      <c r="X502" s="17"/>
      <c r="Y502" s="17"/>
      <c r="Z502" s="17"/>
      <c r="AA502" s="17"/>
      <c r="AB502" s="18"/>
      <c r="AC502" s="19"/>
    </row>
    <row r="503" spans="19:30" ht="13" x14ac:dyDescent="0.3">
      <c r="S503" s="14"/>
      <c r="T503" s="15"/>
      <c r="U503" s="16"/>
      <c r="V503" s="16"/>
      <c r="W503" s="17"/>
      <c r="X503" s="17"/>
      <c r="Y503" s="17"/>
      <c r="Z503" s="17"/>
      <c r="AA503" s="17"/>
      <c r="AB503" s="18"/>
      <c r="AC503" s="19"/>
    </row>
    <row r="504" spans="19:30" ht="13" x14ac:dyDescent="0.3">
      <c r="S504" s="14"/>
      <c r="T504" s="15"/>
      <c r="U504" s="16"/>
      <c r="V504" s="16"/>
      <c r="W504" s="17"/>
      <c r="X504" s="17"/>
      <c r="Y504" s="17"/>
      <c r="Z504" s="17"/>
      <c r="AA504" s="17"/>
      <c r="AB504" s="18"/>
      <c r="AC504" s="19"/>
    </row>
    <row r="505" spans="19:30" ht="13" x14ac:dyDescent="0.3">
      <c r="S505" s="14"/>
      <c r="T505" s="15"/>
      <c r="U505" s="16"/>
      <c r="V505" s="16"/>
      <c r="W505" s="17"/>
      <c r="X505" s="17"/>
      <c r="Y505" s="17"/>
      <c r="Z505" s="17"/>
      <c r="AA505" s="17"/>
      <c r="AB505" s="18"/>
      <c r="AC505" s="19"/>
    </row>
    <row r="506" spans="19:30" ht="13" x14ac:dyDescent="0.3">
      <c r="S506" s="14"/>
      <c r="T506" s="15"/>
      <c r="U506" s="16"/>
      <c r="V506" s="16"/>
      <c r="W506" s="17"/>
      <c r="X506" s="17"/>
      <c r="Y506" s="17"/>
      <c r="Z506" s="17"/>
      <c r="AA506" s="17"/>
      <c r="AB506" s="18"/>
      <c r="AC506" s="19"/>
    </row>
    <row r="507" spans="19:30" ht="13" x14ac:dyDescent="0.3">
      <c r="S507" s="14"/>
      <c r="T507" s="15"/>
      <c r="U507" s="16"/>
      <c r="V507" s="16"/>
      <c r="W507" s="17"/>
      <c r="X507" s="17"/>
      <c r="Y507" s="17"/>
      <c r="Z507" s="17"/>
      <c r="AA507" s="17"/>
      <c r="AB507" s="18"/>
      <c r="AC507" s="19"/>
    </row>
    <row r="508" spans="19:30" ht="13" x14ac:dyDescent="0.3">
      <c r="S508" s="14"/>
      <c r="T508" s="15"/>
      <c r="U508" s="16"/>
      <c r="V508" s="16"/>
      <c r="W508" s="17"/>
      <c r="X508" s="17"/>
      <c r="Y508" s="17"/>
      <c r="Z508" s="17"/>
      <c r="AA508" s="17"/>
      <c r="AB508" s="18"/>
      <c r="AC508" s="19"/>
    </row>
    <row r="509" spans="19:30" ht="13" x14ac:dyDescent="0.3">
      <c r="S509" s="14"/>
      <c r="T509" s="15"/>
      <c r="U509" s="16"/>
      <c r="V509" s="16"/>
      <c r="W509" s="17"/>
      <c r="X509" s="17"/>
      <c r="Y509" s="17"/>
      <c r="Z509" s="17"/>
      <c r="AA509" s="17"/>
      <c r="AB509" s="18"/>
      <c r="AC509" s="19"/>
    </row>
    <row r="510" spans="19:30" ht="13" x14ac:dyDescent="0.3">
      <c r="S510" s="14"/>
      <c r="T510" s="15"/>
      <c r="U510" s="16"/>
      <c r="V510" s="16"/>
      <c r="W510" s="17"/>
      <c r="X510" s="17"/>
      <c r="Y510" s="17"/>
      <c r="Z510" s="17"/>
      <c r="AA510" s="17"/>
      <c r="AB510" s="18"/>
      <c r="AC510" s="19"/>
    </row>
    <row r="511" spans="19:30" ht="13" x14ac:dyDescent="0.3">
      <c r="S511" s="6"/>
      <c r="T511" s="7"/>
      <c r="U511" s="8"/>
      <c r="V511" s="8"/>
      <c r="W511" s="5"/>
      <c r="X511" s="5"/>
      <c r="Y511" s="9"/>
      <c r="Z511" s="9"/>
      <c r="AA511" s="9"/>
      <c r="AB511" s="11"/>
      <c r="AC511" s="12"/>
      <c r="AD511" s="13"/>
    </row>
    <row r="512" spans="19:30" ht="13" x14ac:dyDescent="0.3">
      <c r="S512" s="14"/>
      <c r="T512" s="15"/>
      <c r="U512" s="16"/>
      <c r="V512" s="16"/>
      <c r="W512" s="17"/>
      <c r="X512" s="17"/>
      <c r="Y512" s="17"/>
      <c r="Z512" s="17"/>
      <c r="AA512" s="17"/>
      <c r="AB512" s="18"/>
      <c r="AC512" s="19"/>
    </row>
    <row r="513" spans="19:29" ht="13" x14ac:dyDescent="0.3">
      <c r="S513" s="14"/>
      <c r="T513" s="15"/>
      <c r="U513" s="16"/>
      <c r="V513" s="16"/>
      <c r="W513" s="17"/>
      <c r="X513" s="17"/>
      <c r="Y513" s="17"/>
      <c r="Z513" s="17"/>
      <c r="AA513" s="17"/>
      <c r="AB513" s="18"/>
      <c r="AC513" s="19"/>
    </row>
    <row r="514" spans="19:29" ht="13" x14ac:dyDescent="0.3">
      <c r="S514" s="14"/>
      <c r="T514" s="15"/>
      <c r="U514" s="16"/>
      <c r="V514" s="16"/>
      <c r="W514" s="17"/>
      <c r="X514" s="17"/>
      <c r="Y514" s="17"/>
      <c r="Z514" s="17"/>
      <c r="AA514" s="17"/>
      <c r="AB514" s="18"/>
      <c r="AC514" s="19"/>
    </row>
    <row r="515" spans="19:29" ht="13" x14ac:dyDescent="0.3">
      <c r="S515" s="14"/>
      <c r="T515" s="15"/>
      <c r="U515" s="16"/>
      <c r="V515" s="16"/>
      <c r="W515" s="17"/>
      <c r="X515" s="17"/>
      <c r="Y515" s="17"/>
      <c r="Z515" s="17"/>
      <c r="AA515" s="17"/>
      <c r="AB515" s="18"/>
      <c r="AC515" s="19"/>
    </row>
    <row r="516" spans="19:29" ht="13" x14ac:dyDescent="0.3">
      <c r="S516" s="14"/>
      <c r="T516" s="15"/>
      <c r="U516" s="16"/>
      <c r="V516" s="16"/>
      <c r="W516" s="17"/>
      <c r="X516" s="17"/>
      <c r="Y516" s="17"/>
      <c r="Z516" s="17"/>
      <c r="AA516" s="17"/>
      <c r="AB516" s="18"/>
      <c r="AC516" s="19"/>
    </row>
    <row r="517" spans="19:29" ht="13" x14ac:dyDescent="0.3">
      <c r="S517" s="14"/>
      <c r="T517" s="15"/>
      <c r="U517" s="16"/>
      <c r="V517" s="16"/>
      <c r="W517" s="17"/>
      <c r="X517" s="17"/>
      <c r="Y517" s="17"/>
      <c r="Z517" s="17"/>
      <c r="AA517" s="17"/>
      <c r="AB517" s="18"/>
      <c r="AC517" s="19"/>
    </row>
    <row r="518" spans="19:29" ht="13" x14ac:dyDescent="0.3">
      <c r="S518" s="14"/>
      <c r="T518" s="15"/>
      <c r="U518" s="16"/>
      <c r="V518" s="16"/>
      <c r="W518" s="17"/>
      <c r="X518" s="17"/>
      <c r="Y518" s="17"/>
      <c r="Z518" s="17"/>
      <c r="AA518" s="17"/>
      <c r="AB518" s="18"/>
      <c r="AC518" s="19"/>
    </row>
    <row r="519" spans="19:29" ht="13" x14ac:dyDescent="0.3">
      <c r="S519" s="14"/>
      <c r="T519" s="15"/>
      <c r="U519" s="16"/>
      <c r="V519" s="16"/>
      <c r="W519" s="17"/>
      <c r="X519" s="17"/>
      <c r="Y519" s="17"/>
      <c r="Z519" s="17"/>
      <c r="AA519" s="17"/>
      <c r="AB519" s="18"/>
      <c r="AC519" s="19"/>
    </row>
    <row r="520" spans="19:29" ht="13" x14ac:dyDescent="0.3">
      <c r="S520" s="14"/>
      <c r="T520" s="15"/>
      <c r="U520" s="16"/>
      <c r="V520" s="16"/>
      <c r="W520" s="17"/>
      <c r="X520" s="17"/>
      <c r="Y520" s="17"/>
      <c r="Z520" s="17"/>
      <c r="AA520" s="17"/>
      <c r="AB520" s="18"/>
      <c r="AC520" s="19"/>
    </row>
    <row r="521" spans="19:29" ht="13" x14ac:dyDescent="0.3">
      <c r="S521" s="14"/>
      <c r="T521" s="15"/>
      <c r="U521" s="16"/>
      <c r="V521" s="16"/>
      <c r="W521" s="17"/>
      <c r="X521" s="17"/>
      <c r="Y521" s="17"/>
      <c r="Z521" s="17"/>
      <c r="AA521" s="17"/>
      <c r="AB521" s="18"/>
      <c r="AC521" s="19"/>
    </row>
    <row r="522" spans="19:29" ht="13" x14ac:dyDescent="0.3">
      <c r="S522" s="14"/>
      <c r="T522" s="15"/>
      <c r="U522" s="16"/>
      <c r="V522" s="16"/>
      <c r="W522" s="17"/>
      <c r="X522" s="17"/>
      <c r="Y522" s="17"/>
      <c r="Z522" s="17"/>
      <c r="AA522" s="17"/>
      <c r="AB522" s="18"/>
      <c r="AC522" s="19"/>
    </row>
    <row r="523" spans="19:29" ht="13" x14ac:dyDescent="0.3">
      <c r="S523" s="14"/>
      <c r="T523" s="15"/>
      <c r="U523" s="16"/>
      <c r="V523" s="16"/>
      <c r="W523" s="17"/>
      <c r="X523" s="17"/>
      <c r="Y523" s="17"/>
      <c r="Z523" s="17"/>
      <c r="AA523" s="17"/>
      <c r="AB523" s="18"/>
      <c r="AC523" s="19"/>
    </row>
    <row r="524" spans="19:29" ht="13" x14ac:dyDescent="0.3">
      <c r="S524" s="14"/>
      <c r="T524" s="15"/>
      <c r="U524" s="16"/>
      <c r="V524" s="16"/>
      <c r="W524" s="17"/>
      <c r="X524" s="17"/>
      <c r="Y524" s="17"/>
      <c r="Z524" s="17"/>
      <c r="AA524" s="17"/>
      <c r="AB524" s="18"/>
      <c r="AC524" s="19"/>
    </row>
    <row r="525" spans="19:29" ht="13" x14ac:dyDescent="0.3">
      <c r="S525" s="14"/>
      <c r="T525" s="15"/>
      <c r="U525" s="16"/>
      <c r="V525" s="16"/>
      <c r="W525" s="17"/>
      <c r="X525" s="17"/>
      <c r="Y525" s="17"/>
      <c r="Z525" s="17"/>
      <c r="AA525" s="17"/>
      <c r="AB525" s="18"/>
      <c r="AC525" s="19"/>
    </row>
    <row r="526" spans="19:29" ht="13" x14ac:dyDescent="0.3">
      <c r="S526" s="14"/>
      <c r="T526" s="15"/>
      <c r="U526" s="16"/>
      <c r="V526" s="16"/>
      <c r="W526" s="17"/>
      <c r="X526" s="17"/>
      <c r="Y526" s="17"/>
      <c r="Z526" s="17"/>
      <c r="AA526" s="17"/>
      <c r="AB526" s="18"/>
      <c r="AC526" s="19"/>
    </row>
    <row r="527" spans="19:29" ht="13" x14ac:dyDescent="0.3">
      <c r="S527" s="14"/>
      <c r="T527" s="15"/>
      <c r="U527" s="16"/>
      <c r="V527" s="16"/>
      <c r="W527" s="17"/>
      <c r="X527" s="17"/>
      <c r="Y527" s="17"/>
      <c r="Z527" s="17"/>
      <c r="AA527" s="17"/>
      <c r="AB527" s="18"/>
      <c r="AC527" s="19"/>
    </row>
    <row r="528" spans="19:29" ht="13" x14ac:dyDescent="0.3">
      <c r="S528" s="14"/>
      <c r="T528" s="15"/>
      <c r="U528" s="16"/>
      <c r="V528" s="16"/>
      <c r="W528" s="17"/>
      <c r="X528" s="17"/>
      <c r="Y528" s="17"/>
      <c r="Z528" s="17"/>
      <c r="AA528" s="17"/>
      <c r="AB528" s="18"/>
      <c r="AC528" s="19"/>
    </row>
    <row r="529" spans="19:29" ht="13" x14ac:dyDescent="0.3">
      <c r="S529" s="14"/>
      <c r="T529" s="15"/>
      <c r="U529" s="16"/>
      <c r="V529" s="16"/>
      <c r="W529" s="17"/>
      <c r="X529" s="17"/>
      <c r="Y529" s="17"/>
      <c r="Z529" s="17"/>
      <c r="AA529" s="17"/>
      <c r="AB529" s="18"/>
      <c r="AC529" s="19"/>
    </row>
    <row r="530" spans="19:29" ht="13" x14ac:dyDescent="0.3">
      <c r="S530" s="14"/>
      <c r="T530" s="15"/>
      <c r="U530" s="16"/>
      <c r="V530" s="16"/>
      <c r="W530" s="17"/>
      <c r="X530" s="17"/>
      <c r="Y530" s="17"/>
      <c r="Z530" s="17"/>
      <c r="AA530" s="17"/>
      <c r="AB530" s="18"/>
      <c r="AC530" s="19"/>
    </row>
    <row r="531" spans="19:29" ht="13" x14ac:dyDescent="0.3">
      <c r="S531" s="14"/>
      <c r="T531" s="15"/>
      <c r="U531" s="16"/>
      <c r="V531" s="16"/>
      <c r="W531" s="17"/>
      <c r="X531" s="17"/>
      <c r="Y531" s="17"/>
      <c r="Z531" s="17"/>
      <c r="AA531" s="17"/>
      <c r="AB531" s="18"/>
      <c r="AC531" s="19"/>
    </row>
    <row r="532" spans="19:29" ht="13" x14ac:dyDescent="0.3">
      <c r="S532" s="14"/>
      <c r="T532" s="15"/>
      <c r="U532" s="16"/>
      <c r="V532" s="16"/>
      <c r="W532" s="17"/>
      <c r="X532" s="17"/>
      <c r="Y532" s="17"/>
      <c r="Z532" s="17"/>
      <c r="AA532" s="17"/>
      <c r="AB532" s="18"/>
      <c r="AC532" s="19"/>
    </row>
    <row r="533" spans="19:29" ht="13" x14ac:dyDescent="0.3">
      <c r="S533" s="14"/>
      <c r="T533" s="15"/>
      <c r="U533" s="16"/>
      <c r="V533" s="16"/>
      <c r="W533" s="17"/>
      <c r="X533" s="17"/>
      <c r="Y533" s="17"/>
      <c r="Z533" s="17"/>
      <c r="AA533" s="17"/>
      <c r="AB533" s="18"/>
      <c r="AC533" s="19"/>
    </row>
    <row r="534" spans="19:29" ht="13" x14ac:dyDescent="0.3">
      <c r="S534" s="14"/>
      <c r="T534" s="15"/>
      <c r="U534" s="16"/>
      <c r="V534" s="16"/>
      <c r="W534" s="17"/>
      <c r="X534" s="17"/>
      <c r="Y534" s="17"/>
      <c r="Z534" s="17"/>
      <c r="AA534" s="17"/>
      <c r="AB534" s="18"/>
      <c r="AC534" s="19"/>
    </row>
    <row r="535" spans="19:29" ht="13" x14ac:dyDescent="0.3">
      <c r="S535" s="14"/>
      <c r="T535" s="15"/>
      <c r="U535" s="16"/>
      <c r="V535" s="16"/>
      <c r="W535" s="17"/>
      <c r="X535" s="17"/>
      <c r="Y535" s="17"/>
      <c r="Z535" s="17"/>
      <c r="AA535" s="17"/>
      <c r="AB535" s="18"/>
      <c r="AC535" s="19"/>
    </row>
    <row r="536" spans="19:29" ht="13" x14ac:dyDescent="0.3">
      <c r="S536" s="14"/>
      <c r="T536" s="15"/>
      <c r="U536" s="16"/>
      <c r="V536" s="16"/>
      <c r="W536" s="17"/>
      <c r="X536" s="17"/>
      <c r="Y536" s="17"/>
      <c r="Z536" s="17"/>
      <c r="AA536" s="17"/>
      <c r="AB536" s="18"/>
      <c r="AC536" s="19"/>
    </row>
    <row r="537" spans="19:29" ht="13" x14ac:dyDescent="0.3">
      <c r="S537" s="14"/>
      <c r="T537" s="15"/>
      <c r="U537" s="16"/>
      <c r="V537" s="16"/>
      <c r="W537" s="17"/>
      <c r="X537" s="17"/>
      <c r="Y537" s="17"/>
      <c r="Z537" s="17"/>
      <c r="AA537" s="17"/>
      <c r="AB537" s="18"/>
      <c r="AC537" s="19"/>
    </row>
    <row r="538" spans="19:29" ht="13" x14ac:dyDescent="0.3">
      <c r="S538" s="14"/>
      <c r="T538" s="15"/>
      <c r="U538" s="16"/>
      <c r="V538" s="16"/>
      <c r="W538" s="17"/>
      <c r="X538" s="17"/>
      <c r="Y538" s="17"/>
      <c r="Z538" s="17"/>
      <c r="AA538" s="17"/>
      <c r="AB538" s="18"/>
      <c r="AC538" s="19"/>
    </row>
    <row r="539" spans="19:29" ht="13" x14ac:dyDescent="0.3">
      <c r="S539" s="14"/>
      <c r="T539" s="15"/>
      <c r="U539" s="16"/>
      <c r="V539" s="16"/>
      <c r="W539" s="17"/>
      <c r="X539" s="17"/>
      <c r="Y539" s="17"/>
      <c r="Z539" s="17"/>
      <c r="AA539" s="17"/>
      <c r="AB539" s="18"/>
      <c r="AC539" s="19"/>
    </row>
    <row r="540" spans="19:29" ht="13" x14ac:dyDescent="0.3">
      <c r="S540" s="14"/>
      <c r="T540" s="15"/>
      <c r="U540" s="16"/>
      <c r="V540" s="16"/>
      <c r="W540" s="17"/>
      <c r="X540" s="17"/>
      <c r="Y540" s="17"/>
      <c r="Z540" s="17"/>
      <c r="AA540" s="17"/>
      <c r="AB540" s="18"/>
      <c r="AC540" s="19"/>
    </row>
    <row r="541" spans="19:29" ht="13" x14ac:dyDescent="0.3">
      <c r="S541" s="14"/>
      <c r="T541" s="15"/>
      <c r="U541" s="16"/>
      <c r="V541" s="16"/>
      <c r="W541" s="17"/>
      <c r="X541" s="17"/>
      <c r="Y541" s="17"/>
      <c r="Z541" s="17"/>
      <c r="AA541" s="17"/>
      <c r="AB541" s="18"/>
      <c r="AC541" s="19"/>
    </row>
    <row r="542" spans="19:29" ht="13" x14ac:dyDescent="0.3">
      <c r="S542" s="14"/>
      <c r="T542" s="15"/>
      <c r="U542" s="16"/>
      <c r="V542" s="16"/>
      <c r="W542" s="17"/>
      <c r="X542" s="17"/>
      <c r="Y542" s="17"/>
      <c r="Z542" s="17"/>
      <c r="AA542" s="17"/>
      <c r="AB542" s="18"/>
      <c r="AC542" s="19"/>
    </row>
    <row r="543" spans="19:29" ht="13" x14ac:dyDescent="0.3">
      <c r="S543" s="14"/>
      <c r="T543" s="15"/>
      <c r="U543" s="16"/>
      <c r="V543" s="16"/>
      <c r="W543" s="17"/>
      <c r="X543" s="17"/>
      <c r="Y543" s="17"/>
      <c r="Z543" s="17"/>
      <c r="AA543" s="17"/>
      <c r="AB543" s="18"/>
      <c r="AC543" s="19"/>
    </row>
    <row r="544" spans="19:29" ht="13" x14ac:dyDescent="0.3">
      <c r="S544" s="14"/>
      <c r="T544" s="15"/>
      <c r="U544" s="16"/>
      <c r="V544" s="16"/>
      <c r="W544" s="17"/>
      <c r="X544" s="17"/>
      <c r="Y544" s="17"/>
      <c r="Z544" s="17"/>
      <c r="AA544" s="17"/>
      <c r="AB544" s="18"/>
      <c r="AC544" s="19"/>
    </row>
    <row r="545" spans="19:29" ht="13" x14ac:dyDescent="0.3">
      <c r="S545" s="14"/>
      <c r="T545" s="15"/>
      <c r="U545" s="16"/>
      <c r="V545" s="16"/>
      <c r="W545" s="17"/>
      <c r="X545" s="17"/>
      <c r="Y545" s="17"/>
      <c r="Z545" s="17"/>
      <c r="AA545" s="17"/>
      <c r="AB545" s="18"/>
      <c r="AC545" s="19"/>
    </row>
    <row r="546" spans="19:29" ht="13" x14ac:dyDescent="0.3">
      <c r="S546" s="14"/>
      <c r="T546" s="15"/>
      <c r="U546" s="16"/>
      <c r="V546" s="16"/>
      <c r="W546" s="17"/>
      <c r="X546" s="17"/>
      <c r="Y546" s="17"/>
      <c r="Z546" s="17"/>
      <c r="AA546" s="17"/>
      <c r="AB546" s="18"/>
      <c r="AC546" s="19"/>
    </row>
    <row r="547" spans="19:29" ht="13" x14ac:dyDescent="0.3">
      <c r="S547" s="14"/>
      <c r="T547" s="15"/>
      <c r="U547" s="16"/>
      <c r="V547" s="16"/>
      <c r="W547" s="17"/>
      <c r="X547" s="17"/>
      <c r="Y547" s="17"/>
      <c r="Z547" s="17"/>
      <c r="AA547" s="17"/>
      <c r="AB547" s="18"/>
      <c r="AC547" s="19"/>
    </row>
    <row r="548" spans="19:29" ht="13" x14ac:dyDescent="0.3">
      <c r="S548" s="14"/>
      <c r="T548" s="15"/>
      <c r="U548" s="16"/>
      <c r="V548" s="16"/>
      <c r="W548" s="17"/>
      <c r="X548" s="17"/>
      <c r="Y548" s="17"/>
      <c r="Z548" s="17"/>
      <c r="AA548" s="17"/>
      <c r="AB548" s="18"/>
      <c r="AC548" s="19"/>
    </row>
    <row r="549" spans="19:29" ht="13" x14ac:dyDescent="0.3">
      <c r="S549" s="14"/>
      <c r="T549" s="15"/>
      <c r="U549" s="16"/>
      <c r="V549" s="16"/>
      <c r="W549" s="17"/>
      <c r="X549" s="17"/>
      <c r="Y549" s="17"/>
      <c r="Z549" s="17"/>
      <c r="AA549" s="17"/>
      <c r="AB549" s="18"/>
      <c r="AC549" s="19"/>
    </row>
    <row r="550" spans="19:29" ht="13" x14ac:dyDescent="0.3">
      <c r="S550" s="14"/>
      <c r="T550" s="15"/>
      <c r="U550" s="16"/>
      <c r="V550" s="16"/>
      <c r="W550" s="17"/>
      <c r="X550" s="17"/>
      <c r="Y550" s="17"/>
      <c r="Z550" s="17"/>
      <c r="AA550" s="17"/>
      <c r="AB550" s="18"/>
      <c r="AC550" s="19"/>
    </row>
    <row r="551" spans="19:29" ht="13" x14ac:dyDescent="0.3">
      <c r="S551" s="14"/>
      <c r="T551" s="15"/>
      <c r="U551" s="16"/>
      <c r="V551" s="16"/>
      <c r="W551" s="17"/>
      <c r="X551" s="17"/>
      <c r="Y551" s="17"/>
      <c r="Z551" s="17"/>
      <c r="AA551" s="17"/>
      <c r="AB551" s="18"/>
      <c r="AC551" s="19"/>
    </row>
    <row r="552" spans="19:29" ht="13" x14ac:dyDescent="0.3">
      <c r="S552" s="14"/>
      <c r="T552" s="15"/>
      <c r="U552" s="16"/>
      <c r="V552" s="16"/>
      <c r="W552" s="17"/>
      <c r="X552" s="17"/>
      <c r="Y552" s="17"/>
      <c r="Z552" s="17"/>
      <c r="AA552" s="17"/>
      <c r="AB552" s="18"/>
      <c r="AC552" s="19"/>
    </row>
    <row r="553" spans="19:29" ht="13" x14ac:dyDescent="0.3">
      <c r="S553" s="14"/>
      <c r="T553" s="15"/>
      <c r="U553" s="16"/>
      <c r="V553" s="16"/>
      <c r="W553" s="17"/>
      <c r="X553" s="17"/>
      <c r="Y553" s="17"/>
      <c r="Z553" s="17"/>
      <c r="AA553" s="17"/>
      <c r="AB553" s="18"/>
      <c r="AC553" s="19"/>
    </row>
    <row r="554" spans="19:29" ht="13" x14ac:dyDescent="0.3">
      <c r="S554" s="14"/>
      <c r="T554" s="15"/>
      <c r="U554" s="16"/>
      <c r="V554" s="16"/>
      <c r="W554" s="17"/>
      <c r="X554" s="17"/>
      <c r="Y554" s="17"/>
      <c r="Z554" s="17"/>
      <c r="AA554" s="17"/>
      <c r="AB554" s="18"/>
      <c r="AC554" s="19"/>
    </row>
    <row r="555" spans="19:29" ht="13" x14ac:dyDescent="0.3">
      <c r="S555" s="14"/>
      <c r="T555" s="15"/>
      <c r="U555" s="16"/>
      <c r="V555" s="16"/>
      <c r="W555" s="17"/>
      <c r="X555" s="17"/>
      <c r="Y555" s="17"/>
      <c r="Z555" s="17"/>
      <c r="AA555" s="17"/>
      <c r="AB555" s="18"/>
      <c r="AC555" s="19"/>
    </row>
    <row r="556" spans="19:29" ht="13" x14ac:dyDescent="0.3">
      <c r="S556" s="14"/>
      <c r="T556" s="15"/>
      <c r="U556" s="16"/>
      <c r="V556" s="16"/>
      <c r="W556" s="17"/>
      <c r="X556" s="17"/>
      <c r="Y556" s="17"/>
      <c r="Z556" s="17"/>
      <c r="AA556" s="17"/>
      <c r="AB556" s="18"/>
      <c r="AC556" s="19"/>
    </row>
    <row r="557" spans="19:29" ht="13" x14ac:dyDescent="0.3">
      <c r="S557" s="14"/>
      <c r="T557" s="15"/>
      <c r="U557" s="16"/>
      <c r="V557" s="16"/>
      <c r="W557" s="17"/>
      <c r="X557" s="17"/>
      <c r="Y557" s="17"/>
      <c r="Z557" s="17"/>
      <c r="AA557" s="17"/>
      <c r="AB557" s="18"/>
      <c r="AC557" s="19"/>
    </row>
    <row r="558" spans="19:29" ht="13" x14ac:dyDescent="0.3">
      <c r="S558" s="14"/>
      <c r="T558" s="15"/>
      <c r="U558" s="16"/>
      <c r="V558" s="16"/>
      <c r="W558" s="17"/>
      <c r="X558" s="17"/>
      <c r="Y558" s="17"/>
      <c r="Z558" s="17"/>
      <c r="AA558" s="17"/>
      <c r="AB558" s="18"/>
      <c r="AC558" s="19"/>
    </row>
    <row r="559" spans="19:29" ht="13" x14ac:dyDescent="0.3">
      <c r="S559" s="14"/>
      <c r="T559" s="15"/>
      <c r="U559" s="16"/>
      <c r="V559" s="16"/>
      <c r="W559" s="17"/>
      <c r="X559" s="17"/>
      <c r="Y559" s="17"/>
      <c r="Z559" s="17"/>
      <c r="AA559" s="17"/>
      <c r="AB559" s="18"/>
      <c r="AC559" s="19"/>
    </row>
    <row r="560" spans="19:29" ht="13" x14ac:dyDescent="0.3">
      <c r="S560" s="14"/>
      <c r="T560" s="15"/>
      <c r="U560" s="16"/>
      <c r="V560" s="16"/>
      <c r="W560" s="17"/>
      <c r="X560" s="17"/>
      <c r="Y560" s="17"/>
      <c r="Z560" s="17"/>
      <c r="AA560" s="17"/>
      <c r="AB560" s="18"/>
      <c r="AC560" s="19"/>
    </row>
    <row r="561" spans="19:29" ht="13" x14ac:dyDescent="0.3">
      <c r="S561" s="14"/>
      <c r="T561" s="15"/>
      <c r="U561" s="16"/>
      <c r="V561" s="16"/>
      <c r="W561" s="17"/>
      <c r="X561" s="17"/>
      <c r="Y561" s="17"/>
      <c r="Z561" s="17"/>
      <c r="AA561" s="17"/>
      <c r="AB561" s="18"/>
      <c r="AC561" s="19"/>
    </row>
    <row r="562" spans="19:29" ht="13" x14ac:dyDescent="0.3">
      <c r="S562" s="14"/>
      <c r="T562" s="15"/>
      <c r="U562" s="16"/>
      <c r="V562" s="16"/>
      <c r="W562" s="17"/>
      <c r="X562" s="17"/>
      <c r="Y562" s="17"/>
      <c r="Z562" s="17"/>
      <c r="AA562" s="17"/>
      <c r="AB562" s="18"/>
      <c r="AC562" s="19"/>
    </row>
    <row r="563" spans="19:29" ht="13" x14ac:dyDescent="0.3">
      <c r="S563" s="14"/>
      <c r="T563" s="15"/>
      <c r="U563" s="16"/>
      <c r="V563" s="16"/>
      <c r="W563" s="17"/>
      <c r="X563" s="17"/>
      <c r="Y563" s="17"/>
      <c r="Z563" s="17"/>
      <c r="AA563" s="17"/>
      <c r="AB563" s="18"/>
      <c r="AC563" s="19"/>
    </row>
    <row r="564" spans="19:29" ht="13" x14ac:dyDescent="0.3">
      <c r="S564" s="14"/>
      <c r="T564" s="15"/>
      <c r="U564" s="16"/>
      <c r="V564" s="16"/>
      <c r="W564" s="17"/>
      <c r="X564" s="17"/>
      <c r="Y564" s="17"/>
      <c r="Z564" s="17"/>
      <c r="AA564" s="17"/>
      <c r="AB564" s="18"/>
      <c r="AC564" s="19"/>
    </row>
    <row r="565" spans="19:29" ht="13" x14ac:dyDescent="0.3">
      <c r="S565" s="14"/>
      <c r="T565" s="15"/>
      <c r="U565" s="16"/>
      <c r="V565" s="16"/>
      <c r="W565" s="17"/>
      <c r="X565" s="17"/>
      <c r="Y565" s="17"/>
      <c r="Z565" s="17"/>
      <c r="AA565" s="17"/>
      <c r="AB565" s="18"/>
      <c r="AC565" s="19"/>
    </row>
    <row r="566" spans="19:29" ht="13" x14ac:dyDescent="0.3">
      <c r="S566" s="14"/>
      <c r="T566" s="15"/>
      <c r="U566" s="16"/>
      <c r="V566" s="16"/>
      <c r="W566" s="17"/>
      <c r="X566" s="17"/>
      <c r="Y566" s="17"/>
      <c r="Z566" s="17"/>
      <c r="AA566" s="17"/>
      <c r="AB566" s="18"/>
      <c r="AC566" s="19"/>
    </row>
    <row r="567" spans="19:29" ht="13" x14ac:dyDescent="0.3">
      <c r="S567" s="14"/>
      <c r="T567" s="15"/>
      <c r="U567" s="16"/>
      <c r="V567" s="16"/>
      <c r="W567" s="17"/>
      <c r="X567" s="17"/>
      <c r="Y567" s="17"/>
      <c r="Z567" s="17"/>
      <c r="AA567" s="17"/>
      <c r="AB567" s="18"/>
      <c r="AC567" s="19"/>
    </row>
    <row r="568" spans="19:29" ht="13" x14ac:dyDescent="0.3">
      <c r="S568" s="14"/>
      <c r="T568" s="15"/>
      <c r="U568" s="16"/>
      <c r="V568" s="16"/>
      <c r="W568" s="17"/>
      <c r="X568" s="17"/>
      <c r="Y568" s="17"/>
      <c r="Z568" s="17"/>
      <c r="AA568" s="17"/>
      <c r="AB568" s="18"/>
      <c r="AC568" s="19"/>
    </row>
    <row r="569" spans="19:29" ht="13" x14ac:dyDescent="0.3">
      <c r="S569" s="14"/>
      <c r="T569" s="15"/>
      <c r="U569" s="16"/>
      <c r="V569" s="16"/>
      <c r="W569" s="17"/>
      <c r="X569" s="17"/>
      <c r="Y569" s="17"/>
      <c r="Z569" s="17"/>
      <c r="AA569" s="17"/>
      <c r="AB569" s="18"/>
      <c r="AC569" s="19"/>
    </row>
    <row r="570" spans="19:29" ht="13" x14ac:dyDescent="0.3">
      <c r="S570" s="14"/>
      <c r="T570" s="15"/>
      <c r="U570" s="16"/>
      <c r="V570" s="16"/>
      <c r="W570" s="17"/>
      <c r="X570" s="17"/>
      <c r="Y570" s="17"/>
      <c r="Z570" s="17"/>
      <c r="AA570" s="17"/>
      <c r="AB570" s="18"/>
      <c r="AC570" s="19"/>
    </row>
    <row r="571" spans="19:29" ht="13" x14ac:dyDescent="0.3">
      <c r="S571" s="14"/>
      <c r="T571" s="15"/>
      <c r="U571" s="16"/>
      <c r="V571" s="16"/>
      <c r="W571" s="17"/>
      <c r="X571" s="17"/>
      <c r="Y571" s="17"/>
      <c r="Z571" s="17"/>
      <c r="AA571" s="17"/>
      <c r="AB571" s="18"/>
      <c r="AC571" s="19"/>
    </row>
    <row r="572" spans="19:29" ht="13" x14ac:dyDescent="0.3">
      <c r="S572" s="14"/>
      <c r="T572" s="15"/>
      <c r="U572" s="16"/>
      <c r="V572" s="16"/>
      <c r="W572" s="17"/>
      <c r="X572" s="17"/>
      <c r="Y572" s="17"/>
      <c r="Z572" s="17"/>
      <c r="AA572" s="17"/>
      <c r="AB572" s="18"/>
      <c r="AC572" s="19"/>
    </row>
    <row r="573" spans="19:29" ht="13" x14ac:dyDescent="0.3">
      <c r="S573" s="14"/>
      <c r="T573" s="15"/>
      <c r="U573" s="16"/>
      <c r="V573" s="16"/>
      <c r="W573" s="17"/>
      <c r="X573" s="17"/>
      <c r="Y573" s="17"/>
      <c r="Z573" s="17"/>
      <c r="AA573" s="17"/>
      <c r="AB573" s="18"/>
      <c r="AC573" s="19"/>
    </row>
    <row r="574" spans="19:29" ht="13" x14ac:dyDescent="0.3">
      <c r="S574" s="14"/>
      <c r="T574" s="15"/>
      <c r="U574" s="16"/>
      <c r="V574" s="16"/>
      <c r="W574" s="17"/>
      <c r="X574" s="17"/>
      <c r="Y574" s="17"/>
      <c r="Z574" s="17"/>
      <c r="AA574" s="17"/>
      <c r="AB574" s="18"/>
      <c r="AC574" s="19"/>
    </row>
    <row r="575" spans="19:29" ht="13" x14ac:dyDescent="0.3">
      <c r="S575" s="14"/>
      <c r="T575" s="15"/>
      <c r="U575" s="16"/>
      <c r="V575" s="16"/>
      <c r="W575" s="17"/>
      <c r="X575" s="17"/>
      <c r="Y575" s="17"/>
      <c r="Z575" s="17"/>
      <c r="AA575" s="17"/>
      <c r="AB575" s="18"/>
      <c r="AC575" s="19"/>
    </row>
    <row r="576" spans="19:29" ht="13" x14ac:dyDescent="0.3">
      <c r="S576" s="14"/>
      <c r="T576" s="15"/>
      <c r="U576" s="16"/>
      <c r="V576" s="16"/>
      <c r="W576" s="17"/>
      <c r="X576" s="17"/>
      <c r="Y576" s="17"/>
      <c r="Z576" s="17"/>
      <c r="AA576" s="17"/>
      <c r="AB576" s="18"/>
      <c r="AC576" s="19"/>
    </row>
    <row r="577" spans="19:29" ht="13" x14ac:dyDescent="0.3">
      <c r="S577" s="14"/>
      <c r="T577" s="15"/>
      <c r="U577" s="16"/>
      <c r="V577" s="16"/>
      <c r="W577" s="17"/>
      <c r="X577" s="17"/>
      <c r="Y577" s="17"/>
      <c r="Z577" s="17"/>
      <c r="AA577" s="17"/>
      <c r="AB577" s="18"/>
      <c r="AC577" s="19"/>
    </row>
    <row r="578" spans="19:29" ht="13" x14ac:dyDescent="0.3">
      <c r="S578" s="14"/>
      <c r="T578" s="15"/>
      <c r="U578" s="16"/>
      <c r="V578" s="16"/>
      <c r="W578" s="17"/>
      <c r="X578" s="17"/>
      <c r="Y578" s="17"/>
      <c r="Z578" s="17"/>
      <c r="AA578" s="17"/>
      <c r="AB578" s="18"/>
      <c r="AC578" s="19"/>
    </row>
    <row r="579" spans="19:29" ht="13" x14ac:dyDescent="0.3">
      <c r="S579" s="14"/>
      <c r="T579" s="15"/>
      <c r="U579" s="16"/>
      <c r="V579" s="16"/>
      <c r="W579" s="17"/>
      <c r="X579" s="17"/>
      <c r="Y579" s="17"/>
      <c r="Z579" s="17"/>
      <c r="AA579" s="17"/>
      <c r="AB579" s="18"/>
      <c r="AC579" s="19"/>
    </row>
    <row r="580" spans="19:29" ht="13" x14ac:dyDescent="0.3">
      <c r="S580" s="14"/>
      <c r="T580" s="15"/>
      <c r="U580" s="16"/>
      <c r="V580" s="16"/>
      <c r="W580" s="17"/>
      <c r="X580" s="17"/>
      <c r="Y580" s="17"/>
      <c r="Z580" s="17"/>
      <c r="AA580" s="17"/>
      <c r="AB580" s="18"/>
      <c r="AC580" s="19"/>
    </row>
    <row r="581" spans="19:29" ht="13" x14ac:dyDescent="0.3">
      <c r="S581" s="14"/>
      <c r="T581" s="15"/>
      <c r="U581" s="16"/>
      <c r="V581" s="16"/>
      <c r="W581" s="17"/>
      <c r="X581" s="17"/>
      <c r="Y581" s="17"/>
      <c r="Z581" s="17"/>
      <c r="AA581" s="17"/>
      <c r="AB581" s="18"/>
      <c r="AC581" s="19"/>
    </row>
    <row r="582" spans="19:29" ht="13" x14ac:dyDescent="0.3">
      <c r="S582" s="14"/>
      <c r="T582" s="15"/>
      <c r="U582" s="16"/>
      <c r="V582" s="16"/>
      <c r="W582" s="17"/>
      <c r="X582" s="17"/>
      <c r="Y582" s="17"/>
      <c r="Z582" s="17"/>
      <c r="AA582" s="17"/>
      <c r="AB582" s="18"/>
      <c r="AC582" s="19"/>
    </row>
    <row r="583" spans="19:29" ht="13" x14ac:dyDescent="0.3">
      <c r="S583" s="14"/>
      <c r="T583" s="15"/>
      <c r="U583" s="16"/>
      <c r="V583" s="16"/>
      <c r="W583" s="17"/>
      <c r="X583" s="17"/>
      <c r="Y583" s="17"/>
      <c r="Z583" s="17"/>
      <c r="AA583" s="17"/>
      <c r="AB583" s="18"/>
      <c r="AC583" s="19"/>
    </row>
    <row r="584" spans="19:29" ht="13" x14ac:dyDescent="0.3">
      <c r="S584" s="14"/>
      <c r="T584" s="15"/>
      <c r="U584" s="16"/>
      <c r="V584" s="16"/>
      <c r="W584" s="17"/>
      <c r="X584" s="17"/>
      <c r="Y584" s="17"/>
      <c r="Z584" s="17"/>
      <c r="AA584" s="17"/>
      <c r="AB584" s="18"/>
      <c r="AC584" s="19"/>
    </row>
    <row r="585" spans="19:29" ht="13" x14ac:dyDescent="0.3">
      <c r="S585" s="14"/>
      <c r="T585" s="15"/>
      <c r="U585" s="16"/>
      <c r="V585" s="16"/>
      <c r="W585" s="17"/>
      <c r="X585" s="17"/>
      <c r="Y585" s="17"/>
      <c r="Z585" s="17"/>
      <c r="AA585" s="17"/>
      <c r="AB585" s="18"/>
      <c r="AC585" s="19"/>
    </row>
    <row r="586" spans="19:29" ht="13" x14ac:dyDescent="0.3">
      <c r="S586" s="14"/>
      <c r="T586" s="15"/>
      <c r="U586" s="16"/>
      <c r="V586" s="16"/>
      <c r="W586" s="17"/>
      <c r="X586" s="17"/>
      <c r="Y586" s="17"/>
      <c r="Z586" s="17"/>
      <c r="AA586" s="17"/>
      <c r="AB586" s="18"/>
      <c r="AC586" s="19"/>
    </row>
    <row r="587" spans="19:29" ht="13" x14ac:dyDescent="0.3">
      <c r="S587" s="14"/>
      <c r="T587" s="15"/>
      <c r="U587" s="16"/>
      <c r="V587" s="16"/>
      <c r="W587" s="17"/>
      <c r="X587" s="17"/>
      <c r="Y587" s="17"/>
      <c r="Z587" s="17"/>
      <c r="AA587" s="17"/>
      <c r="AB587" s="18"/>
      <c r="AC587" s="19"/>
    </row>
    <row r="588" spans="19:29" ht="13" x14ac:dyDescent="0.3">
      <c r="S588" s="14"/>
      <c r="T588" s="15"/>
      <c r="U588" s="16"/>
      <c r="V588" s="16"/>
      <c r="W588" s="17"/>
      <c r="X588" s="17"/>
      <c r="Y588" s="17"/>
      <c r="Z588" s="17"/>
      <c r="AA588" s="17"/>
      <c r="AB588" s="18"/>
      <c r="AC588" s="19"/>
    </row>
    <row r="589" spans="19:29" ht="13" x14ac:dyDescent="0.3">
      <c r="S589" s="14"/>
      <c r="T589" s="15"/>
      <c r="U589" s="16"/>
      <c r="V589" s="16"/>
      <c r="W589" s="17"/>
      <c r="X589" s="17"/>
      <c r="Y589" s="17"/>
      <c r="Z589" s="17"/>
      <c r="AA589" s="17"/>
      <c r="AB589" s="18"/>
      <c r="AC589" s="19"/>
    </row>
    <row r="590" spans="19:29" ht="13" x14ac:dyDescent="0.3">
      <c r="S590" s="14"/>
      <c r="T590" s="15"/>
      <c r="U590" s="16"/>
      <c r="V590" s="16"/>
      <c r="W590" s="17"/>
      <c r="X590" s="17"/>
      <c r="Y590" s="17"/>
      <c r="Z590" s="17"/>
      <c r="AA590" s="17"/>
      <c r="AB590" s="18"/>
      <c r="AC590" s="19"/>
    </row>
    <row r="591" spans="19:29" ht="13" x14ac:dyDescent="0.3">
      <c r="S591" s="14"/>
      <c r="T591" s="15"/>
      <c r="U591" s="16"/>
      <c r="V591" s="16"/>
      <c r="W591" s="17"/>
      <c r="X591" s="17"/>
      <c r="Y591" s="17"/>
      <c r="Z591" s="17"/>
      <c r="AA591" s="17"/>
      <c r="AB591" s="18"/>
      <c r="AC591" s="19"/>
    </row>
    <row r="592" spans="19:29" ht="13" x14ac:dyDescent="0.3">
      <c r="S592" s="14"/>
      <c r="T592" s="15"/>
      <c r="U592" s="16"/>
      <c r="V592" s="16"/>
      <c r="W592" s="17"/>
      <c r="X592" s="17"/>
      <c r="Y592" s="17"/>
      <c r="Z592" s="17"/>
      <c r="AA592" s="17"/>
      <c r="AB592" s="18"/>
      <c r="AC592" s="19"/>
    </row>
    <row r="593" spans="19:29" ht="13" x14ac:dyDescent="0.3">
      <c r="S593" s="14"/>
      <c r="T593" s="15"/>
      <c r="U593" s="16"/>
      <c r="V593" s="16"/>
      <c r="W593" s="17"/>
      <c r="X593" s="17"/>
      <c r="Y593" s="17"/>
      <c r="Z593" s="17"/>
      <c r="AA593" s="17"/>
      <c r="AB593" s="18"/>
      <c r="AC593" s="19"/>
    </row>
    <row r="594" spans="19:29" ht="13" x14ac:dyDescent="0.3">
      <c r="S594" s="14"/>
      <c r="T594" s="15"/>
      <c r="U594" s="16"/>
      <c r="V594" s="16"/>
      <c r="W594" s="17"/>
      <c r="X594" s="17"/>
      <c r="Y594" s="17"/>
      <c r="Z594" s="17"/>
      <c r="AA594" s="17"/>
      <c r="AB594" s="18"/>
      <c r="AC594" s="19"/>
    </row>
    <row r="595" spans="19:29" ht="13" x14ac:dyDescent="0.3">
      <c r="S595" s="14"/>
      <c r="T595" s="15"/>
      <c r="U595" s="16"/>
      <c r="V595" s="16"/>
      <c r="W595" s="17"/>
      <c r="X595" s="17"/>
      <c r="Y595" s="17"/>
      <c r="Z595" s="17"/>
      <c r="AA595" s="17"/>
      <c r="AB595" s="18"/>
      <c r="AC595" s="19"/>
    </row>
    <row r="596" spans="19:29" ht="13" x14ac:dyDescent="0.3">
      <c r="S596" s="14"/>
      <c r="T596" s="15"/>
      <c r="U596" s="16"/>
      <c r="V596" s="16"/>
      <c r="W596" s="17"/>
      <c r="X596" s="17"/>
      <c r="Y596" s="17"/>
      <c r="Z596" s="17"/>
      <c r="AA596" s="17"/>
      <c r="AB596" s="18"/>
      <c r="AC596" s="19"/>
    </row>
    <row r="597" spans="19:29" ht="13" x14ac:dyDescent="0.3">
      <c r="S597" s="14"/>
      <c r="T597" s="15"/>
      <c r="U597" s="16"/>
      <c r="V597" s="16"/>
      <c r="W597" s="17"/>
      <c r="X597" s="17"/>
      <c r="Y597" s="17"/>
      <c r="Z597" s="17"/>
      <c r="AA597" s="17"/>
      <c r="AB597" s="18"/>
      <c r="AC597" s="19"/>
    </row>
    <row r="598" spans="19:29" ht="13" x14ac:dyDescent="0.3">
      <c r="S598" s="14"/>
      <c r="T598" s="15"/>
      <c r="U598" s="16"/>
      <c r="V598" s="16"/>
      <c r="W598" s="17"/>
      <c r="X598" s="17"/>
      <c r="Y598" s="17"/>
      <c r="Z598" s="17"/>
      <c r="AA598" s="17"/>
      <c r="AB598" s="18"/>
      <c r="AC598" s="19"/>
    </row>
    <row r="599" spans="19:29" ht="13" x14ac:dyDescent="0.3">
      <c r="S599" s="14"/>
      <c r="T599" s="15"/>
      <c r="U599" s="16"/>
      <c r="V599" s="16"/>
      <c r="W599" s="17"/>
      <c r="X599" s="17"/>
      <c r="Y599" s="17"/>
      <c r="Z599" s="17"/>
      <c r="AA599" s="17"/>
      <c r="AB599" s="18"/>
      <c r="AC599" s="19"/>
    </row>
    <row r="600" spans="19:29" ht="13" x14ac:dyDescent="0.3">
      <c r="S600" s="14"/>
      <c r="T600" s="15"/>
      <c r="U600" s="16"/>
      <c r="V600" s="16"/>
      <c r="W600" s="17"/>
      <c r="X600" s="17"/>
      <c r="Y600" s="17"/>
      <c r="Z600" s="17"/>
      <c r="AA600" s="17"/>
      <c r="AB600" s="18"/>
      <c r="AC600" s="19"/>
    </row>
    <row r="601" spans="19:29" ht="13" x14ac:dyDescent="0.3">
      <c r="S601" s="14"/>
      <c r="T601" s="15"/>
      <c r="U601" s="16"/>
      <c r="V601" s="16"/>
      <c r="W601" s="17"/>
      <c r="X601" s="17"/>
      <c r="Y601" s="17"/>
      <c r="Z601" s="17"/>
      <c r="AA601" s="17"/>
      <c r="AB601" s="18"/>
      <c r="AC601" s="19"/>
    </row>
    <row r="602" spans="19:29" ht="13" x14ac:dyDescent="0.3">
      <c r="S602" s="14"/>
      <c r="T602" s="15"/>
      <c r="U602" s="16"/>
      <c r="V602" s="16"/>
      <c r="W602" s="17"/>
      <c r="X602" s="17"/>
      <c r="Y602" s="17"/>
      <c r="Z602" s="17"/>
      <c r="AA602" s="17"/>
      <c r="AB602" s="18"/>
      <c r="AC602" s="19"/>
    </row>
    <row r="603" spans="19:29" ht="13" x14ac:dyDescent="0.3">
      <c r="S603" s="14"/>
      <c r="T603" s="15"/>
      <c r="U603" s="16"/>
      <c r="V603" s="16"/>
      <c r="W603" s="17"/>
      <c r="X603" s="17"/>
      <c r="Y603" s="17"/>
      <c r="Z603" s="17"/>
      <c r="AA603" s="17"/>
      <c r="AB603" s="18"/>
      <c r="AC603" s="19"/>
    </row>
    <row r="604" spans="19:29" ht="13" x14ac:dyDescent="0.3">
      <c r="S604" s="14"/>
      <c r="T604" s="15"/>
      <c r="U604" s="16"/>
      <c r="V604" s="16"/>
      <c r="W604" s="17"/>
      <c r="X604" s="17"/>
      <c r="Y604" s="17"/>
      <c r="Z604" s="17"/>
      <c r="AA604" s="17"/>
      <c r="AB604" s="18"/>
      <c r="AC604" s="19"/>
    </row>
    <row r="605" spans="19:29" ht="13" x14ac:dyDescent="0.3">
      <c r="S605" s="14"/>
      <c r="T605" s="15"/>
      <c r="U605" s="16"/>
      <c r="V605" s="16"/>
      <c r="W605" s="17"/>
      <c r="X605" s="17"/>
      <c r="Y605" s="17"/>
      <c r="Z605" s="17"/>
      <c r="AA605" s="17"/>
      <c r="AB605" s="18"/>
      <c r="AC605" s="19"/>
    </row>
    <row r="606" spans="19:29" ht="13" x14ac:dyDescent="0.3">
      <c r="S606" s="14"/>
      <c r="T606" s="15"/>
      <c r="U606" s="16"/>
      <c r="V606" s="16"/>
      <c r="W606" s="17"/>
      <c r="X606" s="17"/>
      <c r="Y606" s="17"/>
      <c r="Z606" s="17"/>
      <c r="AA606" s="17"/>
      <c r="AB606" s="18"/>
      <c r="AC606" s="19"/>
    </row>
    <row r="607" spans="19:29" ht="13" x14ac:dyDescent="0.3">
      <c r="S607" s="14"/>
      <c r="T607" s="15"/>
      <c r="U607" s="16"/>
      <c r="V607" s="16"/>
      <c r="W607" s="17"/>
      <c r="X607" s="17"/>
      <c r="Y607" s="17"/>
      <c r="Z607" s="17"/>
      <c r="AA607" s="17"/>
      <c r="AB607" s="18"/>
      <c r="AC607" s="19"/>
    </row>
    <row r="608" spans="19:29" ht="13" x14ac:dyDescent="0.3">
      <c r="S608" s="14"/>
      <c r="T608" s="15"/>
      <c r="U608" s="16"/>
      <c r="V608" s="16"/>
      <c r="W608" s="17"/>
      <c r="X608" s="17"/>
      <c r="Y608" s="17"/>
      <c r="Z608" s="17"/>
      <c r="AA608" s="17"/>
      <c r="AB608" s="18"/>
      <c r="AC608" s="19"/>
    </row>
    <row r="609" spans="19:29" ht="13" x14ac:dyDescent="0.3">
      <c r="S609" s="14"/>
      <c r="T609" s="15"/>
      <c r="U609" s="16"/>
      <c r="V609" s="16"/>
      <c r="W609" s="17"/>
      <c r="X609" s="17"/>
      <c r="Y609" s="17"/>
      <c r="Z609" s="17"/>
      <c r="AA609" s="17"/>
      <c r="AB609" s="18"/>
      <c r="AC609" s="19"/>
    </row>
    <row r="610" spans="19:29" ht="13" x14ac:dyDescent="0.3">
      <c r="S610" s="14"/>
      <c r="T610" s="15"/>
      <c r="U610" s="16"/>
      <c r="V610" s="16"/>
      <c r="W610" s="17"/>
      <c r="X610" s="17"/>
      <c r="Y610" s="17"/>
      <c r="Z610" s="17"/>
      <c r="AA610" s="17"/>
      <c r="AB610" s="18"/>
      <c r="AC610" s="19"/>
    </row>
    <row r="611" spans="19:29" ht="13" x14ac:dyDescent="0.3">
      <c r="S611" s="14"/>
      <c r="T611" s="15"/>
      <c r="U611" s="16"/>
      <c r="V611" s="16"/>
      <c r="W611" s="17"/>
      <c r="X611" s="17"/>
      <c r="Y611" s="17"/>
      <c r="Z611" s="17"/>
      <c r="AA611" s="17"/>
      <c r="AB611" s="18"/>
      <c r="AC611" s="19"/>
    </row>
    <row r="612" spans="19:29" ht="13" x14ac:dyDescent="0.3">
      <c r="S612" s="14"/>
      <c r="T612" s="15"/>
      <c r="U612" s="16"/>
      <c r="V612" s="16"/>
      <c r="W612" s="17"/>
      <c r="X612" s="17"/>
      <c r="Y612" s="17"/>
      <c r="Z612" s="17"/>
      <c r="AA612" s="17"/>
      <c r="AB612" s="18"/>
      <c r="AC612" s="19"/>
    </row>
    <row r="613" spans="19:29" ht="13" x14ac:dyDescent="0.3">
      <c r="S613" s="14"/>
      <c r="T613" s="15"/>
      <c r="U613" s="16"/>
      <c r="V613" s="16"/>
      <c r="W613" s="17"/>
      <c r="X613" s="17"/>
      <c r="Y613" s="17"/>
      <c r="Z613" s="17"/>
      <c r="AA613" s="17"/>
      <c r="AB613" s="18"/>
      <c r="AC613" s="19"/>
    </row>
    <row r="614" spans="19:29" ht="13" x14ac:dyDescent="0.3">
      <c r="S614" s="14"/>
      <c r="T614" s="15"/>
      <c r="U614" s="16"/>
      <c r="V614" s="16"/>
      <c r="W614" s="17"/>
      <c r="X614" s="17"/>
      <c r="Y614" s="17"/>
      <c r="Z614" s="17"/>
      <c r="AA614" s="17"/>
      <c r="AB614" s="18"/>
      <c r="AC614" s="19"/>
    </row>
    <row r="615" spans="19:29" ht="13" x14ac:dyDescent="0.3">
      <c r="S615" s="14"/>
      <c r="T615" s="15"/>
      <c r="U615" s="16"/>
      <c r="V615" s="16"/>
      <c r="W615" s="17"/>
      <c r="X615" s="17"/>
      <c r="Y615" s="17"/>
      <c r="Z615" s="17"/>
      <c r="AA615" s="17"/>
      <c r="AB615" s="18"/>
      <c r="AC615" s="19"/>
    </row>
    <row r="616" spans="19:29" ht="13" x14ac:dyDescent="0.3">
      <c r="S616" s="14"/>
      <c r="T616" s="15"/>
      <c r="U616" s="16"/>
      <c r="V616" s="16"/>
      <c r="W616" s="17"/>
      <c r="X616" s="17"/>
      <c r="Y616" s="17"/>
      <c r="Z616" s="17"/>
      <c r="AA616" s="17"/>
      <c r="AB616" s="18"/>
      <c r="AC616" s="19"/>
    </row>
    <row r="617" spans="19:29" ht="13" x14ac:dyDescent="0.3">
      <c r="S617" s="14"/>
      <c r="T617" s="15"/>
      <c r="U617" s="16"/>
      <c r="V617" s="16"/>
      <c r="W617" s="17"/>
      <c r="X617" s="17"/>
      <c r="Y617" s="17"/>
      <c r="Z617" s="17"/>
      <c r="AA617" s="17"/>
      <c r="AB617" s="18"/>
      <c r="AC617" s="19"/>
    </row>
    <row r="618" spans="19:29" ht="13" x14ac:dyDescent="0.3">
      <c r="S618" s="14"/>
      <c r="T618" s="15"/>
      <c r="U618" s="16"/>
      <c r="V618" s="16"/>
      <c r="W618" s="17"/>
      <c r="X618" s="17"/>
      <c r="Y618" s="17"/>
      <c r="Z618" s="17"/>
      <c r="AA618" s="17"/>
      <c r="AB618" s="18"/>
      <c r="AC618" s="19"/>
    </row>
    <row r="619" spans="19:29" ht="13" x14ac:dyDescent="0.3">
      <c r="S619" s="14"/>
      <c r="T619" s="15"/>
      <c r="U619" s="16"/>
      <c r="V619" s="16"/>
      <c r="W619" s="17"/>
      <c r="X619" s="17"/>
      <c r="Y619" s="17"/>
      <c r="Z619" s="17"/>
      <c r="AA619" s="17"/>
      <c r="AB619" s="18"/>
      <c r="AC619" s="19"/>
    </row>
    <row r="620" spans="19:29" ht="13" x14ac:dyDescent="0.3">
      <c r="S620" s="14"/>
      <c r="T620" s="15"/>
      <c r="U620" s="16"/>
      <c r="V620" s="16"/>
      <c r="W620" s="17"/>
      <c r="X620" s="17"/>
      <c r="Y620" s="17"/>
      <c r="Z620" s="17"/>
      <c r="AA620" s="17"/>
      <c r="AB620" s="18"/>
      <c r="AC620" s="19"/>
    </row>
    <row r="621" spans="19:29" ht="13" x14ac:dyDescent="0.3">
      <c r="S621" s="14"/>
      <c r="T621" s="15"/>
      <c r="U621" s="16"/>
      <c r="V621" s="16"/>
      <c r="W621" s="17"/>
      <c r="X621" s="17"/>
      <c r="Y621" s="17"/>
      <c r="Z621" s="17"/>
      <c r="AA621" s="17"/>
      <c r="AB621" s="18"/>
      <c r="AC621" s="19"/>
    </row>
    <row r="622" spans="19:29" ht="13" x14ac:dyDescent="0.3">
      <c r="S622" s="14"/>
      <c r="T622" s="15"/>
      <c r="U622" s="16"/>
      <c r="V622" s="16"/>
      <c r="W622" s="17"/>
      <c r="X622" s="17"/>
      <c r="Y622" s="17"/>
      <c r="Z622" s="17"/>
      <c r="AA622" s="17"/>
      <c r="AB622" s="18"/>
      <c r="AC622" s="19"/>
    </row>
    <row r="623" spans="19:29" ht="13" x14ac:dyDescent="0.3">
      <c r="S623" s="14"/>
      <c r="T623" s="15"/>
      <c r="U623" s="16"/>
      <c r="V623" s="16"/>
      <c r="W623" s="17"/>
      <c r="X623" s="17"/>
      <c r="Y623" s="17"/>
      <c r="Z623" s="17"/>
      <c r="AA623" s="17"/>
      <c r="AB623" s="18"/>
      <c r="AC623" s="19"/>
    </row>
    <row r="624" spans="19:29" ht="13" x14ac:dyDescent="0.3">
      <c r="S624" s="14"/>
      <c r="T624" s="15"/>
      <c r="U624" s="16"/>
      <c r="V624" s="16"/>
      <c r="W624" s="17"/>
      <c r="X624" s="17"/>
      <c r="Y624" s="17"/>
      <c r="Z624" s="17"/>
      <c r="AA624" s="17"/>
      <c r="AB624" s="18"/>
      <c r="AC624" s="19"/>
    </row>
    <row r="625" spans="19:29" ht="13" x14ac:dyDescent="0.3">
      <c r="S625" s="14"/>
      <c r="T625" s="15"/>
      <c r="U625" s="16"/>
      <c r="V625" s="16"/>
      <c r="W625" s="17"/>
      <c r="X625" s="17"/>
      <c r="Y625" s="17"/>
      <c r="Z625" s="17"/>
      <c r="AA625" s="17"/>
      <c r="AB625" s="18"/>
      <c r="AC625" s="19"/>
    </row>
    <row r="626" spans="19:29" ht="13" x14ac:dyDescent="0.3">
      <c r="S626" s="14"/>
      <c r="T626" s="15"/>
      <c r="U626" s="16"/>
      <c r="V626" s="16"/>
      <c r="W626" s="17"/>
      <c r="X626" s="17"/>
      <c r="Y626" s="17"/>
      <c r="Z626" s="17"/>
      <c r="AA626" s="17"/>
      <c r="AB626" s="18"/>
      <c r="AC626" s="19"/>
    </row>
    <row r="627" spans="19:29" ht="13" x14ac:dyDescent="0.3">
      <c r="S627" s="14"/>
      <c r="T627" s="15"/>
      <c r="U627" s="16"/>
      <c r="V627" s="16"/>
      <c r="W627" s="17"/>
      <c r="X627" s="17"/>
      <c r="Y627" s="17"/>
      <c r="Z627" s="17"/>
      <c r="AA627" s="17"/>
      <c r="AB627" s="18"/>
      <c r="AC627" s="19"/>
    </row>
    <row r="628" spans="19:29" ht="13" x14ac:dyDescent="0.3">
      <c r="S628" s="14"/>
      <c r="T628" s="15"/>
      <c r="U628" s="16"/>
      <c r="V628" s="16"/>
      <c r="W628" s="17"/>
      <c r="X628" s="17"/>
      <c r="Y628" s="17"/>
      <c r="Z628" s="17"/>
      <c r="AA628" s="17"/>
      <c r="AB628" s="18"/>
      <c r="AC628" s="19"/>
    </row>
    <row r="629" spans="19:29" ht="13" x14ac:dyDescent="0.3">
      <c r="S629" s="14"/>
      <c r="T629" s="15"/>
      <c r="U629" s="16"/>
      <c r="V629" s="16"/>
      <c r="W629" s="17"/>
      <c r="X629" s="17"/>
      <c r="Y629" s="17"/>
      <c r="Z629" s="17"/>
      <c r="AA629" s="17"/>
      <c r="AB629" s="18"/>
      <c r="AC629" s="19"/>
    </row>
    <row r="630" spans="19:29" ht="13" x14ac:dyDescent="0.3">
      <c r="S630" s="14"/>
      <c r="T630" s="15"/>
      <c r="U630" s="16"/>
      <c r="V630" s="16"/>
      <c r="W630" s="17"/>
      <c r="X630" s="17"/>
      <c r="Y630" s="17"/>
      <c r="Z630" s="17"/>
      <c r="AA630" s="17"/>
      <c r="AB630" s="18"/>
      <c r="AC630" s="19"/>
    </row>
    <row r="631" spans="19:29" ht="13" x14ac:dyDescent="0.3">
      <c r="S631" s="14"/>
      <c r="T631" s="15"/>
      <c r="U631" s="16"/>
      <c r="V631" s="16"/>
      <c r="W631" s="17"/>
      <c r="X631" s="17"/>
      <c r="Y631" s="17"/>
      <c r="Z631" s="17"/>
      <c r="AA631" s="17"/>
      <c r="AB631" s="18"/>
      <c r="AC631" s="19"/>
    </row>
    <row r="632" spans="19:29" ht="13" x14ac:dyDescent="0.3">
      <c r="S632" s="14"/>
      <c r="T632" s="15"/>
      <c r="U632" s="16"/>
      <c r="V632" s="16"/>
      <c r="W632" s="17"/>
      <c r="X632" s="17"/>
      <c r="Y632" s="17"/>
      <c r="Z632" s="17"/>
      <c r="AA632" s="17"/>
      <c r="AB632" s="18"/>
      <c r="AC632" s="19"/>
    </row>
    <row r="633" spans="19:29" ht="13" x14ac:dyDescent="0.3">
      <c r="S633" s="14"/>
      <c r="T633" s="15"/>
      <c r="U633" s="16"/>
      <c r="V633" s="16"/>
      <c r="W633" s="17"/>
      <c r="X633" s="17"/>
      <c r="Y633" s="17"/>
      <c r="Z633" s="17"/>
      <c r="AA633" s="17"/>
      <c r="AB633" s="18"/>
      <c r="AC633" s="19"/>
    </row>
    <row r="634" spans="19:29" ht="13" x14ac:dyDescent="0.3">
      <c r="S634" s="14"/>
      <c r="T634" s="15"/>
      <c r="U634" s="16"/>
      <c r="V634" s="16"/>
      <c r="W634" s="17"/>
      <c r="X634" s="17"/>
      <c r="Y634" s="17"/>
      <c r="Z634" s="17"/>
      <c r="AA634" s="17"/>
      <c r="AB634" s="18"/>
      <c r="AC634" s="19"/>
    </row>
    <row r="635" spans="19:29" ht="13" x14ac:dyDescent="0.3">
      <c r="S635" s="14"/>
      <c r="T635" s="15"/>
      <c r="U635" s="16"/>
      <c r="V635" s="16"/>
      <c r="W635" s="17"/>
      <c r="X635" s="17"/>
      <c r="Y635" s="17"/>
      <c r="Z635" s="17"/>
      <c r="AA635" s="17"/>
      <c r="AB635" s="18"/>
      <c r="AC635" s="19"/>
    </row>
    <row r="636" spans="19:29" ht="13" x14ac:dyDescent="0.3">
      <c r="S636" s="14"/>
      <c r="T636" s="15"/>
      <c r="U636" s="16"/>
      <c r="V636" s="16"/>
      <c r="W636" s="17"/>
      <c r="X636" s="17"/>
      <c r="Y636" s="17"/>
      <c r="Z636" s="17"/>
      <c r="AA636" s="17"/>
      <c r="AB636" s="18"/>
      <c r="AC636" s="19"/>
    </row>
    <row r="637" spans="19:29" ht="13" x14ac:dyDescent="0.3">
      <c r="S637" s="14"/>
      <c r="T637" s="15"/>
      <c r="U637" s="16"/>
      <c r="V637" s="16"/>
      <c r="W637" s="17"/>
      <c r="X637" s="17"/>
      <c r="Y637" s="17"/>
      <c r="Z637" s="17"/>
      <c r="AA637" s="17"/>
      <c r="AB637" s="18"/>
      <c r="AC637" s="19"/>
    </row>
    <row r="638" spans="19:29" ht="13" x14ac:dyDescent="0.3">
      <c r="S638" s="14"/>
      <c r="T638" s="15"/>
      <c r="U638" s="16"/>
      <c r="V638" s="16"/>
      <c r="W638" s="17"/>
      <c r="X638" s="17"/>
      <c r="Y638" s="17"/>
      <c r="Z638" s="17"/>
      <c r="AA638" s="17"/>
      <c r="AB638" s="18"/>
      <c r="AC638" s="19"/>
    </row>
    <row r="639" spans="19:29" ht="13" x14ac:dyDescent="0.3">
      <c r="S639" s="14"/>
      <c r="T639" s="15"/>
      <c r="U639" s="16"/>
      <c r="V639" s="16"/>
      <c r="W639" s="17"/>
      <c r="X639" s="17"/>
      <c r="Y639" s="17"/>
      <c r="Z639" s="17"/>
      <c r="AA639" s="17"/>
      <c r="AB639" s="18"/>
      <c r="AC639" s="19"/>
    </row>
    <row r="640" spans="19:29" ht="13" x14ac:dyDescent="0.3">
      <c r="S640" s="14"/>
      <c r="T640" s="15"/>
      <c r="U640" s="16"/>
      <c r="V640" s="16"/>
      <c r="W640" s="17"/>
      <c r="X640" s="17"/>
      <c r="Y640" s="17"/>
      <c r="Z640" s="17"/>
      <c r="AA640" s="17"/>
      <c r="AB640" s="18"/>
      <c r="AC640" s="19"/>
    </row>
    <row r="641" spans="19:29" ht="13" x14ac:dyDescent="0.3">
      <c r="S641" s="14"/>
      <c r="T641" s="15"/>
      <c r="U641" s="16"/>
      <c r="V641" s="16"/>
      <c r="W641" s="17"/>
      <c r="X641" s="17"/>
      <c r="Y641" s="17"/>
      <c r="Z641" s="17"/>
      <c r="AA641" s="17"/>
      <c r="AB641" s="18"/>
      <c r="AC641" s="19"/>
    </row>
    <row r="642" spans="19:29" ht="13" x14ac:dyDescent="0.3">
      <c r="S642" s="14"/>
      <c r="T642" s="15"/>
      <c r="U642" s="16"/>
      <c r="V642" s="16"/>
      <c r="W642" s="17"/>
      <c r="X642" s="17"/>
      <c r="Y642" s="17"/>
      <c r="Z642" s="17"/>
      <c r="AA642" s="17"/>
      <c r="AB642" s="18"/>
      <c r="AC642" s="19"/>
    </row>
    <row r="643" spans="19:29" ht="13" x14ac:dyDescent="0.3">
      <c r="S643" s="14"/>
      <c r="T643" s="15"/>
      <c r="U643" s="16"/>
      <c r="V643" s="16"/>
      <c r="W643" s="17"/>
      <c r="X643" s="17"/>
      <c r="Y643" s="17"/>
      <c r="Z643" s="17"/>
      <c r="AA643" s="17"/>
      <c r="AB643" s="18"/>
      <c r="AC643" s="19"/>
    </row>
    <row r="644" spans="19:29" ht="13" x14ac:dyDescent="0.3">
      <c r="S644" s="14"/>
      <c r="T644" s="15"/>
      <c r="U644" s="16"/>
      <c r="V644" s="16"/>
      <c r="W644" s="17"/>
      <c r="X644" s="17"/>
      <c r="Y644" s="17"/>
      <c r="Z644" s="17"/>
      <c r="AA644" s="17"/>
      <c r="AB644" s="18"/>
      <c r="AC644" s="19"/>
    </row>
    <row r="645" spans="19:29" ht="13" x14ac:dyDescent="0.3">
      <c r="S645" s="14"/>
      <c r="T645" s="15"/>
      <c r="U645" s="16"/>
      <c r="V645" s="16"/>
      <c r="W645" s="17"/>
      <c r="X645" s="17"/>
      <c r="Y645" s="17"/>
      <c r="Z645" s="17"/>
      <c r="AA645" s="17"/>
      <c r="AB645" s="18"/>
      <c r="AC645" s="19"/>
    </row>
    <row r="646" spans="19:29" ht="13" x14ac:dyDescent="0.3">
      <c r="S646" s="14"/>
      <c r="T646" s="15"/>
      <c r="U646" s="16"/>
      <c r="V646" s="16"/>
      <c r="W646" s="17"/>
      <c r="X646" s="17"/>
      <c r="Y646" s="17"/>
      <c r="Z646" s="17"/>
      <c r="AA646" s="17"/>
      <c r="AB646" s="18"/>
      <c r="AC646" s="19"/>
    </row>
    <row r="647" spans="19:29" ht="13" x14ac:dyDescent="0.3">
      <c r="S647" s="14"/>
      <c r="T647" s="15"/>
      <c r="U647" s="16"/>
      <c r="V647" s="16"/>
      <c r="W647" s="17"/>
      <c r="X647" s="17"/>
      <c r="Y647" s="17"/>
      <c r="Z647" s="17"/>
      <c r="AA647" s="17"/>
      <c r="AB647" s="18"/>
      <c r="AC647" s="19"/>
    </row>
    <row r="648" spans="19:29" ht="13" x14ac:dyDescent="0.3">
      <c r="S648" s="14"/>
      <c r="T648" s="15"/>
      <c r="U648" s="16"/>
      <c r="V648" s="16"/>
      <c r="W648" s="17"/>
      <c r="X648" s="17"/>
      <c r="Y648" s="17"/>
      <c r="Z648" s="17"/>
      <c r="AA648" s="17"/>
      <c r="AB648" s="18"/>
      <c r="AC648" s="19"/>
    </row>
    <row r="649" spans="19:29" ht="13" x14ac:dyDescent="0.3">
      <c r="S649" s="14"/>
      <c r="T649" s="15"/>
      <c r="U649" s="16"/>
      <c r="V649" s="16"/>
      <c r="W649" s="17"/>
      <c r="X649" s="17"/>
      <c r="Y649" s="17"/>
      <c r="Z649" s="17"/>
      <c r="AA649" s="17"/>
      <c r="AB649" s="18"/>
      <c r="AC649" s="19"/>
    </row>
    <row r="650" spans="19:29" ht="13" x14ac:dyDescent="0.3">
      <c r="S650" s="14"/>
      <c r="T650" s="15"/>
      <c r="U650" s="16"/>
      <c r="V650" s="16"/>
      <c r="W650" s="17"/>
      <c r="X650" s="17"/>
      <c r="Y650" s="17"/>
      <c r="Z650" s="17"/>
      <c r="AA650" s="17"/>
      <c r="AB650" s="18"/>
      <c r="AC650" s="19"/>
    </row>
    <row r="651" spans="19:29" ht="13" x14ac:dyDescent="0.3">
      <c r="S651" s="14"/>
      <c r="T651" s="15"/>
      <c r="U651" s="16"/>
      <c r="V651" s="16"/>
      <c r="W651" s="17"/>
      <c r="X651" s="17"/>
      <c r="Y651" s="17"/>
      <c r="Z651" s="17"/>
      <c r="AA651" s="17"/>
      <c r="AB651" s="18"/>
      <c r="AC651" s="19"/>
    </row>
    <row r="652" spans="19:29" ht="13" x14ac:dyDescent="0.3">
      <c r="S652" s="14"/>
      <c r="T652" s="15"/>
      <c r="U652" s="16"/>
      <c r="V652" s="16"/>
      <c r="W652" s="17"/>
      <c r="X652" s="17"/>
      <c r="Y652" s="17"/>
      <c r="Z652" s="17"/>
      <c r="AA652" s="17"/>
      <c r="AB652" s="18"/>
      <c r="AC652" s="19"/>
    </row>
    <row r="653" spans="19:29" ht="13" x14ac:dyDescent="0.3">
      <c r="S653" s="14"/>
      <c r="T653" s="15"/>
      <c r="U653" s="16"/>
      <c r="V653" s="16"/>
      <c r="W653" s="17"/>
      <c r="X653" s="17"/>
      <c r="Y653" s="17"/>
      <c r="Z653" s="17"/>
      <c r="AA653" s="17"/>
      <c r="AB653" s="18"/>
      <c r="AC653" s="19"/>
    </row>
    <row r="654" spans="19:29" ht="13" x14ac:dyDescent="0.3">
      <c r="S654" s="14"/>
      <c r="T654" s="15"/>
      <c r="U654" s="16"/>
      <c r="V654" s="16"/>
      <c r="W654" s="17"/>
      <c r="X654" s="17"/>
      <c r="Y654" s="17"/>
      <c r="Z654" s="17"/>
      <c r="AA654" s="17"/>
      <c r="AB654" s="18"/>
      <c r="AC654" s="19"/>
    </row>
    <row r="655" spans="19:29" ht="13" x14ac:dyDescent="0.3">
      <c r="S655" s="14"/>
      <c r="T655" s="15"/>
      <c r="U655" s="16"/>
      <c r="V655" s="16"/>
      <c r="W655" s="17"/>
      <c r="X655" s="17"/>
      <c r="Y655" s="17"/>
      <c r="Z655" s="17"/>
      <c r="AA655" s="17"/>
      <c r="AB655" s="18"/>
      <c r="AC655" s="19"/>
    </row>
    <row r="656" spans="19:29" ht="13" x14ac:dyDescent="0.3">
      <c r="S656" s="14"/>
      <c r="T656" s="15"/>
      <c r="U656" s="16"/>
      <c r="V656" s="16"/>
      <c r="W656" s="17"/>
      <c r="X656" s="17"/>
      <c r="Y656" s="17"/>
      <c r="Z656" s="17"/>
      <c r="AA656" s="17"/>
      <c r="AB656" s="18"/>
      <c r="AC656" s="19"/>
    </row>
    <row r="657" spans="19:29" ht="13" x14ac:dyDescent="0.3">
      <c r="S657" s="14"/>
      <c r="T657" s="15"/>
      <c r="U657" s="16"/>
      <c r="V657" s="16"/>
      <c r="W657" s="17"/>
      <c r="X657" s="17"/>
      <c r="Y657" s="17"/>
      <c r="Z657" s="17"/>
      <c r="AA657" s="17"/>
      <c r="AB657" s="18"/>
      <c r="AC657" s="19"/>
    </row>
    <row r="658" spans="19:29" ht="13" x14ac:dyDescent="0.3">
      <c r="S658" s="14"/>
      <c r="T658" s="15"/>
      <c r="U658" s="16"/>
      <c r="V658" s="16"/>
      <c r="W658" s="17"/>
      <c r="X658" s="17"/>
      <c r="Y658" s="17"/>
      <c r="Z658" s="17"/>
      <c r="AA658" s="17"/>
      <c r="AB658" s="18"/>
      <c r="AC658" s="19"/>
    </row>
    <row r="659" spans="19:29" ht="13" x14ac:dyDescent="0.3">
      <c r="S659" s="14"/>
      <c r="T659" s="15"/>
      <c r="U659" s="16"/>
      <c r="V659" s="16"/>
      <c r="W659" s="17"/>
      <c r="X659" s="17"/>
      <c r="Y659" s="17"/>
      <c r="Z659" s="17"/>
      <c r="AA659" s="17"/>
      <c r="AB659" s="18"/>
      <c r="AC659" s="19"/>
    </row>
    <row r="660" spans="19:29" ht="13" x14ac:dyDescent="0.3">
      <c r="S660" s="14"/>
      <c r="T660" s="15"/>
      <c r="U660" s="16"/>
      <c r="V660" s="16"/>
      <c r="W660" s="17"/>
      <c r="X660" s="17"/>
      <c r="Y660" s="17"/>
      <c r="Z660" s="17"/>
      <c r="AA660" s="17"/>
      <c r="AB660" s="18"/>
      <c r="AC660" s="19"/>
    </row>
    <row r="661" spans="19:29" ht="13" x14ac:dyDescent="0.3">
      <c r="S661" s="14"/>
      <c r="T661" s="15"/>
      <c r="U661" s="16"/>
      <c r="V661" s="16"/>
      <c r="W661" s="17"/>
      <c r="X661" s="17"/>
      <c r="Y661" s="17"/>
      <c r="Z661" s="17"/>
      <c r="AA661" s="17"/>
      <c r="AB661" s="18"/>
      <c r="AC661" s="19"/>
    </row>
    <row r="662" spans="19:29" ht="13" x14ac:dyDescent="0.3">
      <c r="S662" s="14"/>
      <c r="T662" s="15"/>
      <c r="U662" s="16"/>
      <c r="V662" s="16"/>
      <c r="W662" s="17"/>
      <c r="X662" s="17"/>
      <c r="Y662" s="17"/>
      <c r="Z662" s="17"/>
      <c r="AA662" s="17"/>
      <c r="AB662" s="18"/>
      <c r="AC662" s="19"/>
    </row>
    <row r="663" spans="19:29" ht="13" x14ac:dyDescent="0.3">
      <c r="S663" s="14"/>
      <c r="T663" s="15"/>
      <c r="U663" s="16"/>
      <c r="V663" s="16"/>
      <c r="W663" s="17"/>
      <c r="X663" s="17"/>
      <c r="Y663" s="17"/>
      <c r="Z663" s="17"/>
      <c r="AA663" s="17"/>
      <c r="AB663" s="18"/>
      <c r="AC663" s="19"/>
    </row>
    <row r="664" spans="19:29" ht="13" x14ac:dyDescent="0.3">
      <c r="S664" s="14"/>
      <c r="T664" s="15"/>
      <c r="U664" s="16"/>
      <c r="V664" s="16"/>
      <c r="W664" s="17"/>
      <c r="X664" s="17"/>
      <c r="Y664" s="17"/>
      <c r="Z664" s="17"/>
      <c r="AA664" s="17"/>
      <c r="AB664" s="18"/>
      <c r="AC664" s="19"/>
    </row>
    <row r="665" spans="19:29" ht="13" x14ac:dyDescent="0.3">
      <c r="S665" s="14"/>
      <c r="T665" s="15"/>
      <c r="U665" s="16"/>
      <c r="V665" s="16"/>
      <c r="W665" s="17"/>
      <c r="X665" s="17"/>
      <c r="Y665" s="17"/>
      <c r="Z665" s="17"/>
      <c r="AA665" s="17"/>
      <c r="AB665" s="18"/>
      <c r="AC665" s="19"/>
    </row>
    <row r="666" spans="19:29" ht="13" x14ac:dyDescent="0.3">
      <c r="S666" s="14"/>
      <c r="T666" s="15"/>
      <c r="U666" s="16"/>
      <c r="V666" s="16"/>
      <c r="W666" s="17"/>
      <c r="X666" s="17"/>
      <c r="Y666" s="17"/>
      <c r="Z666" s="17"/>
      <c r="AA666" s="17"/>
      <c r="AB666" s="18"/>
      <c r="AC666" s="19"/>
    </row>
    <row r="667" spans="19:29" ht="13" x14ac:dyDescent="0.3">
      <c r="S667" s="14"/>
      <c r="T667" s="15"/>
      <c r="U667" s="16"/>
      <c r="V667" s="16"/>
      <c r="W667" s="17"/>
      <c r="X667" s="17"/>
      <c r="Y667" s="17"/>
      <c r="Z667" s="17"/>
      <c r="AA667" s="17"/>
      <c r="AB667" s="18"/>
      <c r="AC667" s="19"/>
    </row>
    <row r="668" spans="19:29" ht="13" x14ac:dyDescent="0.3">
      <c r="S668" s="14"/>
      <c r="T668" s="15"/>
      <c r="U668" s="16"/>
      <c r="V668" s="16"/>
      <c r="W668" s="17"/>
      <c r="X668" s="17"/>
      <c r="Y668" s="17"/>
      <c r="Z668" s="17"/>
      <c r="AA668" s="17"/>
      <c r="AB668" s="18"/>
      <c r="AC668" s="19"/>
    </row>
    <row r="669" spans="19:29" ht="13" x14ac:dyDescent="0.3">
      <c r="S669" s="14"/>
      <c r="T669" s="15"/>
      <c r="U669" s="16"/>
      <c r="V669" s="16"/>
      <c r="W669" s="17"/>
      <c r="X669" s="17"/>
      <c r="Y669" s="17"/>
      <c r="Z669" s="17"/>
      <c r="AA669" s="17"/>
      <c r="AB669" s="18"/>
      <c r="AC669" s="19"/>
    </row>
    <row r="670" spans="19:29" ht="13" x14ac:dyDescent="0.3">
      <c r="S670" s="14"/>
      <c r="T670" s="15"/>
      <c r="U670" s="16"/>
      <c r="V670" s="16"/>
      <c r="W670" s="17"/>
      <c r="X670" s="17"/>
      <c r="Y670" s="17"/>
      <c r="Z670" s="17"/>
      <c r="AA670" s="17"/>
      <c r="AB670" s="18"/>
      <c r="AC670" s="19"/>
    </row>
    <row r="671" spans="19:29" ht="13" x14ac:dyDescent="0.3">
      <c r="S671" s="14"/>
      <c r="T671" s="15"/>
      <c r="U671" s="16"/>
      <c r="V671" s="16"/>
      <c r="W671" s="17"/>
      <c r="X671" s="17"/>
      <c r="Y671" s="17"/>
      <c r="Z671" s="17"/>
      <c r="AA671" s="17"/>
      <c r="AB671" s="18"/>
      <c r="AC671" s="19"/>
    </row>
    <row r="672" spans="19:29" ht="13" x14ac:dyDescent="0.3">
      <c r="S672" s="14"/>
      <c r="T672" s="15"/>
      <c r="U672" s="16"/>
      <c r="V672" s="16"/>
      <c r="W672" s="17"/>
      <c r="X672" s="17"/>
      <c r="Y672" s="17"/>
      <c r="Z672" s="17"/>
      <c r="AA672" s="17"/>
      <c r="AB672" s="18"/>
      <c r="AC672" s="19"/>
    </row>
    <row r="673" spans="19:30" ht="13" x14ac:dyDescent="0.3">
      <c r="S673" s="14"/>
      <c r="T673" s="15"/>
      <c r="U673" s="16"/>
      <c r="V673" s="16"/>
      <c r="W673" s="17"/>
      <c r="X673" s="17"/>
      <c r="Y673" s="17"/>
      <c r="Z673" s="17"/>
      <c r="AA673" s="17"/>
      <c r="AB673" s="18"/>
      <c r="AC673" s="19"/>
    </row>
    <row r="674" spans="19:30" ht="13" x14ac:dyDescent="0.3">
      <c r="S674" s="14"/>
      <c r="T674" s="15"/>
      <c r="U674" s="16"/>
      <c r="V674" s="16"/>
      <c r="W674" s="17"/>
      <c r="X674" s="17"/>
      <c r="Y674" s="17"/>
      <c r="Z674" s="17"/>
      <c r="AA674" s="17"/>
      <c r="AB674" s="18"/>
      <c r="AC674" s="19"/>
    </row>
    <row r="675" spans="19:30" ht="13" x14ac:dyDescent="0.3">
      <c r="S675" s="14"/>
      <c r="T675" s="15"/>
      <c r="U675" s="16"/>
      <c r="V675" s="16"/>
      <c r="W675" s="17"/>
      <c r="X675" s="17"/>
      <c r="Y675" s="17"/>
      <c r="Z675" s="17"/>
      <c r="AA675" s="17"/>
      <c r="AB675" s="18"/>
      <c r="AC675" s="19"/>
    </row>
    <row r="676" spans="19:30" ht="13" x14ac:dyDescent="0.3">
      <c r="S676" s="14"/>
      <c r="T676" s="15"/>
      <c r="U676" s="16"/>
      <c r="V676" s="16"/>
      <c r="W676" s="17"/>
      <c r="X676" s="17"/>
      <c r="Y676" s="17"/>
      <c r="Z676" s="17"/>
      <c r="AA676" s="17"/>
      <c r="AB676" s="18"/>
      <c r="AC676" s="19"/>
    </row>
    <row r="677" spans="19:30" ht="13" x14ac:dyDescent="0.3">
      <c r="S677" s="14"/>
      <c r="T677" s="15"/>
      <c r="U677" s="16"/>
      <c r="V677" s="16"/>
      <c r="W677" s="17"/>
      <c r="X677" s="17"/>
      <c r="Y677" s="17"/>
      <c r="Z677" s="17"/>
      <c r="AA677" s="17"/>
      <c r="AB677" s="18"/>
      <c r="AC677" s="19"/>
    </row>
    <row r="678" spans="19:30" ht="13" x14ac:dyDescent="0.3">
      <c r="S678" s="14"/>
      <c r="T678" s="15"/>
      <c r="U678" s="16"/>
      <c r="V678" s="16"/>
      <c r="W678" s="17"/>
      <c r="X678" s="17"/>
      <c r="Y678" s="17"/>
      <c r="Z678" s="17"/>
      <c r="AA678" s="17"/>
      <c r="AB678" s="18"/>
      <c r="AC678" s="19"/>
    </row>
    <row r="679" spans="19:30" ht="13" x14ac:dyDescent="0.3">
      <c r="S679" s="14"/>
      <c r="T679" s="15"/>
      <c r="U679" s="16"/>
      <c r="V679" s="16"/>
      <c r="W679" s="17"/>
      <c r="X679" s="17"/>
      <c r="Y679" s="17"/>
      <c r="Z679" s="17"/>
      <c r="AA679" s="17"/>
      <c r="AB679" s="18"/>
      <c r="AC679" s="19"/>
    </row>
    <row r="680" spans="19:30" ht="13" x14ac:dyDescent="0.3">
      <c r="S680" s="6"/>
      <c r="T680" s="7"/>
      <c r="U680" s="8"/>
      <c r="V680" s="8"/>
      <c r="W680" s="5"/>
      <c r="X680" s="5"/>
      <c r="Y680" s="9"/>
      <c r="Z680" s="9"/>
      <c r="AA680" s="9"/>
      <c r="AB680" s="11"/>
      <c r="AC680" s="12"/>
      <c r="AD680" s="13"/>
    </row>
    <row r="681" spans="19:30" ht="13" x14ac:dyDescent="0.3">
      <c r="S681" s="14"/>
      <c r="T681" s="15"/>
      <c r="U681" s="16"/>
      <c r="V681" s="16"/>
      <c r="W681" s="20"/>
      <c r="X681" s="20"/>
      <c r="Y681" s="17"/>
      <c r="Z681" s="17"/>
      <c r="AA681" s="17"/>
      <c r="AB681" s="18"/>
      <c r="AC681" s="19"/>
    </row>
    <row r="682" spans="19:30" ht="13" x14ac:dyDescent="0.3">
      <c r="S682" s="14"/>
      <c r="T682" s="15"/>
      <c r="U682" s="16"/>
      <c r="V682" s="16"/>
      <c r="W682" s="20"/>
      <c r="X682" s="20"/>
      <c r="Y682" s="17"/>
      <c r="Z682" s="17"/>
      <c r="AA682" s="17"/>
      <c r="AB682" s="18"/>
      <c r="AC682" s="19"/>
    </row>
    <row r="683" spans="19:30" ht="13" x14ac:dyDescent="0.3">
      <c r="S683" s="14"/>
      <c r="T683" s="15"/>
      <c r="U683" s="16"/>
      <c r="V683" s="16"/>
      <c r="W683" s="20"/>
      <c r="X683" s="20"/>
      <c r="Y683" s="17"/>
      <c r="Z683" s="17"/>
      <c r="AA683" s="17"/>
      <c r="AB683" s="18"/>
      <c r="AC683" s="19"/>
    </row>
    <row r="684" spans="19:30" ht="13" x14ac:dyDescent="0.3">
      <c r="S684" s="14"/>
      <c r="T684" s="15"/>
      <c r="U684" s="16"/>
      <c r="V684" s="16"/>
      <c r="W684" s="20"/>
      <c r="X684" s="20"/>
      <c r="Y684" s="17"/>
      <c r="Z684" s="17"/>
      <c r="AA684" s="17"/>
      <c r="AB684" s="18"/>
      <c r="AC684" s="19"/>
    </row>
    <row r="685" spans="19:30" ht="13" x14ac:dyDescent="0.3">
      <c r="S685" s="14"/>
      <c r="T685" s="15"/>
      <c r="U685" s="16"/>
      <c r="V685" s="16"/>
      <c r="W685" s="20"/>
      <c r="X685" s="20"/>
      <c r="Y685" s="17"/>
      <c r="Z685" s="17"/>
      <c r="AA685" s="17"/>
      <c r="AB685" s="18"/>
      <c r="AC685" s="19"/>
    </row>
    <row r="686" spans="19:30" ht="13" x14ac:dyDescent="0.3">
      <c r="S686" s="14"/>
      <c r="T686" s="15"/>
      <c r="U686" s="16"/>
      <c r="V686" s="16"/>
      <c r="W686" s="20"/>
      <c r="X686" s="20"/>
      <c r="Y686" s="17"/>
      <c r="Z686" s="17"/>
      <c r="AA686" s="17"/>
      <c r="AB686" s="18"/>
      <c r="AC686" s="19"/>
    </row>
    <row r="687" spans="19:30" ht="13" x14ac:dyDescent="0.3">
      <c r="S687" s="14"/>
      <c r="T687" s="15"/>
      <c r="U687" s="16"/>
      <c r="V687" s="16"/>
      <c r="W687" s="20"/>
      <c r="X687" s="20"/>
      <c r="Y687" s="17"/>
      <c r="Z687" s="17"/>
      <c r="AA687" s="17"/>
      <c r="AB687" s="18"/>
      <c r="AC687" s="19"/>
    </row>
    <row r="688" spans="19:30" ht="13" x14ac:dyDescent="0.3">
      <c r="S688" s="14"/>
      <c r="T688" s="15"/>
      <c r="U688" s="16"/>
      <c r="V688" s="16"/>
      <c r="W688" s="20"/>
      <c r="X688" s="20"/>
      <c r="Y688" s="17"/>
      <c r="Z688" s="17"/>
      <c r="AA688" s="17"/>
      <c r="AB688" s="18"/>
      <c r="AC688" s="19"/>
    </row>
    <row r="689" spans="19:29" ht="13" x14ac:dyDescent="0.3">
      <c r="S689" s="14"/>
      <c r="T689" s="15"/>
      <c r="U689" s="16"/>
      <c r="V689" s="16"/>
      <c r="W689" s="20"/>
      <c r="X689" s="20"/>
      <c r="Y689" s="17"/>
      <c r="Z689" s="17"/>
      <c r="AA689" s="17"/>
      <c r="AB689" s="18"/>
      <c r="AC689" s="19"/>
    </row>
    <row r="690" spans="19:29" ht="13" x14ac:dyDescent="0.3">
      <c r="S690" s="14"/>
      <c r="T690" s="15"/>
      <c r="U690" s="16"/>
      <c r="V690" s="16"/>
      <c r="W690" s="20"/>
      <c r="X690" s="20"/>
      <c r="Y690" s="17"/>
      <c r="Z690" s="17"/>
      <c r="AA690" s="17"/>
      <c r="AB690" s="18"/>
      <c r="AC690" s="19"/>
    </row>
    <row r="691" spans="19:29" ht="13" x14ac:dyDescent="0.3">
      <c r="S691" s="14"/>
      <c r="T691" s="15"/>
      <c r="U691" s="16"/>
      <c r="V691" s="16"/>
      <c r="W691" s="20"/>
      <c r="X691" s="20"/>
      <c r="Y691" s="17"/>
      <c r="Z691" s="17"/>
      <c r="AA691" s="17"/>
      <c r="AB691" s="18"/>
      <c r="AC691" s="19"/>
    </row>
    <row r="692" spans="19:29" ht="13" x14ac:dyDescent="0.3">
      <c r="S692" s="14"/>
      <c r="T692" s="15"/>
      <c r="U692" s="16"/>
      <c r="V692" s="16"/>
      <c r="W692" s="20"/>
      <c r="X692" s="20"/>
      <c r="Y692" s="17"/>
      <c r="Z692" s="17"/>
      <c r="AA692" s="17"/>
      <c r="AB692" s="18"/>
      <c r="AC692" s="19"/>
    </row>
    <row r="693" spans="19:29" ht="13" x14ac:dyDescent="0.3">
      <c r="S693" s="14"/>
      <c r="T693" s="15"/>
      <c r="U693" s="16"/>
      <c r="V693" s="16"/>
      <c r="W693" s="20"/>
      <c r="X693" s="20"/>
      <c r="Y693" s="17"/>
      <c r="Z693" s="17"/>
      <c r="AA693" s="17"/>
      <c r="AB693" s="18"/>
      <c r="AC693" s="19"/>
    </row>
    <row r="694" spans="19:29" ht="13" x14ac:dyDescent="0.3">
      <c r="S694" s="14"/>
      <c r="T694" s="15"/>
      <c r="U694" s="16"/>
      <c r="V694" s="16"/>
      <c r="W694" s="20"/>
      <c r="X694" s="20"/>
      <c r="Y694" s="17"/>
      <c r="Z694" s="17"/>
      <c r="AA694" s="17"/>
      <c r="AB694" s="18"/>
      <c r="AC694" s="19"/>
    </row>
    <row r="695" spans="19:29" ht="13" x14ac:dyDescent="0.3">
      <c r="S695" s="14"/>
      <c r="T695" s="15"/>
      <c r="U695" s="16"/>
      <c r="V695" s="16"/>
      <c r="W695" s="20"/>
      <c r="X695" s="20"/>
      <c r="Y695" s="17"/>
      <c r="Z695" s="17"/>
      <c r="AA695" s="17"/>
      <c r="AB695" s="18"/>
      <c r="AC695" s="19"/>
    </row>
    <row r="696" spans="19:29" ht="13" x14ac:dyDescent="0.3">
      <c r="S696" s="14"/>
      <c r="T696" s="15"/>
      <c r="U696" s="16"/>
      <c r="V696" s="16"/>
      <c r="W696" s="20"/>
      <c r="X696" s="20"/>
      <c r="Y696" s="17"/>
      <c r="Z696" s="17"/>
      <c r="AA696" s="17"/>
      <c r="AB696" s="18"/>
      <c r="AC696" s="19"/>
    </row>
    <row r="697" spans="19:29" ht="13" x14ac:dyDescent="0.3">
      <c r="S697" s="14"/>
      <c r="T697" s="15"/>
      <c r="U697" s="16"/>
      <c r="V697" s="16"/>
      <c r="W697" s="20"/>
      <c r="X697" s="20"/>
      <c r="Y697" s="17"/>
      <c r="Z697" s="17"/>
      <c r="AA697" s="17"/>
      <c r="AB697" s="18"/>
      <c r="AC697" s="19"/>
    </row>
    <row r="698" spans="19:29" ht="13" x14ac:dyDescent="0.3">
      <c r="S698" s="14"/>
      <c r="T698" s="15"/>
      <c r="U698" s="16"/>
      <c r="V698" s="16"/>
      <c r="W698" s="20"/>
      <c r="X698" s="20"/>
      <c r="Y698" s="17"/>
      <c r="Z698" s="17"/>
      <c r="AA698" s="17"/>
      <c r="AB698" s="18"/>
      <c r="AC698" s="19"/>
    </row>
    <row r="699" spans="19:29" ht="13" x14ac:dyDescent="0.3">
      <c r="S699" s="14"/>
      <c r="T699" s="15"/>
      <c r="U699" s="16"/>
      <c r="V699" s="16"/>
      <c r="W699" s="20"/>
      <c r="X699" s="20"/>
      <c r="Y699" s="17"/>
      <c r="Z699" s="17"/>
      <c r="AA699" s="17"/>
      <c r="AB699" s="18"/>
      <c r="AC699" s="19"/>
    </row>
    <row r="700" spans="19:29" ht="13" x14ac:dyDescent="0.3">
      <c r="S700" s="14"/>
      <c r="T700" s="15"/>
      <c r="U700" s="16"/>
      <c r="V700" s="16"/>
      <c r="W700" s="20"/>
      <c r="X700" s="20"/>
      <c r="Y700" s="17"/>
      <c r="Z700" s="17"/>
      <c r="AA700" s="17"/>
      <c r="AB700" s="18"/>
      <c r="AC700" s="19"/>
    </row>
    <row r="701" spans="19:29" ht="13" x14ac:dyDescent="0.3">
      <c r="S701" s="14"/>
      <c r="T701" s="15"/>
      <c r="U701" s="16"/>
      <c r="V701" s="16"/>
      <c r="W701" s="20"/>
      <c r="X701" s="20"/>
      <c r="Y701" s="17"/>
      <c r="Z701" s="17"/>
      <c r="AA701" s="17"/>
      <c r="AB701" s="18"/>
      <c r="AC701" s="19"/>
    </row>
    <row r="702" spans="19:29" ht="13" x14ac:dyDescent="0.3">
      <c r="S702" s="14"/>
      <c r="T702" s="15"/>
      <c r="U702" s="16"/>
      <c r="V702" s="16"/>
      <c r="W702" s="20"/>
      <c r="X702" s="20"/>
      <c r="Y702" s="17"/>
      <c r="Z702" s="17"/>
      <c r="AA702" s="17"/>
      <c r="AB702" s="18"/>
      <c r="AC702" s="19"/>
    </row>
    <row r="703" spans="19:29" ht="13" x14ac:dyDescent="0.3">
      <c r="S703" s="14"/>
      <c r="T703" s="15"/>
      <c r="U703" s="16"/>
      <c r="V703" s="16"/>
      <c r="W703" s="20"/>
      <c r="X703" s="20"/>
      <c r="Y703" s="17"/>
      <c r="Z703" s="17"/>
      <c r="AA703" s="17"/>
      <c r="AB703" s="18"/>
      <c r="AC703" s="19"/>
    </row>
    <row r="704" spans="19:29" ht="13" x14ac:dyDescent="0.3">
      <c r="S704" s="14"/>
      <c r="T704" s="15"/>
      <c r="U704" s="16"/>
      <c r="V704" s="16"/>
      <c r="W704" s="20"/>
      <c r="X704" s="20"/>
      <c r="Y704" s="17"/>
      <c r="Z704" s="17"/>
      <c r="AA704" s="17"/>
      <c r="AB704" s="18"/>
      <c r="AC704" s="19"/>
    </row>
    <row r="705" spans="19:29" ht="13" x14ac:dyDescent="0.3">
      <c r="S705" s="14"/>
      <c r="T705" s="15"/>
      <c r="U705" s="16"/>
      <c r="V705" s="16"/>
      <c r="W705" s="20"/>
      <c r="X705" s="20"/>
      <c r="Y705" s="17"/>
      <c r="Z705" s="17"/>
      <c r="AA705" s="17"/>
      <c r="AB705" s="18"/>
      <c r="AC705" s="19"/>
    </row>
    <row r="706" spans="19:29" ht="13" x14ac:dyDescent="0.3">
      <c r="S706" s="14"/>
      <c r="T706" s="15"/>
      <c r="U706" s="16"/>
      <c r="V706" s="16"/>
      <c r="W706" s="20"/>
      <c r="X706" s="20"/>
      <c r="Y706" s="17"/>
      <c r="Z706" s="17"/>
      <c r="AA706" s="17"/>
      <c r="AB706" s="18"/>
      <c r="AC706" s="19"/>
    </row>
    <row r="707" spans="19:29" ht="13" x14ac:dyDescent="0.3">
      <c r="S707" s="14"/>
      <c r="T707" s="15"/>
      <c r="U707" s="16"/>
      <c r="V707" s="16"/>
      <c r="W707" s="20"/>
      <c r="X707" s="20"/>
      <c r="Y707" s="17"/>
      <c r="Z707" s="17"/>
      <c r="AA707" s="17"/>
      <c r="AB707" s="18"/>
      <c r="AC707" s="19"/>
    </row>
    <row r="708" spans="19:29" ht="13" x14ac:dyDescent="0.3">
      <c r="S708" s="14"/>
      <c r="T708" s="15"/>
      <c r="U708" s="16"/>
      <c r="V708" s="16"/>
      <c r="W708" s="20"/>
      <c r="X708" s="20"/>
      <c r="Y708" s="17"/>
      <c r="Z708" s="17"/>
      <c r="AA708" s="17"/>
      <c r="AB708" s="18"/>
      <c r="AC708" s="19"/>
    </row>
    <row r="709" spans="19:29" ht="13" x14ac:dyDescent="0.3">
      <c r="S709" s="14"/>
      <c r="T709" s="15"/>
      <c r="U709" s="16"/>
      <c r="V709" s="16"/>
      <c r="W709" s="20"/>
      <c r="X709" s="20"/>
      <c r="Y709" s="17"/>
      <c r="Z709" s="17"/>
      <c r="AA709" s="17"/>
      <c r="AB709" s="18"/>
      <c r="AC709" s="19"/>
    </row>
    <row r="710" spans="19:29" ht="13" x14ac:dyDescent="0.3">
      <c r="S710" s="14"/>
      <c r="T710" s="15"/>
      <c r="U710" s="16"/>
      <c r="V710" s="16"/>
      <c r="W710" s="20"/>
      <c r="X710" s="20"/>
      <c r="Y710" s="17"/>
      <c r="Z710" s="17"/>
      <c r="AA710" s="17"/>
      <c r="AB710" s="18"/>
      <c r="AC710" s="19"/>
    </row>
    <row r="711" spans="19:29" ht="13" x14ac:dyDescent="0.3">
      <c r="S711" s="14"/>
      <c r="T711" s="15"/>
      <c r="U711" s="16"/>
      <c r="V711" s="16"/>
      <c r="W711" s="20"/>
      <c r="X711" s="20"/>
      <c r="Y711" s="17"/>
      <c r="Z711" s="17"/>
      <c r="AA711" s="17"/>
      <c r="AB711" s="18"/>
      <c r="AC711" s="19"/>
    </row>
    <row r="712" spans="19:29" ht="13" x14ac:dyDescent="0.3">
      <c r="S712" s="14"/>
      <c r="T712" s="15"/>
      <c r="U712" s="16"/>
      <c r="V712" s="16"/>
      <c r="W712" s="20"/>
      <c r="X712" s="20"/>
      <c r="Y712" s="17"/>
      <c r="Z712" s="17"/>
      <c r="AA712" s="17"/>
      <c r="AB712" s="18"/>
      <c r="AC712" s="19"/>
    </row>
    <row r="713" spans="19:29" ht="13" x14ac:dyDescent="0.3">
      <c r="S713" s="14"/>
      <c r="T713" s="15"/>
      <c r="U713" s="16"/>
      <c r="V713" s="16"/>
      <c r="W713" s="20"/>
      <c r="X713" s="20"/>
      <c r="Y713" s="17"/>
      <c r="Z713" s="17"/>
      <c r="AA713" s="17"/>
      <c r="AB713" s="18"/>
      <c r="AC713" s="19"/>
    </row>
    <row r="714" spans="19:29" ht="13" x14ac:dyDescent="0.3">
      <c r="S714" s="14"/>
      <c r="T714" s="15"/>
      <c r="U714" s="16"/>
      <c r="V714" s="16"/>
      <c r="W714" s="20"/>
      <c r="X714" s="20"/>
      <c r="Y714" s="17"/>
      <c r="Z714" s="17"/>
      <c r="AA714" s="17"/>
      <c r="AB714" s="18"/>
      <c r="AC714" s="19"/>
    </row>
    <row r="715" spans="19:29" ht="13" x14ac:dyDescent="0.3">
      <c r="S715" s="14"/>
      <c r="T715" s="15"/>
      <c r="U715" s="16"/>
      <c r="V715" s="16"/>
      <c r="W715" s="20"/>
      <c r="X715" s="20"/>
      <c r="Y715" s="17"/>
      <c r="Z715" s="17"/>
      <c r="AA715" s="17"/>
      <c r="AB715" s="18"/>
      <c r="AC715" s="19"/>
    </row>
    <row r="716" spans="19:29" ht="13" x14ac:dyDescent="0.3">
      <c r="S716" s="14"/>
      <c r="T716" s="15"/>
      <c r="U716" s="16"/>
      <c r="V716" s="16"/>
      <c r="W716" s="20"/>
      <c r="X716" s="20"/>
      <c r="Y716" s="17"/>
      <c r="Z716" s="17"/>
      <c r="AA716" s="17"/>
      <c r="AB716" s="18"/>
      <c r="AC716" s="19"/>
    </row>
    <row r="717" spans="19:29" ht="13" x14ac:dyDescent="0.3">
      <c r="S717" s="14"/>
      <c r="T717" s="15"/>
      <c r="U717" s="16"/>
      <c r="V717" s="16"/>
      <c r="W717" s="20"/>
      <c r="X717" s="20"/>
      <c r="Y717" s="17"/>
      <c r="Z717" s="17"/>
      <c r="AA717" s="17"/>
      <c r="AB717" s="18"/>
      <c r="AC717" s="19"/>
    </row>
    <row r="718" spans="19:29" ht="13" x14ac:dyDescent="0.3">
      <c r="S718" s="14"/>
      <c r="T718" s="15"/>
      <c r="U718" s="16"/>
      <c r="V718" s="16"/>
      <c r="W718" s="20"/>
      <c r="X718" s="20"/>
      <c r="Y718" s="17"/>
      <c r="Z718" s="17"/>
      <c r="AA718" s="17"/>
      <c r="AB718" s="18"/>
      <c r="AC718" s="19"/>
    </row>
    <row r="719" spans="19:29" ht="13" x14ac:dyDescent="0.3">
      <c r="S719" s="14"/>
      <c r="T719" s="15"/>
      <c r="U719" s="16"/>
      <c r="V719" s="16"/>
      <c r="W719" s="20"/>
      <c r="X719" s="20"/>
      <c r="Y719" s="17"/>
      <c r="Z719" s="17"/>
      <c r="AA719" s="17"/>
      <c r="AB719" s="18"/>
      <c r="AC719" s="19"/>
    </row>
    <row r="720" spans="19:29" ht="13" x14ac:dyDescent="0.3">
      <c r="S720" s="14"/>
      <c r="T720" s="15"/>
      <c r="U720" s="16"/>
      <c r="V720" s="16"/>
      <c r="W720" s="20"/>
      <c r="X720" s="20"/>
      <c r="Y720" s="17"/>
      <c r="Z720" s="17"/>
      <c r="AA720" s="17"/>
      <c r="AB720" s="18"/>
      <c r="AC720" s="19"/>
    </row>
    <row r="721" spans="19:29" ht="13" x14ac:dyDescent="0.3">
      <c r="S721" s="14"/>
      <c r="T721" s="15"/>
      <c r="U721" s="16"/>
      <c r="V721" s="16"/>
      <c r="W721" s="20"/>
      <c r="X721" s="20"/>
      <c r="Y721" s="17"/>
      <c r="Z721" s="17"/>
      <c r="AA721" s="17"/>
      <c r="AB721" s="18"/>
      <c r="AC721" s="19"/>
    </row>
    <row r="722" spans="19:29" ht="13" x14ac:dyDescent="0.3">
      <c r="S722" s="14"/>
      <c r="T722" s="15"/>
      <c r="U722" s="16"/>
      <c r="V722" s="16"/>
      <c r="W722" s="20"/>
      <c r="X722" s="20"/>
      <c r="Y722" s="17"/>
      <c r="Z722" s="17"/>
      <c r="AA722" s="17"/>
      <c r="AB722" s="18"/>
      <c r="AC722" s="19"/>
    </row>
    <row r="723" spans="19:29" ht="13" x14ac:dyDescent="0.3">
      <c r="S723" s="14"/>
      <c r="T723" s="15"/>
      <c r="U723" s="16"/>
      <c r="V723" s="16"/>
      <c r="W723" s="20"/>
      <c r="X723" s="20"/>
      <c r="Y723" s="17"/>
      <c r="Z723" s="17"/>
      <c r="AA723" s="17"/>
      <c r="AB723" s="18"/>
      <c r="AC723" s="19"/>
    </row>
    <row r="724" spans="19:29" ht="13" x14ac:dyDescent="0.3">
      <c r="S724" s="14"/>
      <c r="T724" s="15"/>
      <c r="U724" s="16"/>
      <c r="V724" s="16"/>
      <c r="W724" s="20"/>
      <c r="X724" s="20"/>
      <c r="Y724" s="17"/>
      <c r="Z724" s="17"/>
      <c r="AA724" s="17"/>
      <c r="AB724" s="18"/>
      <c r="AC724" s="19"/>
    </row>
    <row r="725" spans="19:29" ht="13" x14ac:dyDescent="0.3">
      <c r="S725" s="14"/>
      <c r="T725" s="15"/>
      <c r="U725" s="16"/>
      <c r="V725" s="16"/>
      <c r="W725" s="20"/>
      <c r="X725" s="20"/>
      <c r="Y725" s="17"/>
      <c r="Z725" s="17"/>
      <c r="AA725" s="17"/>
      <c r="AB725" s="18"/>
      <c r="AC725" s="19"/>
    </row>
    <row r="726" spans="19:29" ht="13" x14ac:dyDescent="0.3">
      <c r="S726" s="14"/>
      <c r="T726" s="15"/>
      <c r="U726" s="16"/>
      <c r="V726" s="16"/>
      <c r="W726" s="20"/>
      <c r="X726" s="20"/>
      <c r="Y726" s="17"/>
      <c r="Z726" s="17"/>
      <c r="AA726" s="17"/>
      <c r="AB726" s="18"/>
      <c r="AC726" s="19"/>
    </row>
    <row r="727" spans="19:29" ht="13" x14ac:dyDescent="0.3">
      <c r="S727" s="14"/>
      <c r="T727" s="15"/>
      <c r="U727" s="16"/>
      <c r="V727" s="16"/>
      <c r="W727" s="20"/>
      <c r="X727" s="20"/>
      <c r="Y727" s="17"/>
      <c r="Z727" s="17"/>
      <c r="AA727" s="17"/>
      <c r="AB727" s="18"/>
      <c r="AC727" s="19"/>
    </row>
    <row r="728" spans="19:29" ht="13" x14ac:dyDescent="0.3">
      <c r="S728" s="14"/>
      <c r="T728" s="15"/>
      <c r="U728" s="16"/>
      <c r="V728" s="16"/>
      <c r="W728" s="20"/>
      <c r="X728" s="20"/>
      <c r="Y728" s="17"/>
      <c r="Z728" s="17"/>
      <c r="AA728" s="17"/>
      <c r="AB728" s="18"/>
      <c r="AC728" s="19"/>
    </row>
    <row r="729" spans="19:29" ht="13" x14ac:dyDescent="0.3">
      <c r="S729" s="14"/>
      <c r="T729" s="15"/>
      <c r="U729" s="16"/>
      <c r="V729" s="16"/>
      <c r="W729" s="20"/>
      <c r="X729" s="20"/>
      <c r="Y729" s="17"/>
      <c r="Z729" s="17"/>
      <c r="AA729" s="17"/>
      <c r="AB729" s="18"/>
      <c r="AC729" s="19"/>
    </row>
    <row r="730" spans="19:29" ht="13" x14ac:dyDescent="0.3">
      <c r="S730" s="14"/>
      <c r="T730" s="15"/>
      <c r="U730" s="16"/>
      <c r="V730" s="16"/>
      <c r="W730" s="20"/>
      <c r="X730" s="20"/>
      <c r="Y730" s="17"/>
      <c r="Z730" s="17"/>
      <c r="AA730" s="17"/>
      <c r="AB730" s="18"/>
      <c r="AC730" s="19"/>
    </row>
    <row r="731" spans="19:29" ht="13" x14ac:dyDescent="0.3">
      <c r="S731" s="14"/>
      <c r="T731" s="15"/>
      <c r="U731" s="16"/>
      <c r="V731" s="16"/>
      <c r="W731" s="20"/>
      <c r="X731" s="20"/>
      <c r="Y731" s="17"/>
      <c r="Z731" s="17"/>
      <c r="AA731" s="17"/>
      <c r="AB731" s="18"/>
      <c r="AC731" s="19"/>
    </row>
    <row r="732" spans="19:29" ht="13" x14ac:dyDescent="0.3">
      <c r="S732" s="14"/>
      <c r="T732" s="15"/>
      <c r="U732" s="16"/>
      <c r="V732" s="16"/>
      <c r="W732" s="20"/>
      <c r="X732" s="20"/>
      <c r="Y732" s="17"/>
      <c r="Z732" s="17"/>
      <c r="AA732" s="17"/>
      <c r="AB732" s="18"/>
      <c r="AC732" s="19"/>
    </row>
    <row r="733" spans="19:29" ht="13" x14ac:dyDescent="0.3">
      <c r="S733" s="14"/>
      <c r="T733" s="15"/>
      <c r="U733" s="16"/>
      <c r="V733" s="16"/>
      <c r="W733" s="20"/>
      <c r="X733" s="20"/>
      <c r="Y733" s="17"/>
      <c r="Z733" s="17"/>
      <c r="AA733" s="17"/>
      <c r="AB733" s="18"/>
      <c r="AC733" s="19"/>
    </row>
    <row r="734" spans="19:29" ht="13" x14ac:dyDescent="0.3">
      <c r="S734" s="14"/>
      <c r="T734" s="15"/>
      <c r="U734" s="16"/>
      <c r="V734" s="16"/>
      <c r="W734" s="20"/>
      <c r="X734" s="20"/>
      <c r="Y734" s="17"/>
      <c r="Z734" s="17"/>
      <c r="AA734" s="17"/>
      <c r="AB734" s="18"/>
      <c r="AC734" s="19"/>
    </row>
    <row r="735" spans="19:29" ht="13" x14ac:dyDescent="0.3">
      <c r="S735" s="14"/>
      <c r="T735" s="15"/>
      <c r="U735" s="16"/>
      <c r="V735" s="16"/>
      <c r="W735" s="20"/>
      <c r="X735" s="20"/>
      <c r="Y735" s="17"/>
      <c r="Z735" s="17"/>
      <c r="AA735" s="17"/>
      <c r="AB735" s="18"/>
      <c r="AC735" s="19"/>
    </row>
    <row r="736" spans="19:29" ht="13" x14ac:dyDescent="0.3">
      <c r="S736" s="14"/>
      <c r="T736" s="15"/>
      <c r="U736" s="16"/>
      <c r="V736" s="16"/>
      <c r="W736" s="20"/>
      <c r="X736" s="20"/>
      <c r="Y736" s="17"/>
      <c r="Z736" s="17"/>
      <c r="AA736" s="17"/>
      <c r="AB736" s="18"/>
      <c r="AC736" s="19"/>
    </row>
    <row r="737" spans="19:29" ht="13" x14ac:dyDescent="0.3">
      <c r="S737" s="14"/>
      <c r="T737" s="15"/>
      <c r="U737" s="16"/>
      <c r="V737" s="16"/>
      <c r="W737" s="20"/>
      <c r="X737" s="20"/>
      <c r="Y737" s="17"/>
      <c r="Z737" s="17"/>
      <c r="AA737" s="17"/>
      <c r="AB737" s="18"/>
      <c r="AC737" s="19"/>
    </row>
    <row r="738" spans="19:29" ht="13" x14ac:dyDescent="0.3">
      <c r="S738" s="14"/>
      <c r="T738" s="15"/>
      <c r="U738" s="16"/>
      <c r="V738" s="16"/>
      <c r="W738" s="20"/>
      <c r="X738" s="20"/>
      <c r="Y738" s="17"/>
      <c r="Z738" s="17"/>
      <c r="AA738" s="17"/>
      <c r="AB738" s="18"/>
      <c r="AC738" s="19"/>
    </row>
    <row r="739" spans="19:29" ht="13" x14ac:dyDescent="0.3">
      <c r="S739" s="14"/>
      <c r="T739" s="15"/>
      <c r="U739" s="16"/>
      <c r="V739" s="16"/>
      <c r="W739" s="20"/>
      <c r="X739" s="20"/>
      <c r="Y739" s="17"/>
      <c r="Z739" s="17"/>
      <c r="AA739" s="17"/>
      <c r="AB739" s="18"/>
      <c r="AC739" s="19"/>
    </row>
    <row r="740" spans="19:29" ht="13" x14ac:dyDescent="0.3">
      <c r="S740" s="14"/>
      <c r="T740" s="15"/>
      <c r="U740" s="16"/>
      <c r="V740" s="16"/>
      <c r="W740" s="20"/>
      <c r="X740" s="20"/>
      <c r="Y740" s="17"/>
      <c r="Z740" s="17"/>
      <c r="AA740" s="17"/>
      <c r="AB740" s="18"/>
      <c r="AC740" s="19"/>
    </row>
    <row r="741" spans="19:29" ht="13" x14ac:dyDescent="0.3">
      <c r="S741" s="14"/>
      <c r="T741" s="15"/>
      <c r="U741" s="16"/>
      <c r="V741" s="16"/>
      <c r="W741" s="20"/>
      <c r="X741" s="20"/>
      <c r="Y741" s="17"/>
      <c r="Z741" s="17"/>
      <c r="AA741" s="17"/>
      <c r="AB741" s="18"/>
      <c r="AC741" s="19"/>
    </row>
    <row r="742" spans="19:29" ht="13" x14ac:dyDescent="0.3">
      <c r="S742" s="14"/>
      <c r="T742" s="15"/>
      <c r="U742" s="16"/>
      <c r="V742" s="16"/>
      <c r="W742" s="20"/>
      <c r="X742" s="20"/>
      <c r="Y742" s="17"/>
      <c r="Z742" s="17"/>
      <c r="AA742" s="17"/>
      <c r="AB742" s="18"/>
      <c r="AC742" s="19"/>
    </row>
    <row r="743" spans="19:29" ht="13" x14ac:dyDescent="0.3">
      <c r="S743" s="14"/>
      <c r="T743" s="15"/>
      <c r="U743" s="16"/>
      <c r="V743" s="16"/>
      <c r="W743" s="20"/>
      <c r="X743" s="20"/>
      <c r="Y743" s="17"/>
      <c r="Z743" s="17"/>
      <c r="AA743" s="17"/>
      <c r="AB743" s="18"/>
      <c r="AC743" s="19"/>
    </row>
    <row r="744" spans="19:29" ht="13" x14ac:dyDescent="0.3">
      <c r="S744" s="14"/>
      <c r="T744" s="15"/>
      <c r="U744" s="16"/>
      <c r="V744" s="16"/>
      <c r="W744" s="20"/>
      <c r="X744" s="20"/>
      <c r="Y744" s="17"/>
      <c r="Z744" s="17"/>
      <c r="AA744" s="17"/>
      <c r="AB744" s="18"/>
      <c r="AC744" s="19"/>
    </row>
    <row r="745" spans="19:29" ht="13" x14ac:dyDescent="0.3">
      <c r="S745" s="14"/>
      <c r="T745" s="15"/>
      <c r="U745" s="16"/>
      <c r="V745" s="16"/>
      <c r="W745" s="20"/>
      <c r="X745" s="20"/>
      <c r="Y745" s="17"/>
      <c r="Z745" s="17"/>
      <c r="AA745" s="17"/>
      <c r="AB745" s="18"/>
      <c r="AC745" s="19"/>
    </row>
    <row r="746" spans="19:29" ht="13" x14ac:dyDescent="0.3">
      <c r="S746" s="14"/>
      <c r="T746" s="15"/>
      <c r="U746" s="16"/>
      <c r="V746" s="16"/>
      <c r="W746" s="20"/>
      <c r="X746" s="20"/>
      <c r="Y746" s="17"/>
      <c r="Z746" s="17"/>
      <c r="AA746" s="17"/>
      <c r="AB746" s="18"/>
      <c r="AC746" s="19"/>
    </row>
    <row r="747" spans="19:29" ht="13" x14ac:dyDescent="0.3">
      <c r="S747" s="14"/>
      <c r="T747" s="15"/>
      <c r="U747" s="16"/>
      <c r="V747" s="16"/>
      <c r="W747" s="20"/>
      <c r="X747" s="20"/>
      <c r="Y747" s="17"/>
      <c r="Z747" s="17"/>
      <c r="AA747" s="17"/>
      <c r="AB747" s="18"/>
      <c r="AC747" s="19"/>
    </row>
    <row r="748" spans="19:29" ht="13" x14ac:dyDescent="0.3">
      <c r="S748" s="14"/>
      <c r="T748" s="15"/>
      <c r="U748" s="16"/>
      <c r="V748" s="16"/>
      <c r="W748" s="20"/>
      <c r="X748" s="20"/>
      <c r="Y748" s="17"/>
      <c r="Z748" s="17"/>
      <c r="AA748" s="17"/>
      <c r="AB748" s="18"/>
      <c r="AC748" s="19"/>
    </row>
    <row r="749" spans="19:29" ht="13" x14ac:dyDescent="0.3">
      <c r="S749" s="14"/>
      <c r="T749" s="15"/>
      <c r="U749" s="16"/>
      <c r="V749" s="16"/>
      <c r="W749" s="20"/>
      <c r="X749" s="20"/>
      <c r="Y749" s="17"/>
      <c r="Z749" s="17"/>
      <c r="AA749" s="17"/>
      <c r="AB749" s="18"/>
      <c r="AC749" s="19"/>
    </row>
    <row r="750" spans="19:29" ht="13" x14ac:dyDescent="0.3">
      <c r="S750" s="14"/>
      <c r="T750" s="15"/>
      <c r="U750" s="16"/>
      <c r="V750" s="16"/>
      <c r="W750" s="20"/>
      <c r="X750" s="20"/>
      <c r="Y750" s="17"/>
      <c r="Z750" s="17"/>
      <c r="AA750" s="17"/>
      <c r="AB750" s="18"/>
      <c r="AC750" s="19"/>
    </row>
    <row r="751" spans="19:29" ht="13" x14ac:dyDescent="0.3">
      <c r="S751" s="14"/>
      <c r="T751" s="15"/>
      <c r="U751" s="16"/>
      <c r="V751" s="16"/>
      <c r="W751" s="20"/>
      <c r="X751" s="20"/>
      <c r="Y751" s="17"/>
      <c r="Z751" s="17"/>
      <c r="AA751" s="17"/>
      <c r="AB751" s="18"/>
      <c r="AC751" s="19"/>
    </row>
    <row r="752" spans="19:29" ht="13" x14ac:dyDescent="0.3">
      <c r="S752" s="14"/>
      <c r="T752" s="15"/>
      <c r="U752" s="16"/>
      <c r="V752" s="16"/>
      <c r="W752" s="20"/>
      <c r="X752" s="20"/>
      <c r="Y752" s="17"/>
      <c r="Z752" s="17"/>
      <c r="AA752" s="17"/>
      <c r="AB752" s="18"/>
      <c r="AC752" s="19"/>
    </row>
    <row r="753" spans="19:29" ht="13" x14ac:dyDescent="0.3">
      <c r="S753" s="14"/>
      <c r="T753" s="15"/>
      <c r="U753" s="16"/>
      <c r="V753" s="16"/>
      <c r="W753" s="20"/>
      <c r="X753" s="20"/>
      <c r="Y753" s="17"/>
      <c r="Z753" s="17"/>
      <c r="AA753" s="17"/>
      <c r="AB753" s="18"/>
      <c r="AC753" s="19"/>
    </row>
    <row r="754" spans="19:29" ht="13" x14ac:dyDescent="0.3">
      <c r="S754" s="14"/>
      <c r="T754" s="15"/>
      <c r="U754" s="16"/>
      <c r="V754" s="16"/>
      <c r="W754" s="20"/>
      <c r="X754" s="20"/>
      <c r="Y754" s="17"/>
      <c r="Z754" s="17"/>
      <c r="AA754" s="17"/>
      <c r="AB754" s="18"/>
      <c r="AC754" s="19"/>
    </row>
    <row r="755" spans="19:29" ht="13" x14ac:dyDescent="0.3">
      <c r="S755" s="14"/>
      <c r="T755" s="15"/>
      <c r="U755" s="16"/>
      <c r="V755" s="16"/>
      <c r="W755" s="20"/>
      <c r="X755" s="20"/>
      <c r="Y755" s="17"/>
      <c r="Z755" s="17"/>
      <c r="AA755" s="17"/>
      <c r="AB755" s="18"/>
      <c r="AC755" s="19"/>
    </row>
    <row r="756" spans="19:29" ht="13" x14ac:dyDescent="0.3">
      <c r="S756" s="14"/>
      <c r="T756" s="15"/>
      <c r="U756" s="16"/>
      <c r="V756" s="16"/>
      <c r="W756" s="20"/>
      <c r="X756" s="20"/>
      <c r="Y756" s="17"/>
      <c r="Z756" s="17"/>
      <c r="AA756" s="17"/>
      <c r="AB756" s="18"/>
      <c r="AC756" s="19"/>
    </row>
    <row r="757" spans="19:29" ht="13" x14ac:dyDescent="0.3">
      <c r="S757" s="14"/>
      <c r="T757" s="15"/>
      <c r="U757" s="16"/>
      <c r="V757" s="16"/>
      <c r="W757" s="20"/>
      <c r="X757" s="20"/>
      <c r="Y757" s="17"/>
      <c r="Z757" s="17"/>
      <c r="AA757" s="17"/>
      <c r="AB757" s="18"/>
      <c r="AC757" s="19"/>
    </row>
    <row r="758" spans="19:29" ht="13" x14ac:dyDescent="0.3">
      <c r="S758" s="14"/>
      <c r="T758" s="15"/>
      <c r="U758" s="16"/>
      <c r="V758" s="16"/>
      <c r="W758" s="20"/>
      <c r="X758" s="20"/>
      <c r="Y758" s="17"/>
      <c r="Z758" s="17"/>
      <c r="AA758" s="17"/>
      <c r="AB758" s="18"/>
      <c r="AC758" s="19"/>
    </row>
    <row r="759" spans="19:29" ht="13" x14ac:dyDescent="0.3">
      <c r="S759" s="14"/>
      <c r="T759" s="15"/>
      <c r="U759" s="16"/>
      <c r="V759" s="16"/>
      <c r="W759" s="20"/>
      <c r="X759" s="20"/>
      <c r="Y759" s="17"/>
      <c r="Z759" s="17"/>
      <c r="AA759" s="17"/>
      <c r="AB759" s="18"/>
      <c r="AC759" s="19"/>
    </row>
    <row r="760" spans="19:29" ht="13" x14ac:dyDescent="0.3">
      <c r="S760" s="14"/>
      <c r="T760" s="15"/>
      <c r="U760" s="16"/>
      <c r="V760" s="16"/>
      <c r="W760" s="20"/>
      <c r="X760" s="20"/>
      <c r="Y760" s="17"/>
      <c r="Z760" s="17"/>
      <c r="AA760" s="17"/>
      <c r="AB760" s="18"/>
      <c r="AC760" s="19"/>
    </row>
    <row r="761" spans="19:29" ht="13" x14ac:dyDescent="0.3">
      <c r="S761" s="14"/>
      <c r="T761" s="15"/>
      <c r="U761" s="16"/>
      <c r="V761" s="16"/>
      <c r="W761" s="20"/>
      <c r="X761" s="20"/>
      <c r="Y761" s="17"/>
      <c r="Z761" s="17"/>
      <c r="AA761" s="17"/>
      <c r="AB761" s="18"/>
      <c r="AC761" s="19"/>
    </row>
    <row r="762" spans="19:29" ht="13" x14ac:dyDescent="0.3">
      <c r="S762" s="14"/>
      <c r="T762" s="15"/>
      <c r="U762" s="16"/>
      <c r="V762" s="16"/>
      <c r="W762" s="20"/>
      <c r="X762" s="20"/>
      <c r="Y762" s="17"/>
      <c r="Z762" s="17"/>
      <c r="AA762" s="17"/>
      <c r="AB762" s="18"/>
      <c r="AC762" s="19"/>
    </row>
    <row r="763" spans="19:29" ht="13" x14ac:dyDescent="0.3">
      <c r="S763" s="14"/>
      <c r="T763" s="15"/>
      <c r="U763" s="16"/>
      <c r="V763" s="16"/>
      <c r="W763" s="20"/>
      <c r="X763" s="20"/>
      <c r="Y763" s="17"/>
      <c r="Z763" s="17"/>
      <c r="AA763" s="17"/>
      <c r="AB763" s="18"/>
      <c r="AC763" s="19"/>
    </row>
    <row r="764" spans="19:29" ht="13" x14ac:dyDescent="0.3">
      <c r="S764" s="14"/>
      <c r="T764" s="15"/>
      <c r="U764" s="16"/>
      <c r="V764" s="16"/>
      <c r="W764" s="20"/>
      <c r="X764" s="20"/>
      <c r="Y764" s="17"/>
      <c r="Z764" s="17"/>
      <c r="AA764" s="17"/>
      <c r="AB764" s="18"/>
      <c r="AC764" s="19"/>
    </row>
    <row r="765" spans="19:29" ht="13" x14ac:dyDescent="0.3">
      <c r="S765" s="14"/>
      <c r="T765" s="15"/>
      <c r="U765" s="16"/>
      <c r="V765" s="16"/>
      <c r="W765" s="20"/>
      <c r="X765" s="20"/>
      <c r="Y765" s="17"/>
      <c r="Z765" s="17"/>
      <c r="AA765" s="17"/>
      <c r="AB765" s="18"/>
      <c r="AC765" s="19"/>
    </row>
    <row r="766" spans="19:29" ht="13" x14ac:dyDescent="0.3">
      <c r="S766" s="14"/>
      <c r="T766" s="15"/>
      <c r="U766" s="16"/>
      <c r="V766" s="16"/>
      <c r="W766" s="20"/>
      <c r="X766" s="20"/>
      <c r="Y766" s="17"/>
      <c r="Z766" s="17"/>
      <c r="AA766" s="17"/>
      <c r="AB766" s="18"/>
      <c r="AC766" s="19"/>
    </row>
    <row r="767" spans="19:29" ht="13" x14ac:dyDescent="0.3">
      <c r="S767" s="14"/>
      <c r="T767" s="15"/>
      <c r="U767" s="16"/>
      <c r="V767" s="16"/>
      <c r="W767" s="20"/>
      <c r="X767" s="20"/>
      <c r="Y767" s="17"/>
      <c r="Z767" s="17"/>
      <c r="AA767" s="17"/>
      <c r="AB767" s="18"/>
      <c r="AC767" s="19"/>
    </row>
    <row r="768" spans="19:29" ht="13" x14ac:dyDescent="0.3">
      <c r="S768" s="14"/>
      <c r="T768" s="15"/>
      <c r="U768" s="16"/>
      <c r="V768" s="16"/>
      <c r="W768" s="20"/>
      <c r="X768" s="20"/>
      <c r="Y768" s="17"/>
      <c r="Z768" s="17"/>
      <c r="AA768" s="17"/>
      <c r="AB768" s="18"/>
      <c r="AC768" s="19"/>
    </row>
    <row r="769" spans="19:29" ht="13" x14ac:dyDescent="0.3">
      <c r="S769" s="14"/>
      <c r="T769" s="15"/>
      <c r="U769" s="16"/>
      <c r="V769" s="16"/>
      <c r="W769" s="20"/>
      <c r="X769" s="20"/>
      <c r="Y769" s="17"/>
      <c r="Z769" s="17"/>
      <c r="AA769" s="17"/>
      <c r="AB769" s="18"/>
      <c r="AC769" s="19"/>
    </row>
    <row r="770" spans="19:29" ht="13" x14ac:dyDescent="0.3">
      <c r="S770" s="14"/>
      <c r="T770" s="15"/>
      <c r="U770" s="16"/>
      <c r="V770" s="16"/>
      <c r="W770" s="20"/>
      <c r="X770" s="20"/>
      <c r="Y770" s="17"/>
      <c r="Z770" s="17"/>
      <c r="AA770" s="17"/>
      <c r="AB770" s="18"/>
      <c r="AC770" s="19"/>
    </row>
    <row r="771" spans="19:29" ht="13" x14ac:dyDescent="0.3">
      <c r="S771" s="14"/>
      <c r="T771" s="15"/>
      <c r="U771" s="16"/>
      <c r="V771" s="16"/>
      <c r="W771" s="20"/>
      <c r="X771" s="20"/>
      <c r="Y771" s="17"/>
      <c r="Z771" s="17"/>
      <c r="AA771" s="17"/>
      <c r="AB771" s="18"/>
      <c r="AC771" s="19"/>
    </row>
    <row r="772" spans="19:29" ht="13" x14ac:dyDescent="0.3">
      <c r="S772" s="14"/>
      <c r="T772" s="15"/>
      <c r="U772" s="16"/>
      <c r="V772" s="16"/>
      <c r="W772" s="20"/>
      <c r="X772" s="20"/>
      <c r="Y772" s="17"/>
      <c r="Z772" s="17"/>
      <c r="AA772" s="17"/>
      <c r="AB772" s="18"/>
      <c r="AC772" s="19"/>
    </row>
    <row r="773" spans="19:29" ht="13" x14ac:dyDescent="0.3">
      <c r="S773" s="14"/>
      <c r="T773" s="15"/>
      <c r="U773" s="16"/>
      <c r="V773" s="16"/>
      <c r="W773" s="20"/>
      <c r="X773" s="20"/>
      <c r="Y773" s="17"/>
      <c r="Z773" s="17"/>
      <c r="AA773" s="17"/>
      <c r="AB773" s="18"/>
      <c r="AC773" s="19"/>
    </row>
    <row r="774" spans="19:29" ht="13" x14ac:dyDescent="0.3">
      <c r="S774" s="14"/>
      <c r="T774" s="15"/>
      <c r="U774" s="16"/>
      <c r="V774" s="16"/>
      <c r="W774" s="20"/>
      <c r="X774" s="20"/>
      <c r="Y774" s="17"/>
      <c r="Z774" s="17"/>
      <c r="AA774" s="17"/>
      <c r="AB774" s="18"/>
      <c r="AC774" s="19"/>
    </row>
    <row r="775" spans="19:29" ht="13" x14ac:dyDescent="0.3">
      <c r="S775" s="14"/>
      <c r="T775" s="15"/>
      <c r="U775" s="16"/>
      <c r="V775" s="16"/>
      <c r="W775" s="20"/>
      <c r="X775" s="20"/>
      <c r="Y775" s="17"/>
      <c r="Z775" s="17"/>
      <c r="AA775" s="17"/>
      <c r="AB775" s="18"/>
      <c r="AC775" s="19"/>
    </row>
    <row r="776" spans="19:29" ht="13" x14ac:dyDescent="0.3">
      <c r="S776" s="14"/>
      <c r="T776" s="15"/>
      <c r="U776" s="16"/>
      <c r="V776" s="16"/>
      <c r="W776" s="20"/>
      <c r="X776" s="20"/>
      <c r="Y776" s="17"/>
      <c r="Z776" s="17"/>
      <c r="AA776" s="17"/>
      <c r="AB776" s="18"/>
      <c r="AC776" s="19"/>
    </row>
    <row r="777" spans="19:29" ht="13" x14ac:dyDescent="0.3">
      <c r="S777" s="14"/>
      <c r="T777" s="15"/>
      <c r="U777" s="16"/>
      <c r="V777" s="16"/>
      <c r="W777" s="20"/>
      <c r="X777" s="20"/>
      <c r="Y777" s="17"/>
      <c r="Z777" s="17"/>
      <c r="AA777" s="17"/>
      <c r="AB777" s="18"/>
      <c r="AC777" s="19"/>
    </row>
    <row r="778" spans="19:29" ht="13" x14ac:dyDescent="0.3">
      <c r="S778" s="14"/>
      <c r="T778" s="15"/>
      <c r="U778" s="16"/>
      <c r="V778" s="16"/>
      <c r="W778" s="20"/>
      <c r="X778" s="20"/>
      <c r="Y778" s="17"/>
      <c r="Z778" s="17"/>
      <c r="AA778" s="17"/>
      <c r="AB778" s="18"/>
      <c r="AC778" s="19"/>
    </row>
    <row r="779" spans="19:29" ht="13" x14ac:dyDescent="0.3">
      <c r="S779" s="14"/>
      <c r="T779" s="15"/>
      <c r="U779" s="16"/>
      <c r="V779" s="16"/>
      <c r="W779" s="20"/>
      <c r="X779" s="20"/>
      <c r="Y779" s="17"/>
      <c r="Z779" s="17"/>
      <c r="AA779" s="17"/>
      <c r="AB779" s="18"/>
      <c r="AC779" s="19"/>
    </row>
    <row r="780" spans="19:29" ht="13" x14ac:dyDescent="0.3">
      <c r="S780" s="14"/>
      <c r="T780" s="15"/>
      <c r="U780" s="16"/>
      <c r="V780" s="16"/>
      <c r="W780" s="20"/>
      <c r="X780" s="20"/>
      <c r="Y780" s="17"/>
      <c r="Z780" s="17"/>
      <c r="AA780" s="17"/>
      <c r="AB780" s="18"/>
      <c r="AC780" s="19"/>
    </row>
    <row r="781" spans="19:29" ht="13" x14ac:dyDescent="0.3">
      <c r="S781" s="14"/>
      <c r="T781" s="15"/>
      <c r="U781" s="16"/>
      <c r="V781" s="16"/>
      <c r="W781" s="20"/>
      <c r="X781" s="20"/>
      <c r="Y781" s="17"/>
      <c r="Z781" s="17"/>
      <c r="AA781" s="17"/>
      <c r="AB781" s="18"/>
      <c r="AC781" s="19"/>
    </row>
    <row r="782" spans="19:29" ht="13" x14ac:dyDescent="0.3">
      <c r="S782" s="14"/>
      <c r="T782" s="15"/>
      <c r="U782" s="16"/>
      <c r="V782" s="16"/>
      <c r="W782" s="20"/>
      <c r="X782" s="20"/>
      <c r="Y782" s="17"/>
      <c r="Z782" s="17"/>
      <c r="AA782" s="17"/>
      <c r="AB782" s="18"/>
      <c r="AC782" s="19"/>
    </row>
    <row r="783" spans="19:29" ht="13" x14ac:dyDescent="0.3">
      <c r="S783" s="14"/>
      <c r="T783" s="15"/>
      <c r="U783" s="16"/>
      <c r="V783" s="16"/>
      <c r="W783" s="20"/>
      <c r="X783" s="20"/>
      <c r="Y783" s="17"/>
      <c r="Z783" s="17"/>
      <c r="AA783" s="17"/>
      <c r="AB783" s="18"/>
      <c r="AC783" s="19"/>
    </row>
    <row r="784" spans="19:29" ht="13" x14ac:dyDescent="0.3">
      <c r="S784" s="14"/>
      <c r="T784" s="15"/>
      <c r="U784" s="16"/>
      <c r="V784" s="16"/>
      <c r="W784" s="20"/>
      <c r="X784" s="20"/>
      <c r="Y784" s="17"/>
      <c r="Z784" s="17"/>
      <c r="AA784" s="17"/>
      <c r="AB784" s="18"/>
      <c r="AC784" s="19"/>
    </row>
    <row r="785" spans="19:29" ht="13" x14ac:dyDescent="0.3">
      <c r="S785" s="14"/>
      <c r="T785" s="15"/>
      <c r="U785" s="16"/>
      <c r="V785" s="16"/>
      <c r="W785" s="20"/>
      <c r="X785" s="20"/>
      <c r="Y785" s="17"/>
      <c r="Z785" s="17"/>
      <c r="AA785" s="17"/>
      <c r="AB785" s="18"/>
      <c r="AC785" s="19"/>
    </row>
    <row r="786" spans="19:29" ht="13" x14ac:dyDescent="0.3">
      <c r="S786" s="14"/>
      <c r="T786" s="15"/>
      <c r="U786" s="16"/>
      <c r="V786" s="16"/>
      <c r="W786" s="20"/>
      <c r="X786" s="20"/>
      <c r="Y786" s="17"/>
      <c r="Z786" s="17"/>
      <c r="AA786" s="17"/>
      <c r="AB786" s="18"/>
      <c r="AC786" s="19"/>
    </row>
    <row r="787" spans="19:29" ht="13" x14ac:dyDescent="0.3">
      <c r="S787" s="14"/>
      <c r="T787" s="15"/>
      <c r="U787" s="16"/>
      <c r="V787" s="16"/>
      <c r="W787" s="20"/>
      <c r="X787" s="20"/>
      <c r="Y787" s="17"/>
      <c r="Z787" s="17"/>
      <c r="AA787" s="17"/>
      <c r="AB787" s="18"/>
      <c r="AC787" s="19"/>
    </row>
    <row r="788" spans="19:29" ht="13" x14ac:dyDescent="0.3">
      <c r="S788" s="14"/>
      <c r="T788" s="15"/>
      <c r="U788" s="16"/>
      <c r="V788" s="16"/>
      <c r="W788" s="20"/>
      <c r="X788" s="20"/>
      <c r="Y788" s="17"/>
      <c r="Z788" s="17"/>
      <c r="AA788" s="17"/>
      <c r="AB788" s="18"/>
      <c r="AC788" s="19"/>
    </row>
    <row r="789" spans="19:29" ht="13" x14ac:dyDescent="0.3">
      <c r="S789" s="14"/>
      <c r="T789" s="15"/>
      <c r="U789" s="16"/>
      <c r="V789" s="16"/>
      <c r="W789" s="20"/>
      <c r="X789" s="20"/>
      <c r="Y789" s="17"/>
      <c r="Z789" s="17"/>
      <c r="AA789" s="17"/>
      <c r="AB789" s="18"/>
      <c r="AC789" s="19"/>
    </row>
    <row r="790" spans="19:29" ht="13" x14ac:dyDescent="0.3">
      <c r="S790" s="14"/>
      <c r="T790" s="15"/>
      <c r="U790" s="16"/>
      <c r="V790" s="16"/>
      <c r="W790" s="20"/>
      <c r="X790" s="20"/>
      <c r="Y790" s="17"/>
      <c r="Z790" s="17"/>
      <c r="AA790" s="17"/>
      <c r="AB790" s="18"/>
      <c r="AC790" s="19"/>
    </row>
    <row r="791" spans="19:29" ht="13" x14ac:dyDescent="0.3">
      <c r="S791" s="14"/>
      <c r="T791" s="15"/>
      <c r="U791" s="16"/>
      <c r="V791" s="16"/>
      <c r="W791" s="20"/>
      <c r="X791" s="20"/>
      <c r="Y791" s="17"/>
      <c r="Z791" s="17"/>
      <c r="AA791" s="17"/>
      <c r="AB791" s="18"/>
      <c r="AC791" s="19"/>
    </row>
    <row r="792" spans="19:29" ht="13" x14ac:dyDescent="0.3">
      <c r="S792" s="14"/>
      <c r="T792" s="15"/>
      <c r="U792" s="16"/>
      <c r="V792" s="16"/>
      <c r="W792" s="20"/>
      <c r="X792" s="20"/>
      <c r="Y792" s="17"/>
      <c r="Z792" s="17"/>
      <c r="AA792" s="17"/>
      <c r="AB792" s="18"/>
      <c r="AC792" s="19"/>
    </row>
    <row r="793" spans="19:29" ht="13" x14ac:dyDescent="0.3">
      <c r="S793" s="14"/>
      <c r="T793" s="15"/>
      <c r="U793" s="16"/>
      <c r="V793" s="16"/>
      <c r="W793" s="20"/>
      <c r="X793" s="20"/>
      <c r="Y793" s="17"/>
      <c r="Z793" s="17"/>
      <c r="AA793" s="17"/>
      <c r="AB793" s="18"/>
      <c r="AC793" s="19"/>
    </row>
    <row r="794" spans="19:29" ht="13" x14ac:dyDescent="0.3">
      <c r="S794" s="14"/>
      <c r="T794" s="15"/>
      <c r="U794" s="16"/>
      <c r="V794" s="16"/>
      <c r="W794" s="20"/>
      <c r="X794" s="20"/>
      <c r="Y794" s="17"/>
      <c r="Z794" s="17"/>
      <c r="AA794" s="17"/>
      <c r="AB794" s="18"/>
      <c r="AC794" s="19"/>
    </row>
    <row r="795" spans="19:29" ht="13" x14ac:dyDescent="0.3">
      <c r="S795" s="14"/>
      <c r="T795" s="15"/>
      <c r="U795" s="16"/>
      <c r="V795" s="16"/>
      <c r="W795" s="20"/>
      <c r="X795" s="20"/>
      <c r="Y795" s="17"/>
      <c r="Z795" s="17"/>
      <c r="AA795" s="17"/>
      <c r="AB795" s="18"/>
      <c r="AC795" s="19"/>
    </row>
    <row r="796" spans="19:29" ht="13" x14ac:dyDescent="0.3">
      <c r="S796" s="14"/>
      <c r="T796" s="15"/>
      <c r="U796" s="16"/>
      <c r="V796" s="16"/>
      <c r="W796" s="20"/>
      <c r="X796" s="20"/>
      <c r="Y796" s="17"/>
      <c r="Z796" s="17"/>
      <c r="AA796" s="17"/>
      <c r="AB796" s="18"/>
      <c r="AC796" s="19"/>
    </row>
    <row r="797" spans="19:29" ht="13" x14ac:dyDescent="0.3">
      <c r="S797" s="14"/>
      <c r="T797" s="15"/>
      <c r="U797" s="16"/>
      <c r="V797" s="16"/>
      <c r="W797" s="20"/>
      <c r="X797" s="20"/>
      <c r="Y797" s="17"/>
      <c r="Z797" s="17"/>
      <c r="AA797" s="17"/>
      <c r="AB797" s="18"/>
      <c r="AC797" s="19"/>
    </row>
    <row r="798" spans="19:29" ht="13" x14ac:dyDescent="0.3">
      <c r="S798" s="14"/>
      <c r="T798" s="15"/>
      <c r="U798" s="16"/>
      <c r="V798" s="16"/>
      <c r="W798" s="20"/>
      <c r="X798" s="20"/>
      <c r="Y798" s="17"/>
      <c r="Z798" s="17"/>
      <c r="AA798" s="17"/>
      <c r="AB798" s="18"/>
      <c r="AC798" s="19"/>
    </row>
    <row r="799" spans="19:29" ht="13" x14ac:dyDescent="0.3">
      <c r="S799" s="14"/>
      <c r="T799" s="15"/>
      <c r="U799" s="16"/>
      <c r="V799" s="16"/>
      <c r="W799" s="20"/>
      <c r="X799" s="20"/>
      <c r="Y799" s="17"/>
      <c r="Z799" s="17"/>
      <c r="AA799" s="17"/>
      <c r="AB799" s="18"/>
      <c r="AC799" s="19"/>
    </row>
    <row r="800" spans="19:29" ht="13" x14ac:dyDescent="0.3">
      <c r="S800" s="14"/>
      <c r="T800" s="15"/>
      <c r="U800" s="16"/>
      <c r="V800" s="16"/>
      <c r="W800" s="20"/>
      <c r="X800" s="20"/>
      <c r="Y800" s="17"/>
      <c r="Z800" s="17"/>
      <c r="AA800" s="17"/>
      <c r="AB800" s="18"/>
      <c r="AC800" s="19"/>
    </row>
    <row r="801" spans="19:29" ht="13" x14ac:dyDescent="0.3">
      <c r="S801" s="14"/>
      <c r="T801" s="15"/>
      <c r="U801" s="16"/>
      <c r="V801" s="16"/>
      <c r="W801" s="20"/>
      <c r="X801" s="20"/>
      <c r="Y801" s="17"/>
      <c r="Z801" s="17"/>
      <c r="AA801" s="17"/>
      <c r="AB801" s="18"/>
      <c r="AC801" s="19"/>
    </row>
    <row r="802" spans="19:29" ht="13" x14ac:dyDescent="0.3">
      <c r="S802" s="14"/>
      <c r="T802" s="15"/>
      <c r="U802" s="16"/>
      <c r="V802" s="16"/>
      <c r="W802" s="20"/>
      <c r="X802" s="20"/>
      <c r="Y802" s="17"/>
      <c r="Z802" s="17"/>
      <c r="AA802" s="17"/>
      <c r="AB802" s="18"/>
      <c r="AC802" s="19"/>
    </row>
    <row r="803" spans="19:29" ht="13" x14ac:dyDescent="0.3">
      <c r="S803" s="14"/>
      <c r="T803" s="15"/>
      <c r="U803" s="16"/>
      <c r="V803" s="16"/>
      <c r="W803" s="20"/>
      <c r="X803" s="20"/>
      <c r="Y803" s="17"/>
      <c r="Z803" s="17"/>
      <c r="AA803" s="17"/>
      <c r="AB803" s="18"/>
      <c r="AC803" s="19"/>
    </row>
    <row r="804" spans="19:29" ht="13" x14ac:dyDescent="0.3">
      <c r="S804" s="14"/>
      <c r="T804" s="15"/>
      <c r="U804" s="16"/>
      <c r="V804" s="16"/>
      <c r="W804" s="20"/>
      <c r="X804" s="20"/>
      <c r="Y804" s="17"/>
      <c r="Z804" s="17"/>
      <c r="AA804" s="17"/>
      <c r="AB804" s="18"/>
      <c r="AC804" s="19"/>
    </row>
    <row r="805" spans="19:29" ht="13" x14ac:dyDescent="0.3">
      <c r="S805" s="14"/>
      <c r="T805" s="15"/>
      <c r="U805" s="16"/>
      <c r="V805" s="16"/>
      <c r="W805" s="20"/>
      <c r="X805" s="20"/>
      <c r="Y805" s="17"/>
      <c r="Z805" s="17"/>
      <c r="AA805" s="17"/>
      <c r="AB805" s="18"/>
      <c r="AC805" s="19"/>
    </row>
    <row r="806" spans="19:29" ht="13" x14ac:dyDescent="0.3">
      <c r="S806" s="14"/>
      <c r="T806" s="15"/>
      <c r="U806" s="16"/>
      <c r="V806" s="16"/>
      <c r="W806" s="20"/>
      <c r="X806" s="20"/>
      <c r="Y806" s="17"/>
      <c r="Z806" s="17"/>
      <c r="AA806" s="17"/>
      <c r="AB806" s="18"/>
      <c r="AC806" s="19"/>
    </row>
    <row r="807" spans="19:29" ht="13" x14ac:dyDescent="0.3">
      <c r="S807" s="14"/>
      <c r="T807" s="15"/>
      <c r="U807" s="16"/>
      <c r="V807" s="16"/>
      <c r="W807" s="20"/>
      <c r="X807" s="20"/>
      <c r="Y807" s="17"/>
      <c r="Z807" s="17"/>
      <c r="AA807" s="17"/>
      <c r="AB807" s="18"/>
      <c r="AC807" s="19"/>
    </row>
    <row r="808" spans="19:29" ht="13" x14ac:dyDescent="0.3">
      <c r="S808" s="14"/>
      <c r="T808" s="15"/>
      <c r="U808" s="16"/>
      <c r="V808" s="16"/>
      <c r="W808" s="20"/>
      <c r="X808" s="20"/>
      <c r="Y808" s="17"/>
      <c r="Z808" s="17"/>
      <c r="AA808" s="17"/>
      <c r="AB808" s="18"/>
      <c r="AC808" s="19"/>
    </row>
    <row r="809" spans="19:29" ht="13" x14ac:dyDescent="0.3">
      <c r="S809" s="14"/>
      <c r="T809" s="15"/>
      <c r="U809" s="16"/>
      <c r="V809" s="16"/>
      <c r="W809" s="20"/>
      <c r="X809" s="20"/>
      <c r="Y809" s="17"/>
      <c r="Z809" s="17"/>
      <c r="AA809" s="17"/>
      <c r="AB809" s="18"/>
      <c r="AC809" s="19"/>
    </row>
    <row r="810" spans="19:29" ht="13" x14ac:dyDescent="0.3">
      <c r="S810" s="14"/>
      <c r="T810" s="15"/>
      <c r="U810" s="16"/>
      <c r="V810" s="16"/>
      <c r="W810" s="20"/>
      <c r="X810" s="20"/>
      <c r="Y810" s="17"/>
      <c r="Z810" s="17"/>
      <c r="AA810" s="17"/>
      <c r="AB810" s="18"/>
      <c r="AC810" s="19"/>
    </row>
    <row r="811" spans="19:29" ht="13" x14ac:dyDescent="0.3">
      <c r="S811" s="14"/>
      <c r="T811" s="15"/>
      <c r="U811" s="16"/>
      <c r="V811" s="16"/>
      <c r="W811" s="20"/>
      <c r="X811" s="20"/>
      <c r="Y811" s="17"/>
      <c r="Z811" s="17"/>
      <c r="AA811" s="17"/>
      <c r="AB811" s="18"/>
      <c r="AC811" s="19"/>
    </row>
    <row r="812" spans="19:29" ht="13" x14ac:dyDescent="0.3">
      <c r="S812" s="14"/>
      <c r="T812" s="15"/>
      <c r="U812" s="16"/>
      <c r="V812" s="16"/>
      <c r="W812" s="20"/>
      <c r="X812" s="20"/>
      <c r="Y812" s="17"/>
      <c r="Z812" s="17"/>
      <c r="AA812" s="17"/>
      <c r="AB812" s="18"/>
      <c r="AC812" s="19"/>
    </row>
    <row r="813" spans="19:29" ht="13" x14ac:dyDescent="0.3">
      <c r="S813" s="14"/>
      <c r="T813" s="15"/>
      <c r="U813" s="16"/>
      <c r="V813" s="16"/>
      <c r="W813" s="20"/>
      <c r="X813" s="20"/>
      <c r="Y813" s="17"/>
      <c r="Z813" s="17"/>
      <c r="AA813" s="17"/>
      <c r="AB813" s="18"/>
      <c r="AC813" s="19"/>
    </row>
    <row r="814" spans="19:29" ht="13" x14ac:dyDescent="0.3">
      <c r="S814" s="14"/>
      <c r="T814" s="15"/>
      <c r="U814" s="16"/>
      <c r="V814" s="16"/>
      <c r="W814" s="20"/>
      <c r="X814" s="20"/>
      <c r="Y814" s="17"/>
      <c r="Z814" s="17"/>
      <c r="AA814" s="17"/>
      <c r="AB814" s="18"/>
      <c r="AC814" s="19"/>
    </row>
    <row r="815" spans="19:29" ht="13" x14ac:dyDescent="0.3">
      <c r="S815" s="14"/>
      <c r="T815" s="15"/>
      <c r="U815" s="16"/>
      <c r="V815" s="16"/>
      <c r="W815" s="20"/>
      <c r="X815" s="20"/>
      <c r="Y815" s="17"/>
      <c r="Z815" s="17"/>
      <c r="AA815" s="17"/>
      <c r="AB815" s="18"/>
      <c r="AC815" s="19"/>
    </row>
    <row r="816" spans="19:29" ht="13" x14ac:dyDescent="0.3">
      <c r="S816" s="14"/>
      <c r="T816" s="15"/>
      <c r="U816" s="16"/>
      <c r="V816" s="16"/>
      <c r="W816" s="20"/>
      <c r="X816" s="20"/>
      <c r="Y816" s="17"/>
      <c r="Z816" s="17"/>
      <c r="AA816" s="17"/>
      <c r="AB816" s="18"/>
      <c r="AC816" s="19"/>
    </row>
    <row r="817" spans="19:29" ht="13" x14ac:dyDescent="0.3">
      <c r="S817" s="14"/>
      <c r="T817" s="15"/>
      <c r="U817" s="16"/>
      <c r="V817" s="16"/>
      <c r="W817" s="20"/>
      <c r="X817" s="20"/>
      <c r="Y817" s="17"/>
      <c r="Z817" s="17"/>
      <c r="AA817" s="17"/>
      <c r="AB817" s="18"/>
      <c r="AC817" s="19"/>
    </row>
    <row r="818" spans="19:29" ht="13" x14ac:dyDescent="0.3">
      <c r="S818" s="14"/>
      <c r="T818" s="15"/>
      <c r="U818" s="16"/>
      <c r="V818" s="16"/>
      <c r="W818" s="20"/>
      <c r="X818" s="20"/>
      <c r="Y818" s="17"/>
      <c r="Z818" s="17"/>
      <c r="AA818" s="17"/>
      <c r="AB818" s="18"/>
      <c r="AC818" s="19"/>
    </row>
    <row r="819" spans="19:29" ht="13" x14ac:dyDescent="0.3">
      <c r="S819" s="14"/>
      <c r="T819" s="15"/>
      <c r="U819" s="16"/>
      <c r="V819" s="16"/>
      <c r="W819" s="20"/>
      <c r="X819" s="20"/>
      <c r="Y819" s="17"/>
      <c r="Z819" s="17"/>
      <c r="AA819" s="17"/>
      <c r="AB819" s="18"/>
      <c r="AC819" s="19"/>
    </row>
    <row r="820" spans="19:29" ht="13" x14ac:dyDescent="0.3">
      <c r="S820" s="14"/>
      <c r="T820" s="15"/>
      <c r="U820" s="16"/>
      <c r="V820" s="16"/>
      <c r="W820" s="20"/>
      <c r="X820" s="20"/>
      <c r="Y820" s="17"/>
      <c r="Z820" s="17"/>
      <c r="AA820" s="17"/>
      <c r="AB820" s="18"/>
      <c r="AC820" s="19"/>
    </row>
    <row r="821" spans="19:29" ht="13" x14ac:dyDescent="0.3">
      <c r="S821" s="14"/>
      <c r="T821" s="15"/>
      <c r="U821" s="16"/>
      <c r="V821" s="16"/>
      <c r="W821" s="20"/>
      <c r="X821" s="20"/>
      <c r="Y821" s="17"/>
      <c r="Z821" s="17"/>
      <c r="AA821" s="17"/>
      <c r="AB821" s="18"/>
      <c r="AC821" s="19"/>
    </row>
    <row r="822" spans="19:29" ht="13" x14ac:dyDescent="0.3">
      <c r="S822" s="14"/>
      <c r="T822" s="15"/>
      <c r="U822" s="16"/>
      <c r="V822" s="16"/>
      <c r="W822" s="20"/>
      <c r="X822" s="20"/>
      <c r="Y822" s="17"/>
      <c r="Z822" s="17"/>
      <c r="AA822" s="17"/>
      <c r="AB822" s="18"/>
      <c r="AC822" s="19"/>
    </row>
    <row r="823" spans="19:29" ht="13" x14ac:dyDescent="0.3">
      <c r="S823" s="14"/>
      <c r="T823" s="15"/>
      <c r="U823" s="16"/>
      <c r="V823" s="16"/>
      <c r="W823" s="20"/>
      <c r="X823" s="20"/>
      <c r="Y823" s="17"/>
      <c r="Z823" s="17"/>
      <c r="AA823" s="17"/>
      <c r="AB823" s="18"/>
      <c r="AC823" s="19"/>
    </row>
    <row r="824" spans="19:29" ht="13" x14ac:dyDescent="0.3">
      <c r="S824" s="14"/>
      <c r="T824" s="15"/>
      <c r="U824" s="16"/>
      <c r="V824" s="16"/>
      <c r="W824" s="20"/>
      <c r="X824" s="20"/>
      <c r="Y824" s="17"/>
      <c r="Z824" s="17"/>
      <c r="AA824" s="17"/>
      <c r="AB824" s="18"/>
      <c r="AC824" s="19"/>
    </row>
    <row r="825" spans="19:29" ht="13" x14ac:dyDescent="0.3">
      <c r="S825" s="14"/>
      <c r="T825" s="15"/>
      <c r="U825" s="16"/>
      <c r="V825" s="16"/>
      <c r="W825" s="20"/>
      <c r="X825" s="20"/>
      <c r="Y825" s="17"/>
      <c r="Z825" s="17"/>
      <c r="AA825" s="17"/>
      <c r="AB825" s="18"/>
      <c r="AC825" s="19"/>
    </row>
    <row r="826" spans="19:29" ht="13" x14ac:dyDescent="0.3">
      <c r="S826" s="14"/>
      <c r="T826" s="15"/>
      <c r="U826" s="16"/>
      <c r="V826" s="16"/>
      <c r="W826" s="20"/>
      <c r="X826" s="20"/>
      <c r="Y826" s="17"/>
      <c r="Z826" s="17"/>
      <c r="AA826" s="17"/>
      <c r="AB826" s="18"/>
      <c r="AC826" s="19"/>
    </row>
    <row r="827" spans="19:29" ht="13" x14ac:dyDescent="0.3">
      <c r="S827" s="14"/>
      <c r="T827" s="15"/>
      <c r="U827" s="16"/>
      <c r="V827" s="16"/>
      <c r="W827" s="20"/>
      <c r="X827" s="20"/>
      <c r="Y827" s="17"/>
      <c r="Z827" s="17"/>
      <c r="AA827" s="17"/>
      <c r="AB827" s="18"/>
      <c r="AC827" s="19"/>
    </row>
    <row r="828" spans="19:29" ht="13" x14ac:dyDescent="0.3">
      <c r="S828" s="14"/>
      <c r="T828" s="15"/>
      <c r="U828" s="16"/>
      <c r="V828" s="16"/>
      <c r="W828" s="20"/>
      <c r="X828" s="20"/>
      <c r="Y828" s="17"/>
      <c r="Z828" s="17"/>
      <c r="AA828" s="17"/>
      <c r="AB828" s="18"/>
      <c r="AC828" s="19"/>
    </row>
    <row r="829" spans="19:29" ht="13" x14ac:dyDescent="0.3">
      <c r="S829" s="14"/>
      <c r="T829" s="15"/>
      <c r="U829" s="16"/>
      <c r="V829" s="16"/>
      <c r="W829" s="20"/>
      <c r="X829" s="20"/>
      <c r="Y829" s="17"/>
      <c r="Z829" s="17"/>
      <c r="AA829" s="17"/>
      <c r="AB829" s="18"/>
      <c r="AC829" s="19"/>
    </row>
    <row r="830" spans="19:29" ht="13" x14ac:dyDescent="0.3">
      <c r="S830" s="14"/>
      <c r="T830" s="15"/>
      <c r="U830" s="16"/>
      <c r="V830" s="16"/>
      <c r="W830" s="20"/>
      <c r="X830" s="20"/>
      <c r="Y830" s="17"/>
      <c r="Z830" s="17"/>
      <c r="AA830" s="17"/>
      <c r="AB830" s="18"/>
      <c r="AC830" s="19"/>
    </row>
    <row r="831" spans="19:29" ht="13" x14ac:dyDescent="0.3">
      <c r="S831" s="14"/>
      <c r="T831" s="15"/>
      <c r="U831" s="16"/>
      <c r="V831" s="16"/>
      <c r="W831" s="20"/>
      <c r="X831" s="20"/>
      <c r="Y831" s="17"/>
      <c r="Z831" s="17"/>
      <c r="AA831" s="17"/>
      <c r="AB831" s="18"/>
      <c r="AC831" s="19"/>
    </row>
    <row r="832" spans="19:29" ht="13" x14ac:dyDescent="0.3">
      <c r="S832" s="14"/>
      <c r="T832" s="15"/>
      <c r="U832" s="16"/>
      <c r="V832" s="16"/>
      <c r="W832" s="20"/>
      <c r="X832" s="20"/>
      <c r="Y832" s="17"/>
      <c r="Z832" s="17"/>
      <c r="AA832" s="17"/>
      <c r="AB832" s="18"/>
      <c r="AC832" s="19"/>
    </row>
    <row r="833" spans="19:29" ht="13" x14ac:dyDescent="0.3">
      <c r="S833" s="14"/>
      <c r="T833" s="15"/>
      <c r="U833" s="16"/>
      <c r="V833" s="16"/>
      <c r="W833" s="20"/>
      <c r="X833" s="20"/>
      <c r="Y833" s="17"/>
      <c r="Z833" s="17"/>
      <c r="AA833" s="17"/>
      <c r="AB833" s="18"/>
      <c r="AC833" s="19"/>
    </row>
    <row r="834" spans="19:29" ht="13" x14ac:dyDescent="0.3">
      <c r="S834" s="14"/>
      <c r="T834" s="15"/>
      <c r="U834" s="16"/>
      <c r="V834" s="16"/>
      <c r="W834" s="20"/>
      <c r="X834" s="20"/>
      <c r="Y834" s="17"/>
      <c r="Z834" s="17"/>
      <c r="AA834" s="17"/>
      <c r="AB834" s="18"/>
      <c r="AC834" s="19"/>
    </row>
    <row r="835" spans="19:29" ht="13" x14ac:dyDescent="0.3">
      <c r="S835" s="14"/>
      <c r="T835" s="15"/>
      <c r="U835" s="16"/>
      <c r="V835" s="16"/>
      <c r="W835" s="20"/>
      <c r="X835" s="20"/>
      <c r="Y835" s="17"/>
      <c r="Z835" s="17"/>
      <c r="AA835" s="17"/>
      <c r="AB835" s="18"/>
      <c r="AC835" s="19"/>
    </row>
    <row r="836" spans="19:29" ht="13" x14ac:dyDescent="0.3">
      <c r="S836" s="14"/>
      <c r="T836" s="15"/>
      <c r="U836" s="16"/>
      <c r="V836" s="16"/>
      <c r="W836" s="20"/>
      <c r="X836" s="20"/>
      <c r="Y836" s="17"/>
      <c r="Z836" s="17"/>
      <c r="AA836" s="17"/>
      <c r="AB836" s="18"/>
      <c r="AC836" s="19"/>
    </row>
    <row r="837" spans="19:29" ht="13" x14ac:dyDescent="0.3">
      <c r="S837" s="14"/>
      <c r="T837" s="15"/>
      <c r="U837" s="16"/>
      <c r="V837" s="16"/>
      <c r="W837" s="20"/>
      <c r="X837" s="20"/>
      <c r="Y837" s="17"/>
      <c r="Z837" s="17"/>
      <c r="AA837" s="17"/>
      <c r="AB837" s="18"/>
      <c r="AC837" s="19"/>
    </row>
    <row r="838" spans="19:29" ht="13" x14ac:dyDescent="0.3">
      <c r="S838" s="14"/>
      <c r="T838" s="15"/>
      <c r="U838" s="16"/>
      <c r="V838" s="16"/>
      <c r="W838" s="20"/>
      <c r="X838" s="20"/>
      <c r="Y838" s="17"/>
      <c r="Z838" s="17"/>
      <c r="AA838" s="17"/>
      <c r="AB838" s="18"/>
      <c r="AC838" s="19"/>
    </row>
    <row r="839" spans="19:29" ht="13" x14ac:dyDescent="0.3">
      <c r="S839" s="14"/>
      <c r="T839" s="15"/>
      <c r="U839" s="16"/>
      <c r="V839" s="16"/>
      <c r="W839" s="20"/>
      <c r="X839" s="20"/>
      <c r="Y839" s="17"/>
      <c r="Z839" s="17"/>
      <c r="AA839" s="17"/>
      <c r="AB839" s="18"/>
      <c r="AC839" s="19"/>
    </row>
    <row r="840" spans="19:29" ht="13" x14ac:dyDescent="0.3">
      <c r="S840" s="14"/>
      <c r="T840" s="15"/>
      <c r="U840" s="16"/>
      <c r="V840" s="16"/>
      <c r="W840" s="20"/>
      <c r="X840" s="20"/>
      <c r="Y840" s="17"/>
      <c r="Z840" s="17"/>
      <c r="AA840" s="17"/>
      <c r="AB840" s="18"/>
      <c r="AC840" s="19"/>
    </row>
    <row r="841" spans="19:29" ht="13" x14ac:dyDescent="0.3">
      <c r="S841" s="14"/>
      <c r="T841" s="15"/>
      <c r="U841" s="16"/>
      <c r="V841" s="16"/>
      <c r="W841" s="20"/>
      <c r="X841" s="20"/>
      <c r="Y841" s="17"/>
      <c r="Z841" s="17"/>
      <c r="AA841" s="17"/>
      <c r="AB841" s="18"/>
      <c r="AC841" s="19"/>
    </row>
    <row r="842" spans="19:29" ht="13" x14ac:dyDescent="0.3">
      <c r="S842" s="14"/>
      <c r="T842" s="15"/>
      <c r="U842" s="16"/>
      <c r="V842" s="16"/>
      <c r="W842" s="20"/>
      <c r="X842" s="20"/>
      <c r="Y842" s="17"/>
      <c r="Z842" s="17"/>
      <c r="AA842" s="17"/>
      <c r="AB842" s="18"/>
      <c r="AC842" s="19"/>
    </row>
    <row r="843" spans="19:29" ht="13" x14ac:dyDescent="0.3">
      <c r="S843" s="14"/>
      <c r="T843" s="15"/>
      <c r="U843" s="16"/>
      <c r="V843" s="16"/>
      <c r="W843" s="20"/>
      <c r="X843" s="20"/>
      <c r="Y843" s="17"/>
      <c r="Z843" s="17"/>
      <c r="AA843" s="17"/>
      <c r="AB843" s="18"/>
      <c r="AC843" s="19"/>
    </row>
    <row r="844" spans="19:29" ht="13" x14ac:dyDescent="0.3">
      <c r="S844" s="14"/>
      <c r="T844" s="15"/>
      <c r="U844" s="16"/>
      <c r="V844" s="16"/>
      <c r="W844" s="20"/>
      <c r="X844" s="20"/>
      <c r="Y844" s="17"/>
      <c r="Z844" s="17"/>
      <c r="AA844" s="17"/>
      <c r="AB844" s="18"/>
      <c r="AC844" s="19"/>
    </row>
    <row r="845" spans="19:29" ht="13" x14ac:dyDescent="0.3">
      <c r="S845" s="14"/>
      <c r="T845" s="15"/>
      <c r="U845" s="16"/>
      <c r="V845" s="16"/>
      <c r="W845" s="20"/>
      <c r="X845" s="20"/>
      <c r="Y845" s="17"/>
      <c r="Z845" s="17"/>
      <c r="AA845" s="17"/>
      <c r="AB845" s="18"/>
      <c r="AC845" s="19"/>
    </row>
    <row r="846" spans="19:29" ht="13" x14ac:dyDescent="0.3">
      <c r="S846" s="14"/>
      <c r="T846" s="15"/>
      <c r="U846" s="16"/>
      <c r="V846" s="16"/>
      <c r="W846" s="20"/>
      <c r="X846" s="20"/>
      <c r="Y846" s="17"/>
      <c r="Z846" s="17"/>
      <c r="AA846" s="17"/>
      <c r="AB846" s="18"/>
      <c r="AC846" s="19"/>
    </row>
    <row r="847" spans="19:29" ht="13" x14ac:dyDescent="0.3">
      <c r="S847" s="14"/>
      <c r="T847" s="15"/>
      <c r="U847" s="16"/>
      <c r="V847" s="16"/>
      <c r="W847" s="20"/>
      <c r="X847" s="20"/>
      <c r="Y847" s="17"/>
      <c r="Z847" s="17"/>
      <c r="AA847" s="17"/>
      <c r="AB847" s="18"/>
      <c r="AC847" s="19"/>
    </row>
    <row r="848" spans="19:29" ht="13" x14ac:dyDescent="0.3">
      <c r="S848" s="14"/>
      <c r="T848" s="15"/>
      <c r="U848" s="16"/>
      <c r="V848" s="16"/>
      <c r="W848" s="20"/>
      <c r="X848" s="20"/>
      <c r="Y848" s="17"/>
      <c r="Z848" s="17"/>
      <c r="AA848" s="17"/>
      <c r="AB848" s="18"/>
      <c r="AC848" s="19"/>
    </row>
    <row r="849" spans="19:30" ht="13" x14ac:dyDescent="0.3">
      <c r="S849" s="6"/>
      <c r="T849" s="7"/>
      <c r="U849" s="8"/>
      <c r="V849" s="8"/>
      <c r="W849" s="5"/>
      <c r="X849" s="5"/>
      <c r="Y849" s="9"/>
      <c r="Z849" s="9"/>
      <c r="AA849" s="9"/>
      <c r="AB849" s="11"/>
      <c r="AC849" s="12"/>
      <c r="AD849" s="13"/>
    </row>
    <row r="850" spans="19:30" ht="13" x14ac:dyDescent="0.3">
      <c r="S850" s="14"/>
      <c r="T850" s="15"/>
      <c r="U850" s="16"/>
      <c r="V850" s="16"/>
      <c r="W850" s="20"/>
      <c r="X850" s="20"/>
      <c r="Y850" s="17"/>
      <c r="Z850" s="17"/>
      <c r="AA850" s="17"/>
      <c r="AB850" s="18"/>
      <c r="AC850" s="19"/>
    </row>
    <row r="851" spans="19:30" ht="13" x14ac:dyDescent="0.3">
      <c r="S851" s="14"/>
      <c r="T851" s="15"/>
      <c r="U851" s="16"/>
      <c r="V851" s="16"/>
      <c r="W851" s="20"/>
      <c r="X851" s="20"/>
      <c r="Y851" s="17"/>
      <c r="Z851" s="17"/>
      <c r="AA851" s="17"/>
      <c r="AB851" s="18"/>
      <c r="AC851" s="19"/>
    </row>
    <row r="852" spans="19:30" ht="13" x14ac:dyDescent="0.3">
      <c r="S852" s="14"/>
      <c r="T852" s="15"/>
      <c r="U852" s="16"/>
      <c r="V852" s="16"/>
      <c r="W852" s="20"/>
      <c r="X852" s="20"/>
      <c r="Y852" s="17"/>
      <c r="Z852" s="17"/>
      <c r="AA852" s="17"/>
      <c r="AB852" s="18"/>
      <c r="AC852" s="19"/>
    </row>
    <row r="853" spans="19:30" ht="13" x14ac:dyDescent="0.3">
      <c r="S853" s="14"/>
      <c r="T853" s="15"/>
      <c r="U853" s="16"/>
      <c r="V853" s="16"/>
      <c r="W853" s="20"/>
      <c r="X853" s="20"/>
      <c r="Y853" s="17"/>
      <c r="Z853" s="17"/>
      <c r="AA853" s="17"/>
      <c r="AB853" s="18"/>
      <c r="AC853" s="19"/>
    </row>
    <row r="854" spans="19:30" ht="13" x14ac:dyDescent="0.3">
      <c r="S854" s="14"/>
      <c r="T854" s="15"/>
      <c r="U854" s="16"/>
      <c r="V854" s="16"/>
      <c r="W854" s="20"/>
      <c r="X854" s="20"/>
      <c r="Y854" s="17"/>
      <c r="Z854" s="17"/>
      <c r="AA854" s="17"/>
      <c r="AB854" s="18"/>
      <c r="AC854" s="19"/>
    </row>
    <row r="855" spans="19:30" ht="13" x14ac:dyDescent="0.3">
      <c r="S855" s="14"/>
      <c r="T855" s="15"/>
      <c r="U855" s="16"/>
      <c r="V855" s="16"/>
      <c r="W855" s="20"/>
      <c r="X855" s="20"/>
      <c r="Y855" s="17"/>
      <c r="Z855" s="17"/>
      <c r="AA855" s="17"/>
      <c r="AB855" s="18"/>
      <c r="AC855" s="19"/>
    </row>
    <row r="856" spans="19:30" ht="13" x14ac:dyDescent="0.3">
      <c r="S856" s="14"/>
      <c r="T856" s="15"/>
      <c r="U856" s="16"/>
      <c r="V856" s="16"/>
      <c r="W856" s="20"/>
      <c r="X856" s="20"/>
      <c r="Y856" s="17"/>
      <c r="Z856" s="17"/>
      <c r="AA856" s="17"/>
      <c r="AB856" s="18"/>
      <c r="AC856" s="19"/>
    </row>
    <row r="857" spans="19:30" ht="13" x14ac:dyDescent="0.3">
      <c r="S857" s="14"/>
      <c r="T857" s="15"/>
      <c r="U857" s="16"/>
      <c r="V857" s="16"/>
      <c r="W857" s="20"/>
      <c r="X857" s="20"/>
      <c r="Y857" s="17"/>
      <c r="Z857" s="17"/>
      <c r="AA857" s="17"/>
      <c r="AB857" s="18"/>
      <c r="AC857" s="19"/>
    </row>
    <row r="858" spans="19:30" ht="13" x14ac:dyDescent="0.3">
      <c r="S858" s="14"/>
      <c r="T858" s="15"/>
      <c r="U858" s="16"/>
      <c r="V858" s="16"/>
      <c r="W858" s="20"/>
      <c r="X858" s="20"/>
      <c r="Y858" s="17"/>
      <c r="Z858" s="17"/>
      <c r="AA858" s="17"/>
      <c r="AB858" s="18"/>
      <c r="AC858" s="19"/>
    </row>
    <row r="859" spans="19:30" ht="13" x14ac:dyDescent="0.3">
      <c r="S859" s="14"/>
      <c r="T859" s="15"/>
      <c r="U859" s="16"/>
      <c r="V859" s="16"/>
      <c r="W859" s="20"/>
      <c r="X859" s="20"/>
      <c r="Y859" s="17"/>
      <c r="Z859" s="17"/>
      <c r="AA859" s="17"/>
      <c r="AB859" s="18"/>
      <c r="AC859" s="19"/>
    </row>
    <row r="860" spans="19:30" ht="13" x14ac:dyDescent="0.3">
      <c r="S860" s="14"/>
      <c r="T860" s="15"/>
      <c r="U860" s="16"/>
      <c r="V860" s="16"/>
      <c r="W860" s="20"/>
      <c r="X860" s="20"/>
      <c r="Y860" s="17"/>
      <c r="Z860" s="17"/>
      <c r="AA860" s="17"/>
      <c r="AB860" s="18"/>
      <c r="AC860" s="19"/>
    </row>
    <row r="861" spans="19:30" ht="13" x14ac:dyDescent="0.3">
      <c r="S861" s="14"/>
      <c r="T861" s="15"/>
      <c r="U861" s="16"/>
      <c r="V861" s="16"/>
      <c r="W861" s="20"/>
      <c r="X861" s="20"/>
      <c r="Y861" s="17"/>
      <c r="Z861" s="17"/>
      <c r="AA861" s="17"/>
      <c r="AB861" s="18"/>
      <c r="AC861" s="19"/>
    </row>
    <row r="862" spans="19:30" ht="13" x14ac:dyDescent="0.3">
      <c r="S862" s="14"/>
      <c r="T862" s="15"/>
      <c r="U862" s="16"/>
      <c r="V862" s="16"/>
      <c r="W862" s="20"/>
      <c r="X862" s="20"/>
      <c r="Y862" s="17"/>
      <c r="Z862" s="17"/>
      <c r="AA862" s="17"/>
      <c r="AB862" s="18"/>
      <c r="AC862" s="19"/>
    </row>
    <row r="863" spans="19:30" ht="13" x14ac:dyDescent="0.3">
      <c r="S863" s="14"/>
      <c r="T863" s="15"/>
      <c r="U863" s="16"/>
      <c r="V863" s="16"/>
      <c r="W863" s="20"/>
      <c r="X863" s="20"/>
      <c r="Y863" s="17"/>
      <c r="Z863" s="17"/>
      <c r="AA863" s="17"/>
      <c r="AB863" s="18"/>
      <c r="AC863" s="19"/>
    </row>
    <row r="864" spans="19:30" ht="13" x14ac:dyDescent="0.3">
      <c r="S864" s="14"/>
      <c r="T864" s="15"/>
      <c r="U864" s="16"/>
      <c r="V864" s="16"/>
      <c r="W864" s="20"/>
      <c r="X864" s="20"/>
      <c r="Y864" s="17"/>
      <c r="Z864" s="17"/>
      <c r="AA864" s="17"/>
      <c r="AB864" s="18"/>
      <c r="AC864" s="19"/>
    </row>
    <row r="865" spans="19:29" ht="13" x14ac:dyDescent="0.3">
      <c r="S865" s="14"/>
      <c r="T865" s="15"/>
      <c r="U865" s="16"/>
      <c r="V865" s="16"/>
      <c r="W865" s="20"/>
      <c r="X865" s="20"/>
      <c r="Y865" s="17"/>
      <c r="Z865" s="17"/>
      <c r="AA865" s="17"/>
      <c r="AB865" s="18"/>
      <c r="AC865" s="19"/>
    </row>
    <row r="866" spans="19:29" ht="13" x14ac:dyDescent="0.3">
      <c r="S866" s="14"/>
      <c r="T866" s="15"/>
      <c r="U866" s="16"/>
      <c r="V866" s="16"/>
      <c r="W866" s="20"/>
      <c r="X866" s="20"/>
      <c r="Y866" s="17"/>
      <c r="Z866" s="17"/>
      <c r="AA866" s="17"/>
      <c r="AB866" s="18"/>
      <c r="AC866" s="19"/>
    </row>
    <row r="867" spans="19:29" ht="13" x14ac:dyDescent="0.3">
      <c r="S867" s="14"/>
      <c r="T867" s="15"/>
      <c r="U867" s="16"/>
      <c r="V867" s="16"/>
      <c r="W867" s="20"/>
      <c r="X867" s="20"/>
      <c r="Y867" s="17"/>
      <c r="Z867" s="17"/>
      <c r="AA867" s="17"/>
      <c r="AB867" s="18"/>
      <c r="AC867" s="19"/>
    </row>
    <row r="868" spans="19:29" ht="13" x14ac:dyDescent="0.3">
      <c r="S868" s="14"/>
      <c r="T868" s="15"/>
      <c r="U868" s="16"/>
      <c r="V868" s="16"/>
      <c r="W868" s="20"/>
      <c r="X868" s="20"/>
      <c r="Y868" s="17"/>
      <c r="Z868" s="17"/>
      <c r="AA868" s="17"/>
      <c r="AB868" s="18"/>
      <c r="AC868" s="19"/>
    </row>
    <row r="869" spans="19:29" ht="13" x14ac:dyDescent="0.3">
      <c r="S869" s="14"/>
      <c r="T869" s="15"/>
      <c r="U869" s="16"/>
      <c r="V869" s="16"/>
      <c r="W869" s="20"/>
      <c r="X869" s="20"/>
      <c r="Y869" s="17"/>
      <c r="Z869" s="17"/>
      <c r="AA869" s="17"/>
      <c r="AB869" s="18"/>
      <c r="AC869" s="19"/>
    </row>
    <row r="870" spans="19:29" ht="13" x14ac:dyDescent="0.3">
      <c r="S870" s="14"/>
      <c r="T870" s="15"/>
      <c r="U870" s="16"/>
      <c r="V870" s="16"/>
      <c r="W870" s="20"/>
      <c r="X870" s="20"/>
      <c r="Y870" s="17"/>
      <c r="Z870" s="17"/>
      <c r="AA870" s="17"/>
      <c r="AB870" s="18"/>
      <c r="AC870" s="19"/>
    </row>
    <row r="871" spans="19:29" ht="13" x14ac:dyDescent="0.3">
      <c r="S871" s="14"/>
      <c r="T871" s="15"/>
      <c r="U871" s="16"/>
      <c r="V871" s="16"/>
      <c r="W871" s="20"/>
      <c r="X871" s="20"/>
      <c r="Y871" s="17"/>
      <c r="Z871" s="17"/>
      <c r="AA871" s="17"/>
      <c r="AB871" s="18"/>
      <c r="AC871" s="19"/>
    </row>
    <row r="872" spans="19:29" ht="13" x14ac:dyDescent="0.3">
      <c r="S872" s="14"/>
      <c r="T872" s="15"/>
      <c r="U872" s="16"/>
      <c r="V872" s="16"/>
      <c r="W872" s="20"/>
      <c r="X872" s="20"/>
      <c r="Y872" s="17"/>
      <c r="Z872" s="17"/>
      <c r="AA872" s="17"/>
      <c r="AB872" s="18"/>
      <c r="AC872" s="19"/>
    </row>
    <row r="873" spans="19:29" ht="13" x14ac:dyDescent="0.3">
      <c r="S873" s="14"/>
      <c r="T873" s="15"/>
      <c r="U873" s="16"/>
      <c r="V873" s="16"/>
      <c r="W873" s="20"/>
      <c r="X873" s="20"/>
      <c r="Y873" s="17"/>
      <c r="Z873" s="17"/>
      <c r="AA873" s="17"/>
      <c r="AB873" s="18"/>
      <c r="AC873" s="19"/>
    </row>
    <row r="874" spans="19:29" ht="13" x14ac:dyDescent="0.3">
      <c r="S874" s="14"/>
      <c r="T874" s="15"/>
      <c r="U874" s="16"/>
      <c r="V874" s="16"/>
      <c r="W874" s="20"/>
      <c r="X874" s="20"/>
      <c r="Y874" s="17"/>
      <c r="Z874" s="17"/>
      <c r="AA874" s="17"/>
      <c r="AB874" s="18"/>
      <c r="AC874" s="19"/>
    </row>
    <row r="875" spans="19:29" ht="13" x14ac:dyDescent="0.3">
      <c r="S875" s="14"/>
      <c r="T875" s="15"/>
      <c r="U875" s="16"/>
      <c r="V875" s="16"/>
      <c r="W875" s="20"/>
      <c r="X875" s="20"/>
      <c r="Y875" s="17"/>
      <c r="Z875" s="17"/>
      <c r="AA875" s="17"/>
      <c r="AB875" s="18"/>
      <c r="AC875" s="19"/>
    </row>
    <row r="876" spans="19:29" ht="13" x14ac:dyDescent="0.3">
      <c r="S876" s="14"/>
      <c r="T876" s="15"/>
      <c r="U876" s="16"/>
      <c r="V876" s="16"/>
      <c r="W876" s="20"/>
      <c r="X876" s="20"/>
      <c r="Y876" s="17"/>
      <c r="Z876" s="17"/>
      <c r="AA876" s="17"/>
      <c r="AB876" s="18"/>
      <c r="AC876" s="19"/>
    </row>
    <row r="877" spans="19:29" ht="13" x14ac:dyDescent="0.3">
      <c r="S877" s="14"/>
      <c r="T877" s="15"/>
      <c r="U877" s="16"/>
      <c r="V877" s="16"/>
      <c r="W877" s="20"/>
      <c r="X877" s="20"/>
      <c r="Y877" s="17"/>
      <c r="Z877" s="17"/>
      <c r="AA877" s="17"/>
      <c r="AB877" s="18"/>
      <c r="AC877" s="19"/>
    </row>
    <row r="878" spans="19:29" ht="13" x14ac:dyDescent="0.3">
      <c r="S878" s="14"/>
      <c r="T878" s="15"/>
      <c r="U878" s="16"/>
      <c r="V878" s="16"/>
      <c r="W878" s="20"/>
      <c r="X878" s="20"/>
      <c r="Y878" s="17"/>
      <c r="Z878" s="17"/>
      <c r="AA878" s="17"/>
      <c r="AB878" s="18"/>
      <c r="AC878" s="19"/>
    </row>
    <row r="879" spans="19:29" ht="13" x14ac:dyDescent="0.3">
      <c r="S879" s="14"/>
      <c r="T879" s="15"/>
      <c r="U879" s="16"/>
      <c r="V879" s="16"/>
      <c r="W879" s="20"/>
      <c r="X879" s="20"/>
      <c r="Y879" s="17"/>
      <c r="Z879" s="17"/>
      <c r="AA879" s="17"/>
      <c r="AB879" s="18"/>
      <c r="AC879" s="19"/>
    </row>
    <row r="880" spans="19:29" ht="13" x14ac:dyDescent="0.3">
      <c r="S880" s="14"/>
      <c r="T880" s="15"/>
      <c r="U880" s="16"/>
      <c r="V880" s="16"/>
      <c r="W880" s="20"/>
      <c r="X880" s="20"/>
      <c r="Y880" s="17"/>
      <c r="Z880" s="17"/>
      <c r="AA880" s="17"/>
      <c r="AB880" s="18"/>
      <c r="AC880" s="19"/>
    </row>
    <row r="881" spans="19:29" ht="13" x14ac:dyDescent="0.3">
      <c r="S881" s="14"/>
      <c r="T881" s="15"/>
      <c r="U881" s="16"/>
      <c r="V881" s="16"/>
      <c r="W881" s="20"/>
      <c r="X881" s="20"/>
      <c r="Y881" s="17"/>
      <c r="Z881" s="17"/>
      <c r="AA881" s="17"/>
      <c r="AB881" s="18"/>
      <c r="AC881" s="19"/>
    </row>
    <row r="882" spans="19:29" ht="13" x14ac:dyDescent="0.3">
      <c r="S882" s="14"/>
      <c r="T882" s="15"/>
      <c r="U882" s="16"/>
      <c r="V882" s="16"/>
      <c r="W882" s="20"/>
      <c r="X882" s="20"/>
      <c r="Y882" s="17"/>
      <c r="Z882" s="17"/>
      <c r="AA882" s="17"/>
      <c r="AB882" s="18"/>
      <c r="AC882" s="19"/>
    </row>
    <row r="883" spans="19:29" ht="13" x14ac:dyDescent="0.3">
      <c r="S883" s="14"/>
      <c r="T883" s="15"/>
      <c r="U883" s="16"/>
      <c r="V883" s="16"/>
      <c r="W883" s="20"/>
      <c r="X883" s="20"/>
      <c r="Y883" s="17"/>
      <c r="Z883" s="17"/>
      <c r="AA883" s="17"/>
      <c r="AB883" s="18"/>
      <c r="AC883" s="19"/>
    </row>
    <row r="884" spans="19:29" ht="13" x14ac:dyDescent="0.3">
      <c r="S884" s="14"/>
      <c r="T884" s="15"/>
      <c r="U884" s="16"/>
      <c r="V884" s="16"/>
      <c r="W884" s="20"/>
      <c r="X884" s="20"/>
      <c r="Y884" s="17"/>
      <c r="Z884" s="17"/>
      <c r="AA884" s="17"/>
      <c r="AB884" s="18"/>
      <c r="AC884" s="19"/>
    </row>
    <row r="885" spans="19:29" ht="13" x14ac:dyDescent="0.3">
      <c r="S885" s="14"/>
      <c r="T885" s="15"/>
      <c r="U885" s="16"/>
      <c r="V885" s="16"/>
      <c r="W885" s="20"/>
      <c r="X885" s="20"/>
      <c r="Y885" s="17"/>
      <c r="Z885" s="17"/>
      <c r="AA885" s="17"/>
      <c r="AB885" s="18"/>
      <c r="AC885" s="19"/>
    </row>
    <row r="886" spans="19:29" ht="13" x14ac:dyDescent="0.3">
      <c r="S886" s="14"/>
      <c r="T886" s="15"/>
      <c r="U886" s="16"/>
      <c r="V886" s="16"/>
      <c r="W886" s="20"/>
      <c r="X886" s="20"/>
      <c r="Y886" s="17"/>
      <c r="Z886" s="17"/>
      <c r="AA886" s="17"/>
      <c r="AB886" s="18"/>
      <c r="AC886" s="19"/>
    </row>
    <row r="887" spans="19:29" ht="13" x14ac:dyDescent="0.3">
      <c r="S887" s="14"/>
      <c r="T887" s="15"/>
      <c r="U887" s="16"/>
      <c r="V887" s="16"/>
      <c r="W887" s="20"/>
      <c r="X887" s="20"/>
      <c r="Y887" s="17"/>
      <c r="Z887" s="17"/>
      <c r="AA887" s="17"/>
      <c r="AB887" s="18"/>
      <c r="AC887" s="19"/>
    </row>
    <row r="888" spans="19:29" ht="13" x14ac:dyDescent="0.3">
      <c r="S888" s="14"/>
      <c r="T888" s="15"/>
      <c r="U888" s="16"/>
      <c r="V888" s="16"/>
      <c r="W888" s="20"/>
      <c r="X888" s="20"/>
      <c r="Y888" s="17"/>
      <c r="Z888" s="17"/>
      <c r="AA888" s="17"/>
      <c r="AB888" s="18"/>
      <c r="AC888" s="19"/>
    </row>
    <row r="889" spans="19:29" ht="13" x14ac:dyDescent="0.3">
      <c r="S889" s="14"/>
      <c r="T889" s="15"/>
      <c r="U889" s="16"/>
      <c r="V889" s="16"/>
      <c r="W889" s="20"/>
      <c r="X889" s="20"/>
      <c r="Y889" s="17"/>
      <c r="Z889" s="17"/>
      <c r="AA889" s="17"/>
      <c r="AB889" s="18"/>
      <c r="AC889" s="19"/>
    </row>
    <row r="890" spans="19:29" ht="13" x14ac:dyDescent="0.3">
      <c r="S890" s="14"/>
      <c r="T890" s="15"/>
      <c r="U890" s="16"/>
      <c r="V890" s="16"/>
      <c r="W890" s="20"/>
      <c r="X890" s="20"/>
      <c r="Y890" s="17"/>
      <c r="Z890" s="17"/>
      <c r="AA890" s="17"/>
      <c r="AB890" s="18"/>
      <c r="AC890" s="19"/>
    </row>
    <row r="891" spans="19:29" ht="13" x14ac:dyDescent="0.3">
      <c r="S891" s="14"/>
      <c r="T891" s="15"/>
      <c r="U891" s="16"/>
      <c r="V891" s="16"/>
      <c r="W891" s="20"/>
      <c r="X891" s="20"/>
      <c r="Y891" s="17"/>
      <c r="Z891" s="17"/>
      <c r="AA891" s="17"/>
      <c r="AB891" s="18"/>
      <c r="AC891" s="19"/>
    </row>
    <row r="892" spans="19:29" ht="13" x14ac:dyDescent="0.3">
      <c r="S892" s="14"/>
      <c r="T892" s="15"/>
      <c r="U892" s="16"/>
      <c r="V892" s="16"/>
      <c r="W892" s="20"/>
      <c r="X892" s="20"/>
      <c r="Y892" s="17"/>
      <c r="Z892" s="17"/>
      <c r="AA892" s="17"/>
      <c r="AB892" s="18"/>
      <c r="AC892" s="19"/>
    </row>
    <row r="893" spans="19:29" ht="13" x14ac:dyDescent="0.3">
      <c r="S893" s="14"/>
      <c r="T893" s="15"/>
      <c r="U893" s="16"/>
      <c r="V893" s="16"/>
      <c r="W893" s="20"/>
      <c r="X893" s="20"/>
      <c r="Y893" s="17"/>
      <c r="Z893" s="17"/>
      <c r="AA893" s="17"/>
      <c r="AB893" s="18"/>
      <c r="AC893" s="19"/>
    </row>
    <row r="894" spans="19:29" ht="13" x14ac:dyDescent="0.3">
      <c r="S894" s="14"/>
      <c r="T894" s="15"/>
      <c r="U894" s="16"/>
      <c r="V894" s="16"/>
      <c r="W894" s="20"/>
      <c r="X894" s="20"/>
      <c r="Y894" s="17"/>
      <c r="Z894" s="17"/>
      <c r="AA894" s="17"/>
      <c r="AB894" s="18"/>
      <c r="AC894" s="19"/>
    </row>
    <row r="895" spans="19:29" ht="13" x14ac:dyDescent="0.3">
      <c r="S895" s="14"/>
      <c r="T895" s="15"/>
      <c r="U895" s="16"/>
      <c r="V895" s="16"/>
      <c r="W895" s="20"/>
      <c r="X895" s="20"/>
      <c r="Y895" s="17"/>
      <c r="Z895" s="17"/>
      <c r="AA895" s="17"/>
      <c r="AB895" s="18"/>
      <c r="AC895" s="19"/>
    </row>
    <row r="896" spans="19:29" ht="13" x14ac:dyDescent="0.3">
      <c r="S896" s="14"/>
      <c r="T896" s="15"/>
      <c r="U896" s="16"/>
      <c r="V896" s="16"/>
      <c r="W896" s="20"/>
      <c r="X896" s="20"/>
      <c r="Y896" s="17"/>
      <c r="Z896" s="17"/>
      <c r="AA896" s="17"/>
      <c r="AB896" s="18"/>
      <c r="AC896" s="19"/>
    </row>
    <row r="897" spans="19:29" ht="13" x14ac:dyDescent="0.3">
      <c r="S897" s="14"/>
      <c r="T897" s="15"/>
      <c r="U897" s="16"/>
      <c r="V897" s="16"/>
      <c r="W897" s="20"/>
      <c r="X897" s="20"/>
      <c r="Y897" s="17"/>
      <c r="Z897" s="17"/>
      <c r="AA897" s="17"/>
      <c r="AB897" s="18"/>
      <c r="AC897" s="19"/>
    </row>
    <row r="898" spans="19:29" ht="13" x14ac:dyDescent="0.3">
      <c r="S898" s="14"/>
      <c r="T898" s="15"/>
      <c r="U898" s="16"/>
      <c r="V898" s="16"/>
      <c r="W898" s="20"/>
      <c r="X898" s="20"/>
      <c r="Y898" s="17"/>
      <c r="Z898" s="17"/>
      <c r="AA898" s="17"/>
      <c r="AB898" s="18"/>
      <c r="AC898" s="19"/>
    </row>
    <row r="899" spans="19:29" ht="13" x14ac:dyDescent="0.3">
      <c r="S899" s="14"/>
      <c r="T899" s="15"/>
      <c r="U899" s="16"/>
      <c r="V899" s="16"/>
      <c r="W899" s="20"/>
      <c r="X899" s="20"/>
      <c r="Y899" s="17"/>
      <c r="Z899" s="17"/>
      <c r="AA899" s="17"/>
      <c r="AB899" s="18"/>
      <c r="AC899" s="19"/>
    </row>
    <row r="900" spans="19:29" ht="13" x14ac:dyDescent="0.3">
      <c r="S900" s="14"/>
      <c r="T900" s="15"/>
      <c r="U900" s="16"/>
      <c r="V900" s="16"/>
      <c r="W900" s="20"/>
      <c r="X900" s="20"/>
      <c r="Y900" s="17"/>
      <c r="Z900" s="17"/>
      <c r="AA900" s="17"/>
      <c r="AB900" s="18"/>
      <c r="AC900" s="19"/>
    </row>
    <row r="901" spans="19:29" ht="13" x14ac:dyDescent="0.3">
      <c r="S901" s="14"/>
      <c r="T901" s="15"/>
      <c r="U901" s="16"/>
      <c r="V901" s="16"/>
      <c r="W901" s="20"/>
      <c r="X901" s="20"/>
      <c r="Y901" s="17"/>
      <c r="Z901" s="17"/>
      <c r="AA901" s="17"/>
      <c r="AB901" s="18"/>
      <c r="AC901" s="19"/>
    </row>
    <row r="902" spans="19:29" ht="13" x14ac:dyDescent="0.3">
      <c r="S902" s="14"/>
      <c r="T902" s="15"/>
      <c r="U902" s="16"/>
      <c r="V902" s="16"/>
      <c r="W902" s="20"/>
      <c r="X902" s="20"/>
      <c r="Y902" s="17"/>
      <c r="Z902" s="17"/>
      <c r="AA902" s="17"/>
      <c r="AB902" s="18"/>
      <c r="AC902" s="19"/>
    </row>
    <row r="903" spans="19:29" ht="13" x14ac:dyDescent="0.3">
      <c r="S903" s="14"/>
      <c r="T903" s="15"/>
      <c r="U903" s="16"/>
      <c r="V903" s="16"/>
      <c r="W903" s="20"/>
      <c r="X903" s="20"/>
      <c r="Y903" s="17"/>
      <c r="Z903" s="17"/>
      <c r="AA903" s="17"/>
      <c r="AB903" s="18"/>
      <c r="AC903" s="19"/>
    </row>
    <row r="904" spans="19:29" ht="13" x14ac:dyDescent="0.3">
      <c r="S904" s="14"/>
      <c r="T904" s="15"/>
      <c r="U904" s="16"/>
      <c r="V904" s="16"/>
      <c r="W904" s="20"/>
      <c r="X904" s="20"/>
      <c r="Y904" s="17"/>
      <c r="Z904" s="17"/>
      <c r="AA904" s="17"/>
      <c r="AB904" s="18"/>
      <c r="AC904" s="19"/>
    </row>
    <row r="905" spans="19:29" ht="13" x14ac:dyDescent="0.3">
      <c r="S905" s="14"/>
      <c r="T905" s="15"/>
      <c r="U905" s="16"/>
      <c r="V905" s="16"/>
      <c r="W905" s="20"/>
      <c r="X905" s="20"/>
      <c r="Y905" s="17"/>
      <c r="Z905" s="17"/>
      <c r="AA905" s="17"/>
      <c r="AB905" s="18"/>
      <c r="AC905" s="19"/>
    </row>
    <row r="906" spans="19:29" ht="13" x14ac:dyDescent="0.3">
      <c r="S906" s="14"/>
      <c r="T906" s="15"/>
      <c r="U906" s="16"/>
      <c r="V906" s="16"/>
      <c r="W906" s="20"/>
      <c r="X906" s="20"/>
      <c r="Y906" s="17"/>
      <c r="Z906" s="17"/>
      <c r="AA906" s="17"/>
      <c r="AB906" s="18"/>
      <c r="AC906" s="19"/>
    </row>
    <row r="907" spans="19:29" ht="13" x14ac:dyDescent="0.3">
      <c r="S907" s="14"/>
      <c r="T907" s="15"/>
      <c r="U907" s="16"/>
      <c r="V907" s="16"/>
      <c r="W907" s="20"/>
      <c r="X907" s="20"/>
      <c r="Y907" s="17"/>
      <c r="Z907" s="17"/>
      <c r="AA907" s="17"/>
      <c r="AB907" s="18"/>
      <c r="AC907" s="19"/>
    </row>
    <row r="908" spans="19:29" ht="13" x14ac:dyDescent="0.3">
      <c r="S908" s="14"/>
      <c r="T908" s="15"/>
      <c r="U908" s="16"/>
      <c r="V908" s="16"/>
      <c r="W908" s="20"/>
      <c r="X908" s="20"/>
      <c r="Y908" s="17"/>
      <c r="Z908" s="17"/>
      <c r="AA908" s="17"/>
      <c r="AB908" s="18"/>
      <c r="AC908" s="19"/>
    </row>
    <row r="909" spans="19:29" ht="13" x14ac:dyDescent="0.3">
      <c r="S909" s="14"/>
      <c r="T909" s="15"/>
      <c r="U909" s="16"/>
      <c r="V909" s="16"/>
      <c r="W909" s="20"/>
      <c r="X909" s="20"/>
      <c r="Y909" s="17"/>
      <c r="Z909" s="17"/>
      <c r="AA909" s="17"/>
      <c r="AB909" s="18"/>
      <c r="AC909" s="19"/>
    </row>
    <row r="910" spans="19:29" ht="13" x14ac:dyDescent="0.3">
      <c r="S910" s="14"/>
      <c r="T910" s="15"/>
      <c r="U910" s="16"/>
      <c r="V910" s="16"/>
      <c r="W910" s="20"/>
      <c r="X910" s="20"/>
      <c r="Y910" s="17"/>
      <c r="Z910" s="17"/>
      <c r="AA910" s="17"/>
      <c r="AB910" s="18"/>
      <c r="AC910" s="19"/>
    </row>
    <row r="911" spans="19:29" ht="13" x14ac:dyDescent="0.3">
      <c r="S911" s="14"/>
      <c r="T911" s="15"/>
      <c r="U911" s="16"/>
      <c r="V911" s="16"/>
      <c r="W911" s="20"/>
      <c r="X911" s="20"/>
      <c r="Y911" s="17"/>
      <c r="Z911" s="17"/>
      <c r="AA911" s="17"/>
      <c r="AB911" s="18"/>
      <c r="AC911" s="19"/>
    </row>
    <row r="912" spans="19:29" ht="13" x14ac:dyDescent="0.3">
      <c r="S912" s="14"/>
      <c r="T912" s="15"/>
      <c r="U912" s="16"/>
      <c r="V912" s="16"/>
      <c r="W912" s="20"/>
      <c r="X912" s="20"/>
      <c r="Y912" s="17"/>
      <c r="Z912" s="17"/>
      <c r="AA912" s="17"/>
      <c r="AB912" s="18"/>
      <c r="AC912" s="19"/>
    </row>
    <row r="913" spans="19:29" ht="13" x14ac:dyDescent="0.3">
      <c r="S913" s="14"/>
      <c r="T913" s="15"/>
      <c r="U913" s="16"/>
      <c r="V913" s="16"/>
      <c r="W913" s="20"/>
      <c r="X913" s="20"/>
      <c r="Y913" s="17"/>
      <c r="Z913" s="17"/>
      <c r="AA913" s="17"/>
      <c r="AB913" s="18"/>
      <c r="AC913" s="19"/>
    </row>
    <row r="914" spans="19:29" ht="13" x14ac:dyDescent="0.3">
      <c r="S914" s="14"/>
      <c r="T914" s="15"/>
      <c r="U914" s="16"/>
      <c r="V914" s="16"/>
      <c r="W914" s="20"/>
      <c r="X914" s="20"/>
      <c r="Y914" s="17"/>
      <c r="Z914" s="17"/>
      <c r="AA914" s="17"/>
      <c r="AB914" s="18"/>
      <c r="AC914" s="19"/>
    </row>
    <row r="915" spans="19:29" ht="13" x14ac:dyDescent="0.3">
      <c r="S915" s="14"/>
      <c r="T915" s="15"/>
      <c r="U915" s="16"/>
      <c r="V915" s="16"/>
      <c r="W915" s="20"/>
      <c r="X915" s="20"/>
      <c r="Y915" s="17"/>
      <c r="Z915" s="17"/>
      <c r="AA915" s="17"/>
      <c r="AB915" s="18"/>
      <c r="AC915" s="19"/>
    </row>
    <row r="916" spans="19:29" ht="13" x14ac:dyDescent="0.3">
      <c r="S916" s="14"/>
      <c r="T916" s="15"/>
      <c r="U916" s="16"/>
      <c r="V916" s="16"/>
      <c r="W916" s="20"/>
      <c r="X916" s="20"/>
      <c r="Y916" s="17"/>
      <c r="Z916" s="17"/>
      <c r="AA916" s="17"/>
      <c r="AB916" s="18"/>
      <c r="AC916" s="19"/>
    </row>
    <row r="917" spans="19:29" ht="13" x14ac:dyDescent="0.3">
      <c r="S917" s="14"/>
      <c r="T917" s="15"/>
      <c r="U917" s="16"/>
      <c r="V917" s="16"/>
      <c r="W917" s="20"/>
      <c r="X917" s="20"/>
      <c r="Y917" s="17"/>
      <c r="Z917" s="17"/>
      <c r="AA917" s="17"/>
      <c r="AB917" s="18"/>
      <c r="AC917" s="19"/>
    </row>
    <row r="918" spans="19:29" ht="13" x14ac:dyDescent="0.3">
      <c r="S918" s="14"/>
      <c r="T918" s="15"/>
      <c r="U918" s="16"/>
      <c r="V918" s="16"/>
      <c r="W918" s="20"/>
      <c r="X918" s="20"/>
      <c r="Y918" s="17"/>
      <c r="Z918" s="17"/>
      <c r="AA918" s="17"/>
      <c r="AB918" s="18"/>
      <c r="AC918" s="19"/>
    </row>
    <row r="919" spans="19:29" ht="13" x14ac:dyDescent="0.3">
      <c r="S919" s="14"/>
      <c r="T919" s="15"/>
      <c r="U919" s="16"/>
      <c r="V919" s="16"/>
      <c r="W919" s="20"/>
      <c r="X919" s="20"/>
      <c r="Y919" s="17"/>
      <c r="Z919" s="17"/>
      <c r="AA919" s="17"/>
      <c r="AB919" s="18"/>
      <c r="AC919" s="19"/>
    </row>
    <row r="920" spans="19:29" ht="13" x14ac:dyDescent="0.3">
      <c r="S920" s="14"/>
      <c r="T920" s="15"/>
      <c r="U920" s="16"/>
      <c r="V920" s="16"/>
      <c r="W920" s="20"/>
      <c r="X920" s="20"/>
      <c r="Y920" s="17"/>
      <c r="Z920" s="17"/>
      <c r="AA920" s="17"/>
      <c r="AB920" s="18"/>
      <c r="AC920" s="19"/>
    </row>
    <row r="921" spans="19:29" ht="13" x14ac:dyDescent="0.3">
      <c r="S921" s="14"/>
      <c r="T921" s="15"/>
      <c r="U921" s="16"/>
      <c r="V921" s="16"/>
      <c r="W921" s="20"/>
      <c r="X921" s="20"/>
      <c r="Y921" s="17"/>
      <c r="Z921" s="17"/>
      <c r="AA921" s="17"/>
      <c r="AB921" s="18"/>
      <c r="AC921" s="19"/>
    </row>
    <row r="922" spans="19:29" ht="13" x14ac:dyDescent="0.3">
      <c r="S922" s="14"/>
      <c r="T922" s="15"/>
      <c r="U922" s="16"/>
      <c r="V922" s="16"/>
      <c r="W922" s="20"/>
      <c r="X922" s="20"/>
      <c r="Y922" s="17"/>
      <c r="Z922" s="17"/>
      <c r="AA922" s="17"/>
      <c r="AB922" s="18"/>
      <c r="AC922" s="19"/>
    </row>
    <row r="923" spans="19:29" ht="13" x14ac:dyDescent="0.3">
      <c r="S923" s="14"/>
      <c r="T923" s="15"/>
      <c r="U923" s="16"/>
      <c r="V923" s="16"/>
      <c r="W923" s="20"/>
      <c r="X923" s="20"/>
      <c r="Y923" s="17"/>
      <c r="Z923" s="17"/>
      <c r="AA923" s="17"/>
      <c r="AB923" s="18"/>
      <c r="AC923" s="19"/>
    </row>
    <row r="924" spans="19:29" ht="13" x14ac:dyDescent="0.3">
      <c r="S924" s="14"/>
      <c r="T924" s="15"/>
      <c r="U924" s="16"/>
      <c r="V924" s="16"/>
      <c r="W924" s="20"/>
      <c r="X924" s="20"/>
      <c r="Y924" s="17"/>
      <c r="Z924" s="17"/>
      <c r="AA924" s="17"/>
      <c r="AB924" s="18"/>
      <c r="AC924" s="19"/>
    </row>
    <row r="925" spans="19:29" ht="13" x14ac:dyDescent="0.3">
      <c r="S925" s="14"/>
      <c r="T925" s="15"/>
      <c r="U925" s="16"/>
      <c r="V925" s="16"/>
      <c r="W925" s="20"/>
      <c r="X925" s="20"/>
      <c r="Y925" s="17"/>
      <c r="Z925" s="17"/>
      <c r="AA925" s="17"/>
      <c r="AB925" s="18"/>
      <c r="AC925" s="19"/>
    </row>
    <row r="926" spans="19:29" ht="13" x14ac:dyDescent="0.3">
      <c r="S926" s="14"/>
      <c r="T926" s="15"/>
      <c r="U926" s="16"/>
      <c r="V926" s="16"/>
      <c r="W926" s="20"/>
      <c r="X926" s="20"/>
      <c r="Y926" s="17"/>
      <c r="Z926" s="17"/>
      <c r="AA926" s="17"/>
      <c r="AB926" s="18"/>
      <c r="AC926" s="19"/>
    </row>
    <row r="927" spans="19:29" ht="13" x14ac:dyDescent="0.3">
      <c r="S927" s="14"/>
      <c r="T927" s="15"/>
      <c r="U927" s="16"/>
      <c r="V927" s="16"/>
      <c r="W927" s="20"/>
      <c r="X927" s="20"/>
      <c r="Y927" s="17"/>
      <c r="Z927" s="17"/>
      <c r="AA927" s="17"/>
      <c r="AB927" s="18"/>
      <c r="AC927" s="19"/>
    </row>
    <row r="928" spans="19:29" ht="13" x14ac:dyDescent="0.3">
      <c r="S928" s="14"/>
      <c r="T928" s="15"/>
      <c r="U928" s="16"/>
      <c r="V928" s="16"/>
      <c r="W928" s="20"/>
      <c r="X928" s="20"/>
      <c r="Y928" s="17"/>
      <c r="Z928" s="17"/>
      <c r="AA928" s="17"/>
      <c r="AB928" s="18"/>
      <c r="AC928" s="19"/>
    </row>
    <row r="929" spans="19:29" ht="13" x14ac:dyDescent="0.3">
      <c r="S929" s="14"/>
      <c r="T929" s="15"/>
      <c r="U929" s="16"/>
      <c r="V929" s="16"/>
      <c r="W929" s="20"/>
      <c r="X929" s="20"/>
      <c r="Y929" s="17"/>
      <c r="Z929" s="17"/>
      <c r="AA929" s="17"/>
      <c r="AB929" s="18"/>
      <c r="AC929" s="19"/>
    </row>
    <row r="930" spans="19:29" ht="13" x14ac:dyDescent="0.3">
      <c r="S930" s="14"/>
      <c r="T930" s="15"/>
      <c r="U930" s="16"/>
      <c r="V930" s="16"/>
      <c r="W930" s="20"/>
      <c r="X930" s="20"/>
      <c r="Y930" s="17"/>
      <c r="Z930" s="17"/>
      <c r="AA930" s="17"/>
      <c r="AB930" s="18"/>
      <c r="AC930" s="19"/>
    </row>
    <row r="931" spans="19:29" ht="13" x14ac:dyDescent="0.3">
      <c r="S931" s="14"/>
      <c r="T931" s="15"/>
      <c r="U931" s="16"/>
      <c r="V931" s="16"/>
      <c r="W931" s="20"/>
      <c r="X931" s="20"/>
      <c r="Y931" s="17"/>
      <c r="Z931" s="17"/>
      <c r="AA931" s="17"/>
      <c r="AB931" s="18"/>
      <c r="AC931" s="19"/>
    </row>
    <row r="932" spans="19:29" ht="13" x14ac:dyDescent="0.3">
      <c r="S932" s="14"/>
      <c r="T932" s="15"/>
      <c r="U932" s="16"/>
      <c r="V932" s="16"/>
      <c r="W932" s="20"/>
      <c r="X932" s="20"/>
      <c r="Y932" s="17"/>
      <c r="Z932" s="17"/>
      <c r="AA932" s="17"/>
      <c r="AB932" s="18"/>
      <c r="AC932" s="19"/>
    </row>
    <row r="933" spans="19:29" ht="13" x14ac:dyDescent="0.3">
      <c r="S933" s="14"/>
      <c r="T933" s="15"/>
      <c r="U933" s="16"/>
      <c r="V933" s="16"/>
      <c r="W933" s="20"/>
      <c r="X933" s="20"/>
      <c r="Y933" s="17"/>
      <c r="Z933" s="17"/>
      <c r="AA933" s="17"/>
      <c r="AB933" s="18"/>
      <c r="AC933" s="19"/>
    </row>
    <row r="934" spans="19:29" ht="13" x14ac:dyDescent="0.3">
      <c r="S934" s="14"/>
      <c r="T934" s="15"/>
      <c r="U934" s="16"/>
      <c r="V934" s="16"/>
      <c r="W934" s="20"/>
      <c r="X934" s="20"/>
      <c r="Y934" s="17"/>
      <c r="Z934" s="17"/>
      <c r="AA934" s="17"/>
      <c r="AB934" s="18"/>
      <c r="AC934" s="19"/>
    </row>
    <row r="935" spans="19:29" ht="13" x14ac:dyDescent="0.3">
      <c r="S935" s="14"/>
      <c r="T935" s="15"/>
      <c r="U935" s="16"/>
      <c r="V935" s="16"/>
      <c r="W935" s="20"/>
      <c r="X935" s="20"/>
      <c r="Y935" s="17"/>
      <c r="Z935" s="17"/>
      <c r="AA935" s="17"/>
      <c r="AB935" s="18"/>
      <c r="AC935" s="19"/>
    </row>
    <row r="936" spans="19:29" ht="13" x14ac:dyDescent="0.3">
      <c r="S936" s="14"/>
      <c r="T936" s="15"/>
      <c r="U936" s="16"/>
      <c r="V936" s="16"/>
      <c r="W936" s="20"/>
      <c r="X936" s="20"/>
      <c r="Y936" s="17"/>
      <c r="Z936" s="17"/>
      <c r="AA936" s="17"/>
      <c r="AB936" s="18"/>
      <c r="AC936" s="19"/>
    </row>
    <row r="937" spans="19:29" ht="13" x14ac:dyDescent="0.3">
      <c r="S937" s="14"/>
      <c r="T937" s="15"/>
      <c r="U937" s="16"/>
      <c r="V937" s="16"/>
      <c r="W937" s="20"/>
      <c r="X937" s="20"/>
      <c r="Y937" s="17"/>
      <c r="Z937" s="17"/>
      <c r="AA937" s="17"/>
      <c r="AB937" s="18"/>
      <c r="AC937" s="19"/>
    </row>
    <row r="938" spans="19:29" ht="13" x14ac:dyDescent="0.3">
      <c r="S938" s="14"/>
      <c r="T938" s="15"/>
      <c r="U938" s="16"/>
      <c r="V938" s="16"/>
      <c r="W938" s="20"/>
      <c r="X938" s="20"/>
      <c r="Y938" s="17"/>
      <c r="Z938" s="17"/>
      <c r="AA938" s="17"/>
      <c r="AB938" s="18"/>
      <c r="AC938" s="19"/>
    </row>
    <row r="939" spans="19:29" ht="13" x14ac:dyDescent="0.3">
      <c r="S939" s="14"/>
      <c r="T939" s="15"/>
      <c r="U939" s="16"/>
      <c r="V939" s="16"/>
      <c r="W939" s="20"/>
      <c r="X939" s="20"/>
      <c r="Y939" s="17"/>
      <c r="Z939" s="17"/>
      <c r="AA939" s="17"/>
      <c r="AB939" s="18"/>
      <c r="AC939" s="19"/>
    </row>
    <row r="940" spans="19:29" ht="13" x14ac:dyDescent="0.3">
      <c r="S940" s="14"/>
      <c r="T940" s="15"/>
      <c r="U940" s="16"/>
      <c r="V940" s="16"/>
      <c r="W940" s="20"/>
      <c r="X940" s="20"/>
      <c r="Y940" s="17"/>
      <c r="Z940" s="17"/>
      <c r="AA940" s="17"/>
      <c r="AB940" s="18"/>
      <c r="AC940" s="19"/>
    </row>
    <row r="941" spans="19:29" ht="13" x14ac:dyDescent="0.3">
      <c r="S941" s="14"/>
      <c r="T941" s="15"/>
      <c r="U941" s="16"/>
      <c r="V941" s="16"/>
      <c r="W941" s="20"/>
      <c r="X941" s="20"/>
      <c r="Y941" s="17"/>
      <c r="Z941" s="17"/>
      <c r="AA941" s="17"/>
      <c r="AB941" s="18"/>
      <c r="AC941" s="19"/>
    </row>
    <row r="942" spans="19:29" ht="13" x14ac:dyDescent="0.3">
      <c r="S942" s="14"/>
      <c r="T942" s="15"/>
      <c r="U942" s="16"/>
      <c r="V942" s="16"/>
      <c r="W942" s="20"/>
      <c r="X942" s="20"/>
      <c r="Y942" s="17"/>
      <c r="Z942" s="17"/>
      <c r="AA942" s="17"/>
      <c r="AB942" s="18"/>
      <c r="AC942" s="19"/>
    </row>
    <row r="943" spans="19:29" ht="13" x14ac:dyDescent="0.3">
      <c r="S943" s="14"/>
      <c r="T943" s="15"/>
      <c r="U943" s="16"/>
      <c r="V943" s="16"/>
      <c r="W943" s="20"/>
      <c r="X943" s="20"/>
      <c r="Y943" s="17"/>
      <c r="Z943" s="17"/>
      <c r="AA943" s="17"/>
      <c r="AB943" s="18"/>
      <c r="AC943" s="19"/>
    </row>
    <row r="944" spans="19:29" ht="13" x14ac:dyDescent="0.3">
      <c r="S944" s="14"/>
      <c r="T944" s="15"/>
      <c r="U944" s="16"/>
      <c r="V944" s="16"/>
      <c r="W944" s="20"/>
      <c r="X944" s="20"/>
      <c r="Y944" s="17"/>
      <c r="Z944" s="17"/>
      <c r="AA944" s="17"/>
      <c r="AB944" s="18"/>
      <c r="AC944" s="19"/>
    </row>
    <row r="945" spans="19:29" ht="13" x14ac:dyDescent="0.3">
      <c r="S945" s="14"/>
      <c r="T945" s="15"/>
      <c r="U945" s="16"/>
      <c r="V945" s="16"/>
      <c r="W945" s="20"/>
      <c r="X945" s="20"/>
      <c r="Y945" s="17"/>
      <c r="Z945" s="17"/>
      <c r="AA945" s="17"/>
      <c r="AB945" s="18"/>
      <c r="AC945" s="19"/>
    </row>
    <row r="946" spans="19:29" ht="13" x14ac:dyDescent="0.3">
      <c r="S946" s="14"/>
      <c r="T946" s="15"/>
      <c r="U946" s="16"/>
      <c r="V946" s="16"/>
      <c r="W946" s="20"/>
      <c r="X946" s="20"/>
      <c r="Y946" s="17"/>
      <c r="Z946" s="17"/>
      <c r="AA946" s="17"/>
      <c r="AB946" s="18"/>
      <c r="AC946" s="19"/>
    </row>
    <row r="947" spans="19:29" ht="13" x14ac:dyDescent="0.3">
      <c r="S947" s="14"/>
      <c r="T947" s="15"/>
      <c r="U947" s="16"/>
      <c r="V947" s="16"/>
      <c r="W947" s="20"/>
      <c r="X947" s="20"/>
      <c r="Y947" s="17"/>
      <c r="Z947" s="17"/>
      <c r="AA947" s="17"/>
      <c r="AB947" s="18"/>
      <c r="AC947" s="19"/>
    </row>
    <row r="948" spans="19:29" ht="13" x14ac:dyDescent="0.3">
      <c r="S948" s="14"/>
      <c r="T948" s="15"/>
      <c r="U948" s="16"/>
      <c r="V948" s="16"/>
      <c r="W948" s="20"/>
      <c r="X948" s="20"/>
      <c r="Y948" s="17"/>
      <c r="Z948" s="17"/>
      <c r="AA948" s="17"/>
      <c r="AB948" s="18"/>
      <c r="AC948" s="19"/>
    </row>
    <row r="949" spans="19:29" ht="13" x14ac:dyDescent="0.3">
      <c r="S949" s="14"/>
      <c r="T949" s="15"/>
      <c r="U949" s="16"/>
      <c r="V949" s="16"/>
      <c r="W949" s="20"/>
      <c r="X949" s="20"/>
      <c r="Y949" s="17"/>
      <c r="Z949" s="17"/>
      <c r="AA949" s="17"/>
      <c r="AB949" s="18"/>
      <c r="AC949" s="19"/>
    </row>
    <row r="950" spans="19:29" ht="13" x14ac:dyDescent="0.3">
      <c r="S950" s="14"/>
      <c r="T950" s="15"/>
      <c r="U950" s="16"/>
      <c r="V950" s="16"/>
      <c r="W950" s="20"/>
      <c r="X950" s="20"/>
      <c r="Y950" s="17"/>
      <c r="Z950" s="17"/>
      <c r="AA950" s="17"/>
      <c r="AB950" s="18"/>
      <c r="AC950" s="19"/>
    </row>
    <row r="951" spans="19:29" ht="13" x14ac:dyDescent="0.3">
      <c r="S951" s="14"/>
      <c r="T951" s="15"/>
      <c r="U951" s="16"/>
      <c r="V951" s="16"/>
      <c r="W951" s="20"/>
      <c r="X951" s="20"/>
      <c r="Y951" s="17"/>
      <c r="Z951" s="17"/>
      <c r="AA951" s="17"/>
      <c r="AB951" s="18"/>
      <c r="AC951" s="19"/>
    </row>
    <row r="952" spans="19:29" ht="13" x14ac:dyDescent="0.3">
      <c r="S952" s="14"/>
      <c r="T952" s="15"/>
      <c r="U952" s="16"/>
      <c r="V952" s="16"/>
      <c r="W952" s="20"/>
      <c r="X952" s="20"/>
      <c r="Y952" s="17"/>
      <c r="Z952" s="17"/>
      <c r="AA952" s="17"/>
      <c r="AB952" s="18"/>
      <c r="AC952" s="19"/>
    </row>
    <row r="953" spans="19:29" ht="13" x14ac:dyDescent="0.3">
      <c r="S953" s="14"/>
      <c r="T953" s="15"/>
      <c r="U953" s="16"/>
      <c r="V953" s="16"/>
      <c r="W953" s="20"/>
      <c r="X953" s="20"/>
      <c r="Y953" s="17"/>
      <c r="Z953" s="17"/>
      <c r="AA953" s="17"/>
      <c r="AB953" s="18"/>
      <c r="AC953" s="19"/>
    </row>
    <row r="954" spans="19:29" ht="13" x14ac:dyDescent="0.3">
      <c r="S954" s="14"/>
      <c r="T954" s="15"/>
      <c r="U954" s="16"/>
      <c r="V954" s="16"/>
      <c r="W954" s="20"/>
      <c r="X954" s="20"/>
      <c r="Y954" s="17"/>
      <c r="Z954" s="17"/>
      <c r="AA954" s="17"/>
      <c r="AB954" s="18"/>
      <c r="AC954" s="19"/>
    </row>
    <row r="955" spans="19:29" ht="13" x14ac:dyDescent="0.3">
      <c r="S955" s="14"/>
      <c r="T955" s="15"/>
      <c r="U955" s="16"/>
      <c r="V955" s="16"/>
      <c r="W955" s="20"/>
      <c r="X955" s="20"/>
      <c r="Y955" s="17"/>
      <c r="Z955" s="17"/>
      <c r="AA955" s="17"/>
      <c r="AB955" s="18"/>
      <c r="AC955" s="19"/>
    </row>
    <row r="956" spans="19:29" ht="13" x14ac:dyDescent="0.3">
      <c r="S956" s="14"/>
      <c r="T956" s="15"/>
      <c r="U956" s="16"/>
      <c r="V956" s="16"/>
      <c r="W956" s="20"/>
      <c r="X956" s="20"/>
      <c r="Y956" s="17"/>
      <c r="Z956" s="17"/>
      <c r="AA956" s="17"/>
      <c r="AB956" s="18"/>
      <c r="AC956" s="19"/>
    </row>
    <row r="957" spans="19:29" ht="13" x14ac:dyDescent="0.3">
      <c r="S957" s="14"/>
      <c r="T957" s="15"/>
      <c r="U957" s="16"/>
      <c r="V957" s="16"/>
      <c r="W957" s="20"/>
      <c r="X957" s="20"/>
      <c r="Y957" s="17"/>
      <c r="Z957" s="17"/>
      <c r="AA957" s="17"/>
      <c r="AB957" s="18"/>
      <c r="AC957" s="19"/>
    </row>
    <row r="958" spans="19:29" ht="13" x14ac:dyDescent="0.3">
      <c r="S958" s="14"/>
      <c r="T958" s="15"/>
      <c r="U958" s="16"/>
      <c r="V958" s="16"/>
      <c r="W958" s="20"/>
      <c r="X958" s="20"/>
      <c r="Y958" s="17"/>
      <c r="Z958" s="17"/>
      <c r="AA958" s="17"/>
      <c r="AB958" s="18"/>
      <c r="AC958" s="19"/>
    </row>
    <row r="959" spans="19:29" ht="13" x14ac:dyDescent="0.3">
      <c r="S959" s="14"/>
      <c r="T959" s="15"/>
      <c r="U959" s="16"/>
      <c r="V959" s="16"/>
      <c r="W959" s="20"/>
      <c r="X959" s="20"/>
      <c r="Y959" s="17"/>
      <c r="Z959" s="17"/>
      <c r="AA959" s="17"/>
      <c r="AB959" s="18"/>
      <c r="AC959" s="19"/>
    </row>
    <row r="960" spans="19:29" ht="13" x14ac:dyDescent="0.3">
      <c r="S960" s="14"/>
      <c r="T960" s="15"/>
      <c r="U960" s="16"/>
      <c r="V960" s="16"/>
      <c r="W960" s="20"/>
      <c r="X960" s="20"/>
      <c r="Y960" s="17"/>
      <c r="Z960" s="17"/>
      <c r="AA960" s="17"/>
      <c r="AB960" s="18"/>
      <c r="AC960" s="19"/>
    </row>
    <row r="961" spans="19:29" ht="13" x14ac:dyDescent="0.3">
      <c r="S961" s="14"/>
      <c r="T961" s="15"/>
      <c r="U961" s="16"/>
      <c r="V961" s="16"/>
      <c r="W961" s="20"/>
      <c r="X961" s="20"/>
      <c r="Y961" s="17"/>
      <c r="Z961" s="17"/>
      <c r="AA961" s="17"/>
      <c r="AB961" s="18"/>
      <c r="AC961" s="19"/>
    </row>
    <row r="962" spans="19:29" ht="13" x14ac:dyDescent="0.3">
      <c r="S962" s="14"/>
      <c r="T962" s="15"/>
      <c r="U962" s="16"/>
      <c r="V962" s="16"/>
      <c r="W962" s="20"/>
      <c r="X962" s="20"/>
      <c r="Y962" s="17"/>
      <c r="Z962" s="17"/>
      <c r="AA962" s="17"/>
      <c r="AB962" s="18"/>
      <c r="AC962" s="19"/>
    </row>
    <row r="963" spans="19:29" ht="13" x14ac:dyDescent="0.3">
      <c r="S963" s="14"/>
      <c r="T963" s="15"/>
      <c r="U963" s="16"/>
      <c r="V963" s="16"/>
      <c r="W963" s="20"/>
      <c r="X963" s="20"/>
      <c r="Y963" s="17"/>
      <c r="Z963" s="17"/>
      <c r="AA963" s="17"/>
      <c r="AB963" s="18"/>
      <c r="AC963" s="19"/>
    </row>
    <row r="964" spans="19:29" ht="13" x14ac:dyDescent="0.3">
      <c r="S964" s="14"/>
      <c r="T964" s="15"/>
      <c r="U964" s="16"/>
      <c r="V964" s="16"/>
      <c r="W964" s="20"/>
      <c r="X964" s="20"/>
      <c r="Y964" s="17"/>
      <c r="Z964" s="17"/>
      <c r="AA964" s="17"/>
      <c r="AB964" s="18"/>
      <c r="AC964" s="19"/>
    </row>
    <row r="965" spans="19:29" ht="13" x14ac:dyDescent="0.3">
      <c r="S965" s="14"/>
      <c r="T965" s="15"/>
      <c r="U965" s="16"/>
      <c r="V965" s="16"/>
      <c r="W965" s="20"/>
      <c r="X965" s="20"/>
      <c r="Y965" s="17"/>
      <c r="Z965" s="17"/>
      <c r="AA965" s="17"/>
      <c r="AB965" s="18"/>
      <c r="AC965" s="19"/>
    </row>
    <row r="966" spans="19:29" ht="13" x14ac:dyDescent="0.3">
      <c r="S966" s="14"/>
      <c r="T966" s="15"/>
      <c r="U966" s="16"/>
      <c r="V966" s="16"/>
      <c r="W966" s="20"/>
      <c r="X966" s="20"/>
      <c r="Y966" s="17"/>
      <c r="Z966" s="17"/>
      <c r="AA966" s="17"/>
      <c r="AB966" s="18"/>
      <c r="AC966" s="19"/>
    </row>
    <row r="967" spans="19:29" ht="13" x14ac:dyDescent="0.3">
      <c r="S967" s="14"/>
      <c r="T967" s="15"/>
      <c r="U967" s="16"/>
      <c r="V967" s="16"/>
      <c r="W967" s="20"/>
      <c r="X967" s="20"/>
      <c r="Y967" s="17"/>
      <c r="Z967" s="17"/>
      <c r="AA967" s="17"/>
      <c r="AB967" s="18"/>
      <c r="AC967" s="19"/>
    </row>
    <row r="968" spans="19:29" ht="13" x14ac:dyDescent="0.3">
      <c r="S968" s="14"/>
      <c r="T968" s="15"/>
      <c r="U968" s="16"/>
      <c r="V968" s="16"/>
      <c r="W968" s="20"/>
      <c r="X968" s="20"/>
      <c r="Y968" s="17"/>
      <c r="Z968" s="17"/>
      <c r="AA968" s="17"/>
      <c r="AB968" s="18"/>
      <c r="AC968" s="19"/>
    </row>
    <row r="969" spans="19:29" ht="13" x14ac:dyDescent="0.3">
      <c r="S969" s="14"/>
      <c r="T969" s="15"/>
      <c r="U969" s="16"/>
      <c r="V969" s="16"/>
      <c r="W969" s="20"/>
      <c r="X969" s="20"/>
      <c r="Y969" s="17"/>
      <c r="Z969" s="17"/>
      <c r="AA969" s="17"/>
      <c r="AB969" s="18"/>
      <c r="AC969" s="19"/>
    </row>
    <row r="970" spans="19:29" ht="13" x14ac:dyDescent="0.3">
      <c r="S970" s="14"/>
      <c r="T970" s="15"/>
      <c r="U970" s="16"/>
      <c r="V970" s="16"/>
      <c r="W970" s="20"/>
      <c r="X970" s="20"/>
      <c r="Y970" s="17"/>
      <c r="Z970" s="17"/>
      <c r="AA970" s="17"/>
      <c r="AB970" s="18"/>
      <c r="AC970" s="19"/>
    </row>
    <row r="971" spans="19:29" ht="13" x14ac:dyDescent="0.3">
      <c r="S971" s="14"/>
      <c r="T971" s="15"/>
      <c r="U971" s="16"/>
      <c r="V971" s="16"/>
      <c r="W971" s="20"/>
      <c r="X971" s="20"/>
      <c r="Y971" s="17"/>
      <c r="Z971" s="17"/>
      <c r="AA971" s="17"/>
      <c r="AB971" s="18"/>
      <c r="AC971" s="19"/>
    </row>
    <row r="972" spans="19:29" ht="13" x14ac:dyDescent="0.3">
      <c r="S972" s="14"/>
      <c r="T972" s="15"/>
      <c r="U972" s="16"/>
      <c r="V972" s="16"/>
      <c r="W972" s="20"/>
      <c r="X972" s="20"/>
      <c r="Y972" s="17"/>
      <c r="Z972" s="17"/>
      <c r="AA972" s="17"/>
      <c r="AB972" s="18"/>
      <c r="AC972" s="19"/>
    </row>
    <row r="973" spans="19:29" ht="13" x14ac:dyDescent="0.3">
      <c r="S973" s="14"/>
      <c r="T973" s="15"/>
      <c r="U973" s="16"/>
      <c r="V973" s="16"/>
      <c r="W973" s="20"/>
      <c r="X973" s="20"/>
      <c r="Y973" s="17"/>
      <c r="Z973" s="17"/>
      <c r="AA973" s="17"/>
      <c r="AB973" s="18"/>
      <c r="AC973" s="19"/>
    </row>
    <row r="974" spans="19:29" ht="13" x14ac:dyDescent="0.3">
      <c r="S974" s="14"/>
      <c r="T974" s="15"/>
      <c r="U974" s="16"/>
      <c r="V974" s="16"/>
      <c r="W974" s="20"/>
      <c r="X974" s="20"/>
      <c r="Y974" s="17"/>
      <c r="Z974" s="17"/>
      <c r="AA974" s="17"/>
      <c r="AB974" s="18"/>
      <c r="AC974" s="19"/>
    </row>
    <row r="975" spans="19:29" ht="13" x14ac:dyDescent="0.3">
      <c r="S975" s="14"/>
      <c r="T975" s="15"/>
      <c r="U975" s="16"/>
      <c r="V975" s="16"/>
      <c r="W975" s="20"/>
      <c r="X975" s="20"/>
      <c r="Y975" s="17"/>
      <c r="Z975" s="17"/>
      <c r="AA975" s="17"/>
      <c r="AB975" s="18"/>
      <c r="AC975" s="19"/>
    </row>
    <row r="976" spans="19:29" ht="13" x14ac:dyDescent="0.3">
      <c r="S976" s="14"/>
      <c r="T976" s="15"/>
      <c r="U976" s="16"/>
      <c r="V976" s="16"/>
      <c r="W976" s="20"/>
      <c r="X976" s="20"/>
      <c r="Y976" s="17"/>
      <c r="Z976" s="17"/>
      <c r="AA976" s="17"/>
      <c r="AB976" s="18"/>
      <c r="AC976" s="19"/>
    </row>
    <row r="977" spans="19:29" ht="13" x14ac:dyDescent="0.3">
      <c r="S977" s="14"/>
      <c r="T977" s="15"/>
      <c r="U977" s="16"/>
      <c r="V977" s="16"/>
      <c r="W977" s="20"/>
      <c r="X977" s="20"/>
      <c r="Y977" s="17"/>
      <c r="Z977" s="17"/>
      <c r="AA977" s="17"/>
      <c r="AB977" s="18"/>
      <c r="AC977" s="19"/>
    </row>
    <row r="978" spans="19:29" ht="13" x14ac:dyDescent="0.3">
      <c r="S978" s="14"/>
      <c r="T978" s="15"/>
      <c r="U978" s="16"/>
      <c r="V978" s="16"/>
      <c r="W978" s="20"/>
      <c r="X978" s="20"/>
      <c r="Y978" s="17"/>
      <c r="Z978" s="17"/>
      <c r="AA978" s="17"/>
      <c r="AB978" s="18"/>
      <c r="AC978" s="19"/>
    </row>
    <row r="979" spans="19:29" ht="13" x14ac:dyDescent="0.3">
      <c r="S979" s="14"/>
      <c r="T979" s="15"/>
      <c r="U979" s="16"/>
      <c r="V979" s="16"/>
      <c r="W979" s="20"/>
      <c r="X979" s="20"/>
      <c r="Y979" s="17"/>
      <c r="Z979" s="17"/>
      <c r="AA979" s="17"/>
      <c r="AB979" s="18"/>
      <c r="AC979" s="19"/>
    </row>
    <row r="980" spans="19:29" ht="13" x14ac:dyDescent="0.3">
      <c r="S980" s="14"/>
      <c r="T980" s="15"/>
      <c r="U980" s="16"/>
      <c r="V980" s="16"/>
      <c r="W980" s="20"/>
      <c r="X980" s="20"/>
      <c r="Y980" s="17"/>
      <c r="Z980" s="17"/>
      <c r="AA980" s="17"/>
      <c r="AB980" s="18"/>
      <c r="AC980" s="19"/>
    </row>
    <row r="981" spans="19:29" ht="13" x14ac:dyDescent="0.3">
      <c r="S981" s="14"/>
      <c r="T981" s="15"/>
      <c r="U981" s="16"/>
      <c r="V981" s="16"/>
      <c r="W981" s="20"/>
      <c r="X981" s="20"/>
      <c r="Y981" s="17"/>
      <c r="Z981" s="17"/>
      <c r="AA981" s="17"/>
      <c r="AB981" s="18"/>
      <c r="AC981" s="19"/>
    </row>
    <row r="982" spans="19:29" ht="13" x14ac:dyDescent="0.3">
      <c r="S982" s="14"/>
      <c r="T982" s="15"/>
      <c r="U982" s="16"/>
      <c r="V982" s="16"/>
      <c r="W982" s="20"/>
      <c r="X982" s="20"/>
      <c r="Y982" s="17"/>
      <c r="Z982" s="17"/>
      <c r="AA982" s="17"/>
      <c r="AB982" s="18"/>
      <c r="AC982" s="19"/>
    </row>
    <row r="983" spans="19:29" ht="13" x14ac:dyDescent="0.3">
      <c r="S983" s="14"/>
      <c r="T983" s="15"/>
      <c r="U983" s="16"/>
      <c r="V983" s="16"/>
      <c r="W983" s="20"/>
      <c r="X983" s="20"/>
      <c r="Y983" s="17"/>
      <c r="Z983" s="17"/>
      <c r="AA983" s="17"/>
      <c r="AB983" s="18"/>
      <c r="AC983" s="19"/>
    </row>
    <row r="984" spans="19:29" ht="13" x14ac:dyDescent="0.3">
      <c r="S984" s="14"/>
      <c r="T984" s="15"/>
      <c r="U984" s="16"/>
      <c r="V984" s="16"/>
      <c r="W984" s="20"/>
      <c r="X984" s="20"/>
      <c r="Y984" s="17"/>
      <c r="Z984" s="17"/>
      <c r="AA984" s="17"/>
      <c r="AB984" s="18"/>
      <c r="AC984" s="19"/>
    </row>
    <row r="985" spans="19:29" ht="13" x14ac:dyDescent="0.3">
      <c r="S985" s="14"/>
      <c r="T985" s="15"/>
      <c r="U985" s="16"/>
      <c r="V985" s="16"/>
      <c r="W985" s="20"/>
      <c r="X985" s="20"/>
      <c r="Y985" s="17"/>
      <c r="Z985" s="17"/>
      <c r="AA985" s="17"/>
      <c r="AB985" s="18"/>
      <c r="AC985" s="19"/>
    </row>
    <row r="986" spans="19:29" ht="13" x14ac:dyDescent="0.3">
      <c r="S986" s="14"/>
      <c r="T986" s="15"/>
      <c r="U986" s="16"/>
      <c r="V986" s="16"/>
      <c r="W986" s="20"/>
      <c r="X986" s="20"/>
      <c r="Y986" s="17"/>
      <c r="Z986" s="17"/>
      <c r="AA986" s="17"/>
      <c r="AB986" s="18"/>
      <c r="AC986" s="19"/>
    </row>
    <row r="987" spans="19:29" ht="13" x14ac:dyDescent="0.3">
      <c r="S987" s="14"/>
      <c r="T987" s="15"/>
      <c r="U987" s="16"/>
      <c r="V987" s="16"/>
      <c r="W987" s="20"/>
      <c r="X987" s="20"/>
      <c r="Y987" s="17"/>
      <c r="Z987" s="17"/>
      <c r="AA987" s="17"/>
      <c r="AB987" s="18"/>
      <c r="AC987" s="19"/>
    </row>
    <row r="988" spans="19:29" ht="13" x14ac:dyDescent="0.3">
      <c r="S988" s="14"/>
      <c r="T988" s="15"/>
      <c r="U988" s="16"/>
      <c r="V988" s="16"/>
      <c r="W988" s="20"/>
      <c r="X988" s="20"/>
      <c r="Y988" s="17"/>
      <c r="Z988" s="17"/>
      <c r="AA988" s="17"/>
      <c r="AB988" s="18"/>
      <c r="AC988" s="19"/>
    </row>
    <row r="989" spans="19:29" ht="13" x14ac:dyDescent="0.3">
      <c r="S989" s="14"/>
      <c r="T989" s="15"/>
      <c r="U989" s="16"/>
      <c r="V989" s="16"/>
      <c r="W989" s="20"/>
      <c r="X989" s="20"/>
      <c r="Y989" s="17"/>
      <c r="Z989" s="17"/>
      <c r="AA989" s="17"/>
      <c r="AB989" s="18"/>
      <c r="AC989" s="19"/>
    </row>
    <row r="990" spans="19:29" ht="13" x14ac:dyDescent="0.3">
      <c r="S990" s="14"/>
      <c r="T990" s="15"/>
      <c r="U990" s="16"/>
      <c r="V990" s="16"/>
      <c r="W990" s="20"/>
      <c r="X990" s="20"/>
      <c r="Y990" s="17"/>
      <c r="Z990" s="17"/>
      <c r="AA990" s="17"/>
      <c r="AB990" s="18"/>
      <c r="AC990" s="19"/>
    </row>
    <row r="991" spans="19:29" ht="13" x14ac:dyDescent="0.3">
      <c r="S991" s="14"/>
      <c r="T991" s="15"/>
      <c r="U991" s="16"/>
      <c r="V991" s="16"/>
      <c r="W991" s="20"/>
      <c r="X991" s="20"/>
      <c r="Y991" s="17"/>
      <c r="Z991" s="17"/>
      <c r="AA991" s="17"/>
      <c r="AB991" s="18"/>
      <c r="AC991" s="19"/>
    </row>
    <row r="992" spans="19:29" ht="13" x14ac:dyDescent="0.3">
      <c r="S992" s="14"/>
      <c r="T992" s="15"/>
      <c r="U992" s="16"/>
      <c r="V992" s="16"/>
      <c r="W992" s="20"/>
      <c r="X992" s="20"/>
      <c r="Y992" s="17"/>
      <c r="Z992" s="17"/>
      <c r="AA992" s="17"/>
      <c r="AB992" s="18"/>
      <c r="AC992" s="19"/>
    </row>
    <row r="993" spans="19:29" ht="13" x14ac:dyDescent="0.3">
      <c r="S993" s="14"/>
      <c r="T993" s="15"/>
      <c r="U993" s="16"/>
      <c r="V993" s="16"/>
      <c r="W993" s="20"/>
      <c r="X993" s="20"/>
      <c r="Y993" s="17"/>
      <c r="Z993" s="17"/>
      <c r="AA993" s="17"/>
      <c r="AB993" s="18"/>
      <c r="AC993" s="19"/>
    </row>
    <row r="994" spans="19:29" ht="13" x14ac:dyDescent="0.3">
      <c r="S994" s="14"/>
      <c r="T994" s="15"/>
      <c r="U994" s="16"/>
      <c r="V994" s="16"/>
      <c r="W994" s="20"/>
      <c r="X994" s="20"/>
      <c r="Y994" s="17"/>
      <c r="Z994" s="17"/>
      <c r="AA994" s="17"/>
      <c r="AB994" s="18"/>
      <c r="AC994" s="19"/>
    </row>
    <row r="995" spans="19:29" ht="13" x14ac:dyDescent="0.3">
      <c r="S995" s="14"/>
      <c r="T995" s="15"/>
      <c r="U995" s="16"/>
      <c r="V995" s="16"/>
      <c r="W995" s="20"/>
      <c r="X995" s="20"/>
      <c r="Y995" s="17"/>
      <c r="Z995" s="17"/>
      <c r="AA995" s="17"/>
      <c r="AB995" s="18"/>
      <c r="AC995" s="19"/>
    </row>
    <row r="996" spans="19:29" ht="13" x14ac:dyDescent="0.3">
      <c r="S996" s="14"/>
      <c r="T996" s="15"/>
      <c r="U996" s="16"/>
      <c r="V996" s="16"/>
      <c r="W996" s="20"/>
      <c r="X996" s="20"/>
      <c r="Y996" s="17"/>
      <c r="Z996" s="17"/>
      <c r="AA996" s="17"/>
      <c r="AB996" s="18"/>
      <c r="AC996" s="19"/>
    </row>
    <row r="997" spans="19:29" ht="13" x14ac:dyDescent="0.3">
      <c r="S997" s="14"/>
      <c r="T997" s="15"/>
      <c r="U997" s="16"/>
      <c r="V997" s="16"/>
      <c r="W997" s="20"/>
      <c r="X997" s="20"/>
      <c r="Y997" s="17"/>
      <c r="Z997" s="17"/>
      <c r="AA997" s="17"/>
      <c r="AB997" s="18"/>
      <c r="AC997" s="19"/>
    </row>
    <row r="998" spans="19:29" ht="13" x14ac:dyDescent="0.3">
      <c r="S998" s="14"/>
      <c r="T998" s="15"/>
      <c r="U998" s="16"/>
      <c r="V998" s="16"/>
      <c r="W998" s="20"/>
      <c r="X998" s="20"/>
      <c r="Y998" s="17"/>
      <c r="Z998" s="17"/>
      <c r="AA998" s="17"/>
      <c r="AB998" s="18"/>
      <c r="AC998" s="19"/>
    </row>
    <row r="999" spans="19:29" ht="13" x14ac:dyDescent="0.3">
      <c r="S999" s="14"/>
      <c r="T999" s="15"/>
      <c r="U999" s="16"/>
      <c r="V999" s="16"/>
      <c r="W999" s="20"/>
      <c r="X999" s="20"/>
      <c r="Y999" s="17"/>
      <c r="Z999" s="17"/>
      <c r="AA999" s="17"/>
      <c r="AB999" s="18"/>
      <c r="AC999" s="19"/>
    </row>
    <row r="1000" spans="19:29" ht="13" x14ac:dyDescent="0.3">
      <c r="S1000" s="14"/>
      <c r="T1000" s="15"/>
      <c r="U1000" s="16"/>
      <c r="V1000" s="16"/>
      <c r="W1000" s="20"/>
      <c r="X1000" s="20"/>
      <c r="Y1000" s="17"/>
      <c r="Z1000" s="17"/>
      <c r="AA1000" s="17"/>
      <c r="AB1000" s="18"/>
      <c r="AC1000" s="19"/>
    </row>
    <row r="1001" spans="19:29" ht="13" x14ac:dyDescent="0.3">
      <c r="S1001" s="14"/>
      <c r="T1001" s="15"/>
      <c r="U1001" s="16"/>
      <c r="V1001" s="16"/>
      <c r="W1001" s="20"/>
      <c r="X1001" s="20"/>
      <c r="Y1001" s="17"/>
      <c r="Z1001" s="17"/>
      <c r="AA1001" s="17"/>
      <c r="AB1001" s="18"/>
      <c r="AC1001" s="19"/>
    </row>
    <row r="1002" spans="19:29" ht="13" x14ac:dyDescent="0.3">
      <c r="S1002" s="14"/>
      <c r="T1002" s="15"/>
      <c r="U1002" s="16"/>
      <c r="V1002" s="16"/>
      <c r="W1002" s="20"/>
      <c r="X1002" s="20"/>
      <c r="Y1002" s="17"/>
      <c r="Z1002" s="17"/>
      <c r="AA1002" s="17"/>
      <c r="AB1002" s="18"/>
      <c r="AC1002" s="19"/>
    </row>
    <row r="1003" spans="19:29" ht="13" x14ac:dyDescent="0.3">
      <c r="S1003" s="14"/>
      <c r="T1003" s="15"/>
      <c r="U1003" s="16"/>
      <c r="V1003" s="16"/>
      <c r="W1003" s="20"/>
      <c r="X1003" s="20"/>
      <c r="Y1003" s="17"/>
      <c r="Z1003" s="17"/>
      <c r="AA1003" s="17"/>
      <c r="AB1003" s="18"/>
      <c r="AC1003" s="19"/>
    </row>
    <row r="1004" spans="19:29" ht="13" x14ac:dyDescent="0.3">
      <c r="S1004" s="14"/>
      <c r="T1004" s="15"/>
      <c r="U1004" s="16"/>
      <c r="V1004" s="16"/>
      <c r="W1004" s="20"/>
      <c r="X1004" s="20"/>
      <c r="Y1004" s="17"/>
      <c r="Z1004" s="17"/>
      <c r="AA1004" s="17"/>
      <c r="AB1004" s="18"/>
      <c r="AC1004" s="19"/>
    </row>
    <row r="1005" spans="19:29" ht="13" x14ac:dyDescent="0.3">
      <c r="S1005" s="14"/>
      <c r="T1005" s="15"/>
      <c r="U1005" s="16"/>
      <c r="V1005" s="16"/>
      <c r="W1005" s="20"/>
      <c r="X1005" s="20"/>
      <c r="Y1005" s="17"/>
      <c r="Z1005" s="17"/>
      <c r="AA1005" s="17"/>
      <c r="AB1005" s="18"/>
      <c r="AC1005" s="19"/>
    </row>
    <row r="1006" spans="19:29" ht="13" x14ac:dyDescent="0.3">
      <c r="S1006" s="14"/>
      <c r="T1006" s="15"/>
      <c r="U1006" s="16"/>
      <c r="V1006" s="16"/>
      <c r="W1006" s="20"/>
      <c r="X1006" s="20"/>
      <c r="Y1006" s="17"/>
      <c r="Z1006" s="17"/>
      <c r="AA1006" s="17"/>
      <c r="AB1006" s="18"/>
      <c r="AC1006" s="19"/>
    </row>
    <row r="1007" spans="19:29" ht="13" x14ac:dyDescent="0.3">
      <c r="S1007" s="14"/>
      <c r="T1007" s="15"/>
      <c r="U1007" s="16"/>
      <c r="V1007" s="16"/>
      <c r="W1007" s="20"/>
      <c r="X1007" s="20"/>
      <c r="Y1007" s="17"/>
      <c r="Z1007" s="17"/>
      <c r="AA1007" s="17"/>
      <c r="AB1007" s="18"/>
      <c r="AC1007" s="19"/>
    </row>
    <row r="1008" spans="19:29" ht="13" x14ac:dyDescent="0.3">
      <c r="S1008" s="14"/>
      <c r="T1008" s="15"/>
      <c r="U1008" s="16"/>
      <c r="V1008" s="16"/>
      <c r="W1008" s="20"/>
      <c r="X1008" s="20"/>
      <c r="Y1008" s="17"/>
      <c r="Z1008" s="17"/>
      <c r="AA1008" s="17"/>
      <c r="AB1008" s="18"/>
      <c r="AC1008" s="19"/>
    </row>
    <row r="1009" spans="19:30" ht="13" x14ac:dyDescent="0.3">
      <c r="S1009" s="14"/>
      <c r="T1009" s="15"/>
      <c r="U1009" s="16"/>
      <c r="V1009" s="16"/>
      <c r="W1009" s="20"/>
      <c r="X1009" s="20"/>
      <c r="Y1009" s="17"/>
      <c r="Z1009" s="17"/>
      <c r="AA1009" s="17"/>
      <c r="AB1009" s="18"/>
      <c r="AC1009" s="19"/>
    </row>
    <row r="1010" spans="19:30" ht="13" x14ac:dyDescent="0.3">
      <c r="S1010" s="14"/>
      <c r="T1010" s="15"/>
      <c r="U1010" s="16"/>
      <c r="V1010" s="16"/>
      <c r="W1010" s="20"/>
      <c r="X1010" s="20"/>
      <c r="Y1010" s="17"/>
      <c r="Z1010" s="17"/>
      <c r="AA1010" s="17"/>
      <c r="AB1010" s="18"/>
      <c r="AC1010" s="19"/>
    </row>
    <row r="1011" spans="19:30" ht="13" x14ac:dyDescent="0.3">
      <c r="S1011" s="14"/>
      <c r="T1011" s="15"/>
      <c r="U1011" s="16"/>
      <c r="V1011" s="16"/>
      <c r="W1011" s="20"/>
      <c r="X1011" s="20"/>
      <c r="Y1011" s="17"/>
      <c r="Z1011" s="17"/>
      <c r="AA1011" s="17"/>
      <c r="AB1011" s="18"/>
      <c r="AC1011" s="19"/>
    </row>
    <row r="1012" spans="19:30" ht="13" x14ac:dyDescent="0.3">
      <c r="S1012" s="14"/>
      <c r="T1012" s="15"/>
      <c r="U1012" s="16"/>
      <c r="V1012" s="16"/>
      <c r="W1012" s="20"/>
      <c r="X1012" s="20"/>
      <c r="Y1012" s="17"/>
      <c r="Z1012" s="17"/>
      <c r="AA1012" s="17"/>
      <c r="AB1012" s="18"/>
      <c r="AC1012" s="19"/>
    </row>
    <row r="1013" spans="19:30" ht="13" x14ac:dyDescent="0.3">
      <c r="S1013" s="14"/>
      <c r="T1013" s="15"/>
      <c r="U1013" s="16"/>
      <c r="V1013" s="16"/>
      <c r="W1013" s="20"/>
      <c r="X1013" s="20"/>
      <c r="Y1013" s="17"/>
      <c r="Z1013" s="17"/>
      <c r="AA1013" s="17"/>
      <c r="AB1013" s="18"/>
      <c r="AC1013" s="19"/>
    </row>
    <row r="1014" spans="19:30" ht="13" x14ac:dyDescent="0.3">
      <c r="S1014" s="14"/>
      <c r="T1014" s="15"/>
      <c r="U1014" s="16"/>
      <c r="V1014" s="16"/>
      <c r="W1014" s="20"/>
      <c r="X1014" s="20"/>
      <c r="Y1014" s="17"/>
      <c r="Z1014" s="17"/>
      <c r="AA1014" s="17"/>
      <c r="AB1014" s="18"/>
      <c r="AC1014" s="19"/>
    </row>
    <row r="1015" spans="19:30" ht="13" x14ac:dyDescent="0.3">
      <c r="S1015" s="14"/>
      <c r="T1015" s="15"/>
      <c r="U1015" s="16"/>
      <c r="V1015" s="16"/>
      <c r="W1015" s="20"/>
      <c r="X1015" s="20"/>
      <c r="Y1015" s="17"/>
      <c r="Z1015" s="17"/>
      <c r="AA1015" s="17"/>
      <c r="AB1015" s="18"/>
      <c r="AC1015" s="19"/>
    </row>
    <row r="1016" spans="19:30" ht="13" x14ac:dyDescent="0.3">
      <c r="S1016" s="14"/>
      <c r="T1016" s="15"/>
      <c r="U1016" s="16"/>
      <c r="V1016" s="16"/>
      <c r="W1016" s="20"/>
      <c r="X1016" s="20"/>
      <c r="Y1016" s="17"/>
      <c r="Z1016" s="17"/>
      <c r="AA1016" s="17"/>
      <c r="AB1016" s="18"/>
      <c r="AC1016" s="19"/>
    </row>
    <row r="1017" spans="19:30" ht="13" x14ac:dyDescent="0.3">
      <c r="S1017" s="14"/>
      <c r="T1017" s="15"/>
      <c r="U1017" s="16"/>
      <c r="V1017" s="16"/>
      <c r="W1017" s="20"/>
      <c r="X1017" s="20"/>
      <c r="Y1017" s="17"/>
      <c r="Z1017" s="17"/>
      <c r="AA1017" s="17"/>
      <c r="AB1017" s="18"/>
      <c r="AC1017" s="19"/>
    </row>
    <row r="1018" spans="19:30" ht="13" x14ac:dyDescent="0.3">
      <c r="S1018" s="6"/>
      <c r="T1018" s="7"/>
      <c r="U1018" s="8"/>
      <c r="V1018" s="8"/>
      <c r="W1018" s="5"/>
      <c r="X1018" s="5"/>
      <c r="Y1018" s="9"/>
      <c r="Z1018" s="9"/>
      <c r="AA1018" s="9"/>
      <c r="AB1018" s="11"/>
      <c r="AC1018" s="12"/>
      <c r="AD1018" s="13"/>
    </row>
    <row r="1019" spans="19:30" ht="13" x14ac:dyDescent="0.3">
      <c r="S1019" s="14"/>
      <c r="T1019" s="15"/>
      <c r="U1019" s="16"/>
      <c r="V1019" s="16"/>
      <c r="W1019" s="20"/>
      <c r="X1019" s="20"/>
      <c r="Y1019" s="17"/>
      <c r="Z1019" s="17"/>
      <c r="AA1019" s="17"/>
      <c r="AB1019" s="18"/>
      <c r="AC1019" s="19"/>
    </row>
    <row r="1020" spans="19:30" ht="13" x14ac:dyDescent="0.3">
      <c r="S1020" s="14"/>
      <c r="T1020" s="15"/>
      <c r="U1020" s="16"/>
      <c r="V1020" s="16"/>
      <c r="W1020" s="20"/>
      <c r="X1020" s="20"/>
      <c r="Y1020" s="17"/>
      <c r="Z1020" s="17"/>
      <c r="AA1020" s="17"/>
      <c r="AB1020" s="18"/>
      <c r="AC1020" s="19"/>
    </row>
    <row r="1021" spans="19:30" ht="13" x14ac:dyDescent="0.3">
      <c r="S1021" s="14"/>
      <c r="T1021" s="15"/>
      <c r="U1021" s="16"/>
      <c r="V1021" s="16"/>
      <c r="W1021" s="20"/>
      <c r="X1021" s="20"/>
      <c r="Y1021" s="17"/>
      <c r="Z1021" s="17"/>
      <c r="AA1021" s="17"/>
      <c r="AB1021" s="18"/>
      <c r="AC1021" s="19"/>
    </row>
    <row r="1022" spans="19:30" ht="13" x14ac:dyDescent="0.3">
      <c r="S1022" s="14"/>
      <c r="T1022" s="15"/>
      <c r="U1022" s="16"/>
      <c r="V1022" s="16"/>
      <c r="W1022" s="20"/>
      <c r="X1022" s="20"/>
      <c r="Y1022" s="17"/>
      <c r="Z1022" s="17"/>
      <c r="AA1022" s="17"/>
      <c r="AB1022" s="18"/>
      <c r="AC1022" s="19"/>
    </row>
    <row r="1023" spans="19:30" ht="13" x14ac:dyDescent="0.3">
      <c r="S1023" s="14"/>
      <c r="T1023" s="15"/>
      <c r="U1023" s="16"/>
      <c r="V1023" s="16"/>
      <c r="W1023" s="20"/>
      <c r="X1023" s="20"/>
      <c r="Y1023" s="17"/>
      <c r="Z1023" s="17"/>
      <c r="AA1023" s="17"/>
      <c r="AB1023" s="18"/>
      <c r="AC1023" s="19"/>
    </row>
    <row r="1024" spans="19:30" ht="13" x14ac:dyDescent="0.3">
      <c r="S1024" s="14"/>
      <c r="T1024" s="15"/>
      <c r="U1024" s="16"/>
      <c r="V1024" s="16"/>
      <c r="W1024" s="20"/>
      <c r="X1024" s="20"/>
      <c r="Y1024" s="17"/>
      <c r="Z1024" s="17"/>
      <c r="AA1024" s="17"/>
      <c r="AB1024" s="18"/>
      <c r="AC1024" s="19"/>
    </row>
    <row r="1025" spans="19:29" ht="13" x14ac:dyDescent="0.3">
      <c r="S1025" s="14"/>
      <c r="T1025" s="15"/>
      <c r="U1025" s="16"/>
      <c r="V1025" s="16"/>
      <c r="W1025" s="20"/>
      <c r="X1025" s="20"/>
      <c r="Y1025" s="17"/>
      <c r="Z1025" s="17"/>
      <c r="AA1025" s="17"/>
      <c r="AB1025" s="18"/>
      <c r="AC1025" s="19"/>
    </row>
    <row r="1026" spans="19:29" ht="13" x14ac:dyDescent="0.3">
      <c r="S1026" s="14"/>
      <c r="T1026" s="15"/>
      <c r="U1026" s="16"/>
      <c r="V1026" s="16"/>
      <c r="W1026" s="20"/>
      <c r="X1026" s="20"/>
      <c r="Y1026" s="17"/>
      <c r="Z1026" s="17"/>
      <c r="AA1026" s="17"/>
      <c r="AB1026" s="18"/>
      <c r="AC1026" s="19"/>
    </row>
    <row r="1027" spans="19:29" ht="13" x14ac:dyDescent="0.3">
      <c r="S1027" s="14"/>
      <c r="T1027" s="15"/>
      <c r="U1027" s="16"/>
      <c r="V1027" s="16"/>
      <c r="W1027" s="20"/>
      <c r="X1027" s="20"/>
      <c r="Y1027" s="17"/>
      <c r="Z1027" s="17"/>
      <c r="AA1027" s="17"/>
      <c r="AB1027" s="18"/>
      <c r="AC1027" s="19"/>
    </row>
    <row r="1028" spans="19:29" ht="13" x14ac:dyDescent="0.3">
      <c r="S1028" s="14"/>
      <c r="T1028" s="15"/>
      <c r="U1028" s="16"/>
      <c r="V1028" s="16"/>
      <c r="W1028" s="20"/>
      <c r="X1028" s="20"/>
      <c r="Y1028" s="17"/>
      <c r="Z1028" s="17"/>
      <c r="AA1028" s="17"/>
      <c r="AB1028" s="18"/>
      <c r="AC1028" s="19"/>
    </row>
    <row r="1029" spans="19:29" ht="13" x14ac:dyDescent="0.3">
      <c r="S1029" s="14"/>
      <c r="T1029" s="15"/>
      <c r="U1029" s="16"/>
      <c r="V1029" s="16"/>
      <c r="W1029" s="20"/>
      <c r="X1029" s="20"/>
      <c r="Y1029" s="17"/>
      <c r="Z1029" s="17"/>
      <c r="AA1029" s="17"/>
      <c r="AB1029" s="18"/>
      <c r="AC1029" s="19"/>
    </row>
    <row r="1030" spans="19:29" ht="13" x14ac:dyDescent="0.3">
      <c r="S1030" s="14"/>
      <c r="T1030" s="15"/>
      <c r="U1030" s="16"/>
      <c r="V1030" s="16"/>
      <c r="W1030" s="20"/>
      <c r="X1030" s="20"/>
      <c r="Y1030" s="17"/>
      <c r="Z1030" s="17"/>
      <c r="AA1030" s="17"/>
      <c r="AB1030" s="18"/>
      <c r="AC1030" s="19"/>
    </row>
    <row r="1031" spans="19:29" ht="13" x14ac:dyDescent="0.3">
      <c r="S1031" s="14"/>
      <c r="T1031" s="15"/>
      <c r="U1031" s="16"/>
      <c r="V1031" s="16"/>
      <c r="W1031" s="20"/>
      <c r="X1031" s="20"/>
      <c r="Y1031" s="17"/>
      <c r="Z1031" s="17"/>
      <c r="AA1031" s="17"/>
      <c r="AB1031" s="18"/>
      <c r="AC1031" s="19"/>
    </row>
    <row r="1032" spans="19:29" ht="13" x14ac:dyDescent="0.3">
      <c r="S1032" s="14"/>
      <c r="T1032" s="15"/>
      <c r="U1032" s="16"/>
      <c r="V1032" s="16"/>
      <c r="W1032" s="20"/>
      <c r="X1032" s="20"/>
      <c r="Y1032" s="17"/>
      <c r="Z1032" s="17"/>
      <c r="AA1032" s="17"/>
      <c r="AB1032" s="18"/>
      <c r="AC1032" s="19"/>
    </row>
    <row r="1033" spans="19:29" ht="13" x14ac:dyDescent="0.3">
      <c r="S1033" s="14"/>
      <c r="T1033" s="15"/>
      <c r="U1033" s="16"/>
      <c r="V1033" s="16"/>
      <c r="W1033" s="20"/>
      <c r="X1033" s="20"/>
      <c r="Y1033" s="17"/>
      <c r="Z1033" s="17"/>
      <c r="AA1033" s="17"/>
      <c r="AB1033" s="18"/>
      <c r="AC1033" s="19"/>
    </row>
    <row r="1034" spans="19:29" ht="13" x14ac:dyDescent="0.3">
      <c r="S1034" s="14"/>
      <c r="T1034" s="15"/>
      <c r="U1034" s="16"/>
      <c r="V1034" s="16"/>
      <c r="W1034" s="20"/>
      <c r="X1034" s="20"/>
      <c r="Y1034" s="17"/>
      <c r="Z1034" s="17"/>
      <c r="AA1034" s="17"/>
      <c r="AB1034" s="18"/>
      <c r="AC1034" s="19"/>
    </row>
    <row r="1035" spans="19:29" ht="13" x14ac:dyDescent="0.3">
      <c r="S1035" s="14"/>
      <c r="T1035" s="15"/>
      <c r="U1035" s="16"/>
      <c r="V1035" s="16"/>
      <c r="W1035" s="20"/>
      <c r="X1035" s="20"/>
      <c r="Y1035" s="17"/>
      <c r="Z1035" s="17"/>
      <c r="AA1035" s="17"/>
      <c r="AB1035" s="18"/>
      <c r="AC1035" s="19"/>
    </row>
    <row r="1036" spans="19:29" ht="13" x14ac:dyDescent="0.3">
      <c r="S1036" s="14"/>
      <c r="T1036" s="15"/>
      <c r="U1036" s="16"/>
      <c r="V1036" s="16"/>
      <c r="W1036" s="20"/>
      <c r="X1036" s="20"/>
      <c r="Y1036" s="17"/>
      <c r="Z1036" s="17"/>
      <c r="AA1036" s="17"/>
      <c r="AB1036" s="18"/>
      <c r="AC1036" s="19"/>
    </row>
    <row r="1037" spans="19:29" ht="13" x14ac:dyDescent="0.3">
      <c r="S1037" s="14"/>
      <c r="T1037" s="15"/>
      <c r="U1037" s="16"/>
      <c r="V1037" s="16"/>
      <c r="W1037" s="20"/>
      <c r="X1037" s="20"/>
      <c r="Y1037" s="17"/>
      <c r="Z1037" s="17"/>
      <c r="AA1037" s="17"/>
      <c r="AB1037" s="18"/>
      <c r="AC1037" s="19"/>
    </row>
    <row r="1038" spans="19:29" ht="13" x14ac:dyDescent="0.3">
      <c r="S1038" s="14"/>
      <c r="T1038" s="15"/>
      <c r="U1038" s="16"/>
      <c r="V1038" s="16"/>
      <c r="W1038" s="20"/>
      <c r="X1038" s="20"/>
      <c r="Y1038" s="17"/>
      <c r="Z1038" s="17"/>
      <c r="AA1038" s="17"/>
      <c r="AB1038" s="18"/>
      <c r="AC1038" s="19"/>
    </row>
    <row r="1039" spans="19:29" ht="13" x14ac:dyDescent="0.3">
      <c r="S1039" s="14"/>
      <c r="T1039" s="15"/>
      <c r="U1039" s="16"/>
      <c r="V1039" s="16"/>
      <c r="W1039" s="20"/>
      <c r="X1039" s="20"/>
      <c r="Y1039" s="17"/>
      <c r="Z1039" s="17"/>
      <c r="AA1039" s="17"/>
      <c r="AB1039" s="18"/>
      <c r="AC1039" s="19"/>
    </row>
    <row r="1040" spans="19:29" ht="13" x14ac:dyDescent="0.3">
      <c r="S1040" s="14"/>
      <c r="T1040" s="15"/>
      <c r="U1040" s="16"/>
      <c r="V1040" s="16"/>
      <c r="W1040" s="20"/>
      <c r="X1040" s="20"/>
      <c r="Y1040" s="17"/>
      <c r="Z1040" s="17"/>
      <c r="AA1040" s="17"/>
      <c r="AB1040" s="18"/>
      <c r="AC1040" s="19"/>
    </row>
    <row r="1041" spans="19:29" ht="13" x14ac:dyDescent="0.3">
      <c r="S1041" s="14"/>
      <c r="T1041" s="15"/>
      <c r="U1041" s="16"/>
      <c r="V1041" s="16"/>
      <c r="W1041" s="20"/>
      <c r="X1041" s="20"/>
      <c r="Y1041" s="17"/>
      <c r="Z1041" s="17"/>
      <c r="AA1041" s="17"/>
      <c r="AB1041" s="18"/>
      <c r="AC1041" s="19"/>
    </row>
    <row r="1042" spans="19:29" ht="13" x14ac:dyDescent="0.3">
      <c r="S1042" s="14"/>
      <c r="T1042" s="15"/>
      <c r="U1042" s="16"/>
      <c r="V1042" s="16"/>
      <c r="W1042" s="20"/>
      <c r="X1042" s="20"/>
      <c r="Y1042" s="17"/>
      <c r="Z1042" s="17"/>
      <c r="AA1042" s="17"/>
      <c r="AB1042" s="18"/>
      <c r="AC1042" s="19"/>
    </row>
    <row r="1043" spans="19:29" ht="13" x14ac:dyDescent="0.3">
      <c r="S1043" s="14"/>
      <c r="T1043" s="15"/>
      <c r="U1043" s="16"/>
      <c r="V1043" s="16"/>
      <c r="W1043" s="20"/>
      <c r="X1043" s="20"/>
      <c r="Y1043" s="17"/>
      <c r="Z1043" s="17"/>
      <c r="AA1043" s="17"/>
      <c r="AB1043" s="18"/>
      <c r="AC1043" s="19"/>
    </row>
    <row r="1044" spans="19:29" ht="13" x14ac:dyDescent="0.3">
      <c r="S1044" s="14"/>
      <c r="T1044" s="15"/>
      <c r="U1044" s="16"/>
      <c r="V1044" s="16"/>
      <c r="W1044" s="20"/>
      <c r="X1044" s="20"/>
      <c r="Y1044" s="17"/>
      <c r="Z1044" s="17"/>
      <c r="AA1044" s="17"/>
      <c r="AB1044" s="18"/>
      <c r="AC1044" s="19"/>
    </row>
    <row r="1045" spans="19:29" ht="13" x14ac:dyDescent="0.3">
      <c r="S1045" s="14"/>
      <c r="T1045" s="15"/>
      <c r="U1045" s="16"/>
      <c r="V1045" s="16"/>
      <c r="W1045" s="20"/>
      <c r="X1045" s="20"/>
      <c r="Y1045" s="17"/>
      <c r="Z1045" s="17"/>
      <c r="AA1045" s="17"/>
      <c r="AB1045" s="18"/>
      <c r="AC1045" s="19"/>
    </row>
    <row r="1046" spans="19:29" ht="13" x14ac:dyDescent="0.3">
      <c r="S1046" s="14"/>
      <c r="T1046" s="15"/>
      <c r="U1046" s="16"/>
      <c r="V1046" s="16"/>
      <c r="W1046" s="20"/>
      <c r="X1046" s="20"/>
      <c r="Y1046" s="17"/>
      <c r="Z1046" s="17"/>
      <c r="AA1046" s="17"/>
      <c r="AB1046" s="18"/>
      <c r="AC1046" s="19"/>
    </row>
    <row r="1047" spans="19:29" ht="13" x14ac:dyDescent="0.3">
      <c r="S1047" s="14"/>
      <c r="T1047" s="15"/>
      <c r="U1047" s="16"/>
      <c r="V1047" s="16"/>
      <c r="W1047" s="20"/>
      <c r="X1047" s="20"/>
      <c r="Y1047" s="17"/>
      <c r="Z1047" s="17"/>
      <c r="AA1047" s="17"/>
      <c r="AB1047" s="18"/>
      <c r="AC1047" s="19"/>
    </row>
    <row r="1048" spans="19:29" ht="13" x14ac:dyDescent="0.3">
      <c r="S1048" s="14"/>
      <c r="T1048" s="15"/>
      <c r="U1048" s="16"/>
      <c r="V1048" s="16"/>
      <c r="W1048" s="20"/>
      <c r="X1048" s="20"/>
      <c r="Y1048" s="17"/>
      <c r="Z1048" s="17"/>
      <c r="AA1048" s="17"/>
      <c r="AB1048" s="18"/>
      <c r="AC1048" s="19"/>
    </row>
    <row r="1049" spans="19:29" ht="13" x14ac:dyDescent="0.3">
      <c r="S1049" s="14"/>
      <c r="T1049" s="15"/>
      <c r="U1049" s="16"/>
      <c r="V1049" s="16"/>
      <c r="W1049" s="20"/>
      <c r="X1049" s="20"/>
      <c r="Y1049" s="17"/>
      <c r="Z1049" s="17"/>
      <c r="AA1049" s="17"/>
      <c r="AB1049" s="18"/>
      <c r="AC1049" s="19"/>
    </row>
    <row r="1050" spans="19:29" ht="13" x14ac:dyDescent="0.3">
      <c r="S1050" s="14"/>
      <c r="T1050" s="15"/>
      <c r="U1050" s="16"/>
      <c r="V1050" s="16"/>
      <c r="W1050" s="20"/>
      <c r="X1050" s="20"/>
      <c r="Y1050" s="17"/>
      <c r="Z1050" s="17"/>
      <c r="AA1050" s="17"/>
      <c r="AB1050" s="18"/>
      <c r="AC1050" s="19"/>
    </row>
    <row r="1051" spans="19:29" ht="13" x14ac:dyDescent="0.3">
      <c r="S1051" s="14"/>
      <c r="T1051" s="15"/>
      <c r="U1051" s="16"/>
      <c r="V1051" s="16"/>
      <c r="W1051" s="20"/>
      <c r="X1051" s="20"/>
      <c r="Y1051" s="17"/>
      <c r="Z1051" s="17"/>
      <c r="AA1051" s="17"/>
      <c r="AB1051" s="18"/>
      <c r="AC1051" s="19"/>
    </row>
    <row r="1052" spans="19:29" ht="13" x14ac:dyDescent="0.3">
      <c r="S1052" s="14"/>
      <c r="T1052" s="15"/>
      <c r="U1052" s="16"/>
      <c r="V1052" s="16"/>
      <c r="W1052" s="20"/>
      <c r="X1052" s="20"/>
      <c r="Y1052" s="17"/>
      <c r="Z1052" s="17"/>
      <c r="AA1052" s="17"/>
      <c r="AB1052" s="18"/>
      <c r="AC1052" s="19"/>
    </row>
    <row r="1053" spans="19:29" ht="13" x14ac:dyDescent="0.3">
      <c r="S1053" s="14"/>
      <c r="T1053" s="15"/>
      <c r="U1053" s="16"/>
      <c r="V1053" s="16"/>
      <c r="W1053" s="20"/>
      <c r="X1053" s="20"/>
      <c r="Y1053" s="17"/>
      <c r="Z1053" s="17"/>
      <c r="AA1053" s="17"/>
      <c r="AB1053" s="18"/>
      <c r="AC1053" s="19"/>
    </row>
    <row r="1054" spans="19:29" ht="13" x14ac:dyDescent="0.3">
      <c r="S1054" s="14"/>
      <c r="T1054" s="15"/>
      <c r="U1054" s="16"/>
      <c r="V1054" s="16"/>
      <c r="W1054" s="20"/>
      <c r="X1054" s="20"/>
      <c r="Y1054" s="17"/>
      <c r="Z1054" s="17"/>
      <c r="AA1054" s="17"/>
      <c r="AB1054" s="18"/>
      <c r="AC1054" s="19"/>
    </row>
    <row r="1055" spans="19:29" ht="13" x14ac:dyDescent="0.3">
      <c r="S1055" s="14"/>
      <c r="T1055" s="15"/>
      <c r="U1055" s="16"/>
      <c r="V1055" s="16"/>
      <c r="W1055" s="20"/>
      <c r="X1055" s="20"/>
      <c r="Y1055" s="17"/>
      <c r="Z1055" s="17"/>
      <c r="AA1055" s="17"/>
      <c r="AB1055" s="18"/>
      <c r="AC1055" s="19"/>
    </row>
    <row r="1056" spans="19:29" ht="13" x14ac:dyDescent="0.3">
      <c r="S1056" s="14"/>
      <c r="T1056" s="15"/>
      <c r="U1056" s="16"/>
      <c r="V1056" s="16"/>
      <c r="W1056" s="20"/>
      <c r="X1056" s="20"/>
      <c r="Y1056" s="17"/>
      <c r="Z1056" s="17"/>
      <c r="AA1056" s="17"/>
      <c r="AB1056" s="18"/>
      <c r="AC1056" s="19"/>
    </row>
    <row r="1057" spans="19:29" ht="13" x14ac:dyDescent="0.3">
      <c r="S1057" s="14"/>
      <c r="T1057" s="15"/>
      <c r="U1057" s="16"/>
      <c r="V1057" s="16"/>
      <c r="W1057" s="20"/>
      <c r="X1057" s="20"/>
      <c r="Y1057" s="17"/>
      <c r="Z1057" s="17"/>
      <c r="AA1057" s="17"/>
      <c r="AB1057" s="18"/>
      <c r="AC1057" s="19"/>
    </row>
    <row r="1058" spans="19:29" ht="13" x14ac:dyDescent="0.3">
      <c r="S1058" s="14"/>
      <c r="T1058" s="15"/>
      <c r="U1058" s="16"/>
      <c r="V1058" s="16"/>
      <c r="W1058" s="20"/>
      <c r="X1058" s="20"/>
      <c r="Y1058" s="17"/>
      <c r="Z1058" s="17"/>
      <c r="AA1058" s="17"/>
      <c r="AB1058" s="18"/>
      <c r="AC1058" s="19"/>
    </row>
    <row r="1059" spans="19:29" ht="13" x14ac:dyDescent="0.3">
      <c r="S1059" s="14"/>
      <c r="T1059" s="15"/>
      <c r="U1059" s="16"/>
      <c r="V1059" s="16"/>
      <c r="W1059" s="20"/>
      <c r="X1059" s="20"/>
      <c r="Y1059" s="17"/>
      <c r="Z1059" s="17"/>
      <c r="AA1059" s="17"/>
      <c r="AB1059" s="18"/>
      <c r="AC1059" s="19"/>
    </row>
    <row r="1060" spans="19:29" ht="13" x14ac:dyDescent="0.3">
      <c r="S1060" s="14"/>
      <c r="T1060" s="15"/>
      <c r="U1060" s="16"/>
      <c r="V1060" s="16"/>
      <c r="W1060" s="20"/>
      <c r="X1060" s="20"/>
      <c r="Y1060" s="17"/>
      <c r="Z1060" s="17"/>
      <c r="AA1060" s="17"/>
      <c r="AB1060" s="18"/>
      <c r="AC1060" s="19"/>
    </row>
    <row r="1061" spans="19:29" ht="13" x14ac:dyDescent="0.3">
      <c r="S1061" s="14"/>
      <c r="T1061" s="15"/>
      <c r="U1061" s="16"/>
      <c r="V1061" s="16"/>
      <c r="W1061" s="20"/>
      <c r="X1061" s="20"/>
      <c r="Y1061" s="17"/>
      <c r="Z1061" s="17"/>
      <c r="AA1061" s="17"/>
      <c r="AB1061" s="18"/>
      <c r="AC1061" s="19"/>
    </row>
    <row r="1062" spans="19:29" ht="13" x14ac:dyDescent="0.3">
      <c r="S1062" s="14"/>
      <c r="T1062" s="15"/>
      <c r="U1062" s="16"/>
      <c r="V1062" s="16"/>
      <c r="W1062" s="20"/>
      <c r="X1062" s="20"/>
      <c r="Y1062" s="17"/>
      <c r="Z1062" s="17"/>
      <c r="AA1062" s="17"/>
      <c r="AB1062" s="18"/>
      <c r="AC1062" s="19"/>
    </row>
    <row r="1063" spans="19:29" ht="13" x14ac:dyDescent="0.3">
      <c r="S1063" s="14"/>
      <c r="T1063" s="15"/>
      <c r="U1063" s="16"/>
      <c r="V1063" s="16"/>
      <c r="W1063" s="20"/>
      <c r="X1063" s="20"/>
      <c r="Y1063" s="17"/>
      <c r="Z1063" s="17"/>
      <c r="AA1063" s="17"/>
      <c r="AB1063" s="18"/>
      <c r="AC1063" s="19"/>
    </row>
    <row r="1064" spans="19:29" ht="13" x14ac:dyDescent="0.3">
      <c r="S1064" s="14"/>
      <c r="T1064" s="15"/>
      <c r="U1064" s="16"/>
      <c r="V1064" s="16"/>
      <c r="W1064" s="20"/>
      <c r="X1064" s="20"/>
      <c r="Y1064" s="17"/>
      <c r="Z1064" s="17"/>
      <c r="AA1064" s="17"/>
      <c r="AB1064" s="18"/>
      <c r="AC1064" s="19"/>
    </row>
    <row r="1065" spans="19:29" ht="13" x14ac:dyDescent="0.3">
      <c r="S1065" s="14"/>
      <c r="T1065" s="15"/>
      <c r="U1065" s="16"/>
      <c r="V1065" s="16"/>
      <c r="W1065" s="20"/>
      <c r="X1065" s="20"/>
      <c r="Y1065" s="17"/>
      <c r="Z1065" s="17"/>
      <c r="AA1065" s="17"/>
      <c r="AB1065" s="18"/>
      <c r="AC1065" s="19"/>
    </row>
    <row r="1066" spans="19:29" ht="13" x14ac:dyDescent="0.3">
      <c r="S1066" s="14"/>
      <c r="T1066" s="15"/>
      <c r="U1066" s="16"/>
      <c r="V1066" s="16"/>
      <c r="W1066" s="20"/>
      <c r="X1066" s="20"/>
      <c r="Y1066" s="17"/>
      <c r="Z1066" s="17"/>
      <c r="AA1066" s="17"/>
      <c r="AB1066" s="18"/>
      <c r="AC1066" s="19"/>
    </row>
    <row r="1067" spans="19:29" ht="13" x14ac:dyDescent="0.3">
      <c r="S1067" s="14"/>
      <c r="T1067" s="15"/>
      <c r="U1067" s="16"/>
      <c r="V1067" s="16"/>
      <c r="W1067" s="20"/>
      <c r="X1067" s="20"/>
      <c r="Y1067" s="17"/>
      <c r="Z1067" s="17"/>
      <c r="AA1067" s="17"/>
      <c r="AB1067" s="18"/>
      <c r="AC1067" s="19"/>
    </row>
    <row r="1068" spans="19:29" ht="13" x14ac:dyDescent="0.3">
      <c r="S1068" s="14"/>
      <c r="T1068" s="15"/>
      <c r="U1068" s="16"/>
      <c r="V1068" s="16"/>
      <c r="W1068" s="20"/>
      <c r="X1068" s="20"/>
      <c r="Y1068" s="17"/>
      <c r="Z1068" s="17"/>
      <c r="AA1068" s="17"/>
      <c r="AB1068" s="18"/>
      <c r="AC1068" s="19"/>
    </row>
    <row r="1069" spans="19:29" ht="13" x14ac:dyDescent="0.3">
      <c r="S1069" s="14"/>
      <c r="T1069" s="15"/>
      <c r="U1069" s="16"/>
      <c r="V1069" s="16"/>
      <c r="W1069" s="20"/>
      <c r="X1069" s="20"/>
      <c r="Y1069" s="17"/>
      <c r="Z1069" s="17"/>
      <c r="AA1069" s="17"/>
      <c r="AB1069" s="18"/>
      <c r="AC1069" s="19"/>
    </row>
    <row r="1070" spans="19:29" ht="13" x14ac:dyDescent="0.3">
      <c r="S1070" s="14"/>
      <c r="T1070" s="15"/>
      <c r="U1070" s="16"/>
      <c r="V1070" s="16"/>
      <c r="W1070" s="20"/>
      <c r="X1070" s="20"/>
      <c r="Y1070" s="17"/>
      <c r="Z1070" s="17"/>
      <c r="AA1070" s="17"/>
      <c r="AB1070" s="18"/>
      <c r="AC1070" s="19"/>
    </row>
    <row r="1071" spans="19:29" ht="13" x14ac:dyDescent="0.3">
      <c r="S1071" s="14"/>
      <c r="T1071" s="15"/>
      <c r="U1071" s="16"/>
      <c r="V1071" s="16"/>
      <c r="W1071" s="20"/>
      <c r="X1071" s="20"/>
      <c r="Y1071" s="17"/>
      <c r="Z1071" s="17"/>
      <c r="AA1071" s="17"/>
      <c r="AB1071" s="18"/>
      <c r="AC1071" s="19"/>
    </row>
    <row r="1072" spans="19:29" ht="13" x14ac:dyDescent="0.3">
      <c r="S1072" s="14"/>
      <c r="T1072" s="15"/>
      <c r="U1072" s="16"/>
      <c r="V1072" s="16"/>
      <c r="W1072" s="20"/>
      <c r="X1072" s="20"/>
      <c r="Y1072" s="17"/>
      <c r="Z1072" s="17"/>
      <c r="AA1072" s="17"/>
      <c r="AB1072" s="18"/>
      <c r="AC1072" s="19"/>
    </row>
    <row r="1073" spans="19:29" ht="13" x14ac:dyDescent="0.3">
      <c r="S1073" s="14"/>
      <c r="T1073" s="15"/>
      <c r="U1073" s="16"/>
      <c r="V1073" s="16"/>
      <c r="W1073" s="20"/>
      <c r="X1073" s="20"/>
      <c r="Y1073" s="17"/>
      <c r="Z1073" s="17"/>
      <c r="AA1073" s="17"/>
      <c r="AB1073" s="18"/>
      <c r="AC1073" s="19"/>
    </row>
    <row r="1074" spans="19:29" ht="13" x14ac:dyDescent="0.3">
      <c r="S1074" s="14"/>
      <c r="T1074" s="15"/>
      <c r="U1074" s="16"/>
      <c r="V1074" s="16"/>
      <c r="W1074" s="20"/>
      <c r="X1074" s="20"/>
      <c r="Y1074" s="17"/>
      <c r="Z1074" s="17"/>
      <c r="AA1074" s="17"/>
      <c r="AB1074" s="18"/>
      <c r="AC1074" s="19"/>
    </row>
    <row r="1075" spans="19:29" ht="13" x14ac:dyDescent="0.3">
      <c r="S1075" s="14"/>
      <c r="T1075" s="15"/>
      <c r="U1075" s="16"/>
      <c r="V1075" s="16"/>
      <c r="W1075" s="20"/>
      <c r="X1075" s="20"/>
      <c r="Y1075" s="17"/>
      <c r="Z1075" s="17"/>
      <c r="AA1075" s="17"/>
      <c r="AB1075" s="18"/>
      <c r="AC1075" s="19"/>
    </row>
    <row r="1076" spans="19:29" ht="13" x14ac:dyDescent="0.3">
      <c r="S1076" s="14"/>
      <c r="T1076" s="15"/>
      <c r="U1076" s="16"/>
      <c r="V1076" s="16"/>
      <c r="W1076" s="20"/>
      <c r="X1076" s="20"/>
      <c r="Y1076" s="17"/>
      <c r="Z1076" s="17"/>
      <c r="AA1076" s="17"/>
      <c r="AB1076" s="18"/>
      <c r="AC1076" s="19"/>
    </row>
    <row r="1077" spans="19:29" ht="13" x14ac:dyDescent="0.3">
      <c r="S1077" s="14"/>
      <c r="T1077" s="15"/>
      <c r="U1077" s="16"/>
      <c r="V1077" s="16"/>
      <c r="W1077" s="20"/>
      <c r="X1077" s="20"/>
      <c r="Y1077" s="17"/>
      <c r="Z1077" s="17"/>
      <c r="AA1077" s="17"/>
      <c r="AB1077" s="18"/>
      <c r="AC1077" s="19"/>
    </row>
    <row r="1078" spans="19:29" ht="13" x14ac:dyDescent="0.3">
      <c r="S1078" s="14"/>
      <c r="T1078" s="15"/>
      <c r="U1078" s="16"/>
      <c r="V1078" s="16"/>
      <c r="W1078" s="20"/>
      <c r="X1078" s="20"/>
      <c r="Y1078" s="17"/>
      <c r="Z1078" s="17"/>
      <c r="AA1078" s="17"/>
      <c r="AB1078" s="18"/>
      <c r="AC1078" s="19"/>
    </row>
    <row r="1079" spans="19:29" ht="13" x14ac:dyDescent="0.3">
      <c r="S1079" s="14"/>
      <c r="T1079" s="15"/>
      <c r="U1079" s="16"/>
      <c r="V1079" s="16"/>
      <c r="W1079" s="20"/>
      <c r="X1079" s="20"/>
      <c r="Y1079" s="17"/>
      <c r="Z1079" s="17"/>
      <c r="AA1079" s="17"/>
      <c r="AB1079" s="18"/>
      <c r="AC1079" s="19"/>
    </row>
    <row r="1080" spans="19:29" ht="13" x14ac:dyDescent="0.3">
      <c r="S1080" s="14"/>
      <c r="T1080" s="15"/>
      <c r="U1080" s="16"/>
      <c r="V1080" s="16"/>
      <c r="W1080" s="20"/>
      <c r="X1080" s="20"/>
      <c r="Y1080" s="17"/>
      <c r="Z1080" s="17"/>
      <c r="AA1080" s="17"/>
      <c r="AB1080" s="18"/>
      <c r="AC1080" s="19"/>
    </row>
    <row r="1081" spans="19:29" ht="13" x14ac:dyDescent="0.3">
      <c r="S1081" s="14"/>
      <c r="T1081" s="15"/>
      <c r="U1081" s="16"/>
      <c r="V1081" s="16"/>
      <c r="W1081" s="20"/>
      <c r="X1081" s="20"/>
      <c r="Y1081" s="17"/>
      <c r="Z1081" s="17"/>
      <c r="AA1081" s="17"/>
      <c r="AB1081" s="18"/>
      <c r="AC1081" s="19"/>
    </row>
    <row r="1082" spans="19:29" ht="13" x14ac:dyDescent="0.3">
      <c r="S1082" s="14"/>
      <c r="T1082" s="15"/>
      <c r="U1082" s="16"/>
      <c r="V1082" s="16"/>
      <c r="W1082" s="20"/>
      <c r="X1082" s="20"/>
      <c r="Y1082" s="17"/>
      <c r="Z1082" s="17"/>
      <c r="AA1082" s="17"/>
      <c r="AB1082" s="18"/>
      <c r="AC1082" s="19"/>
    </row>
    <row r="1083" spans="19:29" ht="13" x14ac:dyDescent="0.3">
      <c r="S1083" s="14"/>
      <c r="T1083" s="15"/>
      <c r="U1083" s="16"/>
      <c r="V1083" s="16"/>
      <c r="W1083" s="20"/>
      <c r="X1083" s="20"/>
      <c r="Y1083" s="17"/>
      <c r="Z1083" s="17"/>
      <c r="AA1083" s="17"/>
      <c r="AB1083" s="18"/>
      <c r="AC1083" s="19"/>
    </row>
    <row r="1084" spans="19:29" ht="13" x14ac:dyDescent="0.3">
      <c r="S1084" s="14"/>
      <c r="T1084" s="15"/>
      <c r="U1084" s="16"/>
      <c r="V1084" s="16"/>
      <c r="W1084" s="20"/>
      <c r="X1084" s="20"/>
      <c r="Y1084" s="17"/>
      <c r="Z1084" s="17"/>
      <c r="AA1084" s="17"/>
      <c r="AB1084" s="18"/>
      <c r="AC1084" s="19"/>
    </row>
    <row r="1085" spans="19:29" ht="13" x14ac:dyDescent="0.3">
      <c r="S1085" s="14"/>
      <c r="T1085" s="15"/>
      <c r="U1085" s="16"/>
      <c r="V1085" s="16"/>
      <c r="W1085" s="20"/>
      <c r="X1085" s="20"/>
      <c r="Y1085" s="17"/>
      <c r="Z1085" s="17"/>
      <c r="AA1085" s="17"/>
      <c r="AB1085" s="18"/>
      <c r="AC1085" s="19"/>
    </row>
    <row r="1086" spans="19:29" ht="13" x14ac:dyDescent="0.3">
      <c r="S1086" s="14"/>
      <c r="T1086" s="15"/>
      <c r="U1086" s="16"/>
      <c r="V1086" s="16"/>
      <c r="W1086" s="20"/>
      <c r="X1086" s="20"/>
      <c r="Y1086" s="17"/>
      <c r="Z1086" s="17"/>
      <c r="AA1086" s="17"/>
      <c r="AB1086" s="18"/>
      <c r="AC1086" s="19"/>
    </row>
    <row r="1087" spans="19:29" ht="13" x14ac:dyDescent="0.3">
      <c r="S1087" s="14"/>
      <c r="T1087" s="15"/>
      <c r="U1087" s="16"/>
      <c r="V1087" s="16"/>
      <c r="W1087" s="20"/>
      <c r="X1087" s="20"/>
      <c r="Y1087" s="17"/>
      <c r="Z1087" s="17"/>
      <c r="AA1087" s="17"/>
      <c r="AB1087" s="18"/>
      <c r="AC1087" s="19"/>
    </row>
    <row r="1088" spans="19:29" ht="13" x14ac:dyDescent="0.3">
      <c r="S1088" s="14"/>
      <c r="T1088" s="15"/>
      <c r="U1088" s="16"/>
      <c r="V1088" s="16"/>
      <c r="W1088" s="20"/>
      <c r="X1088" s="20"/>
      <c r="Y1088" s="17"/>
      <c r="Z1088" s="17"/>
      <c r="AA1088" s="17"/>
      <c r="AB1088" s="18"/>
      <c r="AC1088" s="19"/>
    </row>
    <row r="1089" spans="19:29" ht="13" x14ac:dyDescent="0.3">
      <c r="S1089" s="14"/>
      <c r="T1089" s="15"/>
      <c r="U1089" s="16"/>
      <c r="V1089" s="16"/>
      <c r="W1089" s="20"/>
      <c r="X1089" s="20"/>
      <c r="Y1089" s="17"/>
      <c r="Z1089" s="17"/>
      <c r="AA1089" s="17"/>
      <c r="AB1089" s="18"/>
      <c r="AC1089" s="19"/>
    </row>
    <row r="1090" spans="19:29" ht="13" x14ac:dyDescent="0.3">
      <c r="S1090" s="14"/>
      <c r="T1090" s="15"/>
      <c r="U1090" s="16"/>
      <c r="V1090" s="16"/>
      <c r="W1090" s="20"/>
      <c r="X1090" s="20"/>
      <c r="Y1090" s="17"/>
      <c r="Z1090" s="17"/>
      <c r="AA1090" s="17"/>
      <c r="AB1090" s="18"/>
      <c r="AC1090" s="19"/>
    </row>
    <row r="1091" spans="19:29" ht="13" x14ac:dyDescent="0.3">
      <c r="S1091" s="14"/>
      <c r="T1091" s="15"/>
      <c r="U1091" s="16"/>
      <c r="V1091" s="16"/>
      <c r="W1091" s="20"/>
      <c r="X1091" s="20"/>
      <c r="Y1091" s="17"/>
      <c r="Z1091" s="17"/>
      <c r="AA1091" s="17"/>
      <c r="AB1091" s="18"/>
      <c r="AC1091" s="19"/>
    </row>
    <row r="1092" spans="19:29" ht="13" x14ac:dyDescent="0.3">
      <c r="S1092" s="14"/>
      <c r="T1092" s="15"/>
      <c r="U1092" s="16"/>
      <c r="V1092" s="16"/>
      <c r="W1092" s="20"/>
      <c r="X1092" s="20"/>
      <c r="Y1092" s="17"/>
      <c r="Z1092" s="17"/>
      <c r="AA1092" s="17"/>
      <c r="AB1092" s="18"/>
      <c r="AC1092" s="19"/>
    </row>
    <row r="1093" spans="19:29" ht="13" x14ac:dyDescent="0.3">
      <c r="S1093" s="14"/>
      <c r="T1093" s="15"/>
      <c r="U1093" s="16"/>
      <c r="V1093" s="16"/>
      <c r="W1093" s="20"/>
      <c r="X1093" s="20"/>
      <c r="Y1093" s="17"/>
      <c r="Z1093" s="17"/>
      <c r="AA1093" s="17"/>
      <c r="AB1093" s="18"/>
      <c r="AC1093" s="19"/>
    </row>
    <row r="1094" spans="19:29" ht="13" x14ac:dyDescent="0.3">
      <c r="S1094" s="14"/>
      <c r="T1094" s="15"/>
      <c r="U1094" s="16"/>
      <c r="V1094" s="16"/>
      <c r="W1094" s="20"/>
      <c r="X1094" s="20"/>
      <c r="Y1094" s="17"/>
      <c r="Z1094" s="17"/>
      <c r="AA1094" s="17"/>
      <c r="AB1094" s="18"/>
      <c r="AC1094" s="19"/>
    </row>
    <row r="1095" spans="19:29" ht="13" x14ac:dyDescent="0.3">
      <c r="S1095" s="14"/>
      <c r="T1095" s="15"/>
      <c r="U1095" s="16"/>
      <c r="V1095" s="16"/>
      <c r="W1095" s="20"/>
      <c r="X1095" s="20"/>
      <c r="Y1095" s="17"/>
      <c r="Z1095" s="17"/>
      <c r="AA1095" s="17"/>
      <c r="AB1095" s="18"/>
      <c r="AC1095" s="19"/>
    </row>
    <row r="1096" spans="19:29" ht="13" x14ac:dyDescent="0.3">
      <c r="S1096" s="14"/>
      <c r="T1096" s="15"/>
      <c r="U1096" s="16"/>
      <c r="V1096" s="16"/>
      <c r="W1096" s="20"/>
      <c r="X1096" s="20"/>
      <c r="Y1096" s="17"/>
      <c r="Z1096" s="17"/>
      <c r="AA1096" s="17"/>
      <c r="AB1096" s="18"/>
      <c r="AC1096" s="19"/>
    </row>
    <row r="1097" spans="19:29" ht="13" x14ac:dyDescent="0.3">
      <c r="S1097" s="14"/>
      <c r="T1097" s="15"/>
      <c r="U1097" s="16"/>
      <c r="V1097" s="16"/>
      <c r="W1097" s="20"/>
      <c r="X1097" s="20"/>
      <c r="Y1097" s="17"/>
      <c r="Z1097" s="17"/>
      <c r="AA1097" s="17"/>
      <c r="AB1097" s="18"/>
      <c r="AC1097" s="19"/>
    </row>
    <row r="1098" spans="19:29" ht="13" x14ac:dyDescent="0.3">
      <c r="S1098" s="14"/>
      <c r="T1098" s="15"/>
      <c r="U1098" s="16"/>
      <c r="V1098" s="16"/>
      <c r="W1098" s="20"/>
      <c r="X1098" s="20"/>
      <c r="Y1098" s="17"/>
      <c r="Z1098" s="17"/>
      <c r="AA1098" s="17"/>
      <c r="AB1098" s="18"/>
      <c r="AC1098" s="19"/>
    </row>
    <row r="1099" spans="19:29" ht="13" x14ac:dyDescent="0.3">
      <c r="S1099" s="14"/>
      <c r="T1099" s="15"/>
      <c r="U1099" s="16"/>
      <c r="V1099" s="16"/>
      <c r="W1099" s="20"/>
      <c r="X1099" s="20"/>
      <c r="Y1099" s="17"/>
      <c r="Z1099" s="17"/>
      <c r="AA1099" s="17"/>
      <c r="AB1099" s="18"/>
      <c r="AC1099" s="19"/>
    </row>
    <row r="1100" spans="19:29" ht="13" x14ac:dyDescent="0.3">
      <c r="S1100" s="14"/>
      <c r="T1100" s="15"/>
      <c r="U1100" s="16"/>
      <c r="V1100" s="16"/>
      <c r="W1100" s="20"/>
      <c r="X1100" s="20"/>
      <c r="Y1100" s="17"/>
      <c r="Z1100" s="17"/>
      <c r="AA1100" s="17"/>
      <c r="AB1100" s="18"/>
      <c r="AC1100" s="19"/>
    </row>
    <row r="1101" spans="19:29" ht="13" x14ac:dyDescent="0.3">
      <c r="S1101" s="14"/>
      <c r="T1101" s="15"/>
      <c r="U1101" s="16"/>
      <c r="V1101" s="16"/>
      <c r="W1101" s="20"/>
      <c r="X1101" s="20"/>
      <c r="Y1101" s="17"/>
      <c r="Z1101" s="17"/>
      <c r="AA1101" s="17"/>
      <c r="AB1101" s="18"/>
      <c r="AC1101" s="19"/>
    </row>
    <row r="1102" spans="19:29" ht="13" x14ac:dyDescent="0.3">
      <c r="S1102" s="14"/>
      <c r="T1102" s="15"/>
      <c r="U1102" s="16"/>
      <c r="V1102" s="16"/>
      <c r="W1102" s="20"/>
      <c r="X1102" s="20"/>
      <c r="Y1102" s="17"/>
      <c r="Z1102" s="17"/>
      <c r="AA1102" s="17"/>
      <c r="AB1102" s="18"/>
      <c r="AC1102" s="19"/>
    </row>
    <row r="1103" spans="19:29" ht="13" x14ac:dyDescent="0.3">
      <c r="S1103" s="14"/>
      <c r="T1103" s="15"/>
      <c r="U1103" s="16"/>
      <c r="V1103" s="16"/>
      <c r="W1103" s="20"/>
      <c r="X1103" s="20"/>
      <c r="Y1103" s="17"/>
      <c r="Z1103" s="17"/>
      <c r="AA1103" s="17"/>
      <c r="AB1103" s="18"/>
      <c r="AC1103" s="19"/>
    </row>
    <row r="1104" spans="19:29" ht="13" x14ac:dyDescent="0.3">
      <c r="S1104" s="14"/>
      <c r="T1104" s="15"/>
      <c r="U1104" s="16"/>
      <c r="V1104" s="16"/>
      <c r="W1104" s="20"/>
      <c r="X1104" s="20"/>
      <c r="Y1104" s="17"/>
      <c r="Z1104" s="17"/>
      <c r="AA1104" s="17"/>
      <c r="AB1104" s="18"/>
      <c r="AC1104" s="19"/>
    </row>
    <row r="1105" spans="19:29" ht="13" x14ac:dyDescent="0.3">
      <c r="S1105" s="14"/>
      <c r="T1105" s="15"/>
      <c r="U1105" s="16"/>
      <c r="V1105" s="16"/>
      <c r="W1105" s="20"/>
      <c r="X1105" s="20"/>
      <c r="Y1105" s="17"/>
      <c r="Z1105" s="17"/>
      <c r="AA1105" s="17"/>
      <c r="AB1105" s="18"/>
      <c r="AC1105" s="19"/>
    </row>
    <row r="1106" spans="19:29" ht="13" x14ac:dyDescent="0.3">
      <c r="S1106" s="14"/>
      <c r="T1106" s="15"/>
      <c r="U1106" s="16"/>
      <c r="V1106" s="16"/>
      <c r="W1106" s="20"/>
      <c r="X1106" s="20"/>
      <c r="Y1106" s="17"/>
      <c r="Z1106" s="17"/>
      <c r="AA1106" s="17"/>
      <c r="AB1106" s="18"/>
      <c r="AC1106" s="19"/>
    </row>
    <row r="1107" spans="19:29" ht="13" x14ac:dyDescent="0.3">
      <c r="S1107" s="14"/>
      <c r="T1107" s="15"/>
      <c r="U1107" s="16"/>
      <c r="V1107" s="16"/>
      <c r="W1107" s="20"/>
      <c r="X1107" s="20"/>
      <c r="Y1107" s="17"/>
      <c r="Z1107" s="17"/>
      <c r="AA1107" s="17"/>
      <c r="AB1107" s="18"/>
      <c r="AC1107" s="19"/>
    </row>
    <row r="1108" spans="19:29" ht="13" x14ac:dyDescent="0.3">
      <c r="S1108" s="14"/>
      <c r="T1108" s="15"/>
      <c r="U1108" s="16"/>
      <c r="V1108" s="16"/>
      <c r="W1108" s="20"/>
      <c r="X1108" s="20"/>
      <c r="Y1108" s="17"/>
      <c r="Z1108" s="17"/>
      <c r="AA1108" s="17"/>
      <c r="AB1108" s="18"/>
      <c r="AC1108" s="19"/>
    </row>
    <row r="1109" spans="19:29" ht="13" x14ac:dyDescent="0.3">
      <c r="S1109" s="14"/>
      <c r="T1109" s="15"/>
      <c r="U1109" s="16"/>
      <c r="V1109" s="16"/>
      <c r="W1109" s="20"/>
      <c r="X1109" s="20"/>
      <c r="Y1109" s="17"/>
      <c r="Z1109" s="17"/>
      <c r="AA1109" s="17"/>
      <c r="AB1109" s="18"/>
      <c r="AC1109" s="19"/>
    </row>
    <row r="1110" spans="19:29" ht="13" x14ac:dyDescent="0.3">
      <c r="S1110" s="14"/>
      <c r="T1110" s="15"/>
      <c r="U1110" s="16"/>
      <c r="V1110" s="16"/>
      <c r="W1110" s="20"/>
      <c r="X1110" s="20"/>
      <c r="Y1110" s="17"/>
      <c r="Z1110" s="17"/>
      <c r="AA1110" s="17"/>
      <c r="AB1110" s="18"/>
      <c r="AC1110" s="19"/>
    </row>
    <row r="1111" spans="19:29" ht="13" x14ac:dyDescent="0.3">
      <c r="S1111" s="14"/>
      <c r="T1111" s="15"/>
      <c r="U1111" s="16"/>
      <c r="V1111" s="16"/>
      <c r="W1111" s="20"/>
      <c r="X1111" s="20"/>
      <c r="Y1111" s="17"/>
      <c r="Z1111" s="17"/>
      <c r="AA1111" s="17"/>
      <c r="AB1111" s="18"/>
      <c r="AC1111" s="19"/>
    </row>
    <row r="1112" spans="19:29" ht="13" x14ac:dyDescent="0.3">
      <c r="S1112" s="14"/>
      <c r="T1112" s="15"/>
      <c r="U1112" s="16"/>
      <c r="V1112" s="16"/>
      <c r="W1112" s="20"/>
      <c r="X1112" s="20"/>
      <c r="Y1112" s="17"/>
      <c r="Z1112" s="17"/>
      <c r="AA1112" s="17"/>
      <c r="AB1112" s="18"/>
      <c r="AC1112" s="19"/>
    </row>
    <row r="1113" spans="19:29" ht="13" x14ac:dyDescent="0.3">
      <c r="S1113" s="14"/>
      <c r="T1113" s="15"/>
      <c r="U1113" s="16"/>
      <c r="V1113" s="16"/>
      <c r="W1113" s="20"/>
      <c r="X1113" s="20"/>
      <c r="Y1113" s="17"/>
      <c r="Z1113" s="17"/>
      <c r="AA1113" s="17"/>
      <c r="AB1113" s="18"/>
      <c r="AC1113" s="19"/>
    </row>
    <row r="1114" spans="19:29" ht="13" x14ac:dyDescent="0.3">
      <c r="S1114" s="14"/>
      <c r="T1114" s="15"/>
      <c r="U1114" s="16"/>
      <c r="V1114" s="16"/>
      <c r="W1114" s="20"/>
      <c r="X1114" s="20"/>
      <c r="Y1114" s="17"/>
      <c r="Z1114" s="17"/>
      <c r="AA1114" s="17"/>
      <c r="AB1114" s="18"/>
      <c r="AC1114" s="19"/>
    </row>
    <row r="1115" spans="19:29" ht="13" x14ac:dyDescent="0.3">
      <c r="S1115" s="14"/>
      <c r="T1115" s="15"/>
      <c r="U1115" s="16"/>
      <c r="V1115" s="16"/>
      <c r="W1115" s="20"/>
      <c r="X1115" s="20"/>
      <c r="Y1115" s="17"/>
      <c r="Z1115" s="17"/>
      <c r="AA1115" s="17"/>
      <c r="AB1115" s="18"/>
      <c r="AC1115" s="19"/>
    </row>
    <row r="1116" spans="19:29" ht="13" x14ac:dyDescent="0.3">
      <c r="S1116" s="14"/>
      <c r="T1116" s="15"/>
      <c r="U1116" s="16"/>
      <c r="V1116" s="16"/>
      <c r="W1116" s="20"/>
      <c r="X1116" s="20"/>
      <c r="Y1116" s="17"/>
      <c r="Z1116" s="17"/>
      <c r="AA1116" s="17"/>
      <c r="AB1116" s="18"/>
      <c r="AC1116" s="19"/>
    </row>
    <row r="1117" spans="19:29" ht="13" x14ac:dyDescent="0.3">
      <c r="S1117" s="14"/>
      <c r="T1117" s="15"/>
      <c r="U1117" s="16"/>
      <c r="V1117" s="16"/>
      <c r="W1117" s="20"/>
      <c r="X1117" s="20"/>
      <c r="Y1117" s="17"/>
      <c r="Z1117" s="17"/>
      <c r="AA1117" s="17"/>
      <c r="AB1117" s="18"/>
      <c r="AC1117" s="19"/>
    </row>
    <row r="1118" spans="19:29" ht="13" x14ac:dyDescent="0.3">
      <c r="S1118" s="14"/>
      <c r="T1118" s="15"/>
      <c r="U1118" s="16"/>
      <c r="V1118" s="16"/>
      <c r="W1118" s="20"/>
      <c r="X1118" s="20"/>
      <c r="Y1118" s="17"/>
      <c r="Z1118" s="17"/>
      <c r="AA1118" s="17"/>
      <c r="AB1118" s="18"/>
      <c r="AC1118" s="19"/>
    </row>
    <row r="1119" spans="19:29" ht="13" x14ac:dyDescent="0.3">
      <c r="S1119" s="14"/>
      <c r="T1119" s="15"/>
      <c r="U1119" s="16"/>
      <c r="V1119" s="16"/>
      <c r="W1119" s="20"/>
      <c r="X1119" s="20"/>
      <c r="Y1119" s="17"/>
      <c r="Z1119" s="17"/>
      <c r="AA1119" s="17"/>
      <c r="AB1119" s="18"/>
      <c r="AC1119" s="19"/>
    </row>
    <row r="1120" spans="19:29" ht="13" x14ac:dyDescent="0.3">
      <c r="S1120" s="14"/>
      <c r="T1120" s="15"/>
      <c r="U1120" s="16"/>
      <c r="V1120" s="16"/>
      <c r="W1120" s="20"/>
      <c r="X1120" s="20"/>
      <c r="Y1120" s="17"/>
      <c r="Z1120" s="17"/>
      <c r="AA1120" s="17"/>
      <c r="AB1120" s="18"/>
      <c r="AC1120" s="19"/>
    </row>
    <row r="1121" spans="19:29" ht="13" x14ac:dyDescent="0.3">
      <c r="S1121" s="14"/>
      <c r="T1121" s="15"/>
      <c r="U1121" s="16"/>
      <c r="V1121" s="16"/>
      <c r="W1121" s="20"/>
      <c r="X1121" s="20"/>
      <c r="Y1121" s="17"/>
      <c r="Z1121" s="17"/>
      <c r="AA1121" s="17"/>
      <c r="AB1121" s="18"/>
      <c r="AC1121" s="19"/>
    </row>
    <row r="1122" spans="19:29" ht="13" x14ac:dyDescent="0.3">
      <c r="S1122" s="14"/>
      <c r="T1122" s="15"/>
      <c r="U1122" s="16"/>
      <c r="V1122" s="16"/>
      <c r="W1122" s="20"/>
      <c r="X1122" s="20"/>
      <c r="Y1122" s="17"/>
      <c r="Z1122" s="17"/>
      <c r="AA1122" s="17"/>
      <c r="AB1122" s="18"/>
      <c r="AC1122" s="19"/>
    </row>
    <row r="1123" spans="19:29" ht="13" x14ac:dyDescent="0.3">
      <c r="S1123" s="14"/>
      <c r="T1123" s="15"/>
      <c r="U1123" s="16"/>
      <c r="V1123" s="16"/>
      <c r="W1123" s="20"/>
      <c r="X1123" s="20"/>
      <c r="Y1123" s="17"/>
      <c r="Z1123" s="17"/>
      <c r="AA1123" s="17"/>
      <c r="AB1123" s="18"/>
      <c r="AC1123" s="19"/>
    </row>
    <row r="1124" spans="19:29" ht="13" x14ac:dyDescent="0.3">
      <c r="S1124" s="14"/>
      <c r="T1124" s="15"/>
      <c r="U1124" s="16"/>
      <c r="V1124" s="16"/>
      <c r="W1124" s="20"/>
      <c r="X1124" s="20"/>
      <c r="Y1124" s="17"/>
      <c r="Z1124" s="17"/>
      <c r="AA1124" s="17"/>
      <c r="AB1124" s="18"/>
      <c r="AC1124" s="19"/>
    </row>
    <row r="1125" spans="19:29" ht="13" x14ac:dyDescent="0.3">
      <c r="S1125" s="14"/>
      <c r="T1125" s="15"/>
      <c r="U1125" s="16"/>
      <c r="V1125" s="16"/>
      <c r="W1125" s="20"/>
      <c r="X1125" s="20"/>
      <c r="Y1125" s="17"/>
      <c r="Z1125" s="17"/>
      <c r="AA1125" s="17"/>
      <c r="AB1125" s="18"/>
      <c r="AC1125" s="19"/>
    </row>
    <row r="1126" spans="19:29" ht="13" x14ac:dyDescent="0.3">
      <c r="S1126" s="14"/>
      <c r="T1126" s="15"/>
      <c r="U1126" s="16"/>
      <c r="V1126" s="16"/>
      <c r="W1126" s="20"/>
      <c r="X1126" s="20"/>
      <c r="Y1126" s="17"/>
      <c r="Z1126" s="17"/>
      <c r="AA1126" s="17"/>
      <c r="AB1126" s="18"/>
      <c r="AC1126" s="19"/>
    </row>
    <row r="1127" spans="19:29" ht="13" x14ac:dyDescent="0.3">
      <c r="S1127" s="14"/>
      <c r="T1127" s="15"/>
      <c r="U1127" s="16"/>
      <c r="V1127" s="16"/>
      <c r="W1127" s="20"/>
      <c r="X1127" s="20"/>
      <c r="Y1127" s="17"/>
      <c r="Z1127" s="17"/>
      <c r="AA1127" s="17"/>
      <c r="AB1127" s="18"/>
      <c r="AC1127" s="19"/>
    </row>
    <row r="1128" spans="19:29" ht="13" x14ac:dyDescent="0.3">
      <c r="S1128" s="14"/>
      <c r="T1128" s="15"/>
      <c r="U1128" s="16"/>
      <c r="V1128" s="16"/>
      <c r="W1128" s="20"/>
      <c r="X1128" s="20"/>
      <c r="Y1128" s="17"/>
      <c r="Z1128" s="17"/>
      <c r="AA1128" s="17"/>
      <c r="AB1128" s="18"/>
      <c r="AC1128" s="19"/>
    </row>
    <row r="1129" spans="19:29" ht="13" x14ac:dyDescent="0.3">
      <c r="S1129" s="14"/>
      <c r="T1129" s="15"/>
      <c r="U1129" s="16"/>
      <c r="V1129" s="16"/>
      <c r="W1129" s="20"/>
      <c r="X1129" s="20"/>
      <c r="Y1129" s="17"/>
      <c r="Z1129" s="17"/>
      <c r="AA1129" s="17"/>
      <c r="AB1129" s="18"/>
      <c r="AC1129" s="19"/>
    </row>
    <row r="1130" spans="19:29" ht="13" x14ac:dyDescent="0.3">
      <c r="S1130" s="14"/>
      <c r="T1130" s="15"/>
      <c r="U1130" s="16"/>
      <c r="V1130" s="16"/>
      <c r="W1130" s="20"/>
      <c r="X1130" s="20"/>
      <c r="Y1130" s="17"/>
      <c r="Z1130" s="17"/>
      <c r="AA1130" s="17"/>
      <c r="AB1130" s="18"/>
      <c r="AC1130" s="19"/>
    </row>
    <row r="1131" spans="19:29" ht="13" x14ac:dyDescent="0.3">
      <c r="S1131" s="14"/>
      <c r="T1131" s="15"/>
      <c r="U1131" s="16"/>
      <c r="V1131" s="16"/>
      <c r="W1131" s="20"/>
      <c r="X1131" s="20"/>
      <c r="Y1131" s="17"/>
      <c r="Z1131" s="17"/>
      <c r="AA1131" s="17"/>
      <c r="AB1131" s="18"/>
      <c r="AC1131" s="19"/>
    </row>
    <row r="1132" spans="19:29" ht="13" x14ac:dyDescent="0.3">
      <c r="S1132" s="14"/>
      <c r="T1132" s="15"/>
      <c r="U1132" s="16"/>
      <c r="V1132" s="16"/>
      <c r="W1132" s="20"/>
      <c r="X1132" s="20"/>
      <c r="Y1132" s="17"/>
      <c r="Z1132" s="17"/>
      <c r="AA1132" s="17"/>
      <c r="AB1132" s="18"/>
      <c r="AC1132" s="19"/>
    </row>
    <row r="1133" spans="19:29" ht="13" x14ac:dyDescent="0.3">
      <c r="S1133" s="14"/>
      <c r="T1133" s="15"/>
      <c r="U1133" s="16"/>
      <c r="V1133" s="16"/>
      <c r="W1133" s="20"/>
      <c r="X1133" s="20"/>
      <c r="Y1133" s="17"/>
      <c r="Z1133" s="17"/>
      <c r="AA1133" s="17"/>
      <c r="AB1133" s="18"/>
      <c r="AC1133" s="19"/>
    </row>
    <row r="1134" spans="19:29" ht="13" x14ac:dyDescent="0.3">
      <c r="S1134" s="14"/>
      <c r="T1134" s="15"/>
      <c r="U1134" s="16"/>
      <c r="V1134" s="16"/>
      <c r="W1134" s="20"/>
      <c r="X1134" s="20"/>
      <c r="Y1134" s="17"/>
      <c r="Z1134" s="17"/>
      <c r="AA1134" s="17"/>
      <c r="AB1134" s="18"/>
      <c r="AC1134" s="19"/>
    </row>
    <row r="1135" spans="19:29" ht="13" x14ac:dyDescent="0.3">
      <c r="S1135" s="14"/>
      <c r="T1135" s="15"/>
      <c r="U1135" s="16"/>
      <c r="V1135" s="16"/>
      <c r="W1135" s="20"/>
      <c r="X1135" s="20"/>
      <c r="Y1135" s="17"/>
      <c r="Z1135" s="17"/>
      <c r="AA1135" s="17"/>
      <c r="AB1135" s="18"/>
      <c r="AC1135" s="19"/>
    </row>
    <row r="1136" spans="19:29" ht="13" x14ac:dyDescent="0.3">
      <c r="S1136" s="14"/>
      <c r="T1136" s="15"/>
      <c r="U1136" s="16"/>
      <c r="V1136" s="16"/>
      <c r="W1136" s="20"/>
      <c r="X1136" s="20"/>
      <c r="Y1136" s="17"/>
      <c r="Z1136" s="17"/>
      <c r="AA1136" s="17"/>
      <c r="AB1136" s="18"/>
      <c r="AC1136" s="19"/>
    </row>
    <row r="1137" spans="19:29" ht="13" x14ac:dyDescent="0.3">
      <c r="S1137" s="14"/>
      <c r="T1137" s="15"/>
      <c r="U1137" s="16"/>
      <c r="V1137" s="16"/>
      <c r="W1137" s="20"/>
      <c r="X1137" s="20"/>
      <c r="Y1137" s="17"/>
      <c r="Z1137" s="17"/>
      <c r="AA1137" s="17"/>
      <c r="AB1137" s="18"/>
      <c r="AC1137" s="19"/>
    </row>
    <row r="1138" spans="19:29" ht="13" x14ac:dyDescent="0.3">
      <c r="S1138" s="14"/>
      <c r="T1138" s="15"/>
      <c r="U1138" s="16"/>
      <c r="V1138" s="16"/>
      <c r="W1138" s="20"/>
      <c r="X1138" s="20"/>
      <c r="Y1138" s="17"/>
      <c r="Z1138" s="17"/>
      <c r="AA1138" s="17"/>
      <c r="AB1138" s="18"/>
      <c r="AC1138" s="19"/>
    </row>
    <row r="1139" spans="19:29" ht="13" x14ac:dyDescent="0.3">
      <c r="S1139" s="14"/>
      <c r="T1139" s="15"/>
      <c r="U1139" s="16"/>
      <c r="V1139" s="16"/>
      <c r="W1139" s="20"/>
      <c r="X1139" s="20"/>
      <c r="Y1139" s="17"/>
      <c r="Z1139" s="17"/>
      <c r="AA1139" s="17"/>
      <c r="AB1139" s="18"/>
      <c r="AC1139" s="19"/>
    </row>
    <row r="1140" spans="19:29" ht="13" x14ac:dyDescent="0.3">
      <c r="S1140" s="14"/>
      <c r="T1140" s="15"/>
      <c r="U1140" s="16"/>
      <c r="V1140" s="16"/>
      <c r="W1140" s="20"/>
      <c r="X1140" s="20"/>
      <c r="Y1140" s="17"/>
      <c r="Z1140" s="17"/>
      <c r="AA1140" s="17"/>
      <c r="AB1140" s="18"/>
      <c r="AC1140" s="19"/>
    </row>
    <row r="1141" spans="19:29" ht="13" x14ac:dyDescent="0.3">
      <c r="S1141" s="14"/>
      <c r="T1141" s="15"/>
      <c r="U1141" s="16"/>
      <c r="V1141" s="16"/>
      <c r="W1141" s="20"/>
      <c r="X1141" s="20"/>
      <c r="Y1141" s="17"/>
      <c r="Z1141" s="17"/>
      <c r="AA1141" s="17"/>
      <c r="AB1141" s="18"/>
      <c r="AC1141" s="19"/>
    </row>
    <row r="1142" spans="19:29" ht="13" x14ac:dyDescent="0.3">
      <c r="S1142" s="14"/>
      <c r="T1142" s="15"/>
      <c r="U1142" s="16"/>
      <c r="V1142" s="16"/>
      <c r="W1142" s="20"/>
      <c r="X1142" s="20"/>
      <c r="Y1142" s="17"/>
      <c r="Z1142" s="17"/>
      <c r="AA1142" s="17"/>
      <c r="AB1142" s="18"/>
      <c r="AC1142" s="19"/>
    </row>
    <row r="1143" spans="19:29" ht="13" x14ac:dyDescent="0.3">
      <c r="S1143" s="14"/>
      <c r="T1143" s="15"/>
      <c r="U1143" s="16"/>
      <c r="V1143" s="16"/>
      <c r="W1143" s="20"/>
      <c r="X1143" s="20"/>
      <c r="Y1143" s="17"/>
      <c r="Z1143" s="17"/>
      <c r="AA1143" s="17"/>
      <c r="AB1143" s="18"/>
      <c r="AC1143" s="19"/>
    </row>
    <row r="1144" spans="19:29" ht="13" x14ac:dyDescent="0.3">
      <c r="S1144" s="14"/>
      <c r="T1144" s="15"/>
      <c r="U1144" s="16"/>
      <c r="V1144" s="16"/>
      <c r="W1144" s="20"/>
      <c r="X1144" s="20"/>
      <c r="Y1144" s="17"/>
      <c r="Z1144" s="17"/>
      <c r="AA1144" s="17"/>
      <c r="AB1144" s="18"/>
      <c r="AC1144" s="19"/>
    </row>
    <row r="1145" spans="19:29" ht="13" x14ac:dyDescent="0.3">
      <c r="S1145" s="14"/>
      <c r="T1145" s="15"/>
      <c r="U1145" s="16"/>
      <c r="V1145" s="16"/>
      <c r="W1145" s="20"/>
      <c r="X1145" s="20"/>
      <c r="Y1145" s="17"/>
      <c r="Z1145" s="17"/>
      <c r="AA1145" s="17"/>
      <c r="AB1145" s="18"/>
      <c r="AC1145" s="19"/>
    </row>
    <row r="1146" spans="19:29" ht="13" x14ac:dyDescent="0.3">
      <c r="S1146" s="14"/>
      <c r="T1146" s="15"/>
      <c r="U1146" s="16"/>
      <c r="V1146" s="16"/>
      <c r="W1146" s="20"/>
      <c r="X1146" s="20"/>
      <c r="Y1146" s="17"/>
      <c r="Z1146" s="17"/>
      <c r="AA1146" s="17"/>
      <c r="AB1146" s="18"/>
      <c r="AC1146" s="19"/>
    </row>
    <row r="1147" spans="19:29" ht="13" x14ac:dyDescent="0.3">
      <c r="S1147" s="14"/>
      <c r="T1147" s="15"/>
      <c r="U1147" s="16"/>
      <c r="V1147" s="16"/>
      <c r="W1147" s="20"/>
      <c r="X1147" s="20"/>
      <c r="Y1147" s="17"/>
      <c r="Z1147" s="17"/>
      <c r="AA1147" s="17"/>
      <c r="AB1147" s="18"/>
      <c r="AC1147" s="19"/>
    </row>
    <row r="1148" spans="19:29" ht="13" x14ac:dyDescent="0.3">
      <c r="S1148" s="14"/>
      <c r="T1148" s="15"/>
      <c r="U1148" s="16"/>
      <c r="V1148" s="16"/>
      <c r="W1148" s="20"/>
      <c r="X1148" s="20"/>
      <c r="Y1148" s="17"/>
      <c r="Z1148" s="17"/>
      <c r="AA1148" s="17"/>
      <c r="AB1148" s="18"/>
      <c r="AC1148" s="19"/>
    </row>
    <row r="1149" spans="19:29" ht="13" x14ac:dyDescent="0.3">
      <c r="S1149" s="14"/>
      <c r="T1149" s="15"/>
      <c r="U1149" s="16"/>
      <c r="V1149" s="16"/>
      <c r="W1149" s="20"/>
      <c r="X1149" s="20"/>
      <c r="Y1149" s="17"/>
      <c r="Z1149" s="17"/>
      <c r="AA1149" s="17"/>
      <c r="AB1149" s="18"/>
      <c r="AC1149" s="19"/>
    </row>
    <row r="1150" spans="19:29" ht="13" x14ac:dyDescent="0.3">
      <c r="S1150" s="14"/>
      <c r="T1150" s="15"/>
      <c r="U1150" s="16"/>
      <c r="V1150" s="16"/>
      <c r="W1150" s="20"/>
      <c r="X1150" s="20"/>
      <c r="Y1150" s="17"/>
      <c r="Z1150" s="17"/>
      <c r="AA1150" s="17"/>
      <c r="AB1150" s="18"/>
      <c r="AC1150" s="19"/>
    </row>
    <row r="1151" spans="19:29" ht="13" x14ac:dyDescent="0.3">
      <c r="S1151" s="14"/>
      <c r="T1151" s="15"/>
      <c r="U1151" s="16"/>
      <c r="V1151" s="16"/>
      <c r="W1151" s="20"/>
      <c r="X1151" s="20"/>
      <c r="Y1151" s="17"/>
      <c r="Z1151" s="17"/>
      <c r="AA1151" s="17"/>
      <c r="AB1151" s="18"/>
      <c r="AC1151" s="19"/>
    </row>
    <row r="1152" spans="19:29" ht="13" x14ac:dyDescent="0.3">
      <c r="S1152" s="14"/>
      <c r="T1152" s="15"/>
      <c r="U1152" s="16"/>
      <c r="V1152" s="16"/>
      <c r="W1152" s="20"/>
      <c r="X1152" s="20"/>
      <c r="Y1152" s="17"/>
      <c r="Z1152" s="17"/>
      <c r="AA1152" s="17"/>
      <c r="AB1152" s="18"/>
      <c r="AC1152" s="19"/>
    </row>
    <row r="1153" spans="19:29" ht="13" x14ac:dyDescent="0.3">
      <c r="S1153" s="14"/>
      <c r="T1153" s="15"/>
      <c r="U1153" s="16"/>
      <c r="V1153" s="16"/>
      <c r="W1153" s="20"/>
      <c r="X1153" s="20"/>
      <c r="Y1153" s="17"/>
      <c r="Z1153" s="17"/>
      <c r="AA1153" s="17"/>
      <c r="AB1153" s="18"/>
      <c r="AC1153" s="19"/>
    </row>
    <row r="1154" spans="19:29" ht="13" x14ac:dyDescent="0.3">
      <c r="S1154" s="14"/>
      <c r="T1154" s="15"/>
      <c r="U1154" s="16"/>
      <c r="V1154" s="16"/>
      <c r="W1154" s="20"/>
      <c r="X1154" s="20"/>
      <c r="Y1154" s="17"/>
      <c r="Z1154" s="17"/>
      <c r="AA1154" s="17"/>
      <c r="AB1154" s="18"/>
      <c r="AC1154" s="19"/>
    </row>
    <row r="1155" spans="19:29" ht="13" x14ac:dyDescent="0.3">
      <c r="S1155" s="14"/>
      <c r="T1155" s="15"/>
      <c r="U1155" s="16"/>
      <c r="V1155" s="16"/>
      <c r="W1155" s="20"/>
      <c r="X1155" s="20"/>
      <c r="Y1155" s="17"/>
      <c r="Z1155" s="17"/>
      <c r="AA1155" s="17"/>
      <c r="AB1155" s="18"/>
      <c r="AC1155" s="19"/>
    </row>
    <row r="1156" spans="19:29" ht="13" x14ac:dyDescent="0.3">
      <c r="S1156" s="14"/>
      <c r="T1156" s="15"/>
      <c r="U1156" s="16"/>
      <c r="V1156" s="16"/>
      <c r="W1156" s="20"/>
      <c r="X1156" s="20"/>
      <c r="Y1156" s="17"/>
      <c r="Z1156" s="17"/>
      <c r="AA1156" s="17"/>
      <c r="AB1156" s="18"/>
      <c r="AC1156" s="19"/>
    </row>
    <row r="1157" spans="19:29" ht="13" x14ac:dyDescent="0.3">
      <c r="S1157" s="14"/>
      <c r="T1157" s="15"/>
      <c r="U1157" s="16"/>
      <c r="V1157" s="16"/>
      <c r="W1157" s="20"/>
      <c r="X1157" s="20"/>
      <c r="Y1157" s="17"/>
      <c r="Z1157" s="17"/>
      <c r="AA1157" s="17"/>
      <c r="AB1157" s="18"/>
      <c r="AC1157" s="19"/>
    </row>
    <row r="1158" spans="19:29" ht="13" x14ac:dyDescent="0.3">
      <c r="S1158" s="14"/>
      <c r="T1158" s="15"/>
      <c r="U1158" s="16"/>
      <c r="V1158" s="16"/>
      <c r="W1158" s="20"/>
      <c r="X1158" s="20"/>
      <c r="Y1158" s="17"/>
      <c r="Z1158" s="17"/>
      <c r="AA1158" s="17"/>
      <c r="AB1158" s="18"/>
      <c r="AC1158" s="19"/>
    </row>
    <row r="1159" spans="19:29" ht="13" x14ac:dyDescent="0.3">
      <c r="S1159" s="14"/>
      <c r="T1159" s="15"/>
      <c r="U1159" s="16"/>
      <c r="V1159" s="16"/>
      <c r="W1159" s="20"/>
      <c r="X1159" s="20"/>
      <c r="Y1159" s="17"/>
      <c r="Z1159" s="17"/>
      <c r="AA1159" s="17"/>
      <c r="AB1159" s="18"/>
      <c r="AC1159" s="19"/>
    </row>
    <row r="1160" spans="19:29" ht="13" x14ac:dyDescent="0.3">
      <c r="S1160" s="14"/>
      <c r="T1160" s="15"/>
      <c r="U1160" s="16"/>
      <c r="V1160" s="16"/>
      <c r="W1160" s="20"/>
      <c r="X1160" s="20"/>
      <c r="Y1160" s="17"/>
      <c r="Z1160" s="17"/>
      <c r="AA1160" s="17"/>
      <c r="AB1160" s="18"/>
      <c r="AC1160" s="19"/>
    </row>
    <row r="1161" spans="19:29" ht="13" x14ac:dyDescent="0.3">
      <c r="S1161" s="14"/>
      <c r="T1161" s="15"/>
      <c r="U1161" s="16"/>
      <c r="V1161" s="16"/>
      <c r="W1161" s="20"/>
      <c r="X1161" s="20"/>
      <c r="Y1161" s="17"/>
      <c r="Z1161" s="17"/>
      <c r="AA1161" s="17"/>
      <c r="AB1161" s="18"/>
      <c r="AC1161" s="19"/>
    </row>
    <row r="1162" spans="19:29" ht="13" x14ac:dyDescent="0.3">
      <c r="S1162" s="14"/>
      <c r="T1162" s="15"/>
      <c r="U1162" s="16"/>
      <c r="V1162" s="16"/>
      <c r="W1162" s="20"/>
      <c r="X1162" s="20"/>
      <c r="Y1162" s="17"/>
      <c r="Z1162" s="17"/>
      <c r="AA1162" s="17"/>
      <c r="AB1162" s="18"/>
      <c r="AC1162" s="19"/>
    </row>
    <row r="1163" spans="19:29" ht="13" x14ac:dyDescent="0.3">
      <c r="S1163" s="14"/>
      <c r="T1163" s="15"/>
      <c r="U1163" s="16"/>
      <c r="V1163" s="16"/>
      <c r="W1163" s="20"/>
      <c r="X1163" s="20"/>
      <c r="Y1163" s="17"/>
      <c r="Z1163" s="17"/>
      <c r="AA1163" s="17"/>
      <c r="AB1163" s="18"/>
      <c r="AC1163" s="19"/>
    </row>
    <row r="1164" spans="19:29" ht="13" x14ac:dyDescent="0.3">
      <c r="S1164" s="14"/>
      <c r="T1164" s="15"/>
      <c r="U1164" s="16"/>
      <c r="V1164" s="16"/>
      <c r="W1164" s="20"/>
      <c r="X1164" s="20"/>
      <c r="Y1164" s="17"/>
      <c r="Z1164" s="17"/>
      <c r="AA1164" s="17"/>
      <c r="AB1164" s="18"/>
      <c r="AC1164" s="19"/>
    </row>
    <row r="1165" spans="19:29" ht="13" x14ac:dyDescent="0.3">
      <c r="S1165" s="14"/>
      <c r="T1165" s="15"/>
      <c r="U1165" s="16"/>
      <c r="V1165" s="16"/>
      <c r="W1165" s="20"/>
      <c r="X1165" s="20"/>
      <c r="Y1165" s="17"/>
      <c r="Z1165" s="17"/>
      <c r="AA1165" s="17"/>
      <c r="AB1165" s="18"/>
      <c r="AC1165" s="19"/>
    </row>
    <row r="1166" spans="19:29" ht="13" x14ac:dyDescent="0.3">
      <c r="S1166" s="14"/>
      <c r="T1166" s="15"/>
      <c r="U1166" s="16"/>
      <c r="V1166" s="16"/>
      <c r="W1166" s="20"/>
      <c r="X1166" s="20"/>
      <c r="Y1166" s="17"/>
      <c r="Z1166" s="17"/>
      <c r="AA1166" s="17"/>
      <c r="AB1166" s="18"/>
      <c r="AC1166" s="19"/>
    </row>
    <row r="1167" spans="19:29" ht="13" x14ac:dyDescent="0.3">
      <c r="S1167" s="14"/>
      <c r="T1167" s="15"/>
      <c r="U1167" s="16"/>
      <c r="V1167" s="16"/>
      <c r="W1167" s="20"/>
      <c r="X1167" s="20"/>
      <c r="Y1167" s="17"/>
      <c r="Z1167" s="17"/>
      <c r="AA1167" s="17"/>
      <c r="AB1167" s="18"/>
      <c r="AC1167" s="19"/>
    </row>
    <row r="1168" spans="19:29" ht="13" x14ac:dyDescent="0.3">
      <c r="S1168" s="14"/>
      <c r="T1168" s="15"/>
      <c r="U1168" s="16"/>
      <c r="V1168" s="16"/>
      <c r="W1168" s="20"/>
      <c r="X1168" s="20"/>
      <c r="Y1168" s="17"/>
      <c r="Z1168" s="17"/>
      <c r="AA1168" s="17"/>
      <c r="AB1168" s="18"/>
      <c r="AC1168" s="19"/>
    </row>
    <row r="1169" spans="19:29" ht="13" x14ac:dyDescent="0.3">
      <c r="S1169" s="14"/>
      <c r="T1169" s="15"/>
      <c r="U1169" s="16"/>
      <c r="V1169" s="16"/>
      <c r="W1169" s="20"/>
      <c r="X1169" s="20"/>
      <c r="Y1169" s="17"/>
      <c r="Z1169" s="17"/>
      <c r="AA1169" s="17"/>
      <c r="AB1169" s="18"/>
      <c r="AC1169" s="19"/>
    </row>
    <row r="1170" spans="19:29" ht="13" x14ac:dyDescent="0.3">
      <c r="S1170" s="14"/>
      <c r="T1170" s="15"/>
      <c r="U1170" s="16"/>
      <c r="V1170" s="16"/>
      <c r="W1170" s="20"/>
      <c r="X1170" s="20"/>
      <c r="Y1170" s="17"/>
      <c r="Z1170" s="17"/>
      <c r="AA1170" s="17"/>
      <c r="AB1170" s="18"/>
      <c r="AC1170" s="19"/>
    </row>
    <row r="1171" spans="19:29" ht="13" x14ac:dyDescent="0.3">
      <c r="S1171" s="14"/>
      <c r="T1171" s="15"/>
      <c r="U1171" s="16"/>
      <c r="V1171" s="16"/>
      <c r="W1171" s="20"/>
      <c r="X1171" s="20"/>
      <c r="Y1171" s="17"/>
      <c r="Z1171" s="17"/>
      <c r="AA1171" s="17"/>
      <c r="AB1171" s="18"/>
      <c r="AC1171" s="19"/>
    </row>
    <row r="1172" spans="19:29" ht="13" x14ac:dyDescent="0.3">
      <c r="S1172" s="14"/>
      <c r="T1172" s="15"/>
      <c r="U1172" s="16"/>
      <c r="V1172" s="16"/>
      <c r="W1172" s="20"/>
      <c r="X1172" s="20"/>
      <c r="Y1172" s="17"/>
      <c r="Z1172" s="17"/>
      <c r="AA1172" s="17"/>
      <c r="AB1172" s="18"/>
      <c r="AC1172" s="19"/>
    </row>
    <row r="1173" spans="19:29" ht="13" x14ac:dyDescent="0.3">
      <c r="S1173" s="14"/>
      <c r="T1173" s="15"/>
      <c r="U1173" s="16"/>
      <c r="V1173" s="16"/>
      <c r="W1173" s="20"/>
      <c r="X1173" s="20"/>
      <c r="Y1173" s="17"/>
      <c r="Z1173" s="17"/>
      <c r="AA1173" s="17"/>
      <c r="AB1173" s="18"/>
      <c r="AC1173" s="19"/>
    </row>
    <row r="1174" spans="19:29" ht="13" x14ac:dyDescent="0.3">
      <c r="S1174" s="14"/>
      <c r="T1174" s="15"/>
      <c r="U1174" s="16"/>
      <c r="V1174" s="16"/>
      <c r="W1174" s="20"/>
      <c r="X1174" s="20"/>
      <c r="Y1174" s="17"/>
      <c r="Z1174" s="17"/>
      <c r="AA1174" s="17"/>
      <c r="AB1174" s="18"/>
      <c r="AC1174" s="19"/>
    </row>
    <row r="1175" spans="19:29" ht="13" x14ac:dyDescent="0.3">
      <c r="S1175" s="14"/>
      <c r="T1175" s="15"/>
      <c r="U1175" s="16"/>
      <c r="V1175" s="16"/>
      <c r="W1175" s="20"/>
      <c r="X1175" s="20"/>
      <c r="Y1175" s="17"/>
      <c r="Z1175" s="17"/>
      <c r="AA1175" s="17"/>
      <c r="AB1175" s="18"/>
      <c r="AC1175" s="19"/>
    </row>
    <row r="1176" spans="19:29" ht="13" x14ac:dyDescent="0.3">
      <c r="S1176" s="14"/>
      <c r="T1176" s="15"/>
      <c r="U1176" s="16"/>
      <c r="V1176" s="16"/>
      <c r="W1176" s="20"/>
      <c r="X1176" s="20"/>
      <c r="Y1176" s="17"/>
      <c r="Z1176" s="17"/>
      <c r="AA1176" s="17"/>
      <c r="AB1176" s="18"/>
      <c r="AC1176" s="19"/>
    </row>
    <row r="1177" spans="19:29" ht="13" x14ac:dyDescent="0.3">
      <c r="S1177" s="14"/>
      <c r="T1177" s="15"/>
      <c r="U1177" s="16"/>
      <c r="V1177" s="16"/>
      <c r="W1177" s="20"/>
      <c r="X1177" s="20"/>
      <c r="Y1177" s="17"/>
      <c r="Z1177" s="17"/>
      <c r="AA1177" s="17"/>
      <c r="AB1177" s="18"/>
      <c r="AC1177" s="19"/>
    </row>
    <row r="1178" spans="19:29" ht="13" x14ac:dyDescent="0.3">
      <c r="S1178" s="14"/>
      <c r="T1178" s="15"/>
      <c r="U1178" s="16"/>
      <c r="V1178" s="16"/>
      <c r="W1178" s="20"/>
      <c r="X1178" s="20"/>
      <c r="Y1178" s="17"/>
      <c r="Z1178" s="17"/>
      <c r="AA1178" s="17"/>
      <c r="AB1178" s="18"/>
      <c r="AC1178" s="19"/>
    </row>
    <row r="1179" spans="19:29" ht="13" x14ac:dyDescent="0.3">
      <c r="S1179" s="14"/>
      <c r="T1179" s="15"/>
      <c r="U1179" s="16"/>
      <c r="V1179" s="16"/>
      <c r="W1179" s="20"/>
      <c r="X1179" s="20"/>
      <c r="Y1179" s="17"/>
      <c r="Z1179" s="17"/>
      <c r="AA1179" s="17"/>
      <c r="AB1179" s="18"/>
      <c r="AC1179" s="19"/>
    </row>
    <row r="1180" spans="19:29" ht="13" x14ac:dyDescent="0.3">
      <c r="S1180" s="14"/>
      <c r="T1180" s="15"/>
      <c r="U1180" s="16"/>
      <c r="V1180" s="16"/>
      <c r="W1180" s="20"/>
      <c r="X1180" s="20"/>
      <c r="Y1180" s="17"/>
      <c r="Z1180" s="17"/>
      <c r="AA1180" s="17"/>
      <c r="AB1180" s="18"/>
      <c r="AC1180" s="19"/>
    </row>
    <row r="1181" spans="19:29" ht="13" x14ac:dyDescent="0.3">
      <c r="S1181" s="14"/>
      <c r="T1181" s="15"/>
      <c r="U1181" s="16"/>
      <c r="V1181" s="16"/>
      <c r="W1181" s="20"/>
      <c r="X1181" s="20"/>
      <c r="Y1181" s="17"/>
      <c r="Z1181" s="17"/>
      <c r="AA1181" s="17"/>
      <c r="AB1181" s="18"/>
      <c r="AC1181" s="19"/>
    </row>
    <row r="1182" spans="19:29" ht="13" x14ac:dyDescent="0.3">
      <c r="S1182" s="14"/>
      <c r="T1182" s="15"/>
      <c r="U1182" s="16"/>
      <c r="V1182" s="16"/>
      <c r="W1182" s="20"/>
      <c r="X1182" s="20"/>
      <c r="Y1182" s="17"/>
      <c r="Z1182" s="17"/>
      <c r="AA1182" s="17"/>
      <c r="AB1182" s="18"/>
      <c r="AC1182" s="19"/>
    </row>
    <row r="1183" spans="19:29" ht="13" x14ac:dyDescent="0.3">
      <c r="S1183" s="14"/>
      <c r="T1183" s="15"/>
      <c r="U1183" s="16"/>
      <c r="V1183" s="16"/>
      <c r="W1183" s="20"/>
      <c r="X1183" s="20"/>
      <c r="Y1183" s="17"/>
      <c r="Z1183" s="17"/>
      <c r="AA1183" s="17"/>
      <c r="AB1183" s="18"/>
      <c r="AC1183" s="19"/>
    </row>
    <row r="1184" spans="19:29" ht="13" x14ac:dyDescent="0.3">
      <c r="S1184" s="14"/>
      <c r="T1184" s="15"/>
      <c r="U1184" s="16"/>
      <c r="V1184" s="16"/>
      <c r="W1184" s="20"/>
      <c r="X1184" s="20"/>
      <c r="Y1184" s="17"/>
      <c r="Z1184" s="17"/>
      <c r="AA1184" s="17"/>
      <c r="AB1184" s="18"/>
      <c r="AC1184" s="19"/>
    </row>
    <row r="1185" spans="19:30" ht="13" x14ac:dyDescent="0.3">
      <c r="S1185" s="14"/>
      <c r="T1185" s="15"/>
      <c r="U1185" s="16"/>
      <c r="V1185" s="16"/>
      <c r="W1185" s="20"/>
      <c r="X1185" s="20"/>
      <c r="Y1185" s="17"/>
      <c r="Z1185" s="17"/>
      <c r="AA1185" s="17"/>
      <c r="AB1185" s="18"/>
      <c r="AC1185" s="19"/>
    </row>
    <row r="1186" spans="19:30" ht="13" x14ac:dyDescent="0.3">
      <c r="S1186" s="14"/>
      <c r="T1186" s="15"/>
      <c r="U1186" s="16"/>
      <c r="V1186" s="16"/>
      <c r="W1186" s="20"/>
      <c r="X1186" s="20"/>
      <c r="Y1186" s="17"/>
      <c r="Z1186" s="17"/>
      <c r="AA1186" s="17"/>
      <c r="AB1186" s="18"/>
      <c r="AC1186" s="19"/>
    </row>
    <row r="1187" spans="19:30" ht="13" x14ac:dyDescent="0.3">
      <c r="S1187" s="6"/>
      <c r="T1187" s="7"/>
      <c r="U1187" s="8"/>
      <c r="V1187" s="8"/>
      <c r="W1187" s="5"/>
      <c r="X1187" s="5"/>
      <c r="Y1187" s="9"/>
      <c r="Z1187" s="9"/>
      <c r="AA1187" s="9"/>
      <c r="AB1187" s="11"/>
      <c r="AC1187" s="12"/>
      <c r="AD1187" s="13"/>
    </row>
    <row r="1188" spans="19:30" ht="13" x14ac:dyDescent="0.3">
      <c r="S1188" s="14"/>
      <c r="T1188" s="15"/>
      <c r="U1188" s="16"/>
      <c r="V1188" s="16"/>
      <c r="W1188" s="20"/>
      <c r="X1188" s="20"/>
      <c r="Y1188" s="17"/>
      <c r="Z1188" s="17"/>
      <c r="AA1188" s="17"/>
      <c r="AB1188" s="18"/>
      <c r="AC1188" s="19"/>
    </row>
    <row r="1189" spans="19:30" ht="13" x14ac:dyDescent="0.3">
      <c r="S1189" s="14"/>
      <c r="T1189" s="15"/>
      <c r="U1189" s="16"/>
      <c r="V1189" s="16"/>
      <c r="W1189" s="20"/>
      <c r="X1189" s="20"/>
      <c r="Y1189" s="17"/>
      <c r="Z1189" s="17"/>
      <c r="AA1189" s="17"/>
      <c r="AB1189" s="18"/>
      <c r="AC1189" s="19"/>
    </row>
    <row r="1190" spans="19:30" ht="13" x14ac:dyDescent="0.3">
      <c r="S1190" s="14"/>
      <c r="T1190" s="15"/>
      <c r="U1190" s="16"/>
      <c r="V1190" s="16"/>
      <c r="W1190" s="20"/>
      <c r="X1190" s="20"/>
      <c r="Y1190" s="17"/>
      <c r="Z1190" s="17"/>
      <c r="AA1190" s="17"/>
      <c r="AB1190" s="18"/>
      <c r="AC1190" s="19"/>
    </row>
    <row r="1191" spans="19:30" ht="13" x14ac:dyDescent="0.3">
      <c r="S1191" s="14"/>
      <c r="T1191" s="15"/>
      <c r="U1191" s="16"/>
      <c r="V1191" s="16"/>
      <c r="W1191" s="20"/>
      <c r="X1191" s="20"/>
      <c r="Y1191" s="17"/>
      <c r="Z1191" s="17"/>
      <c r="AA1191" s="17"/>
      <c r="AB1191" s="18"/>
      <c r="AC1191" s="19"/>
    </row>
    <row r="1192" spans="19:30" ht="13" x14ac:dyDescent="0.3">
      <c r="S1192" s="14"/>
      <c r="T1192" s="15"/>
      <c r="U1192" s="16"/>
      <c r="V1192" s="16"/>
      <c r="W1192" s="20"/>
      <c r="X1192" s="20"/>
      <c r="Y1192" s="17"/>
      <c r="Z1192" s="17"/>
      <c r="AA1192" s="17"/>
      <c r="AB1192" s="18"/>
      <c r="AC1192" s="19"/>
    </row>
    <row r="1193" spans="19:30" ht="13" x14ac:dyDescent="0.3">
      <c r="S1193" s="14"/>
      <c r="T1193" s="15"/>
      <c r="U1193" s="16"/>
      <c r="V1193" s="16"/>
      <c r="W1193" s="20"/>
      <c r="X1193" s="20"/>
      <c r="Y1193" s="17"/>
      <c r="Z1193" s="17"/>
      <c r="AA1193" s="17"/>
      <c r="AB1193" s="18"/>
      <c r="AC1193" s="19"/>
    </row>
    <row r="1194" spans="19:30" ht="13" x14ac:dyDescent="0.3">
      <c r="S1194" s="14"/>
      <c r="T1194" s="15"/>
      <c r="U1194" s="16"/>
      <c r="V1194" s="16"/>
      <c r="W1194" s="20"/>
      <c r="X1194" s="20"/>
      <c r="Y1194" s="17"/>
      <c r="Z1194" s="17"/>
      <c r="AA1194" s="17"/>
      <c r="AB1194" s="18"/>
      <c r="AC1194" s="19"/>
    </row>
    <row r="1195" spans="19:30" ht="13" x14ac:dyDescent="0.3">
      <c r="S1195" s="14"/>
      <c r="T1195" s="15"/>
      <c r="U1195" s="16"/>
      <c r="V1195" s="16"/>
      <c r="W1195" s="20"/>
      <c r="X1195" s="20"/>
      <c r="Y1195" s="17"/>
      <c r="Z1195" s="17"/>
      <c r="AA1195" s="17"/>
      <c r="AB1195" s="18"/>
      <c r="AC1195" s="19"/>
    </row>
    <row r="1196" spans="19:30" ht="13" x14ac:dyDescent="0.3">
      <c r="S1196" s="14"/>
      <c r="T1196" s="15"/>
      <c r="U1196" s="16"/>
      <c r="V1196" s="16"/>
      <c r="W1196" s="20"/>
      <c r="X1196" s="20"/>
      <c r="Y1196" s="17"/>
      <c r="Z1196" s="17"/>
      <c r="AA1196" s="17"/>
      <c r="AB1196" s="18"/>
      <c r="AC1196" s="19"/>
    </row>
    <row r="1197" spans="19:30" ht="13" x14ac:dyDescent="0.3">
      <c r="S1197" s="14"/>
      <c r="T1197" s="15"/>
      <c r="U1197" s="16"/>
      <c r="V1197" s="16"/>
      <c r="W1197" s="20"/>
      <c r="X1197" s="20"/>
      <c r="Y1197" s="17"/>
      <c r="Z1197" s="17"/>
      <c r="AA1197" s="17"/>
      <c r="AB1197" s="18"/>
      <c r="AC1197" s="19"/>
    </row>
    <row r="1198" spans="19:30" ht="13" x14ac:dyDescent="0.3">
      <c r="S1198" s="14"/>
      <c r="T1198" s="15"/>
      <c r="U1198" s="16"/>
      <c r="V1198" s="16"/>
      <c r="W1198" s="20"/>
      <c r="X1198" s="20"/>
      <c r="Y1198" s="17"/>
      <c r="Z1198" s="17"/>
      <c r="AA1198" s="17"/>
      <c r="AB1198" s="18"/>
      <c r="AC1198" s="19"/>
    </row>
    <row r="1199" spans="19:30" ht="13" x14ac:dyDescent="0.3">
      <c r="S1199" s="14"/>
      <c r="T1199" s="15"/>
      <c r="U1199" s="16"/>
      <c r="V1199" s="16"/>
      <c r="W1199" s="20"/>
      <c r="X1199" s="20"/>
      <c r="Y1199" s="17"/>
      <c r="Z1199" s="17"/>
      <c r="AA1199" s="17"/>
      <c r="AB1199" s="18"/>
      <c r="AC1199" s="19"/>
    </row>
    <row r="1200" spans="19:30" ht="13" x14ac:dyDescent="0.3">
      <c r="S1200" s="14"/>
      <c r="T1200" s="15"/>
      <c r="U1200" s="16"/>
      <c r="V1200" s="16"/>
      <c r="W1200" s="20"/>
      <c r="X1200" s="20"/>
      <c r="Y1200" s="17"/>
      <c r="Z1200" s="17"/>
      <c r="AA1200" s="17"/>
      <c r="AB1200" s="18"/>
      <c r="AC1200" s="19"/>
    </row>
    <row r="1201" spans="19:29" ht="13" x14ac:dyDescent="0.3">
      <c r="S1201" s="14"/>
      <c r="T1201" s="15"/>
      <c r="U1201" s="16"/>
      <c r="V1201" s="16"/>
      <c r="W1201" s="20"/>
      <c r="X1201" s="20"/>
      <c r="Y1201" s="17"/>
      <c r="Z1201" s="17"/>
      <c r="AA1201" s="17"/>
      <c r="AB1201" s="18"/>
      <c r="AC1201" s="19"/>
    </row>
    <row r="1202" spans="19:29" ht="13" x14ac:dyDescent="0.3">
      <c r="S1202" s="14"/>
      <c r="T1202" s="15"/>
      <c r="U1202" s="16"/>
      <c r="V1202" s="16"/>
      <c r="W1202" s="20"/>
      <c r="X1202" s="20"/>
      <c r="Y1202" s="17"/>
      <c r="Z1202" s="17"/>
      <c r="AA1202" s="17"/>
      <c r="AB1202" s="18"/>
      <c r="AC1202" s="19"/>
    </row>
    <row r="1203" spans="19:29" ht="13" x14ac:dyDescent="0.3">
      <c r="S1203" s="14"/>
      <c r="T1203" s="15"/>
      <c r="U1203" s="16"/>
      <c r="V1203" s="16"/>
      <c r="W1203" s="20"/>
      <c r="X1203" s="20"/>
      <c r="Y1203" s="17"/>
      <c r="Z1203" s="17"/>
      <c r="AA1203" s="17"/>
      <c r="AB1203" s="18"/>
      <c r="AC1203" s="19"/>
    </row>
    <row r="1204" spans="19:29" ht="13" x14ac:dyDescent="0.3">
      <c r="S1204" s="14"/>
      <c r="T1204" s="15"/>
      <c r="U1204" s="16"/>
      <c r="V1204" s="16"/>
      <c r="W1204" s="20"/>
      <c r="X1204" s="20"/>
      <c r="Y1204" s="17"/>
      <c r="Z1204" s="17"/>
      <c r="AA1204" s="17"/>
      <c r="AB1204" s="18"/>
      <c r="AC1204" s="19"/>
    </row>
    <row r="1205" spans="19:29" ht="13" x14ac:dyDescent="0.3">
      <c r="S1205" s="14"/>
      <c r="T1205" s="15"/>
      <c r="U1205" s="16"/>
      <c r="V1205" s="16"/>
      <c r="W1205" s="20"/>
      <c r="X1205" s="20"/>
      <c r="Y1205" s="17"/>
      <c r="Z1205" s="17"/>
      <c r="AA1205" s="17"/>
      <c r="AB1205" s="18"/>
      <c r="AC1205" s="19"/>
    </row>
    <row r="1206" spans="19:29" ht="13" x14ac:dyDescent="0.3">
      <c r="S1206" s="14"/>
      <c r="T1206" s="15"/>
      <c r="U1206" s="16"/>
      <c r="V1206" s="16"/>
      <c r="W1206" s="20"/>
      <c r="X1206" s="20"/>
      <c r="Y1206" s="17"/>
      <c r="Z1206" s="17"/>
      <c r="AA1206" s="17"/>
      <c r="AB1206" s="18"/>
      <c r="AC1206" s="19"/>
    </row>
    <row r="1207" spans="19:29" ht="13" x14ac:dyDescent="0.3">
      <c r="S1207" s="14"/>
      <c r="T1207" s="15"/>
      <c r="U1207" s="16"/>
      <c r="V1207" s="16"/>
      <c r="W1207" s="20"/>
      <c r="X1207" s="20"/>
      <c r="Y1207" s="17"/>
      <c r="Z1207" s="17"/>
      <c r="AA1207" s="17"/>
      <c r="AB1207" s="18"/>
      <c r="AC1207" s="19"/>
    </row>
    <row r="1208" spans="19:29" ht="13" x14ac:dyDescent="0.3">
      <c r="S1208" s="14"/>
      <c r="T1208" s="15"/>
      <c r="U1208" s="16"/>
      <c r="V1208" s="16"/>
      <c r="W1208" s="20"/>
      <c r="X1208" s="20"/>
      <c r="Y1208" s="17"/>
      <c r="Z1208" s="17"/>
      <c r="AA1208" s="17"/>
      <c r="AB1208" s="18"/>
      <c r="AC1208" s="19"/>
    </row>
    <row r="1209" spans="19:29" ht="13" x14ac:dyDescent="0.3">
      <c r="S1209" s="14"/>
      <c r="T1209" s="15"/>
      <c r="U1209" s="16"/>
      <c r="V1209" s="16"/>
      <c r="W1209" s="20"/>
      <c r="X1209" s="20"/>
      <c r="Y1209" s="17"/>
      <c r="Z1209" s="17"/>
      <c r="AA1209" s="17"/>
      <c r="AB1209" s="18"/>
      <c r="AC1209" s="19"/>
    </row>
    <row r="1210" spans="19:29" ht="13" x14ac:dyDescent="0.3">
      <c r="S1210" s="14"/>
      <c r="T1210" s="15"/>
      <c r="U1210" s="16"/>
      <c r="V1210" s="16"/>
      <c r="W1210" s="20"/>
      <c r="X1210" s="20"/>
      <c r="Y1210" s="17"/>
      <c r="Z1210" s="17"/>
      <c r="AA1210" s="17"/>
      <c r="AB1210" s="18"/>
      <c r="AC1210" s="19"/>
    </row>
    <row r="1211" spans="19:29" ht="13" x14ac:dyDescent="0.3">
      <c r="S1211" s="14"/>
      <c r="T1211" s="15"/>
      <c r="U1211" s="16"/>
      <c r="V1211" s="16"/>
      <c r="W1211" s="20"/>
      <c r="X1211" s="20"/>
      <c r="Y1211" s="17"/>
      <c r="Z1211" s="17"/>
      <c r="AA1211" s="17"/>
      <c r="AB1211" s="18"/>
      <c r="AC1211" s="19"/>
    </row>
    <row r="1212" spans="19:29" ht="13" x14ac:dyDescent="0.3">
      <c r="S1212" s="14"/>
      <c r="T1212" s="15"/>
      <c r="U1212" s="16"/>
      <c r="V1212" s="16"/>
      <c r="W1212" s="20"/>
      <c r="X1212" s="20"/>
      <c r="Y1212" s="17"/>
      <c r="Z1212" s="17"/>
      <c r="AA1212" s="17"/>
      <c r="AB1212" s="18"/>
      <c r="AC1212" s="19"/>
    </row>
    <row r="1213" spans="19:29" ht="13" x14ac:dyDescent="0.3">
      <c r="S1213" s="14"/>
      <c r="T1213" s="15"/>
      <c r="U1213" s="16"/>
      <c r="V1213" s="16"/>
      <c r="W1213" s="20"/>
      <c r="X1213" s="20"/>
      <c r="Y1213" s="17"/>
      <c r="Z1213" s="17"/>
      <c r="AA1213" s="17"/>
      <c r="AB1213" s="18"/>
      <c r="AC1213" s="19"/>
    </row>
    <row r="1214" spans="19:29" ht="13" x14ac:dyDescent="0.3">
      <c r="S1214" s="14"/>
      <c r="T1214" s="15"/>
      <c r="U1214" s="16"/>
      <c r="V1214" s="16"/>
      <c r="W1214" s="20"/>
      <c r="X1214" s="20"/>
      <c r="Y1214" s="17"/>
      <c r="Z1214" s="17"/>
      <c r="AA1214" s="17"/>
      <c r="AB1214" s="18"/>
      <c r="AC1214" s="19"/>
    </row>
    <row r="1215" spans="19:29" ht="13" x14ac:dyDescent="0.3">
      <c r="S1215" s="14"/>
      <c r="T1215" s="15"/>
      <c r="U1215" s="16"/>
      <c r="V1215" s="16"/>
      <c r="W1215" s="20"/>
      <c r="X1215" s="20"/>
      <c r="Y1215" s="17"/>
      <c r="Z1215" s="17"/>
      <c r="AA1215" s="17"/>
      <c r="AB1215" s="18"/>
      <c r="AC1215" s="19"/>
    </row>
    <row r="1216" spans="19:29" ht="13" x14ac:dyDescent="0.3">
      <c r="S1216" s="14"/>
      <c r="T1216" s="15"/>
      <c r="U1216" s="16"/>
      <c r="V1216" s="16"/>
      <c r="W1216" s="20"/>
      <c r="X1216" s="20"/>
      <c r="Y1216" s="17"/>
      <c r="Z1216" s="17"/>
      <c r="AA1216" s="17"/>
      <c r="AB1216" s="18"/>
      <c r="AC1216" s="19"/>
    </row>
    <row r="1217" spans="19:29" ht="13" x14ac:dyDescent="0.3">
      <c r="S1217" s="14"/>
      <c r="T1217" s="15"/>
      <c r="U1217" s="16"/>
      <c r="V1217" s="16"/>
      <c r="W1217" s="20"/>
      <c r="X1217" s="20"/>
      <c r="Y1217" s="17"/>
      <c r="Z1217" s="17"/>
      <c r="AA1217" s="17"/>
      <c r="AB1217" s="18"/>
      <c r="AC1217" s="19"/>
    </row>
    <row r="1218" spans="19:29" ht="13" x14ac:dyDescent="0.3">
      <c r="S1218" s="14"/>
      <c r="T1218" s="15"/>
      <c r="U1218" s="16"/>
      <c r="V1218" s="16"/>
      <c r="W1218" s="20"/>
      <c r="X1218" s="20"/>
      <c r="Y1218" s="17"/>
      <c r="Z1218" s="17"/>
      <c r="AA1218" s="17"/>
      <c r="AB1218" s="18"/>
      <c r="AC1218" s="19"/>
    </row>
    <row r="1219" spans="19:29" ht="13" x14ac:dyDescent="0.3">
      <c r="S1219" s="14"/>
      <c r="T1219" s="15"/>
      <c r="U1219" s="16"/>
      <c r="V1219" s="16"/>
      <c r="W1219" s="20"/>
      <c r="X1219" s="20"/>
      <c r="Y1219" s="17"/>
      <c r="Z1219" s="17"/>
      <c r="AA1219" s="17"/>
      <c r="AB1219" s="18"/>
      <c r="AC1219" s="19"/>
    </row>
    <row r="1220" spans="19:29" ht="13" x14ac:dyDescent="0.3">
      <c r="S1220" s="14"/>
      <c r="T1220" s="15"/>
      <c r="U1220" s="16"/>
      <c r="V1220" s="16"/>
      <c r="W1220" s="20"/>
      <c r="X1220" s="20"/>
      <c r="Y1220" s="17"/>
      <c r="Z1220" s="17"/>
      <c r="AA1220" s="17"/>
      <c r="AB1220" s="18"/>
      <c r="AC1220" s="19"/>
    </row>
    <row r="1221" spans="19:29" ht="13" x14ac:dyDescent="0.3">
      <c r="S1221" s="14"/>
      <c r="T1221" s="15"/>
      <c r="U1221" s="16"/>
      <c r="V1221" s="16"/>
      <c r="W1221" s="20"/>
      <c r="X1221" s="20"/>
      <c r="Y1221" s="17"/>
      <c r="Z1221" s="17"/>
      <c r="AA1221" s="17"/>
      <c r="AB1221" s="18"/>
      <c r="AC1221" s="19"/>
    </row>
    <row r="1222" spans="19:29" ht="13" x14ac:dyDescent="0.3">
      <c r="S1222" s="14"/>
      <c r="T1222" s="15"/>
      <c r="U1222" s="16"/>
      <c r="V1222" s="16"/>
      <c r="W1222" s="20"/>
      <c r="X1222" s="20"/>
      <c r="Y1222" s="17"/>
      <c r="Z1222" s="17"/>
      <c r="AA1222" s="17"/>
      <c r="AB1222" s="18"/>
      <c r="AC1222" s="19"/>
    </row>
    <row r="1223" spans="19:29" ht="13" x14ac:dyDescent="0.3">
      <c r="S1223" s="14"/>
      <c r="T1223" s="15"/>
      <c r="U1223" s="16"/>
      <c r="V1223" s="16"/>
      <c r="W1223" s="20"/>
      <c r="X1223" s="20"/>
      <c r="Y1223" s="17"/>
      <c r="Z1223" s="17"/>
      <c r="AA1223" s="17"/>
      <c r="AB1223" s="18"/>
      <c r="AC1223" s="19"/>
    </row>
    <row r="1224" spans="19:29" ht="13" x14ac:dyDescent="0.3">
      <c r="S1224" s="14"/>
      <c r="T1224" s="15"/>
      <c r="U1224" s="16"/>
      <c r="V1224" s="16"/>
      <c r="W1224" s="20"/>
      <c r="X1224" s="20"/>
      <c r="Y1224" s="17"/>
      <c r="Z1224" s="17"/>
      <c r="AA1224" s="17"/>
      <c r="AB1224" s="18"/>
      <c r="AC1224" s="19"/>
    </row>
    <row r="1225" spans="19:29" ht="13" x14ac:dyDescent="0.3">
      <c r="S1225" s="14"/>
      <c r="T1225" s="15"/>
      <c r="U1225" s="16"/>
      <c r="V1225" s="16"/>
      <c r="W1225" s="20"/>
      <c r="X1225" s="20"/>
      <c r="Y1225" s="17"/>
      <c r="Z1225" s="17"/>
      <c r="AA1225" s="17"/>
      <c r="AB1225" s="18"/>
      <c r="AC1225" s="19"/>
    </row>
    <row r="1226" spans="19:29" ht="13" x14ac:dyDescent="0.3">
      <c r="S1226" s="14"/>
      <c r="T1226" s="15"/>
      <c r="U1226" s="16"/>
      <c r="V1226" s="16"/>
      <c r="W1226" s="20"/>
      <c r="X1226" s="20"/>
      <c r="Y1226" s="17"/>
      <c r="Z1226" s="17"/>
      <c r="AA1226" s="17"/>
      <c r="AB1226" s="18"/>
      <c r="AC1226" s="19"/>
    </row>
    <row r="1227" spans="19:29" ht="13" x14ac:dyDescent="0.3">
      <c r="S1227" s="14"/>
      <c r="T1227" s="15"/>
      <c r="U1227" s="16"/>
      <c r="V1227" s="16"/>
      <c r="W1227" s="20"/>
      <c r="X1227" s="20"/>
      <c r="Y1227" s="17"/>
      <c r="Z1227" s="17"/>
      <c r="AA1227" s="17"/>
      <c r="AB1227" s="18"/>
      <c r="AC1227" s="19"/>
    </row>
    <row r="1228" spans="19:29" ht="13" x14ac:dyDescent="0.3">
      <c r="S1228" s="14"/>
      <c r="T1228" s="15"/>
      <c r="U1228" s="16"/>
      <c r="V1228" s="16"/>
      <c r="W1228" s="20"/>
      <c r="X1228" s="20"/>
      <c r="Y1228" s="17"/>
      <c r="Z1228" s="17"/>
      <c r="AA1228" s="17"/>
      <c r="AB1228" s="18"/>
      <c r="AC1228" s="19"/>
    </row>
    <row r="1229" spans="19:29" ht="13" x14ac:dyDescent="0.3">
      <c r="S1229" s="14"/>
      <c r="T1229" s="15"/>
      <c r="U1229" s="16"/>
      <c r="V1229" s="16"/>
      <c r="W1229" s="20"/>
      <c r="X1229" s="20"/>
      <c r="Y1229" s="17"/>
      <c r="Z1229" s="17"/>
      <c r="AA1229" s="17"/>
      <c r="AB1229" s="18"/>
      <c r="AC1229" s="19"/>
    </row>
    <row r="1230" spans="19:29" ht="13" x14ac:dyDescent="0.3">
      <c r="S1230" s="14"/>
      <c r="T1230" s="15"/>
      <c r="U1230" s="16"/>
      <c r="V1230" s="16"/>
      <c r="W1230" s="20"/>
      <c r="X1230" s="20"/>
      <c r="Y1230" s="17"/>
      <c r="Z1230" s="17"/>
      <c r="AA1230" s="17"/>
      <c r="AB1230" s="18"/>
      <c r="AC1230" s="19"/>
    </row>
    <row r="1231" spans="19:29" ht="13" x14ac:dyDescent="0.3">
      <c r="S1231" s="14"/>
      <c r="T1231" s="15"/>
      <c r="U1231" s="16"/>
      <c r="V1231" s="16"/>
      <c r="W1231" s="20"/>
      <c r="X1231" s="20"/>
      <c r="Y1231" s="17"/>
      <c r="Z1231" s="17"/>
      <c r="AA1231" s="17"/>
      <c r="AB1231" s="18"/>
      <c r="AC1231" s="19"/>
    </row>
    <row r="1232" spans="19:29" ht="13" x14ac:dyDescent="0.3">
      <c r="S1232" s="14"/>
      <c r="T1232" s="15"/>
      <c r="U1232" s="16"/>
      <c r="V1232" s="16"/>
      <c r="W1232" s="20"/>
      <c r="X1232" s="20"/>
      <c r="Y1232" s="17"/>
      <c r="Z1232" s="17"/>
      <c r="AA1232" s="17"/>
      <c r="AB1232" s="18"/>
      <c r="AC1232" s="19"/>
    </row>
    <row r="1233" spans="19:29" ht="13" x14ac:dyDescent="0.3">
      <c r="S1233" s="14"/>
      <c r="T1233" s="15"/>
      <c r="U1233" s="16"/>
      <c r="V1233" s="16"/>
      <c r="W1233" s="20"/>
      <c r="X1233" s="20"/>
      <c r="Y1233" s="17"/>
      <c r="Z1233" s="17"/>
      <c r="AA1233" s="17"/>
      <c r="AB1233" s="18"/>
      <c r="AC1233" s="19"/>
    </row>
    <row r="1234" spans="19:29" ht="13" x14ac:dyDescent="0.3">
      <c r="S1234" s="14"/>
      <c r="T1234" s="15"/>
      <c r="U1234" s="16"/>
      <c r="V1234" s="16"/>
      <c r="W1234" s="20"/>
      <c r="X1234" s="20"/>
      <c r="Y1234" s="17"/>
      <c r="Z1234" s="17"/>
      <c r="AA1234" s="17"/>
      <c r="AB1234" s="18"/>
      <c r="AC1234" s="19"/>
    </row>
    <row r="1235" spans="19:29" ht="13" x14ac:dyDescent="0.3">
      <c r="S1235" s="14"/>
      <c r="T1235" s="15"/>
      <c r="U1235" s="16"/>
      <c r="V1235" s="16"/>
      <c r="W1235" s="20"/>
      <c r="X1235" s="20"/>
      <c r="Y1235" s="17"/>
      <c r="Z1235" s="17"/>
      <c r="AA1235" s="17"/>
      <c r="AB1235" s="18"/>
      <c r="AC1235" s="19"/>
    </row>
    <row r="1236" spans="19:29" ht="13" x14ac:dyDescent="0.3">
      <c r="S1236" s="14"/>
      <c r="T1236" s="15"/>
      <c r="U1236" s="16"/>
      <c r="V1236" s="16"/>
      <c r="W1236" s="20"/>
      <c r="X1236" s="20"/>
      <c r="Y1236" s="17"/>
      <c r="Z1236" s="17"/>
      <c r="AA1236" s="17"/>
      <c r="AB1236" s="18"/>
      <c r="AC1236" s="19"/>
    </row>
    <row r="1237" spans="19:29" ht="13" x14ac:dyDescent="0.3">
      <c r="S1237" s="14"/>
      <c r="T1237" s="15"/>
      <c r="U1237" s="16"/>
      <c r="V1237" s="16"/>
      <c r="W1237" s="20"/>
      <c r="X1237" s="20"/>
      <c r="Y1237" s="17"/>
      <c r="Z1237" s="17"/>
      <c r="AA1237" s="17"/>
      <c r="AB1237" s="18"/>
      <c r="AC1237" s="19"/>
    </row>
    <row r="1238" spans="19:29" ht="13" x14ac:dyDescent="0.3">
      <c r="S1238" s="14"/>
      <c r="T1238" s="15"/>
      <c r="U1238" s="16"/>
      <c r="V1238" s="16"/>
      <c r="W1238" s="20"/>
      <c r="X1238" s="20"/>
      <c r="Y1238" s="17"/>
      <c r="Z1238" s="17"/>
      <c r="AA1238" s="17"/>
      <c r="AB1238" s="18"/>
      <c r="AC1238" s="19"/>
    </row>
    <row r="1239" spans="19:29" ht="13" x14ac:dyDescent="0.3">
      <c r="S1239" s="14"/>
      <c r="T1239" s="15"/>
      <c r="U1239" s="16"/>
      <c r="V1239" s="16"/>
      <c r="W1239" s="20"/>
      <c r="X1239" s="20"/>
      <c r="Y1239" s="17"/>
      <c r="Z1239" s="17"/>
      <c r="AA1239" s="17"/>
      <c r="AB1239" s="18"/>
      <c r="AC1239" s="19"/>
    </row>
    <row r="1240" spans="19:29" ht="13" x14ac:dyDescent="0.3">
      <c r="S1240" s="14"/>
      <c r="T1240" s="15"/>
      <c r="U1240" s="16"/>
      <c r="V1240" s="16"/>
      <c r="W1240" s="20"/>
      <c r="X1240" s="20"/>
      <c r="Y1240" s="17"/>
      <c r="Z1240" s="17"/>
      <c r="AA1240" s="17"/>
      <c r="AB1240" s="18"/>
      <c r="AC1240" s="19"/>
    </row>
    <row r="1241" spans="19:29" ht="13" x14ac:dyDescent="0.3">
      <c r="S1241" s="14"/>
      <c r="T1241" s="15"/>
      <c r="U1241" s="16"/>
      <c r="V1241" s="16"/>
      <c r="W1241" s="20"/>
      <c r="X1241" s="20"/>
      <c r="Y1241" s="17"/>
      <c r="Z1241" s="17"/>
      <c r="AA1241" s="17"/>
      <c r="AB1241" s="18"/>
      <c r="AC1241" s="19"/>
    </row>
    <row r="1242" spans="19:29" ht="13" x14ac:dyDescent="0.3">
      <c r="S1242" s="14"/>
      <c r="T1242" s="15"/>
      <c r="U1242" s="16"/>
      <c r="V1242" s="16"/>
      <c r="W1242" s="20"/>
      <c r="X1242" s="20"/>
      <c r="Y1242" s="17"/>
      <c r="Z1242" s="17"/>
      <c r="AA1242" s="17"/>
      <c r="AB1242" s="18"/>
      <c r="AC1242" s="19"/>
    </row>
    <row r="1243" spans="19:29" ht="13" x14ac:dyDescent="0.3">
      <c r="S1243" s="14"/>
      <c r="T1243" s="15"/>
      <c r="U1243" s="16"/>
      <c r="V1243" s="16"/>
      <c r="W1243" s="20"/>
      <c r="X1243" s="20"/>
      <c r="Y1243" s="17"/>
      <c r="Z1243" s="17"/>
      <c r="AA1243" s="17"/>
      <c r="AB1243" s="18"/>
      <c r="AC1243" s="19"/>
    </row>
    <row r="1244" spans="19:29" ht="13" x14ac:dyDescent="0.3">
      <c r="S1244" s="14"/>
      <c r="T1244" s="15"/>
      <c r="U1244" s="16"/>
      <c r="V1244" s="16"/>
      <c r="W1244" s="20"/>
      <c r="X1244" s="20"/>
      <c r="Y1244" s="17"/>
      <c r="Z1244" s="17"/>
      <c r="AA1244" s="17"/>
      <c r="AB1244" s="18"/>
      <c r="AC1244" s="19"/>
    </row>
    <row r="1245" spans="19:29" ht="13" x14ac:dyDescent="0.3">
      <c r="S1245" s="14"/>
      <c r="T1245" s="15"/>
      <c r="U1245" s="16"/>
      <c r="V1245" s="16"/>
      <c r="W1245" s="20"/>
      <c r="X1245" s="20"/>
      <c r="Y1245" s="17"/>
      <c r="Z1245" s="17"/>
      <c r="AA1245" s="17"/>
      <c r="AB1245" s="18"/>
      <c r="AC1245" s="19"/>
    </row>
  </sheetData>
  <phoneticPr fontId="0" type="noConversion"/>
  <pageMargins left="0.75" right="0.75" top="1" bottom="1" header="0.5" footer="0.5"/>
  <pageSetup orientation="portrait" horizontalDpi="0" verticalDpi="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0D9A-C735-47F4-B1AB-BF67A23D5E10}">
  <dimension ref="A1:T3"/>
  <sheetViews>
    <sheetView workbookViewId="0">
      <selection activeCell="A3" sqref="A3"/>
    </sheetView>
  </sheetViews>
  <sheetFormatPr defaultColWidth="8.81640625" defaultRowHeight="12.5" x14ac:dyDescent="0.25"/>
  <cols>
    <col min="1" max="1" width="14.7265625" bestFit="1" customWidth="1"/>
    <col min="2" max="2" width="5.81640625" bestFit="1" customWidth="1"/>
    <col min="3" max="3" width="11.1796875" bestFit="1" customWidth="1"/>
    <col min="4" max="4" width="9.26953125" bestFit="1" customWidth="1"/>
    <col min="5" max="5" width="8.453125" bestFit="1" customWidth="1"/>
    <col min="6" max="6" width="7" bestFit="1" customWidth="1"/>
    <col min="7" max="7" width="17.7265625" bestFit="1" customWidth="1"/>
    <col min="8" max="8" width="16.453125" bestFit="1" customWidth="1"/>
    <col min="9" max="10" width="14.7265625" bestFit="1" customWidth="1"/>
    <col min="11" max="11" width="8.1796875" bestFit="1" customWidth="1"/>
    <col min="12" max="12" width="10.26953125" bestFit="1" customWidth="1"/>
    <col min="13" max="13" width="18.7265625" bestFit="1" customWidth="1"/>
    <col min="14" max="14" width="15.81640625" bestFit="1" customWidth="1"/>
    <col min="15" max="15" width="22.453125" bestFit="1" customWidth="1"/>
    <col min="16" max="16" width="12.1796875" bestFit="1" customWidth="1"/>
    <col min="17" max="17" width="11.7265625" bestFit="1" customWidth="1"/>
    <col min="18" max="18" width="22.453125" bestFit="1" customWidth="1"/>
    <col min="19" max="19" width="25.453125" bestFit="1" customWidth="1"/>
    <col min="20" max="20" width="26" bestFit="1" customWidth="1"/>
  </cols>
  <sheetData>
    <row r="1" spans="1:20" ht="15" x14ac:dyDescent="0.4">
      <c r="A1" s="47" t="s">
        <v>20</v>
      </c>
      <c r="B1" s="48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21" t="s">
        <v>27</v>
      </c>
      <c r="I1" s="3" t="s">
        <v>28</v>
      </c>
      <c r="J1" s="3" t="s">
        <v>29</v>
      </c>
      <c r="K1" s="39" t="s">
        <v>30</v>
      </c>
      <c r="L1" s="40" t="s">
        <v>31</v>
      </c>
      <c r="M1" s="41" t="s">
        <v>38</v>
      </c>
      <c r="N1" s="40" t="s">
        <v>39</v>
      </c>
      <c r="O1" s="42" t="s">
        <v>40</v>
      </c>
      <c r="P1" s="40" t="s">
        <v>41</v>
      </c>
      <c r="Q1" s="41" t="s">
        <v>42</v>
      </c>
      <c r="R1" s="42" t="s">
        <v>43</v>
      </c>
      <c r="S1" s="40" t="s">
        <v>44</v>
      </c>
      <c r="T1" s="40" t="s">
        <v>45</v>
      </c>
    </row>
    <row r="2" spans="1:20" x14ac:dyDescent="0.25">
      <c r="A2" s="49">
        <f>B2+C2</f>
        <v>40333.84447916667</v>
      </c>
      <c r="B2" s="50">
        <v>40333</v>
      </c>
      <c r="C2" s="51">
        <v>0.84447916666666656</v>
      </c>
      <c r="D2" s="52">
        <v>455.08</v>
      </c>
      <c r="E2" s="52">
        <v>12.83</v>
      </c>
      <c r="F2" s="52">
        <v>8.92</v>
      </c>
      <c r="G2" s="52">
        <v>51.34</v>
      </c>
      <c r="H2" s="52">
        <v>89.33</v>
      </c>
      <c r="I2" s="52">
        <v>8.1900000000000001E-2</v>
      </c>
      <c r="J2" s="52">
        <v>7.5800000000000006E-2</v>
      </c>
      <c r="K2" s="37">
        <f>H2/101.325</f>
        <v>0.88161855415741419</v>
      </c>
      <c r="L2" s="38">
        <f>D2*K2</f>
        <v>401.20697162595604</v>
      </c>
      <c r="M2" s="43">
        <f>(E2*1000)*(K2)/(10^6)*101.325</f>
        <v>1.1461039</v>
      </c>
      <c r="N2" s="38">
        <f>F2+273.15</f>
        <v>282.07</v>
      </c>
      <c r="O2" s="44">
        <f>EXP((-216961/(N2)-3840.7)/(N2)+16.4754)</f>
        <v>1.1415474173852624</v>
      </c>
      <c r="P2" s="38">
        <f>VLOOKUP(A2,'[1]SAMI pCO2 Worksheet'!$A$6:$AC$32000,19,0.001)</f>
        <v>16.91</v>
      </c>
      <c r="Q2" s="45">
        <f>P2+273.15</f>
        <v>290.06</v>
      </c>
      <c r="R2" s="44">
        <f>EXP((-216961/(Q2)-3840.7)/(Q2)+16.4754)</f>
        <v>1.926328262998237</v>
      </c>
      <c r="S2" s="46">
        <f>L2/(1-O2/H2)</f>
        <v>406.40035884258197</v>
      </c>
      <c r="T2" s="38">
        <f>S2*(1-(R2/H2))</f>
        <v>397.63666806310039</v>
      </c>
    </row>
    <row r="3" spans="1:20" x14ac:dyDescent="0.25">
      <c r="A3" s="22">
        <f>B3+C3</f>
        <v>40334.886145833334</v>
      </c>
      <c r="B3" s="23">
        <v>40334</v>
      </c>
      <c r="C3" s="24">
        <v>0.88614583333333297</v>
      </c>
      <c r="D3">
        <v>455.08</v>
      </c>
      <c r="E3">
        <v>12.83</v>
      </c>
      <c r="F3">
        <v>8.92</v>
      </c>
      <c r="G3">
        <v>51.34</v>
      </c>
      <c r="H3">
        <v>89.33</v>
      </c>
      <c r="I3">
        <v>8.1900000000000001E-2</v>
      </c>
      <c r="J3">
        <v>7.5800000000000006E-2</v>
      </c>
      <c r="K3" s="25"/>
      <c r="L3" s="26"/>
      <c r="M3" s="14">
        <f>(E3*1000)*(K3)/(10^6)*101.325</f>
        <v>0</v>
      </c>
      <c r="N3" s="26">
        <f>F3+273.15</f>
        <v>282.07</v>
      </c>
      <c r="O3" s="35">
        <f>EXP((-216961/(N3)-3840.7)/(N3)+16.4754)</f>
        <v>1.1415474173852624</v>
      </c>
      <c r="P3" s="26">
        <f>VLOOKUP(A3,'[1]SAMI pCO2 Worksheet'!$A$6:$AC$32000,19,0.001)</f>
        <v>16.91</v>
      </c>
      <c r="Q3" s="34">
        <f>P3+273.15</f>
        <v>290.06</v>
      </c>
      <c r="R3" s="35">
        <f>EXP((-216961/(Q3)-3840.7)/(Q3)+16.4754)</f>
        <v>1.926328262998237</v>
      </c>
      <c r="S3" s="36">
        <f>L3/(1-O3/H3)</f>
        <v>0</v>
      </c>
      <c r="T3" s="26">
        <f>S3*(1-(R3/H3))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88D9-D9BE-49B2-A7F6-0B9C5D6EA202}">
  <dimension ref="A1:J502"/>
  <sheetViews>
    <sheetView workbookViewId="0">
      <selection activeCell="L11" sqref="L11"/>
    </sheetView>
  </sheetViews>
  <sheetFormatPr defaultColWidth="8.81640625" defaultRowHeight="12.5" x14ac:dyDescent="0.25"/>
  <sheetData>
    <row r="1" spans="1:10" x14ac:dyDescent="0.25">
      <c r="A1" s="23">
        <v>39645</v>
      </c>
      <c r="B1" s="27" t="s">
        <v>32</v>
      </c>
      <c r="C1" s="27"/>
      <c r="E1" s="27"/>
      <c r="F1" s="27"/>
      <c r="H1" s="27"/>
    </row>
    <row r="2" spans="1:10" x14ac:dyDescent="0.25">
      <c r="A2" s="28" t="s">
        <v>33</v>
      </c>
      <c r="B2" s="27"/>
      <c r="C2" s="27"/>
      <c r="D2" s="28" t="s">
        <v>34</v>
      </c>
      <c r="E2" s="27"/>
      <c r="F2" s="27"/>
      <c r="H2" s="29" t="s">
        <v>35</v>
      </c>
    </row>
    <row r="3" spans="1:10" x14ac:dyDescent="0.25">
      <c r="A3" s="30" t="s">
        <v>36</v>
      </c>
      <c r="B3" s="31" t="s">
        <v>19</v>
      </c>
      <c r="C3" s="31"/>
      <c r="D3" s="30" t="s">
        <v>36</v>
      </c>
      <c r="E3" s="31" t="s">
        <v>19</v>
      </c>
      <c r="F3" s="17"/>
      <c r="G3" s="32" t="s">
        <v>37</v>
      </c>
      <c r="H3" s="33">
        <v>1</v>
      </c>
      <c r="I3" s="34"/>
    </row>
    <row r="4" spans="1:10" x14ac:dyDescent="0.25">
      <c r="A4" s="34">
        <v>10</v>
      </c>
      <c r="B4" s="17">
        <v>-0.89578769999999996</v>
      </c>
      <c r="C4" s="27"/>
      <c r="D4" s="34">
        <v>10</v>
      </c>
      <c r="E4" s="17">
        <v>-0.80345440000000001</v>
      </c>
      <c r="F4" s="17"/>
      <c r="G4" s="34"/>
      <c r="H4" s="17">
        <f>B4+(0.007*(18.05-$H$3))</f>
        <v>-0.77643770000000001</v>
      </c>
      <c r="I4" s="34">
        <f>D4</f>
        <v>10</v>
      </c>
      <c r="J4" s="27">
        <f>H4-0.149</f>
        <v>-0.92543770000000003</v>
      </c>
    </row>
    <row r="5" spans="1:10" x14ac:dyDescent="0.25">
      <c r="A5" s="34">
        <v>15</v>
      </c>
      <c r="B5" s="17">
        <v>-0.75153300000000001</v>
      </c>
      <c r="C5" s="27"/>
      <c r="D5" s="34">
        <v>15</v>
      </c>
      <c r="E5" s="17">
        <v>-0.65822510000000001</v>
      </c>
      <c r="F5" s="17"/>
      <c r="G5" s="34"/>
      <c r="H5" s="17">
        <f t="shared" ref="H5:H68" si="0">B5+(0.007*(18.05-$S$3))</f>
        <v>-0.62518300000000004</v>
      </c>
      <c r="I5" s="34">
        <f t="shared" ref="I5:I68" si="1">D5</f>
        <v>15</v>
      </c>
      <c r="J5" s="27">
        <f t="shared" ref="J5:J68" si="2">H5-0.149</f>
        <v>-0.77418300000000007</v>
      </c>
    </row>
    <row r="6" spans="1:10" x14ac:dyDescent="0.25">
      <c r="A6" s="34">
        <v>20</v>
      </c>
      <c r="B6" s="17">
        <v>-0.65040730000000002</v>
      </c>
      <c r="C6" s="27"/>
      <c r="D6" s="34">
        <v>20</v>
      </c>
      <c r="E6" s="17">
        <v>-0.55694679999999996</v>
      </c>
      <c r="F6" s="17"/>
      <c r="G6" s="34"/>
      <c r="H6" s="17">
        <f t="shared" si="0"/>
        <v>-0.52405729999999995</v>
      </c>
      <c r="I6" s="34">
        <f t="shared" si="1"/>
        <v>20</v>
      </c>
      <c r="J6" s="27">
        <f t="shared" si="2"/>
        <v>-0.67305729999999997</v>
      </c>
    </row>
    <row r="7" spans="1:10" x14ac:dyDescent="0.25">
      <c r="A7" s="34">
        <v>25</v>
      </c>
      <c r="B7" s="17">
        <v>-0.57269329999999996</v>
      </c>
      <c r="C7" s="27"/>
      <c r="D7" s="34">
        <v>25</v>
      </c>
      <c r="E7" s="17">
        <v>-0.47923660000000001</v>
      </c>
      <c r="F7" s="17"/>
      <c r="G7" s="34"/>
      <c r="H7" s="17">
        <f t="shared" si="0"/>
        <v>-0.44634329999999994</v>
      </c>
      <c r="I7" s="34">
        <f t="shared" si="1"/>
        <v>25</v>
      </c>
      <c r="J7" s="27">
        <f t="shared" si="2"/>
        <v>-0.59534329999999991</v>
      </c>
    </row>
    <row r="8" spans="1:10" x14ac:dyDescent="0.25">
      <c r="A8" s="34">
        <v>30</v>
      </c>
      <c r="B8" s="17">
        <v>-0.50962399999999997</v>
      </c>
      <c r="C8" s="27"/>
      <c r="D8" s="34">
        <v>30</v>
      </c>
      <c r="E8" s="17">
        <v>-0.4161782</v>
      </c>
      <c r="F8" s="17"/>
      <c r="G8" s="34"/>
      <c r="H8" s="17">
        <f t="shared" si="0"/>
        <v>-0.38327399999999995</v>
      </c>
      <c r="I8" s="34">
        <f t="shared" si="1"/>
        <v>30</v>
      </c>
      <c r="J8" s="27">
        <f t="shared" si="2"/>
        <v>-0.53227399999999991</v>
      </c>
    </row>
    <row r="9" spans="1:10" x14ac:dyDescent="0.25">
      <c r="A9" s="34">
        <v>35</v>
      </c>
      <c r="B9" s="17">
        <v>-0.4565573</v>
      </c>
      <c r="C9" s="27"/>
      <c r="D9" s="34">
        <v>35</v>
      </c>
      <c r="E9" s="17">
        <v>-0.3630929</v>
      </c>
      <c r="F9" s="17"/>
      <c r="G9" s="34"/>
      <c r="H9" s="17">
        <f t="shared" si="0"/>
        <v>-0.33020729999999998</v>
      </c>
      <c r="I9" s="34">
        <f t="shared" si="1"/>
        <v>35</v>
      </c>
      <c r="J9" s="27">
        <f t="shared" si="2"/>
        <v>-0.4792073</v>
      </c>
    </row>
    <row r="10" spans="1:10" x14ac:dyDescent="0.25">
      <c r="A10" s="34">
        <v>40</v>
      </c>
      <c r="B10" s="17">
        <v>-0.41074470000000002</v>
      </c>
      <c r="C10" s="27"/>
      <c r="D10" s="34">
        <v>40</v>
      </c>
      <c r="E10" s="17">
        <v>-0.31722640000000002</v>
      </c>
      <c r="F10" s="17"/>
      <c r="G10" s="34"/>
      <c r="H10" s="17">
        <f t="shared" si="0"/>
        <v>-0.2843947</v>
      </c>
      <c r="I10" s="34">
        <f t="shared" si="1"/>
        <v>40</v>
      </c>
      <c r="J10" s="27">
        <f t="shared" si="2"/>
        <v>-0.43339470000000002</v>
      </c>
    </row>
    <row r="11" spans="1:10" x14ac:dyDescent="0.25">
      <c r="A11" s="34">
        <v>45</v>
      </c>
      <c r="B11" s="17">
        <v>-0.37042809999999998</v>
      </c>
      <c r="C11" s="27"/>
      <c r="D11" s="34">
        <v>45</v>
      </c>
      <c r="E11" s="17">
        <v>-0.2768235</v>
      </c>
      <c r="F11" s="17"/>
      <c r="G11" s="34"/>
      <c r="H11" s="17">
        <f t="shared" si="0"/>
        <v>-0.24407809999999996</v>
      </c>
      <c r="I11" s="34">
        <f t="shared" si="1"/>
        <v>45</v>
      </c>
      <c r="J11" s="27">
        <f t="shared" si="2"/>
        <v>-0.39307809999999999</v>
      </c>
    </row>
    <row r="12" spans="1:10" x14ac:dyDescent="0.25">
      <c r="A12" s="34">
        <v>50</v>
      </c>
      <c r="B12" s="17">
        <v>-0.33441690000000002</v>
      </c>
      <c r="C12" s="27"/>
      <c r="D12" s="34">
        <v>50</v>
      </c>
      <c r="E12" s="17">
        <v>-0.2406983</v>
      </c>
      <c r="F12" s="17"/>
      <c r="G12" s="34"/>
      <c r="H12" s="17">
        <f t="shared" si="0"/>
        <v>-0.2080669</v>
      </c>
      <c r="I12" s="34">
        <f t="shared" si="1"/>
        <v>50</v>
      </c>
      <c r="J12" s="27">
        <f t="shared" si="2"/>
        <v>-0.35706689999999996</v>
      </c>
    </row>
    <row r="13" spans="1:10" x14ac:dyDescent="0.25">
      <c r="A13" s="34">
        <v>55</v>
      </c>
      <c r="B13" s="17">
        <v>-0.30186750000000001</v>
      </c>
      <c r="C13" s="27"/>
      <c r="D13" s="34">
        <v>55</v>
      </c>
      <c r="E13" s="17">
        <v>-0.20801349999999999</v>
      </c>
      <c r="F13" s="17"/>
      <c r="G13" s="34"/>
      <c r="H13" s="17">
        <f t="shared" si="0"/>
        <v>-0.17551749999999999</v>
      </c>
      <c r="I13" s="34">
        <f t="shared" si="1"/>
        <v>55</v>
      </c>
      <c r="J13" s="27">
        <f t="shared" si="2"/>
        <v>-0.32451750000000001</v>
      </c>
    </row>
    <row r="14" spans="1:10" x14ac:dyDescent="0.25">
      <c r="A14" s="34">
        <v>60</v>
      </c>
      <c r="B14" s="17">
        <v>-0.2721615</v>
      </c>
      <c r="C14" s="27"/>
      <c r="D14" s="34">
        <v>60</v>
      </c>
      <c r="E14" s="17">
        <v>-0.1781549</v>
      </c>
      <c r="F14" s="17"/>
      <c r="G14" s="34"/>
      <c r="H14" s="17">
        <f t="shared" si="0"/>
        <v>-0.14581149999999998</v>
      </c>
      <c r="I14" s="34">
        <f t="shared" si="1"/>
        <v>60</v>
      </c>
      <c r="J14" s="27">
        <f t="shared" si="2"/>
        <v>-0.2948115</v>
      </c>
    </row>
    <row r="15" spans="1:10" x14ac:dyDescent="0.25">
      <c r="A15" s="34">
        <v>65</v>
      </c>
      <c r="B15" s="17">
        <v>-0.244833</v>
      </c>
      <c r="C15" s="27"/>
      <c r="D15" s="34">
        <v>65</v>
      </c>
      <c r="E15" s="17">
        <v>-0.15065909999999999</v>
      </c>
      <c r="F15" s="17"/>
      <c r="G15" s="34"/>
      <c r="H15" s="17">
        <f t="shared" si="0"/>
        <v>-0.11848299999999998</v>
      </c>
      <c r="I15" s="34">
        <f t="shared" si="1"/>
        <v>65</v>
      </c>
      <c r="J15" s="27">
        <f t="shared" si="2"/>
        <v>-0.26748299999999997</v>
      </c>
    </row>
    <row r="16" spans="1:10" x14ac:dyDescent="0.25">
      <c r="A16" s="34">
        <v>70</v>
      </c>
      <c r="B16" s="17">
        <v>-0.21952099999999999</v>
      </c>
      <c r="C16" s="27"/>
      <c r="D16" s="34">
        <v>70</v>
      </c>
      <c r="E16" s="17">
        <v>-0.12516930000000001</v>
      </c>
      <c r="F16" s="17"/>
      <c r="G16" s="34"/>
      <c r="H16" s="17">
        <f t="shared" si="0"/>
        <v>-9.3170999999999976E-2</v>
      </c>
      <c r="I16" s="34">
        <f t="shared" si="1"/>
        <v>70</v>
      </c>
      <c r="J16" s="27">
        <f t="shared" si="2"/>
        <v>-0.24217099999999997</v>
      </c>
    </row>
    <row r="17" spans="1:10" x14ac:dyDescent="0.25">
      <c r="A17" s="34">
        <v>75</v>
      </c>
      <c r="B17" s="17">
        <v>-0.19594049999999999</v>
      </c>
      <c r="C17" s="27"/>
      <c r="D17" s="34">
        <v>75</v>
      </c>
      <c r="E17" s="17">
        <v>-0.1014032</v>
      </c>
      <c r="F17" s="17"/>
      <c r="G17" s="34"/>
      <c r="H17" s="17">
        <f t="shared" si="0"/>
        <v>-6.9590499999999972E-2</v>
      </c>
      <c r="I17" s="34">
        <f t="shared" si="1"/>
        <v>75</v>
      </c>
      <c r="J17" s="27">
        <f t="shared" si="2"/>
        <v>-0.21859049999999997</v>
      </c>
    </row>
    <row r="18" spans="1:10" x14ac:dyDescent="0.25">
      <c r="A18" s="34">
        <v>80</v>
      </c>
      <c r="B18" s="17">
        <v>-0.17386389999999999</v>
      </c>
      <c r="C18" s="27"/>
      <c r="D18" s="34">
        <v>80</v>
      </c>
      <c r="E18" s="17">
        <v>-7.9134940000000001E-2</v>
      </c>
      <c r="F18" s="17"/>
      <c r="G18" s="34"/>
      <c r="H18" s="17">
        <f t="shared" si="0"/>
        <v>-4.751389999999997E-2</v>
      </c>
      <c r="I18" s="34">
        <f t="shared" si="1"/>
        <v>80</v>
      </c>
      <c r="J18" s="27">
        <f t="shared" si="2"/>
        <v>-0.19651389999999996</v>
      </c>
    </row>
    <row r="19" spans="1:10" x14ac:dyDescent="0.25">
      <c r="A19" s="34">
        <v>85</v>
      </c>
      <c r="B19" s="17">
        <v>-0.1531053</v>
      </c>
      <c r="C19" s="27"/>
      <c r="D19" s="34">
        <v>85</v>
      </c>
      <c r="E19" s="17">
        <v>-5.817986E-2</v>
      </c>
      <c r="F19" s="17"/>
      <c r="G19" s="34"/>
      <c r="H19" s="17">
        <f t="shared" si="0"/>
        <v>-2.6755299999999982E-2</v>
      </c>
      <c r="I19" s="34">
        <f t="shared" si="1"/>
        <v>85</v>
      </c>
      <c r="J19" s="27">
        <f t="shared" si="2"/>
        <v>-0.17575529999999998</v>
      </c>
    </row>
    <row r="20" spans="1:10" x14ac:dyDescent="0.25">
      <c r="A20" s="34">
        <v>90</v>
      </c>
      <c r="B20" s="17">
        <v>-0.13351150000000001</v>
      </c>
      <c r="C20" s="27"/>
      <c r="D20" s="34">
        <v>90</v>
      </c>
      <c r="E20" s="17">
        <v>-3.8385870000000002E-2</v>
      </c>
      <c r="F20" s="17"/>
      <c r="G20" s="34"/>
      <c r="H20" s="17">
        <f t="shared" si="0"/>
        <v>-7.1614999999999873E-3</v>
      </c>
      <c r="I20" s="34">
        <f t="shared" si="1"/>
        <v>90</v>
      </c>
      <c r="J20" s="27">
        <f t="shared" si="2"/>
        <v>-0.15616149999999998</v>
      </c>
    </row>
    <row r="21" spans="1:10" x14ac:dyDescent="0.25">
      <c r="A21" s="34">
        <v>95</v>
      </c>
      <c r="B21" s="17">
        <v>-0.114954</v>
      </c>
      <c r="C21" s="27"/>
      <c r="D21" s="34">
        <v>95</v>
      </c>
      <c r="E21" s="17">
        <v>-1.9626620000000001E-2</v>
      </c>
      <c r="F21" s="17"/>
      <c r="G21" s="34"/>
      <c r="H21" s="17">
        <f t="shared" si="0"/>
        <v>1.1396000000000017E-2</v>
      </c>
      <c r="I21" s="34">
        <f t="shared" si="1"/>
        <v>95</v>
      </c>
      <c r="J21" s="27">
        <f t="shared" si="2"/>
        <v>-0.13760399999999998</v>
      </c>
    </row>
    <row r="22" spans="1:10" x14ac:dyDescent="0.25">
      <c r="A22" s="34">
        <v>100</v>
      </c>
      <c r="B22" s="17">
        <v>-9.7325330000000002E-2</v>
      </c>
      <c r="C22" s="27"/>
      <c r="D22" s="34">
        <v>100</v>
      </c>
      <c r="E22" s="17">
        <v>-1.794815E-3</v>
      </c>
      <c r="F22" s="17"/>
      <c r="G22" s="34"/>
      <c r="H22" s="17">
        <f t="shared" si="0"/>
        <v>2.9024670000000016E-2</v>
      </c>
      <c r="I22" s="34">
        <f t="shared" si="1"/>
        <v>100</v>
      </c>
      <c r="J22" s="27">
        <f t="shared" si="2"/>
        <v>-0.11997532999999998</v>
      </c>
    </row>
    <row r="23" spans="1:10" x14ac:dyDescent="0.25">
      <c r="A23" s="34">
        <v>105</v>
      </c>
      <c r="B23" s="17">
        <v>-8.0533499999999994E-2</v>
      </c>
      <c r="C23" s="27"/>
      <c r="D23" s="34">
        <v>105</v>
      </c>
      <c r="E23" s="17">
        <v>1.520061E-2</v>
      </c>
      <c r="F23" s="17"/>
      <c r="G23" s="34"/>
      <c r="H23" s="17">
        <f t="shared" si="0"/>
        <v>4.5816500000000024E-2</v>
      </c>
      <c r="I23" s="34">
        <f t="shared" si="1"/>
        <v>105</v>
      </c>
      <c r="J23" s="27">
        <f t="shared" si="2"/>
        <v>-0.10318349999999997</v>
      </c>
    </row>
    <row r="24" spans="1:10" x14ac:dyDescent="0.25">
      <c r="A24" s="34">
        <v>110</v>
      </c>
      <c r="B24" s="17">
        <v>-6.4499379999999995E-2</v>
      </c>
      <c r="C24" s="27"/>
      <c r="D24" s="34">
        <v>110</v>
      </c>
      <c r="E24" s="17">
        <v>3.143787E-2</v>
      </c>
      <c r="F24" s="17"/>
      <c r="G24" s="34"/>
      <c r="H24" s="17">
        <f t="shared" si="0"/>
        <v>6.1850620000000023E-2</v>
      </c>
      <c r="I24" s="34">
        <f t="shared" si="1"/>
        <v>110</v>
      </c>
      <c r="J24" s="27">
        <f t="shared" si="2"/>
        <v>-8.7149379999999971E-2</v>
      </c>
    </row>
    <row r="25" spans="1:10" x14ac:dyDescent="0.25">
      <c r="A25" s="34">
        <v>115</v>
      </c>
      <c r="B25" s="17">
        <v>-4.9155240000000003E-2</v>
      </c>
      <c r="C25" s="27"/>
      <c r="D25" s="34">
        <v>115</v>
      </c>
      <c r="E25" s="17">
        <v>4.6984669999999999E-2</v>
      </c>
      <c r="F25" s="17"/>
      <c r="G25" s="34"/>
      <c r="H25" s="17">
        <f t="shared" si="0"/>
        <v>7.7194760000000015E-2</v>
      </c>
      <c r="I25" s="34">
        <f t="shared" si="1"/>
        <v>115</v>
      </c>
      <c r="J25" s="27">
        <f t="shared" si="2"/>
        <v>-7.1805239999999979E-2</v>
      </c>
    </row>
    <row r="26" spans="1:10" x14ac:dyDescent="0.25">
      <c r="A26" s="34">
        <v>120</v>
      </c>
      <c r="B26" s="17">
        <v>-3.4442420000000001E-2</v>
      </c>
      <c r="C26" s="27"/>
      <c r="D26" s="34">
        <v>120</v>
      </c>
      <c r="E26" s="17">
        <v>6.1900139999999999E-2</v>
      </c>
      <c r="F26" s="17"/>
      <c r="G26" s="34"/>
      <c r="H26" s="17">
        <f t="shared" si="0"/>
        <v>9.1907580000000016E-2</v>
      </c>
      <c r="I26" s="34">
        <f t="shared" si="1"/>
        <v>120</v>
      </c>
      <c r="J26" s="27">
        <f t="shared" si="2"/>
        <v>-5.7092419999999977E-2</v>
      </c>
    </row>
    <row r="27" spans="1:10" x14ac:dyDescent="0.25">
      <c r="A27" s="34">
        <v>125</v>
      </c>
      <c r="B27" s="17">
        <v>-2.030802E-2</v>
      </c>
      <c r="C27" s="27"/>
      <c r="D27" s="34">
        <v>125</v>
      </c>
      <c r="E27" s="17">
        <v>7.6235289999999997E-2</v>
      </c>
      <c r="F27" s="17"/>
      <c r="G27" s="34"/>
      <c r="H27" s="17">
        <f t="shared" si="0"/>
        <v>0.10604198000000002</v>
      </c>
      <c r="I27" s="34">
        <f t="shared" si="1"/>
        <v>125</v>
      </c>
      <c r="J27" s="27">
        <f t="shared" si="2"/>
        <v>-4.2958019999999972E-2</v>
      </c>
    </row>
    <row r="28" spans="1:10" x14ac:dyDescent="0.25">
      <c r="A28" s="34">
        <v>130</v>
      </c>
      <c r="B28" s="17">
        <v>-6.7067150000000002E-3</v>
      </c>
      <c r="C28" s="27"/>
      <c r="D28" s="34">
        <v>130</v>
      </c>
      <c r="E28" s="17">
        <v>9.0035439999999994E-2</v>
      </c>
      <c r="F28" s="17"/>
      <c r="G28" s="34"/>
      <c r="H28" s="17">
        <f t="shared" si="0"/>
        <v>0.11964328500000002</v>
      </c>
      <c r="I28" s="34">
        <f t="shared" si="1"/>
        <v>130</v>
      </c>
      <c r="J28" s="27">
        <f t="shared" si="2"/>
        <v>-2.9356714999999978E-2</v>
      </c>
    </row>
    <row r="29" spans="1:10" x14ac:dyDescent="0.25">
      <c r="A29" s="34">
        <v>135</v>
      </c>
      <c r="B29" s="17">
        <v>6.402016E-3</v>
      </c>
      <c r="C29" s="27"/>
      <c r="D29" s="34">
        <v>135</v>
      </c>
      <c r="E29" s="17">
        <v>0.10334160000000001</v>
      </c>
      <c r="F29" s="17"/>
      <c r="G29" s="34"/>
      <c r="H29" s="17">
        <f t="shared" si="0"/>
        <v>0.13275201600000003</v>
      </c>
      <c r="I29" s="34">
        <f t="shared" si="1"/>
        <v>135</v>
      </c>
      <c r="J29" s="27">
        <f t="shared" si="2"/>
        <v>-1.6247983999999965E-2</v>
      </c>
    </row>
    <row r="30" spans="1:10" x14ac:dyDescent="0.25">
      <c r="A30" s="34">
        <v>140</v>
      </c>
      <c r="B30" s="17">
        <v>1.9053460000000001E-2</v>
      </c>
      <c r="C30" s="27"/>
      <c r="D30" s="34">
        <v>140</v>
      </c>
      <c r="E30" s="17">
        <v>0.116189</v>
      </c>
      <c r="F30" s="17"/>
      <c r="G30" s="34"/>
      <c r="H30" s="17">
        <f t="shared" si="0"/>
        <v>0.14540346000000001</v>
      </c>
      <c r="I30" s="34">
        <f t="shared" si="1"/>
        <v>140</v>
      </c>
      <c r="J30" s="27">
        <f t="shared" si="2"/>
        <v>-3.5965399999999814E-3</v>
      </c>
    </row>
    <row r="31" spans="1:10" x14ac:dyDescent="0.25">
      <c r="A31" s="34">
        <v>145</v>
      </c>
      <c r="B31" s="17">
        <v>3.1280990000000002E-2</v>
      </c>
      <c r="C31" s="27"/>
      <c r="D31" s="34">
        <v>145</v>
      </c>
      <c r="E31" s="17">
        <v>0.1286101</v>
      </c>
      <c r="F31" s="17"/>
      <c r="G31" s="34"/>
      <c r="H31" s="17">
        <f t="shared" si="0"/>
        <v>0.15763099000000003</v>
      </c>
      <c r="I31" s="34">
        <f t="shared" si="1"/>
        <v>145</v>
      </c>
      <c r="J31" s="27">
        <f t="shared" si="2"/>
        <v>8.6309900000000328E-3</v>
      </c>
    </row>
    <row r="32" spans="1:10" x14ac:dyDescent="0.25">
      <c r="A32" s="34">
        <v>150</v>
      </c>
      <c r="B32" s="17">
        <v>4.3112280000000003E-2</v>
      </c>
      <c r="C32" s="27"/>
      <c r="D32" s="34">
        <v>150</v>
      </c>
      <c r="E32" s="17">
        <v>0.14063310000000001</v>
      </c>
      <c r="F32" s="17"/>
      <c r="G32" s="34"/>
      <c r="H32" s="17">
        <f t="shared" si="0"/>
        <v>0.16946228000000002</v>
      </c>
      <c r="I32" s="34">
        <f t="shared" si="1"/>
        <v>150</v>
      </c>
      <c r="J32" s="27">
        <f t="shared" si="2"/>
        <v>2.0462280000000027E-2</v>
      </c>
    </row>
    <row r="33" spans="1:10" x14ac:dyDescent="0.25">
      <c r="A33" s="34">
        <v>155</v>
      </c>
      <c r="B33" s="17">
        <v>5.4574009999999999E-2</v>
      </c>
      <c r="C33" s="27"/>
      <c r="D33" s="34">
        <v>155</v>
      </c>
      <c r="E33" s="17">
        <v>0.15228410000000001</v>
      </c>
      <c r="F33" s="17"/>
      <c r="G33" s="34"/>
      <c r="H33" s="17">
        <f t="shared" si="0"/>
        <v>0.18092401000000002</v>
      </c>
      <c r="I33" s="34">
        <f t="shared" si="1"/>
        <v>155</v>
      </c>
      <c r="J33" s="27">
        <f t="shared" si="2"/>
        <v>3.192401000000003E-2</v>
      </c>
    </row>
    <row r="34" spans="1:10" x14ac:dyDescent="0.25">
      <c r="A34" s="34">
        <v>160</v>
      </c>
      <c r="B34" s="17">
        <v>6.5689090000000006E-2</v>
      </c>
      <c r="C34" s="27"/>
      <c r="D34" s="34">
        <v>160</v>
      </c>
      <c r="E34" s="17">
        <v>0.1635866</v>
      </c>
      <c r="F34" s="17"/>
      <c r="G34" s="34"/>
      <c r="H34" s="17">
        <f t="shared" si="0"/>
        <v>0.19203909000000002</v>
      </c>
      <c r="I34" s="34">
        <f t="shared" si="1"/>
        <v>160</v>
      </c>
      <c r="J34" s="27">
        <f t="shared" si="2"/>
        <v>4.303909000000003E-2</v>
      </c>
    </row>
    <row r="35" spans="1:10" x14ac:dyDescent="0.25">
      <c r="A35" s="34">
        <v>165</v>
      </c>
      <c r="B35" s="17">
        <v>7.6479430000000001E-2</v>
      </c>
      <c r="C35" s="27"/>
      <c r="D35" s="34">
        <v>165</v>
      </c>
      <c r="E35" s="17">
        <v>0.17456150000000001</v>
      </c>
      <c r="F35" s="17"/>
      <c r="G35" s="34"/>
      <c r="H35" s="17">
        <f t="shared" si="0"/>
        <v>0.20282943000000003</v>
      </c>
      <c r="I35" s="34">
        <f t="shared" si="1"/>
        <v>165</v>
      </c>
      <c r="J35" s="27">
        <f t="shared" si="2"/>
        <v>5.3829430000000039E-2</v>
      </c>
    </row>
    <row r="36" spans="1:10" x14ac:dyDescent="0.25">
      <c r="A36" s="34">
        <v>170</v>
      </c>
      <c r="B36" s="17">
        <v>8.6964130000000001E-2</v>
      </c>
      <c r="C36" s="27"/>
      <c r="D36" s="34">
        <v>170</v>
      </c>
      <c r="E36" s="17">
        <v>0.18522830000000001</v>
      </c>
      <c r="F36" s="17"/>
      <c r="G36" s="34"/>
      <c r="H36" s="17">
        <f t="shared" si="0"/>
        <v>0.21331413000000002</v>
      </c>
      <c r="I36" s="34">
        <f t="shared" si="1"/>
        <v>170</v>
      </c>
      <c r="J36" s="27">
        <f t="shared" si="2"/>
        <v>6.4314130000000025E-2</v>
      </c>
    </row>
    <row r="37" spans="1:10" x14ac:dyDescent="0.25">
      <c r="A37" s="34">
        <v>175</v>
      </c>
      <c r="B37" s="17">
        <v>9.7160339999999998E-2</v>
      </c>
      <c r="C37" s="27"/>
      <c r="D37" s="34">
        <v>175</v>
      </c>
      <c r="E37" s="17">
        <v>0.1956048</v>
      </c>
      <c r="F37" s="17"/>
      <c r="G37" s="34"/>
      <c r="H37" s="17">
        <f t="shared" si="0"/>
        <v>0.22351034000000003</v>
      </c>
      <c r="I37" s="34">
        <f t="shared" si="1"/>
        <v>175</v>
      </c>
      <c r="J37" s="27">
        <f t="shared" si="2"/>
        <v>7.4510340000000036E-2</v>
      </c>
    </row>
    <row r="38" spans="1:10" x14ac:dyDescent="0.25">
      <c r="A38" s="34">
        <v>180</v>
      </c>
      <c r="B38" s="17">
        <v>0.10708479999999999</v>
      </c>
      <c r="C38" s="27"/>
      <c r="D38" s="34">
        <v>180</v>
      </c>
      <c r="E38" s="17">
        <v>0.2057071</v>
      </c>
      <c r="F38" s="17"/>
      <c r="G38" s="34"/>
      <c r="H38" s="17">
        <f t="shared" si="0"/>
        <v>0.2334348</v>
      </c>
      <c r="I38" s="34">
        <f t="shared" si="1"/>
        <v>180</v>
      </c>
      <c r="J38" s="27">
        <f t="shared" si="2"/>
        <v>8.4434800000000004E-2</v>
      </c>
    </row>
    <row r="39" spans="1:10" x14ac:dyDescent="0.25">
      <c r="A39" s="34">
        <v>185</v>
      </c>
      <c r="B39" s="17">
        <v>0.1167521</v>
      </c>
      <c r="C39" s="27"/>
      <c r="D39" s="34">
        <v>185</v>
      </c>
      <c r="E39" s="17">
        <v>0.2155495</v>
      </c>
      <c r="F39" s="17"/>
      <c r="G39" s="34"/>
      <c r="H39" s="17">
        <f t="shared" si="0"/>
        <v>0.24310210000000002</v>
      </c>
      <c r="I39" s="34">
        <f t="shared" si="1"/>
        <v>185</v>
      </c>
      <c r="J39" s="27">
        <f t="shared" si="2"/>
        <v>9.4102100000000022E-2</v>
      </c>
    </row>
    <row r="40" spans="1:10" x14ac:dyDescent="0.25">
      <c r="A40" s="34">
        <v>190</v>
      </c>
      <c r="B40" s="17">
        <v>0.12617590000000001</v>
      </c>
      <c r="C40" s="27"/>
      <c r="D40" s="34">
        <v>190</v>
      </c>
      <c r="E40" s="17">
        <v>0.22514629999999999</v>
      </c>
      <c r="F40" s="17"/>
      <c r="G40" s="34"/>
      <c r="H40" s="17">
        <f t="shared" si="0"/>
        <v>0.25252590000000003</v>
      </c>
      <c r="I40" s="34">
        <f t="shared" si="1"/>
        <v>190</v>
      </c>
      <c r="J40" s="27">
        <f t="shared" si="2"/>
        <v>0.10352590000000003</v>
      </c>
    </row>
    <row r="41" spans="1:10" x14ac:dyDescent="0.25">
      <c r="A41" s="34">
        <v>195</v>
      </c>
      <c r="B41" s="17">
        <v>0.1353683</v>
      </c>
      <c r="C41" s="27"/>
      <c r="D41" s="34">
        <v>195</v>
      </c>
      <c r="E41" s="17">
        <v>0.23450950000000001</v>
      </c>
      <c r="F41" s="17"/>
      <c r="G41" s="34"/>
      <c r="H41" s="17">
        <f t="shared" si="0"/>
        <v>0.26171830000000001</v>
      </c>
      <c r="I41" s="34">
        <f t="shared" si="1"/>
        <v>195</v>
      </c>
      <c r="J41" s="27">
        <f t="shared" si="2"/>
        <v>0.11271830000000002</v>
      </c>
    </row>
    <row r="42" spans="1:10" x14ac:dyDescent="0.25">
      <c r="A42" s="34">
        <v>200</v>
      </c>
      <c r="B42" s="17">
        <v>0.1443419</v>
      </c>
      <c r="C42" s="27"/>
      <c r="D42" s="34">
        <v>200</v>
      </c>
      <c r="E42" s="17">
        <v>0.2436509</v>
      </c>
      <c r="F42" s="17"/>
      <c r="G42" s="34"/>
      <c r="H42" s="17">
        <f t="shared" si="0"/>
        <v>0.27069189999999999</v>
      </c>
      <c r="I42" s="34">
        <f t="shared" si="1"/>
        <v>200</v>
      </c>
      <c r="J42" s="27">
        <f t="shared" si="2"/>
        <v>0.12169189999999999</v>
      </c>
    </row>
    <row r="43" spans="1:10" x14ac:dyDescent="0.25">
      <c r="A43" s="34">
        <v>205</v>
      </c>
      <c r="B43" s="17">
        <v>0.1531062</v>
      </c>
      <c r="C43" s="27"/>
      <c r="D43" s="34">
        <v>205</v>
      </c>
      <c r="E43" s="17">
        <v>0.25258160000000002</v>
      </c>
      <c r="F43" s="17"/>
      <c r="G43" s="34"/>
      <c r="H43" s="17">
        <f t="shared" si="0"/>
        <v>0.27945620000000004</v>
      </c>
      <c r="I43" s="34">
        <f t="shared" si="1"/>
        <v>205</v>
      </c>
      <c r="J43" s="27">
        <f t="shared" si="2"/>
        <v>0.13045620000000005</v>
      </c>
    </row>
    <row r="44" spans="1:10" x14ac:dyDescent="0.25">
      <c r="A44" s="34">
        <v>210</v>
      </c>
      <c r="B44" s="17">
        <v>0.16167210000000001</v>
      </c>
      <c r="C44" s="27"/>
      <c r="D44" s="34">
        <v>210</v>
      </c>
      <c r="E44" s="17">
        <v>0.26131110000000002</v>
      </c>
      <c r="F44" s="17"/>
      <c r="G44" s="34"/>
      <c r="H44" s="17">
        <f t="shared" si="0"/>
        <v>0.28802210000000006</v>
      </c>
      <c r="I44" s="34">
        <f t="shared" si="1"/>
        <v>210</v>
      </c>
      <c r="J44" s="27">
        <f t="shared" si="2"/>
        <v>0.13902210000000007</v>
      </c>
    </row>
    <row r="45" spans="1:10" x14ac:dyDescent="0.25">
      <c r="A45" s="34">
        <v>215</v>
      </c>
      <c r="B45" s="17">
        <v>0.1700487</v>
      </c>
      <c r="C45" s="27"/>
      <c r="D45" s="34">
        <v>215</v>
      </c>
      <c r="E45" s="17">
        <v>0.2698488</v>
      </c>
      <c r="F45" s="17"/>
      <c r="G45" s="34"/>
      <c r="H45" s="17">
        <f t="shared" si="0"/>
        <v>0.29639870000000001</v>
      </c>
      <c r="I45" s="34">
        <f t="shared" si="1"/>
        <v>215</v>
      </c>
      <c r="J45" s="27">
        <f t="shared" si="2"/>
        <v>0.14739870000000002</v>
      </c>
    </row>
    <row r="46" spans="1:10" x14ac:dyDescent="0.25">
      <c r="A46" s="34">
        <v>220</v>
      </c>
      <c r="B46" s="17">
        <v>0.17824409999999999</v>
      </c>
      <c r="C46" s="27"/>
      <c r="D46" s="34">
        <v>220</v>
      </c>
      <c r="E46" s="17">
        <v>0.27820349999999999</v>
      </c>
      <c r="F46" s="17"/>
      <c r="G46" s="34"/>
      <c r="H46" s="17">
        <f t="shared" si="0"/>
        <v>0.30459409999999998</v>
      </c>
      <c r="I46" s="34">
        <f t="shared" si="1"/>
        <v>220</v>
      </c>
      <c r="J46" s="27">
        <f t="shared" si="2"/>
        <v>0.15559409999999999</v>
      </c>
    </row>
    <row r="47" spans="1:10" x14ac:dyDescent="0.25">
      <c r="A47" s="34">
        <v>225</v>
      </c>
      <c r="B47" s="17">
        <v>0.18626690000000001</v>
      </c>
      <c r="C47" s="27"/>
      <c r="D47" s="34">
        <v>225</v>
      </c>
      <c r="E47" s="17">
        <v>0.28638269999999999</v>
      </c>
      <c r="F47" s="17"/>
      <c r="G47" s="34"/>
      <c r="H47" s="17">
        <f t="shared" si="0"/>
        <v>0.31261690000000003</v>
      </c>
      <c r="I47" s="34">
        <f t="shared" si="1"/>
        <v>225</v>
      </c>
      <c r="J47" s="27">
        <f t="shared" si="2"/>
        <v>0.16361690000000004</v>
      </c>
    </row>
    <row r="48" spans="1:10" x14ac:dyDescent="0.25">
      <c r="A48" s="34">
        <v>230</v>
      </c>
      <c r="B48" s="17">
        <v>0.19412370000000001</v>
      </c>
      <c r="C48" s="27"/>
      <c r="D48" s="34">
        <v>230</v>
      </c>
      <c r="E48" s="17">
        <v>0.2943945</v>
      </c>
      <c r="F48" s="17"/>
      <c r="G48" s="34"/>
      <c r="H48" s="17">
        <f t="shared" si="0"/>
        <v>0.32047370000000003</v>
      </c>
      <c r="I48" s="34">
        <f t="shared" si="1"/>
        <v>230</v>
      </c>
      <c r="J48" s="27">
        <f t="shared" si="2"/>
        <v>0.17147370000000003</v>
      </c>
    </row>
    <row r="49" spans="1:10" x14ac:dyDescent="0.25">
      <c r="A49" s="34">
        <v>235</v>
      </c>
      <c r="B49" s="17">
        <v>0.2018228</v>
      </c>
      <c r="C49" s="27"/>
      <c r="D49" s="34">
        <v>235</v>
      </c>
      <c r="E49" s="17">
        <v>0.30224610000000002</v>
      </c>
      <c r="F49" s="17"/>
      <c r="G49" s="34"/>
      <c r="H49" s="17">
        <f t="shared" si="0"/>
        <v>0.32817280000000004</v>
      </c>
      <c r="I49" s="34">
        <f t="shared" si="1"/>
        <v>235</v>
      </c>
      <c r="J49" s="27">
        <f t="shared" si="2"/>
        <v>0.17917280000000005</v>
      </c>
    </row>
    <row r="50" spans="1:10" x14ac:dyDescent="0.25">
      <c r="A50" s="34">
        <v>240</v>
      </c>
      <c r="B50" s="17">
        <v>0.20936969999999999</v>
      </c>
      <c r="C50" s="27"/>
      <c r="D50" s="34">
        <v>240</v>
      </c>
      <c r="E50" s="17">
        <v>0.30994319999999997</v>
      </c>
      <c r="F50" s="17"/>
      <c r="G50" s="34"/>
      <c r="H50" s="17">
        <f t="shared" si="0"/>
        <v>0.33571970000000001</v>
      </c>
      <c r="I50" s="34">
        <f t="shared" si="1"/>
        <v>240</v>
      </c>
      <c r="J50" s="27">
        <f t="shared" si="2"/>
        <v>0.18671970000000002</v>
      </c>
    </row>
    <row r="51" spans="1:10" x14ac:dyDescent="0.25">
      <c r="A51" s="34">
        <v>245</v>
      </c>
      <c r="B51" s="17">
        <v>0.21677109999999999</v>
      </c>
      <c r="C51" s="27"/>
      <c r="D51" s="34">
        <v>245</v>
      </c>
      <c r="E51" s="17">
        <v>0.31749300000000003</v>
      </c>
      <c r="F51" s="17"/>
      <c r="G51" s="34"/>
      <c r="H51" s="17">
        <f t="shared" si="0"/>
        <v>0.34312110000000001</v>
      </c>
      <c r="I51" s="34">
        <f t="shared" si="1"/>
        <v>245</v>
      </c>
      <c r="J51" s="27">
        <f t="shared" si="2"/>
        <v>0.19412110000000002</v>
      </c>
    </row>
    <row r="52" spans="1:10" x14ac:dyDescent="0.25">
      <c r="A52" s="34">
        <v>250</v>
      </c>
      <c r="B52" s="17">
        <v>0.22403239999999999</v>
      </c>
      <c r="C52" s="27"/>
      <c r="D52" s="34">
        <v>250</v>
      </c>
      <c r="E52" s="17">
        <v>0.32490059999999998</v>
      </c>
      <c r="F52" s="17"/>
      <c r="G52" s="34"/>
      <c r="H52" s="17">
        <f t="shared" si="0"/>
        <v>0.35038239999999998</v>
      </c>
      <c r="I52" s="34">
        <f t="shared" si="1"/>
        <v>250</v>
      </c>
      <c r="J52" s="27">
        <f t="shared" si="2"/>
        <v>0.20138239999999999</v>
      </c>
    </row>
    <row r="53" spans="1:10" x14ac:dyDescent="0.25">
      <c r="A53" s="34">
        <v>255</v>
      </c>
      <c r="B53" s="17">
        <v>0.23115920000000001</v>
      </c>
      <c r="C53" s="27"/>
      <c r="D53" s="34">
        <v>255</v>
      </c>
      <c r="E53" s="17">
        <v>0.33217140000000001</v>
      </c>
      <c r="F53" s="17"/>
      <c r="G53" s="34"/>
      <c r="H53" s="17">
        <f t="shared" si="0"/>
        <v>0.35750920000000003</v>
      </c>
      <c r="I53" s="34">
        <f t="shared" si="1"/>
        <v>255</v>
      </c>
      <c r="J53" s="27">
        <f t="shared" si="2"/>
        <v>0.20850920000000003</v>
      </c>
    </row>
    <row r="54" spans="1:10" x14ac:dyDescent="0.25">
      <c r="A54" s="34">
        <v>260</v>
      </c>
      <c r="B54" s="17">
        <v>0.2381568</v>
      </c>
      <c r="C54" s="27"/>
      <c r="D54" s="34">
        <v>260</v>
      </c>
      <c r="E54" s="17">
        <v>0.33931109999999998</v>
      </c>
      <c r="F54" s="17"/>
      <c r="G54" s="34"/>
      <c r="H54" s="17">
        <f t="shared" si="0"/>
        <v>0.36450680000000002</v>
      </c>
      <c r="I54" s="34">
        <f t="shared" si="1"/>
        <v>260</v>
      </c>
      <c r="J54" s="27">
        <f t="shared" si="2"/>
        <v>0.21550680000000003</v>
      </c>
    </row>
    <row r="55" spans="1:10" x14ac:dyDescent="0.25">
      <c r="A55" s="34">
        <v>265</v>
      </c>
      <c r="B55" s="17">
        <v>0.24502989999999999</v>
      </c>
      <c r="C55" s="27"/>
      <c r="D55" s="34">
        <v>265</v>
      </c>
      <c r="E55" s="17">
        <v>0.34632439999999998</v>
      </c>
      <c r="F55" s="17"/>
      <c r="G55" s="34"/>
      <c r="H55" s="17">
        <f t="shared" si="0"/>
        <v>0.37137989999999999</v>
      </c>
      <c r="I55" s="34">
        <f t="shared" si="1"/>
        <v>265</v>
      </c>
      <c r="J55" s="27">
        <f t="shared" si="2"/>
        <v>0.22237989999999999</v>
      </c>
    </row>
    <row r="56" spans="1:10" x14ac:dyDescent="0.25">
      <c r="A56" s="34">
        <v>270</v>
      </c>
      <c r="B56" s="17">
        <v>0.25178289999999998</v>
      </c>
      <c r="C56" s="27"/>
      <c r="D56" s="34">
        <v>270</v>
      </c>
      <c r="E56" s="17">
        <v>0.35321570000000002</v>
      </c>
      <c r="F56" s="17"/>
      <c r="G56" s="34"/>
      <c r="H56" s="17">
        <f t="shared" si="0"/>
        <v>0.37813289999999999</v>
      </c>
      <c r="I56" s="34">
        <f t="shared" si="1"/>
        <v>270</v>
      </c>
      <c r="J56" s="27">
        <f t="shared" si="2"/>
        <v>0.2291329</v>
      </c>
    </row>
    <row r="57" spans="1:10" x14ac:dyDescent="0.25">
      <c r="A57" s="34">
        <v>275</v>
      </c>
      <c r="B57" s="17">
        <v>0.2584205</v>
      </c>
      <c r="C57" s="27"/>
      <c r="D57" s="34">
        <v>275</v>
      </c>
      <c r="E57" s="17">
        <v>0.35998960000000002</v>
      </c>
      <c r="F57" s="17"/>
      <c r="G57" s="34"/>
      <c r="H57" s="17">
        <f t="shared" si="0"/>
        <v>0.38477050000000002</v>
      </c>
      <c r="I57" s="34">
        <f t="shared" si="1"/>
        <v>275</v>
      </c>
      <c r="J57" s="27">
        <f t="shared" si="2"/>
        <v>0.23577050000000002</v>
      </c>
    </row>
    <row r="58" spans="1:10" x14ac:dyDescent="0.25">
      <c r="A58" s="34">
        <v>280</v>
      </c>
      <c r="B58" s="17">
        <v>0.26494649999999997</v>
      </c>
      <c r="C58" s="27"/>
      <c r="D58" s="34">
        <v>280</v>
      </c>
      <c r="E58" s="17">
        <v>0.36665009999999998</v>
      </c>
      <c r="F58" s="17"/>
      <c r="G58" s="34"/>
      <c r="H58" s="17">
        <f t="shared" si="0"/>
        <v>0.39129649999999999</v>
      </c>
      <c r="I58" s="34">
        <f t="shared" si="1"/>
        <v>280</v>
      </c>
      <c r="J58" s="27">
        <f t="shared" si="2"/>
        <v>0.2422965</v>
      </c>
    </row>
    <row r="59" spans="1:10" x14ac:dyDescent="0.25">
      <c r="A59" s="34">
        <v>285</v>
      </c>
      <c r="B59" s="17">
        <v>0.27136470000000001</v>
      </c>
      <c r="C59" s="27"/>
      <c r="D59" s="34">
        <v>285</v>
      </c>
      <c r="E59" s="17">
        <v>0.3732009</v>
      </c>
      <c r="F59" s="17"/>
      <c r="G59" s="34"/>
      <c r="H59" s="17">
        <f t="shared" si="0"/>
        <v>0.39771470000000003</v>
      </c>
      <c r="I59" s="34">
        <f t="shared" si="1"/>
        <v>285</v>
      </c>
      <c r="J59" s="27">
        <f t="shared" si="2"/>
        <v>0.24871470000000004</v>
      </c>
    </row>
    <row r="60" spans="1:10" x14ac:dyDescent="0.25">
      <c r="A60" s="34">
        <v>290</v>
      </c>
      <c r="B60" s="17">
        <v>0.27767900000000001</v>
      </c>
      <c r="C60" s="27"/>
      <c r="D60" s="34">
        <v>290</v>
      </c>
      <c r="E60" s="17">
        <v>0.37964629999999999</v>
      </c>
      <c r="F60" s="17"/>
      <c r="G60" s="34"/>
      <c r="H60" s="17">
        <f t="shared" si="0"/>
        <v>0.40402900000000003</v>
      </c>
      <c r="I60" s="34">
        <f t="shared" si="1"/>
        <v>290</v>
      </c>
      <c r="J60" s="27">
        <f t="shared" si="2"/>
        <v>0.25502900000000006</v>
      </c>
    </row>
    <row r="61" spans="1:10" x14ac:dyDescent="0.25">
      <c r="A61" s="34">
        <v>295</v>
      </c>
      <c r="B61" s="17">
        <v>0.28389259999999999</v>
      </c>
      <c r="C61" s="27"/>
      <c r="D61" s="34">
        <v>295</v>
      </c>
      <c r="E61" s="17">
        <v>0.38598870000000002</v>
      </c>
      <c r="F61" s="17"/>
      <c r="G61" s="34"/>
      <c r="H61" s="17">
        <f t="shared" si="0"/>
        <v>0.41024260000000001</v>
      </c>
      <c r="I61" s="34">
        <f t="shared" si="1"/>
        <v>295</v>
      </c>
      <c r="J61" s="27">
        <f t="shared" si="2"/>
        <v>0.26124259999999999</v>
      </c>
    </row>
    <row r="62" spans="1:10" x14ac:dyDescent="0.25">
      <c r="A62" s="34">
        <v>300</v>
      </c>
      <c r="B62" s="17">
        <v>0.29000900000000002</v>
      </c>
      <c r="C62" s="27"/>
      <c r="D62" s="34">
        <v>300</v>
      </c>
      <c r="E62" s="17">
        <v>0.39223239999999998</v>
      </c>
      <c r="F62" s="17"/>
      <c r="G62" s="34"/>
      <c r="H62" s="17">
        <f t="shared" si="0"/>
        <v>0.41635900000000003</v>
      </c>
      <c r="I62" s="34">
        <f t="shared" si="1"/>
        <v>300</v>
      </c>
      <c r="J62" s="27">
        <f t="shared" si="2"/>
        <v>0.26735900000000001</v>
      </c>
    </row>
    <row r="63" spans="1:10" x14ac:dyDescent="0.25">
      <c r="A63" s="34">
        <v>305</v>
      </c>
      <c r="B63" s="17">
        <v>0.29603099999999999</v>
      </c>
      <c r="C63" s="27"/>
      <c r="D63" s="34">
        <v>305</v>
      </c>
      <c r="E63" s="17">
        <v>0.39838030000000002</v>
      </c>
      <c r="F63" s="17"/>
      <c r="G63" s="34"/>
      <c r="H63" s="17">
        <f t="shared" si="0"/>
        <v>0.42238100000000001</v>
      </c>
      <c r="I63" s="34">
        <f t="shared" si="1"/>
        <v>305</v>
      </c>
      <c r="J63" s="27">
        <f t="shared" si="2"/>
        <v>0.27338099999999999</v>
      </c>
    </row>
    <row r="64" spans="1:10" x14ac:dyDescent="0.25">
      <c r="A64" s="34">
        <v>310</v>
      </c>
      <c r="B64" s="17">
        <v>0.30196190000000001</v>
      </c>
      <c r="C64" s="27"/>
      <c r="D64" s="34">
        <v>310</v>
      </c>
      <c r="E64" s="17">
        <v>0.40443519999999999</v>
      </c>
      <c r="F64" s="17"/>
      <c r="G64" s="34"/>
      <c r="H64" s="17">
        <f t="shared" si="0"/>
        <v>0.42831190000000002</v>
      </c>
      <c r="I64" s="34">
        <f t="shared" si="1"/>
        <v>310</v>
      </c>
      <c r="J64" s="27">
        <f t="shared" si="2"/>
        <v>0.27931190000000006</v>
      </c>
    </row>
    <row r="65" spans="1:10" x14ac:dyDescent="0.25">
      <c r="A65" s="34">
        <v>315</v>
      </c>
      <c r="B65" s="17">
        <v>0.30780459999999998</v>
      </c>
      <c r="C65" s="27"/>
      <c r="D65" s="34">
        <v>315</v>
      </c>
      <c r="E65" s="17">
        <v>0.4104004</v>
      </c>
      <c r="F65" s="17"/>
      <c r="G65" s="34"/>
      <c r="H65" s="17">
        <f t="shared" si="0"/>
        <v>0.4341546</v>
      </c>
      <c r="I65" s="34">
        <f t="shared" si="1"/>
        <v>315</v>
      </c>
      <c r="J65" s="27">
        <f t="shared" si="2"/>
        <v>0.28515460000000004</v>
      </c>
    </row>
    <row r="66" spans="1:10" x14ac:dyDescent="0.25">
      <c r="A66" s="34">
        <v>320</v>
      </c>
      <c r="B66" s="17">
        <v>0.3135619</v>
      </c>
      <c r="C66" s="27"/>
      <c r="D66" s="34">
        <v>320</v>
      </c>
      <c r="E66" s="17">
        <v>0.41627839999999999</v>
      </c>
      <c r="F66" s="17"/>
      <c r="G66" s="34"/>
      <c r="H66" s="17">
        <f t="shared" si="0"/>
        <v>0.43991190000000002</v>
      </c>
      <c r="I66" s="34">
        <f t="shared" si="1"/>
        <v>320</v>
      </c>
      <c r="J66" s="27">
        <f t="shared" si="2"/>
        <v>0.2909119</v>
      </c>
    </row>
    <row r="67" spans="1:10" x14ac:dyDescent="0.25">
      <c r="A67" s="34">
        <v>325</v>
      </c>
      <c r="B67" s="17">
        <v>0.31923580000000001</v>
      </c>
      <c r="C67" s="27"/>
      <c r="D67" s="34">
        <v>325</v>
      </c>
      <c r="E67" s="17">
        <v>0.42207149999999999</v>
      </c>
      <c r="F67" s="17"/>
      <c r="G67" s="34"/>
      <c r="H67" s="17">
        <f t="shared" si="0"/>
        <v>0.44558580000000003</v>
      </c>
      <c r="I67" s="34">
        <f t="shared" si="1"/>
        <v>325</v>
      </c>
      <c r="J67" s="27">
        <f t="shared" si="2"/>
        <v>0.29658580000000001</v>
      </c>
    </row>
    <row r="68" spans="1:10" x14ac:dyDescent="0.25">
      <c r="A68" s="34">
        <v>330</v>
      </c>
      <c r="B68" s="17">
        <v>0.3248296</v>
      </c>
      <c r="C68" s="27"/>
      <c r="D68" s="34">
        <v>330</v>
      </c>
      <c r="E68" s="17">
        <v>0.42778250000000001</v>
      </c>
      <c r="F68" s="17"/>
      <c r="G68" s="34"/>
      <c r="H68" s="17">
        <f t="shared" si="0"/>
        <v>0.45117960000000001</v>
      </c>
      <c r="I68" s="34">
        <f t="shared" si="1"/>
        <v>330</v>
      </c>
      <c r="J68" s="27">
        <f t="shared" si="2"/>
        <v>0.30217959999999999</v>
      </c>
    </row>
    <row r="69" spans="1:10" x14ac:dyDescent="0.25">
      <c r="A69" s="34">
        <v>335</v>
      </c>
      <c r="B69" s="17">
        <v>0.33034469999999999</v>
      </c>
      <c r="C69" s="27"/>
      <c r="D69" s="34">
        <v>335</v>
      </c>
      <c r="E69" s="17">
        <v>0.43341400000000002</v>
      </c>
      <c r="F69" s="17"/>
      <c r="G69" s="34"/>
      <c r="H69" s="17">
        <f t="shared" ref="H69:H132" si="3">B69+(0.007*(18.05-$S$3))</f>
        <v>0.45669470000000001</v>
      </c>
      <c r="I69" s="34">
        <f t="shared" ref="I69:I132" si="4">D69</f>
        <v>335</v>
      </c>
      <c r="J69" s="27">
        <f t="shared" ref="J69:J132" si="5">H69-0.149</f>
        <v>0.30769469999999999</v>
      </c>
    </row>
    <row r="70" spans="1:10" x14ac:dyDescent="0.25">
      <c r="A70" s="34">
        <v>340</v>
      </c>
      <c r="B70" s="17">
        <v>0.33578439999999998</v>
      </c>
      <c r="C70" s="27"/>
      <c r="D70" s="34">
        <v>340</v>
      </c>
      <c r="E70" s="17">
        <v>0.43896819999999998</v>
      </c>
      <c r="F70" s="17"/>
      <c r="G70" s="34"/>
      <c r="H70" s="17">
        <f t="shared" si="3"/>
        <v>0.4621344</v>
      </c>
      <c r="I70" s="34">
        <f t="shared" si="4"/>
        <v>340</v>
      </c>
      <c r="J70" s="27">
        <f t="shared" si="5"/>
        <v>0.31313440000000003</v>
      </c>
    </row>
    <row r="71" spans="1:10" x14ac:dyDescent="0.25">
      <c r="A71" s="34">
        <v>345</v>
      </c>
      <c r="B71" s="17">
        <v>0.3411498</v>
      </c>
      <c r="C71" s="27"/>
      <c r="D71" s="34">
        <v>345</v>
      </c>
      <c r="E71" s="17">
        <v>0.44444660000000002</v>
      </c>
      <c r="F71" s="17"/>
      <c r="G71" s="34"/>
      <c r="H71" s="17">
        <f t="shared" si="3"/>
        <v>0.46749980000000002</v>
      </c>
      <c r="I71" s="34">
        <f t="shared" si="4"/>
        <v>345</v>
      </c>
      <c r="J71" s="27">
        <f t="shared" si="5"/>
        <v>0.3184998</v>
      </c>
    </row>
    <row r="72" spans="1:10" x14ac:dyDescent="0.25">
      <c r="A72" s="34">
        <v>350</v>
      </c>
      <c r="B72" s="17">
        <v>0.34644370000000002</v>
      </c>
      <c r="C72" s="27"/>
      <c r="D72" s="34">
        <v>350</v>
      </c>
      <c r="E72" s="17">
        <v>0.44985199999999997</v>
      </c>
      <c r="F72" s="17"/>
      <c r="G72" s="34"/>
      <c r="H72" s="17">
        <f t="shared" si="3"/>
        <v>0.47279370000000004</v>
      </c>
      <c r="I72" s="34">
        <f t="shared" si="4"/>
        <v>350</v>
      </c>
      <c r="J72" s="27">
        <f t="shared" si="5"/>
        <v>0.32379370000000007</v>
      </c>
    </row>
    <row r="73" spans="1:10" x14ac:dyDescent="0.25">
      <c r="A73" s="34">
        <v>355</v>
      </c>
      <c r="B73" s="17">
        <v>0.35166789999999998</v>
      </c>
      <c r="C73" s="27"/>
      <c r="D73" s="34">
        <v>355</v>
      </c>
      <c r="E73" s="17">
        <v>0.45518639999999999</v>
      </c>
      <c r="F73" s="17"/>
      <c r="G73" s="34"/>
      <c r="H73" s="17">
        <f t="shared" si="3"/>
        <v>0.4780179</v>
      </c>
      <c r="I73" s="34">
        <f t="shared" si="4"/>
        <v>355</v>
      </c>
      <c r="J73" s="27">
        <f t="shared" si="5"/>
        <v>0.32901789999999997</v>
      </c>
    </row>
    <row r="74" spans="1:10" x14ac:dyDescent="0.25">
      <c r="A74" s="34">
        <v>360</v>
      </c>
      <c r="B74" s="17">
        <v>0.35682390000000003</v>
      </c>
      <c r="C74" s="27"/>
      <c r="D74" s="34">
        <v>360</v>
      </c>
      <c r="E74" s="17">
        <v>0.46045160000000002</v>
      </c>
      <c r="F74" s="17"/>
      <c r="G74" s="34"/>
      <c r="H74" s="17">
        <f t="shared" si="3"/>
        <v>0.48317390000000005</v>
      </c>
      <c r="I74" s="34">
        <f t="shared" si="4"/>
        <v>360</v>
      </c>
      <c r="J74" s="27">
        <f t="shared" si="5"/>
        <v>0.33417390000000002</v>
      </c>
    </row>
    <row r="75" spans="1:10" x14ac:dyDescent="0.25">
      <c r="A75" s="34">
        <v>365</v>
      </c>
      <c r="B75" s="17">
        <v>0.36191420000000002</v>
      </c>
      <c r="C75" s="27"/>
      <c r="D75" s="34">
        <v>365</v>
      </c>
      <c r="E75" s="17">
        <v>0.46564909999999998</v>
      </c>
      <c r="F75" s="17"/>
      <c r="G75" s="34"/>
      <c r="H75" s="17">
        <f t="shared" si="3"/>
        <v>0.48826420000000004</v>
      </c>
      <c r="I75" s="34">
        <f t="shared" si="4"/>
        <v>365</v>
      </c>
      <c r="J75" s="27">
        <f t="shared" si="5"/>
        <v>0.33926420000000002</v>
      </c>
    </row>
    <row r="76" spans="1:10" x14ac:dyDescent="0.25">
      <c r="A76" s="34">
        <v>370</v>
      </c>
      <c r="B76" s="17">
        <v>0.3669405</v>
      </c>
      <c r="C76" s="27"/>
      <c r="D76" s="34">
        <v>370</v>
      </c>
      <c r="E76" s="17">
        <v>0.47078130000000001</v>
      </c>
      <c r="F76" s="17"/>
      <c r="G76" s="34"/>
      <c r="H76" s="17">
        <f t="shared" si="3"/>
        <v>0.49329050000000002</v>
      </c>
      <c r="I76" s="34">
        <f t="shared" si="4"/>
        <v>370</v>
      </c>
      <c r="J76" s="27">
        <f t="shared" si="5"/>
        <v>0.34429050000000005</v>
      </c>
    </row>
    <row r="77" spans="1:10" x14ac:dyDescent="0.25">
      <c r="A77" s="34">
        <v>375</v>
      </c>
      <c r="B77" s="17">
        <v>0.3719034</v>
      </c>
      <c r="C77" s="27"/>
      <c r="D77" s="34">
        <v>375</v>
      </c>
      <c r="E77" s="17">
        <v>0.47584920000000003</v>
      </c>
      <c r="F77" s="17"/>
      <c r="G77" s="34"/>
      <c r="H77" s="17">
        <f t="shared" si="3"/>
        <v>0.49825340000000001</v>
      </c>
      <c r="I77" s="34">
        <f t="shared" si="4"/>
        <v>375</v>
      </c>
      <c r="J77" s="27">
        <f t="shared" si="5"/>
        <v>0.34925340000000005</v>
      </c>
    </row>
    <row r="78" spans="1:10" x14ac:dyDescent="0.25">
      <c r="A78" s="34">
        <v>380</v>
      </c>
      <c r="B78" s="17">
        <v>0.37680580000000002</v>
      </c>
      <c r="C78" s="27"/>
      <c r="D78" s="34">
        <v>380</v>
      </c>
      <c r="E78" s="17">
        <v>0.48085499999999998</v>
      </c>
      <c r="F78" s="17"/>
      <c r="G78" s="34"/>
      <c r="H78" s="17">
        <f t="shared" si="3"/>
        <v>0.50315580000000004</v>
      </c>
      <c r="I78" s="34">
        <f t="shared" si="4"/>
        <v>380</v>
      </c>
      <c r="J78" s="27">
        <f t="shared" si="5"/>
        <v>0.35415580000000002</v>
      </c>
    </row>
    <row r="79" spans="1:10" x14ac:dyDescent="0.25">
      <c r="A79" s="34">
        <v>385</v>
      </c>
      <c r="B79" s="17">
        <v>0.3816485</v>
      </c>
      <c r="C79" s="27"/>
      <c r="D79" s="34">
        <v>385</v>
      </c>
      <c r="E79" s="17">
        <v>0.48580030000000002</v>
      </c>
      <c r="F79" s="17"/>
      <c r="G79" s="34"/>
      <c r="H79" s="17">
        <f t="shared" si="3"/>
        <v>0.50799850000000002</v>
      </c>
      <c r="I79" s="34">
        <f t="shared" si="4"/>
        <v>385</v>
      </c>
      <c r="J79" s="27">
        <f t="shared" si="5"/>
        <v>0.3589985</v>
      </c>
    </row>
    <row r="80" spans="1:10" x14ac:dyDescent="0.25">
      <c r="A80" s="34">
        <v>390</v>
      </c>
      <c r="B80" s="17">
        <v>0.38643309999999997</v>
      </c>
      <c r="C80" s="27"/>
      <c r="D80" s="34">
        <v>390</v>
      </c>
      <c r="E80" s="17">
        <v>0.49068590000000001</v>
      </c>
      <c r="F80" s="17"/>
      <c r="G80" s="34"/>
      <c r="H80" s="17">
        <f t="shared" si="3"/>
        <v>0.51278310000000005</v>
      </c>
      <c r="I80" s="34">
        <f t="shared" si="4"/>
        <v>390</v>
      </c>
      <c r="J80" s="27">
        <f t="shared" si="5"/>
        <v>0.36378310000000003</v>
      </c>
    </row>
    <row r="81" spans="1:10" x14ac:dyDescent="0.25">
      <c r="A81" s="34">
        <v>395</v>
      </c>
      <c r="B81" s="17">
        <v>0.39116139999999999</v>
      </c>
      <c r="C81" s="27"/>
      <c r="D81" s="34">
        <v>395</v>
      </c>
      <c r="E81" s="17">
        <v>0.49551390000000001</v>
      </c>
      <c r="F81" s="17"/>
      <c r="G81" s="34"/>
      <c r="H81" s="17">
        <f t="shared" si="3"/>
        <v>0.51751140000000007</v>
      </c>
      <c r="I81" s="34">
        <f t="shared" si="4"/>
        <v>395</v>
      </c>
      <c r="J81" s="27">
        <f t="shared" si="5"/>
        <v>0.36851140000000004</v>
      </c>
    </row>
    <row r="82" spans="1:10" x14ac:dyDescent="0.25">
      <c r="A82" s="34">
        <v>400</v>
      </c>
      <c r="B82" s="17">
        <v>0.39583439999999998</v>
      </c>
      <c r="C82" s="27"/>
      <c r="D82" s="34">
        <v>400</v>
      </c>
      <c r="E82" s="17">
        <v>0.50028510000000004</v>
      </c>
      <c r="F82" s="17"/>
      <c r="G82" s="34"/>
      <c r="H82" s="17">
        <f t="shared" si="3"/>
        <v>0.52218439999999999</v>
      </c>
      <c r="I82" s="34">
        <f t="shared" si="4"/>
        <v>400</v>
      </c>
      <c r="J82" s="27">
        <f t="shared" si="5"/>
        <v>0.37318439999999997</v>
      </c>
    </row>
    <row r="83" spans="1:10" x14ac:dyDescent="0.25">
      <c r="A83" s="34">
        <v>405</v>
      </c>
      <c r="B83" s="17">
        <v>0.40045360000000002</v>
      </c>
      <c r="C83" s="27"/>
      <c r="D83" s="34">
        <v>405</v>
      </c>
      <c r="E83" s="17">
        <v>0.50500149999999999</v>
      </c>
      <c r="F83" s="17"/>
      <c r="G83" s="34"/>
      <c r="H83" s="17">
        <f t="shared" si="3"/>
        <v>0.52680360000000004</v>
      </c>
      <c r="I83" s="34">
        <f t="shared" si="4"/>
        <v>405</v>
      </c>
      <c r="J83" s="27">
        <f t="shared" si="5"/>
        <v>0.37780360000000002</v>
      </c>
    </row>
    <row r="84" spans="1:10" x14ac:dyDescent="0.25">
      <c r="A84" s="34">
        <v>410</v>
      </c>
      <c r="B84" s="17">
        <v>0.4050202</v>
      </c>
      <c r="C84" s="27"/>
      <c r="D84" s="34">
        <v>410</v>
      </c>
      <c r="E84" s="17">
        <v>0.50966449999999996</v>
      </c>
      <c r="F84" s="17"/>
      <c r="G84" s="34"/>
      <c r="H84" s="17">
        <f t="shared" si="3"/>
        <v>0.53137020000000001</v>
      </c>
      <c r="I84" s="34">
        <f t="shared" si="4"/>
        <v>410</v>
      </c>
      <c r="J84" s="27">
        <f t="shared" si="5"/>
        <v>0.38237019999999999</v>
      </c>
    </row>
    <row r="85" spans="1:10" x14ac:dyDescent="0.25">
      <c r="A85" s="34">
        <v>415</v>
      </c>
      <c r="B85" s="17">
        <v>0.40953539999999999</v>
      </c>
      <c r="C85" s="27"/>
      <c r="D85" s="34">
        <v>415</v>
      </c>
      <c r="E85" s="17">
        <v>0.51427460000000003</v>
      </c>
      <c r="F85" s="17"/>
      <c r="G85" s="34"/>
      <c r="H85" s="17">
        <f t="shared" si="3"/>
        <v>0.53588539999999996</v>
      </c>
      <c r="I85" s="34">
        <f t="shared" si="4"/>
        <v>415</v>
      </c>
      <c r="J85" s="27">
        <f t="shared" si="5"/>
        <v>0.38688539999999993</v>
      </c>
    </row>
    <row r="86" spans="1:10" x14ac:dyDescent="0.25">
      <c r="A86" s="34">
        <v>420</v>
      </c>
      <c r="B86" s="17">
        <v>0.41399999999999998</v>
      </c>
      <c r="C86" s="27"/>
      <c r="D86" s="34">
        <v>420</v>
      </c>
      <c r="E86" s="17">
        <v>0.51883360000000001</v>
      </c>
      <c r="F86" s="17"/>
      <c r="G86" s="34"/>
      <c r="H86" s="17">
        <f t="shared" si="3"/>
        <v>0.54035</v>
      </c>
      <c r="I86" s="34">
        <f t="shared" si="4"/>
        <v>420</v>
      </c>
      <c r="J86" s="27">
        <f t="shared" si="5"/>
        <v>0.39134999999999998</v>
      </c>
    </row>
    <row r="87" spans="1:10" x14ac:dyDescent="0.25">
      <c r="A87" s="34">
        <v>425</v>
      </c>
      <c r="B87" s="17">
        <v>0.41841600000000001</v>
      </c>
      <c r="C87" s="27"/>
      <c r="D87" s="34">
        <v>425</v>
      </c>
      <c r="E87" s="17">
        <v>0.52334210000000003</v>
      </c>
      <c r="F87" s="17"/>
      <c r="G87" s="34"/>
      <c r="H87" s="17">
        <f t="shared" si="3"/>
        <v>0.54476600000000008</v>
      </c>
      <c r="I87" s="34">
        <f t="shared" si="4"/>
        <v>425</v>
      </c>
      <c r="J87" s="27">
        <f t="shared" si="5"/>
        <v>0.39576600000000006</v>
      </c>
    </row>
    <row r="88" spans="1:10" x14ac:dyDescent="0.25">
      <c r="A88" s="34">
        <v>430</v>
      </c>
      <c r="B88" s="17">
        <v>0.4227843</v>
      </c>
      <c r="C88" s="27"/>
      <c r="D88" s="34">
        <v>430</v>
      </c>
      <c r="E88" s="17">
        <v>0.52780199999999999</v>
      </c>
      <c r="F88" s="17"/>
      <c r="G88" s="34"/>
      <c r="H88" s="17">
        <f t="shared" si="3"/>
        <v>0.54913429999999996</v>
      </c>
      <c r="I88" s="34">
        <f t="shared" si="4"/>
        <v>430</v>
      </c>
      <c r="J88" s="27">
        <f t="shared" si="5"/>
        <v>0.40013429999999994</v>
      </c>
    </row>
    <row r="89" spans="1:10" x14ac:dyDescent="0.25">
      <c r="A89" s="34">
        <v>435</v>
      </c>
      <c r="B89" s="17">
        <v>0.42710540000000002</v>
      </c>
      <c r="C89" s="27"/>
      <c r="D89" s="34">
        <v>435</v>
      </c>
      <c r="E89" s="17">
        <v>0.53221370000000001</v>
      </c>
      <c r="F89" s="17"/>
      <c r="G89" s="34"/>
      <c r="H89" s="17">
        <f t="shared" si="3"/>
        <v>0.55345540000000004</v>
      </c>
      <c r="I89" s="34">
        <f t="shared" si="4"/>
        <v>435</v>
      </c>
      <c r="J89" s="27">
        <f t="shared" si="5"/>
        <v>0.40445540000000002</v>
      </c>
    </row>
    <row r="90" spans="1:10" x14ac:dyDescent="0.25">
      <c r="A90" s="34">
        <v>440</v>
      </c>
      <c r="B90" s="17">
        <v>0.43138070000000001</v>
      </c>
      <c r="C90" s="27"/>
      <c r="D90" s="34">
        <v>440</v>
      </c>
      <c r="E90" s="17">
        <v>0.53657869999999996</v>
      </c>
      <c r="F90" s="17"/>
      <c r="G90" s="34"/>
      <c r="H90" s="17">
        <f t="shared" si="3"/>
        <v>0.55773070000000002</v>
      </c>
      <c r="I90" s="34">
        <f t="shared" si="4"/>
        <v>440</v>
      </c>
      <c r="J90" s="27">
        <f t="shared" si="5"/>
        <v>0.4087307</v>
      </c>
    </row>
    <row r="91" spans="1:10" x14ac:dyDescent="0.25">
      <c r="A91" s="34">
        <v>445</v>
      </c>
      <c r="B91" s="17">
        <v>0.43561119999999998</v>
      </c>
      <c r="C91" s="27"/>
      <c r="D91" s="34">
        <v>445</v>
      </c>
      <c r="E91" s="17">
        <v>0.54089779999999998</v>
      </c>
      <c r="F91" s="17"/>
      <c r="G91" s="34"/>
      <c r="H91" s="17">
        <f t="shared" si="3"/>
        <v>0.56196120000000005</v>
      </c>
      <c r="I91" s="34">
        <f t="shared" si="4"/>
        <v>445</v>
      </c>
      <c r="J91" s="27">
        <f t="shared" si="5"/>
        <v>0.41296120000000003</v>
      </c>
    </row>
    <row r="92" spans="1:10" x14ac:dyDescent="0.25">
      <c r="A92" s="34">
        <v>450</v>
      </c>
      <c r="B92" s="17">
        <v>0.43979839999999998</v>
      </c>
      <c r="C92" s="27"/>
      <c r="D92" s="34">
        <v>450</v>
      </c>
      <c r="E92" s="17">
        <v>0.5451722</v>
      </c>
      <c r="F92" s="17"/>
      <c r="G92" s="34"/>
      <c r="H92" s="17">
        <f t="shared" si="3"/>
        <v>0.5661484</v>
      </c>
      <c r="I92" s="34">
        <f t="shared" si="4"/>
        <v>450</v>
      </c>
      <c r="J92" s="27">
        <f t="shared" si="5"/>
        <v>0.41714839999999997</v>
      </c>
    </row>
    <row r="93" spans="1:10" x14ac:dyDescent="0.25">
      <c r="A93" s="34">
        <v>455</v>
      </c>
      <c r="B93" s="17">
        <v>0.44394210000000001</v>
      </c>
      <c r="C93" s="27"/>
      <c r="D93" s="34">
        <v>455</v>
      </c>
      <c r="E93" s="17">
        <v>0.54940219999999995</v>
      </c>
      <c r="F93" s="17"/>
      <c r="G93" s="34"/>
      <c r="H93" s="17">
        <f t="shared" si="3"/>
        <v>0.57029210000000008</v>
      </c>
      <c r="I93" s="34">
        <f t="shared" si="4"/>
        <v>455</v>
      </c>
      <c r="J93" s="27">
        <f t="shared" si="5"/>
        <v>0.42129210000000006</v>
      </c>
    </row>
    <row r="94" spans="1:10" x14ac:dyDescent="0.25">
      <c r="A94" s="34">
        <v>460</v>
      </c>
      <c r="B94" s="17">
        <v>0.44804379999999999</v>
      </c>
      <c r="C94" s="27"/>
      <c r="D94" s="34">
        <v>460</v>
      </c>
      <c r="E94" s="17">
        <v>0.55358980000000002</v>
      </c>
      <c r="F94" s="17"/>
      <c r="G94" s="34"/>
      <c r="H94" s="17">
        <f t="shared" si="3"/>
        <v>0.57439379999999995</v>
      </c>
      <c r="I94" s="34">
        <f t="shared" si="4"/>
        <v>460</v>
      </c>
      <c r="J94" s="27">
        <f t="shared" si="5"/>
        <v>0.42539379999999993</v>
      </c>
    </row>
    <row r="95" spans="1:10" x14ac:dyDescent="0.25">
      <c r="A95" s="34">
        <v>465</v>
      </c>
      <c r="B95" s="17">
        <v>0.45210460000000002</v>
      </c>
      <c r="C95" s="27"/>
      <c r="D95" s="34">
        <v>465</v>
      </c>
      <c r="E95" s="17">
        <v>0.55773499999999998</v>
      </c>
      <c r="F95" s="17"/>
      <c r="G95" s="34"/>
      <c r="H95" s="17">
        <f t="shared" si="3"/>
        <v>0.57845460000000004</v>
      </c>
      <c r="I95" s="34">
        <f t="shared" si="4"/>
        <v>465</v>
      </c>
      <c r="J95" s="27">
        <f t="shared" si="5"/>
        <v>0.42945460000000002</v>
      </c>
    </row>
    <row r="96" spans="1:10" x14ac:dyDescent="0.25">
      <c r="A96" s="34">
        <v>470</v>
      </c>
      <c r="B96" s="17">
        <v>0.4561248</v>
      </c>
      <c r="C96" s="27"/>
      <c r="D96" s="34">
        <v>470</v>
      </c>
      <c r="E96" s="17">
        <v>0.56183910000000004</v>
      </c>
      <c r="F96" s="17"/>
      <c r="G96" s="34"/>
      <c r="H96" s="17">
        <f t="shared" si="3"/>
        <v>0.58247479999999996</v>
      </c>
      <c r="I96" s="34">
        <f t="shared" si="4"/>
        <v>470</v>
      </c>
      <c r="J96" s="27">
        <f t="shared" si="5"/>
        <v>0.43347479999999994</v>
      </c>
    </row>
    <row r="97" spans="1:10" x14ac:dyDescent="0.25">
      <c r="A97" s="34">
        <v>475</v>
      </c>
      <c r="B97" s="17">
        <v>0.4601054</v>
      </c>
      <c r="C97" s="27"/>
      <c r="D97" s="34">
        <v>475</v>
      </c>
      <c r="E97" s="17">
        <v>0.56590269999999998</v>
      </c>
      <c r="F97" s="17"/>
      <c r="G97" s="34"/>
      <c r="H97" s="17">
        <f t="shared" si="3"/>
        <v>0.58645539999999996</v>
      </c>
      <c r="I97" s="34">
        <f t="shared" si="4"/>
        <v>475</v>
      </c>
      <c r="J97" s="27">
        <f t="shared" si="5"/>
        <v>0.43745539999999994</v>
      </c>
    </row>
    <row r="98" spans="1:10" x14ac:dyDescent="0.25">
      <c r="A98" s="34">
        <v>480</v>
      </c>
      <c r="B98" s="17">
        <v>0.46404790000000001</v>
      </c>
      <c r="C98" s="27"/>
      <c r="D98" s="34">
        <v>480</v>
      </c>
      <c r="E98" s="17">
        <v>0.56992670000000001</v>
      </c>
      <c r="F98" s="17"/>
      <c r="G98" s="34"/>
      <c r="H98" s="17">
        <f t="shared" si="3"/>
        <v>0.59039790000000003</v>
      </c>
      <c r="I98" s="34">
        <f t="shared" si="4"/>
        <v>480</v>
      </c>
      <c r="J98" s="27">
        <f t="shared" si="5"/>
        <v>0.44139790000000001</v>
      </c>
    </row>
    <row r="99" spans="1:10" x14ac:dyDescent="0.25">
      <c r="A99" s="34">
        <v>485</v>
      </c>
      <c r="B99" s="17">
        <v>0.46795229999999999</v>
      </c>
      <c r="C99" s="27"/>
      <c r="D99" s="34">
        <v>485</v>
      </c>
      <c r="E99" s="17">
        <v>0.57391170000000002</v>
      </c>
      <c r="F99" s="17"/>
      <c r="G99" s="34"/>
      <c r="H99" s="17">
        <f t="shared" si="3"/>
        <v>0.59430230000000006</v>
      </c>
      <c r="I99" s="34">
        <f t="shared" si="4"/>
        <v>485</v>
      </c>
      <c r="J99" s="27">
        <f t="shared" si="5"/>
        <v>0.44530230000000004</v>
      </c>
    </row>
    <row r="100" spans="1:10" x14ac:dyDescent="0.25">
      <c r="A100" s="34">
        <v>490</v>
      </c>
      <c r="B100" s="17">
        <v>0.4718194</v>
      </c>
      <c r="C100" s="27"/>
      <c r="D100" s="34">
        <v>490</v>
      </c>
      <c r="E100" s="17">
        <v>0.57785889999999995</v>
      </c>
      <c r="F100" s="17"/>
      <c r="G100" s="34"/>
      <c r="H100" s="17">
        <f t="shared" si="3"/>
        <v>0.59816939999999996</v>
      </c>
      <c r="I100" s="34">
        <f t="shared" si="4"/>
        <v>490</v>
      </c>
      <c r="J100" s="27">
        <f t="shared" si="5"/>
        <v>0.44916939999999994</v>
      </c>
    </row>
    <row r="101" spans="1:10" x14ac:dyDescent="0.25">
      <c r="A101" s="34">
        <v>495</v>
      </c>
      <c r="B101" s="17">
        <v>0.47564980000000001</v>
      </c>
      <c r="C101" s="27"/>
      <c r="D101" s="34">
        <v>495</v>
      </c>
      <c r="E101" s="17">
        <v>0.58176850000000002</v>
      </c>
      <c r="F101" s="17"/>
      <c r="G101" s="34"/>
      <c r="H101" s="17">
        <f t="shared" si="3"/>
        <v>0.60199979999999997</v>
      </c>
      <c r="I101" s="34">
        <f t="shared" si="4"/>
        <v>495</v>
      </c>
      <c r="J101" s="27">
        <f t="shared" si="5"/>
        <v>0.45299979999999995</v>
      </c>
    </row>
    <row r="102" spans="1:10" x14ac:dyDescent="0.25">
      <c r="A102" s="34">
        <v>500</v>
      </c>
      <c r="B102" s="17">
        <v>0.47944500000000001</v>
      </c>
      <c r="C102" s="27"/>
      <c r="D102" s="34">
        <v>500</v>
      </c>
      <c r="E102" s="17">
        <v>0.58564190000000005</v>
      </c>
      <c r="F102" s="17"/>
      <c r="G102" s="34"/>
      <c r="H102" s="17">
        <f t="shared" si="3"/>
        <v>0.60579500000000008</v>
      </c>
      <c r="I102" s="34">
        <f t="shared" si="4"/>
        <v>500</v>
      </c>
      <c r="J102" s="27">
        <f t="shared" si="5"/>
        <v>0.45679500000000006</v>
      </c>
    </row>
    <row r="103" spans="1:10" x14ac:dyDescent="0.25">
      <c r="A103" s="34">
        <v>505</v>
      </c>
      <c r="B103" s="17">
        <v>0.48320479999999999</v>
      </c>
      <c r="C103" s="27"/>
      <c r="D103" s="34">
        <v>505</v>
      </c>
      <c r="E103" s="17">
        <v>0.58947939999999999</v>
      </c>
      <c r="F103" s="17"/>
      <c r="G103" s="34"/>
      <c r="H103" s="17">
        <f t="shared" si="3"/>
        <v>0.60955479999999995</v>
      </c>
      <c r="I103" s="34">
        <f t="shared" si="4"/>
        <v>505</v>
      </c>
      <c r="J103" s="27">
        <f t="shared" si="5"/>
        <v>0.46055479999999993</v>
      </c>
    </row>
    <row r="104" spans="1:10" x14ac:dyDescent="0.25">
      <c r="A104" s="34">
        <v>510</v>
      </c>
      <c r="B104" s="17">
        <v>0.48693039999999999</v>
      </c>
      <c r="C104" s="27"/>
      <c r="D104" s="34">
        <v>510</v>
      </c>
      <c r="E104" s="17">
        <v>0.59328130000000001</v>
      </c>
      <c r="F104" s="17"/>
      <c r="G104" s="34"/>
      <c r="H104" s="17">
        <f t="shared" si="3"/>
        <v>0.61328040000000006</v>
      </c>
      <c r="I104" s="34">
        <f t="shared" si="4"/>
        <v>510</v>
      </c>
      <c r="J104" s="27">
        <f t="shared" si="5"/>
        <v>0.46428040000000004</v>
      </c>
    </row>
    <row r="105" spans="1:10" x14ac:dyDescent="0.25">
      <c r="A105" s="34">
        <v>515</v>
      </c>
      <c r="B105" s="17">
        <v>0.490622</v>
      </c>
      <c r="C105" s="27"/>
      <c r="D105" s="34">
        <v>515</v>
      </c>
      <c r="E105" s="17">
        <v>0.59704880000000005</v>
      </c>
      <c r="F105" s="17"/>
      <c r="G105" s="34"/>
      <c r="H105" s="17">
        <f t="shared" si="3"/>
        <v>0.61697200000000008</v>
      </c>
      <c r="I105" s="34">
        <f t="shared" si="4"/>
        <v>515</v>
      </c>
      <c r="J105" s="27">
        <f t="shared" si="5"/>
        <v>0.46797200000000005</v>
      </c>
    </row>
    <row r="106" spans="1:10" x14ac:dyDescent="0.25">
      <c r="A106" s="34">
        <v>520</v>
      </c>
      <c r="B106" s="17">
        <v>0.49428080000000002</v>
      </c>
      <c r="C106" s="27"/>
      <c r="D106" s="34">
        <v>520</v>
      </c>
      <c r="E106" s="17">
        <v>0.60078290000000001</v>
      </c>
      <c r="F106" s="17"/>
      <c r="G106" s="34"/>
      <c r="H106" s="17">
        <f t="shared" si="3"/>
        <v>0.62063080000000004</v>
      </c>
      <c r="I106" s="34">
        <f t="shared" si="4"/>
        <v>520</v>
      </c>
      <c r="J106" s="27">
        <f t="shared" si="5"/>
        <v>0.47163080000000002</v>
      </c>
    </row>
    <row r="107" spans="1:10" x14ac:dyDescent="0.25">
      <c r="A107" s="34">
        <v>525</v>
      </c>
      <c r="B107" s="17">
        <v>0.49790719999999999</v>
      </c>
      <c r="C107" s="27"/>
      <c r="D107" s="34">
        <v>525</v>
      </c>
      <c r="E107" s="17">
        <v>0.60448310000000005</v>
      </c>
      <c r="F107" s="17"/>
      <c r="G107" s="34"/>
      <c r="H107" s="17">
        <f t="shared" si="3"/>
        <v>0.62425719999999996</v>
      </c>
      <c r="I107" s="34">
        <f t="shared" si="4"/>
        <v>525</v>
      </c>
      <c r="J107" s="27">
        <f t="shared" si="5"/>
        <v>0.47525719999999994</v>
      </c>
    </row>
    <row r="108" spans="1:10" x14ac:dyDescent="0.25">
      <c r="A108" s="34">
        <v>530</v>
      </c>
      <c r="B108" s="17">
        <v>0.50150159999999999</v>
      </c>
      <c r="C108" s="27"/>
      <c r="D108" s="34">
        <v>530</v>
      </c>
      <c r="E108" s="17">
        <v>0.60815050000000004</v>
      </c>
      <c r="F108" s="17"/>
      <c r="G108" s="34"/>
      <c r="H108" s="17">
        <f t="shared" si="3"/>
        <v>0.62785160000000007</v>
      </c>
      <c r="I108" s="34">
        <f t="shared" si="4"/>
        <v>530</v>
      </c>
      <c r="J108" s="27">
        <f t="shared" si="5"/>
        <v>0.47885160000000004</v>
      </c>
    </row>
    <row r="109" spans="1:10" x14ac:dyDescent="0.25">
      <c r="A109" s="34">
        <v>535</v>
      </c>
      <c r="B109" s="17">
        <v>0.50506450000000003</v>
      </c>
      <c r="C109" s="27"/>
      <c r="D109" s="34">
        <v>535</v>
      </c>
      <c r="E109" s="17">
        <v>0.61178639999999995</v>
      </c>
      <c r="F109" s="17"/>
      <c r="G109" s="34"/>
      <c r="H109" s="17">
        <f t="shared" si="3"/>
        <v>0.63141449999999999</v>
      </c>
      <c r="I109" s="34">
        <f t="shared" si="4"/>
        <v>535</v>
      </c>
      <c r="J109" s="27">
        <f t="shared" si="5"/>
        <v>0.48241449999999997</v>
      </c>
    </row>
    <row r="110" spans="1:10" x14ac:dyDescent="0.25">
      <c r="A110" s="34">
        <v>540</v>
      </c>
      <c r="B110" s="17">
        <v>0.50859639999999995</v>
      </c>
      <c r="C110" s="27"/>
      <c r="D110" s="34">
        <v>540</v>
      </c>
      <c r="E110" s="17">
        <v>0.61539029999999995</v>
      </c>
      <c r="F110" s="17"/>
      <c r="G110" s="34"/>
      <c r="H110" s="17">
        <f t="shared" si="3"/>
        <v>0.63494640000000002</v>
      </c>
      <c r="I110" s="34">
        <f t="shared" si="4"/>
        <v>540</v>
      </c>
      <c r="J110" s="27">
        <f t="shared" si="5"/>
        <v>0.4859464</v>
      </c>
    </row>
    <row r="111" spans="1:10" x14ac:dyDescent="0.25">
      <c r="A111" s="34">
        <v>545</v>
      </c>
      <c r="B111" s="17">
        <v>0.51209830000000001</v>
      </c>
      <c r="C111" s="27"/>
      <c r="D111" s="34">
        <v>545</v>
      </c>
      <c r="E111" s="17">
        <v>0.61896320000000005</v>
      </c>
      <c r="F111" s="17"/>
      <c r="G111" s="34"/>
      <c r="H111" s="17">
        <f t="shared" si="3"/>
        <v>0.63844830000000008</v>
      </c>
      <c r="I111" s="34">
        <f t="shared" si="4"/>
        <v>545</v>
      </c>
      <c r="J111" s="27">
        <f t="shared" si="5"/>
        <v>0.48944830000000006</v>
      </c>
    </row>
    <row r="112" spans="1:10" x14ac:dyDescent="0.25">
      <c r="A112" s="34">
        <v>550</v>
      </c>
      <c r="B112" s="17">
        <v>0.51557059999999999</v>
      </c>
      <c r="C112" s="27"/>
      <c r="D112" s="34">
        <v>550</v>
      </c>
      <c r="E112" s="17">
        <v>0.62250609999999995</v>
      </c>
      <c r="F112" s="17"/>
      <c r="G112" s="34"/>
      <c r="H112" s="17">
        <f t="shared" si="3"/>
        <v>0.64192059999999995</v>
      </c>
      <c r="I112" s="34">
        <f t="shared" si="4"/>
        <v>550</v>
      </c>
      <c r="J112" s="27">
        <f t="shared" si="5"/>
        <v>0.49292059999999993</v>
      </c>
    </row>
    <row r="113" spans="1:10" x14ac:dyDescent="0.25">
      <c r="A113" s="34">
        <v>555</v>
      </c>
      <c r="B113" s="17">
        <v>0.51901390000000003</v>
      </c>
      <c r="C113" s="27"/>
      <c r="D113" s="34">
        <v>555</v>
      </c>
      <c r="E113" s="17">
        <v>0.62601850000000003</v>
      </c>
      <c r="F113" s="17"/>
      <c r="G113" s="34"/>
      <c r="H113" s="17">
        <f t="shared" si="3"/>
        <v>0.64536389999999999</v>
      </c>
      <c r="I113" s="34">
        <f t="shared" si="4"/>
        <v>555</v>
      </c>
      <c r="J113" s="27">
        <f t="shared" si="5"/>
        <v>0.49636389999999997</v>
      </c>
    </row>
    <row r="114" spans="1:10" x14ac:dyDescent="0.25">
      <c r="A114" s="34">
        <v>560</v>
      </c>
      <c r="B114" s="17">
        <v>0.52242849999999996</v>
      </c>
      <c r="C114" s="27"/>
      <c r="D114" s="34">
        <v>560</v>
      </c>
      <c r="E114" s="17">
        <v>0.6295018</v>
      </c>
      <c r="F114" s="17"/>
      <c r="G114" s="34"/>
      <c r="H114" s="17">
        <f t="shared" si="3"/>
        <v>0.64877849999999992</v>
      </c>
      <c r="I114" s="34">
        <f t="shared" si="4"/>
        <v>560</v>
      </c>
      <c r="J114" s="27">
        <f t="shared" si="5"/>
        <v>0.4997784999999999</v>
      </c>
    </row>
    <row r="115" spans="1:10" x14ac:dyDescent="0.25">
      <c r="A115" s="34">
        <v>565</v>
      </c>
      <c r="B115" s="17">
        <v>0.52581449999999996</v>
      </c>
      <c r="C115" s="27"/>
      <c r="D115" s="34">
        <v>565</v>
      </c>
      <c r="E115" s="17">
        <v>0.63295650000000003</v>
      </c>
      <c r="F115" s="17"/>
      <c r="G115" s="34"/>
      <c r="H115" s="17">
        <f t="shared" si="3"/>
        <v>0.65216450000000004</v>
      </c>
      <c r="I115" s="34">
        <f t="shared" si="4"/>
        <v>565</v>
      </c>
      <c r="J115" s="27">
        <f t="shared" si="5"/>
        <v>0.50316450000000001</v>
      </c>
    </row>
    <row r="116" spans="1:10" x14ac:dyDescent="0.25">
      <c r="A116" s="34">
        <v>570</v>
      </c>
      <c r="B116" s="17">
        <v>0.52917289999999995</v>
      </c>
      <c r="C116" s="27"/>
      <c r="D116" s="34">
        <v>570</v>
      </c>
      <c r="E116" s="17">
        <v>0.63638260000000002</v>
      </c>
      <c r="F116" s="17"/>
      <c r="G116" s="34"/>
      <c r="H116" s="17">
        <f t="shared" si="3"/>
        <v>0.65552290000000002</v>
      </c>
      <c r="I116" s="34">
        <f t="shared" si="4"/>
        <v>570</v>
      </c>
      <c r="J116" s="27">
        <f t="shared" si="5"/>
        <v>0.5065229</v>
      </c>
    </row>
    <row r="117" spans="1:10" x14ac:dyDescent="0.25">
      <c r="A117" s="34">
        <v>575</v>
      </c>
      <c r="B117" s="17">
        <v>0.53250410000000004</v>
      </c>
      <c r="C117" s="27"/>
      <c r="D117" s="34">
        <v>575</v>
      </c>
      <c r="E117" s="17">
        <v>0.63978049999999997</v>
      </c>
      <c r="F117" s="17"/>
      <c r="G117" s="34"/>
      <c r="H117" s="17">
        <f t="shared" si="3"/>
        <v>0.65885410000000011</v>
      </c>
      <c r="I117" s="34">
        <f t="shared" si="4"/>
        <v>575</v>
      </c>
      <c r="J117" s="27">
        <f t="shared" si="5"/>
        <v>0.50985410000000009</v>
      </c>
    </row>
    <row r="118" spans="1:10" x14ac:dyDescent="0.25">
      <c r="A118" s="34">
        <v>580</v>
      </c>
      <c r="B118" s="17">
        <v>0.53580859999999997</v>
      </c>
      <c r="C118" s="27"/>
      <c r="D118" s="34">
        <v>580</v>
      </c>
      <c r="E118" s="17">
        <v>0.64315129999999998</v>
      </c>
      <c r="F118" s="17"/>
      <c r="G118" s="34"/>
      <c r="H118" s="17">
        <f t="shared" si="3"/>
        <v>0.66215859999999993</v>
      </c>
      <c r="I118" s="34">
        <f t="shared" si="4"/>
        <v>580</v>
      </c>
      <c r="J118" s="27">
        <f t="shared" si="5"/>
        <v>0.51315859999999991</v>
      </c>
    </row>
    <row r="119" spans="1:10" x14ac:dyDescent="0.25">
      <c r="A119" s="34">
        <v>585</v>
      </c>
      <c r="B119" s="17">
        <v>0.53908679999999998</v>
      </c>
      <c r="C119" s="27"/>
      <c r="D119" s="34">
        <v>585</v>
      </c>
      <c r="E119" s="17">
        <v>0.64649489999999998</v>
      </c>
      <c r="F119" s="17"/>
      <c r="G119" s="34"/>
      <c r="H119" s="17">
        <f t="shared" si="3"/>
        <v>0.66543679999999994</v>
      </c>
      <c r="I119" s="34">
        <f t="shared" si="4"/>
        <v>585</v>
      </c>
      <c r="J119" s="27">
        <f t="shared" si="5"/>
        <v>0.51643679999999992</v>
      </c>
    </row>
    <row r="120" spans="1:10" x14ac:dyDescent="0.25">
      <c r="A120" s="34">
        <v>590</v>
      </c>
      <c r="B120" s="17">
        <v>0.54233880000000001</v>
      </c>
      <c r="C120" s="27"/>
      <c r="D120" s="34">
        <v>590</v>
      </c>
      <c r="E120" s="17">
        <v>0.64981169999999999</v>
      </c>
      <c r="F120" s="17"/>
      <c r="G120" s="34"/>
      <c r="H120" s="17">
        <f t="shared" si="3"/>
        <v>0.66868879999999997</v>
      </c>
      <c r="I120" s="34">
        <f t="shared" si="4"/>
        <v>590</v>
      </c>
      <c r="J120" s="27">
        <f t="shared" si="5"/>
        <v>0.51968879999999995</v>
      </c>
    </row>
    <row r="121" spans="1:10" x14ac:dyDescent="0.25">
      <c r="A121" s="34">
        <v>595</v>
      </c>
      <c r="B121" s="17">
        <v>0.54556559999999998</v>
      </c>
      <c r="C121" s="27"/>
      <c r="D121" s="34">
        <v>595</v>
      </c>
      <c r="E121" s="17">
        <v>0.65310290000000004</v>
      </c>
      <c r="F121" s="17"/>
      <c r="G121" s="34"/>
      <c r="H121" s="17">
        <f t="shared" si="3"/>
        <v>0.67191559999999995</v>
      </c>
      <c r="I121" s="34">
        <f t="shared" si="4"/>
        <v>595</v>
      </c>
      <c r="J121" s="27">
        <f t="shared" si="5"/>
        <v>0.52291559999999992</v>
      </c>
    </row>
    <row r="122" spans="1:10" x14ac:dyDescent="0.25">
      <c r="A122" s="34">
        <v>600</v>
      </c>
      <c r="B122" s="17">
        <v>0.54876709999999995</v>
      </c>
      <c r="C122" s="27"/>
      <c r="D122" s="34">
        <v>600</v>
      </c>
      <c r="E122" s="17">
        <v>0.65636779999999995</v>
      </c>
      <c r="F122" s="17"/>
      <c r="G122" s="34"/>
      <c r="H122" s="17">
        <f t="shared" si="3"/>
        <v>0.67511710000000003</v>
      </c>
      <c r="I122" s="34">
        <f t="shared" si="4"/>
        <v>600</v>
      </c>
      <c r="J122" s="27">
        <f t="shared" si="5"/>
        <v>0.5261171</v>
      </c>
    </row>
    <row r="123" spans="1:10" x14ac:dyDescent="0.25">
      <c r="A123" s="34">
        <v>605</v>
      </c>
      <c r="B123" s="17">
        <v>0.55194379999999998</v>
      </c>
      <c r="C123" s="27"/>
      <c r="D123" s="34">
        <v>605</v>
      </c>
      <c r="E123" s="17">
        <v>0.65960739999999995</v>
      </c>
      <c r="F123" s="17"/>
      <c r="G123" s="34"/>
      <c r="H123" s="17">
        <f t="shared" si="3"/>
        <v>0.67829380000000006</v>
      </c>
      <c r="I123" s="34">
        <f t="shared" si="4"/>
        <v>605</v>
      </c>
      <c r="J123" s="27">
        <f t="shared" si="5"/>
        <v>0.52929380000000004</v>
      </c>
    </row>
    <row r="124" spans="1:10" x14ac:dyDescent="0.25">
      <c r="A124" s="34">
        <v>610</v>
      </c>
      <c r="B124" s="17">
        <v>0.55509660000000005</v>
      </c>
      <c r="C124" s="27"/>
      <c r="D124" s="34">
        <v>610</v>
      </c>
      <c r="E124" s="17">
        <v>0.66282269999999999</v>
      </c>
      <c r="F124" s="17"/>
      <c r="G124" s="34"/>
      <c r="H124" s="17">
        <f t="shared" si="3"/>
        <v>0.68144660000000012</v>
      </c>
      <c r="I124" s="34">
        <f t="shared" si="4"/>
        <v>610</v>
      </c>
      <c r="J124" s="27">
        <f t="shared" si="5"/>
        <v>0.5324466000000001</v>
      </c>
    </row>
    <row r="125" spans="1:10" x14ac:dyDescent="0.25">
      <c r="A125" s="34">
        <v>615</v>
      </c>
      <c r="B125" s="17">
        <v>0.55822519999999998</v>
      </c>
      <c r="C125" s="27"/>
      <c r="D125" s="34">
        <v>615</v>
      </c>
      <c r="E125" s="17">
        <v>0.66601279999999996</v>
      </c>
      <c r="F125" s="17"/>
      <c r="G125" s="34"/>
      <c r="H125" s="17">
        <f t="shared" si="3"/>
        <v>0.68457520000000005</v>
      </c>
      <c r="I125" s="34">
        <f t="shared" si="4"/>
        <v>615</v>
      </c>
      <c r="J125" s="27">
        <f t="shared" si="5"/>
        <v>0.53557520000000003</v>
      </c>
    </row>
    <row r="126" spans="1:10" x14ac:dyDescent="0.25">
      <c r="A126" s="34">
        <v>620</v>
      </c>
      <c r="B126" s="17">
        <v>0.56133029999999995</v>
      </c>
      <c r="C126" s="27"/>
      <c r="D126" s="34">
        <v>620</v>
      </c>
      <c r="E126" s="17">
        <v>0.66917899999999997</v>
      </c>
      <c r="F126" s="17"/>
      <c r="G126" s="34"/>
      <c r="H126" s="17">
        <f t="shared" si="3"/>
        <v>0.68768030000000002</v>
      </c>
      <c r="I126" s="34">
        <f t="shared" si="4"/>
        <v>620</v>
      </c>
      <c r="J126" s="27">
        <f t="shared" si="5"/>
        <v>0.5386803</v>
      </c>
    </row>
    <row r="127" spans="1:10" x14ac:dyDescent="0.25">
      <c r="A127" s="34">
        <v>625</v>
      </c>
      <c r="B127" s="17">
        <v>0.56441209999999997</v>
      </c>
      <c r="C127" s="27"/>
      <c r="D127" s="34">
        <v>625</v>
      </c>
      <c r="E127" s="17">
        <v>0.67232130000000001</v>
      </c>
      <c r="F127" s="17"/>
      <c r="G127" s="34"/>
      <c r="H127" s="17">
        <f t="shared" si="3"/>
        <v>0.69076209999999993</v>
      </c>
      <c r="I127" s="34">
        <f t="shared" si="4"/>
        <v>625</v>
      </c>
      <c r="J127" s="27">
        <f t="shared" si="5"/>
        <v>0.54176209999999991</v>
      </c>
    </row>
    <row r="128" spans="1:10" x14ac:dyDescent="0.25">
      <c r="A128" s="34">
        <v>630</v>
      </c>
      <c r="B128" s="17">
        <v>0.56747099999999995</v>
      </c>
      <c r="C128" s="27"/>
      <c r="D128" s="34">
        <v>630</v>
      </c>
      <c r="E128" s="17">
        <v>0.67544029999999999</v>
      </c>
      <c r="F128" s="17"/>
      <c r="G128" s="34"/>
      <c r="H128" s="17">
        <f t="shared" si="3"/>
        <v>0.69382100000000002</v>
      </c>
      <c r="I128" s="34">
        <f t="shared" si="4"/>
        <v>630</v>
      </c>
      <c r="J128" s="27">
        <f t="shared" si="5"/>
        <v>0.544821</v>
      </c>
    </row>
    <row r="129" spans="1:10" x14ac:dyDescent="0.25">
      <c r="A129" s="34">
        <v>635</v>
      </c>
      <c r="B129" s="17">
        <v>0.57050749999999995</v>
      </c>
      <c r="C129" s="27"/>
      <c r="D129" s="34">
        <v>635</v>
      </c>
      <c r="E129" s="17">
        <v>0.67853640000000004</v>
      </c>
      <c r="F129" s="17"/>
      <c r="G129" s="34"/>
      <c r="H129" s="17">
        <f t="shared" si="3"/>
        <v>0.69685749999999991</v>
      </c>
      <c r="I129" s="34">
        <f t="shared" si="4"/>
        <v>635</v>
      </c>
      <c r="J129" s="27">
        <f t="shared" si="5"/>
        <v>0.54785749999999989</v>
      </c>
    </row>
    <row r="130" spans="1:10" x14ac:dyDescent="0.25">
      <c r="A130" s="34">
        <v>640</v>
      </c>
      <c r="B130" s="17">
        <v>0.57352210000000003</v>
      </c>
      <c r="C130" s="27"/>
      <c r="D130" s="34">
        <v>640</v>
      </c>
      <c r="E130" s="17">
        <v>0.68160960000000004</v>
      </c>
      <c r="F130" s="17"/>
      <c r="G130" s="34"/>
      <c r="H130" s="17">
        <f t="shared" si="3"/>
        <v>0.69987210000000011</v>
      </c>
      <c r="I130" s="34">
        <f t="shared" si="4"/>
        <v>640</v>
      </c>
      <c r="J130" s="27">
        <f t="shared" si="5"/>
        <v>0.55087210000000009</v>
      </c>
    </row>
    <row r="131" spans="1:10" x14ac:dyDescent="0.25">
      <c r="A131" s="34">
        <v>645</v>
      </c>
      <c r="B131" s="17">
        <v>0.57651419999999998</v>
      </c>
      <c r="C131" s="27"/>
      <c r="D131" s="34">
        <v>645</v>
      </c>
      <c r="E131" s="17">
        <v>0.68466039999999995</v>
      </c>
      <c r="F131" s="17"/>
      <c r="G131" s="34"/>
      <c r="H131" s="17">
        <f t="shared" si="3"/>
        <v>0.70286420000000005</v>
      </c>
      <c r="I131" s="34">
        <f t="shared" si="4"/>
        <v>645</v>
      </c>
      <c r="J131" s="27">
        <f t="shared" si="5"/>
        <v>0.55386420000000003</v>
      </c>
    </row>
    <row r="132" spans="1:10" x14ac:dyDescent="0.25">
      <c r="A132" s="34">
        <v>650</v>
      </c>
      <c r="B132" s="17">
        <v>0.57948540000000004</v>
      </c>
      <c r="C132" s="27"/>
      <c r="D132" s="34">
        <v>650</v>
      </c>
      <c r="E132" s="17">
        <v>0.68768929999999995</v>
      </c>
      <c r="F132" s="17"/>
      <c r="G132" s="34"/>
      <c r="H132" s="17">
        <f t="shared" si="3"/>
        <v>0.7058354</v>
      </c>
      <c r="I132" s="34">
        <f t="shared" si="4"/>
        <v>650</v>
      </c>
      <c r="J132" s="27">
        <f t="shared" si="5"/>
        <v>0.55683539999999998</v>
      </c>
    </row>
    <row r="133" spans="1:10" x14ac:dyDescent="0.25">
      <c r="A133" s="34">
        <v>655</v>
      </c>
      <c r="B133" s="17">
        <v>0.58243509999999998</v>
      </c>
      <c r="C133" s="27"/>
      <c r="D133" s="34">
        <v>655</v>
      </c>
      <c r="E133" s="17">
        <v>0.69069619999999998</v>
      </c>
      <c r="F133" s="17"/>
      <c r="G133" s="34"/>
      <c r="H133" s="17">
        <f t="shared" ref="H133:H196" si="6">B133+(0.007*(18.05-$S$3))</f>
        <v>0.70878510000000006</v>
      </c>
      <c r="I133" s="34">
        <f t="shared" ref="I133:I196" si="7">D133</f>
        <v>655</v>
      </c>
      <c r="J133" s="27">
        <f t="shared" ref="J133:J196" si="8">H133-0.149</f>
        <v>0.55978510000000004</v>
      </c>
    </row>
    <row r="134" spans="1:10" x14ac:dyDescent="0.25">
      <c r="A134" s="34">
        <v>660</v>
      </c>
      <c r="B134" s="17">
        <v>0.58536429999999995</v>
      </c>
      <c r="C134" s="27"/>
      <c r="D134" s="34">
        <v>660</v>
      </c>
      <c r="E134" s="17">
        <v>0.69368169999999996</v>
      </c>
      <c r="F134" s="17"/>
      <c r="G134" s="34"/>
      <c r="H134" s="17">
        <f t="shared" si="6"/>
        <v>0.71171429999999991</v>
      </c>
      <c r="I134" s="34">
        <f t="shared" si="7"/>
        <v>660</v>
      </c>
      <c r="J134" s="27">
        <f t="shared" si="8"/>
        <v>0.56271429999999989</v>
      </c>
    </row>
    <row r="135" spans="1:10" x14ac:dyDescent="0.25">
      <c r="A135" s="34">
        <v>665</v>
      </c>
      <c r="B135" s="17">
        <v>0.58827260000000003</v>
      </c>
      <c r="C135" s="27"/>
      <c r="D135" s="34">
        <v>665</v>
      </c>
      <c r="E135" s="17">
        <v>0.69664619999999999</v>
      </c>
      <c r="F135" s="17"/>
      <c r="G135" s="34"/>
      <c r="H135" s="17">
        <f t="shared" si="6"/>
        <v>0.7146226</v>
      </c>
      <c r="I135" s="34">
        <f t="shared" si="7"/>
        <v>665</v>
      </c>
      <c r="J135" s="27">
        <f t="shared" si="8"/>
        <v>0.56562259999999998</v>
      </c>
    </row>
    <row r="136" spans="1:10" x14ac:dyDescent="0.25">
      <c r="A136" s="34">
        <v>670</v>
      </c>
      <c r="B136" s="17">
        <v>0.59116080000000004</v>
      </c>
      <c r="C136" s="27"/>
      <c r="D136" s="34">
        <v>670</v>
      </c>
      <c r="E136" s="17">
        <v>0.69959020000000005</v>
      </c>
      <c r="F136" s="17"/>
      <c r="G136" s="34"/>
      <c r="H136" s="17">
        <f t="shared" si="6"/>
        <v>0.71751080000000012</v>
      </c>
      <c r="I136" s="34">
        <f t="shared" si="7"/>
        <v>670</v>
      </c>
      <c r="J136" s="27">
        <f t="shared" si="8"/>
        <v>0.56851080000000009</v>
      </c>
    </row>
    <row r="137" spans="1:10" x14ac:dyDescent="0.25">
      <c r="A137" s="34">
        <v>675</v>
      </c>
      <c r="B137" s="17">
        <v>0.59402889999999997</v>
      </c>
      <c r="C137" s="27"/>
      <c r="D137" s="34">
        <v>675</v>
      </c>
      <c r="E137" s="17">
        <v>0.70251319999999995</v>
      </c>
      <c r="F137" s="17"/>
      <c r="G137" s="34"/>
      <c r="H137" s="17">
        <f t="shared" si="6"/>
        <v>0.72037890000000004</v>
      </c>
      <c r="I137" s="34">
        <f t="shared" si="7"/>
        <v>675</v>
      </c>
      <c r="J137" s="27">
        <f t="shared" si="8"/>
        <v>0.57137890000000002</v>
      </c>
    </row>
    <row r="138" spans="1:10" x14ac:dyDescent="0.25">
      <c r="A138" s="34">
        <v>680</v>
      </c>
      <c r="B138" s="17">
        <v>0.59687710000000005</v>
      </c>
      <c r="C138" s="27"/>
      <c r="D138" s="34">
        <v>680</v>
      </c>
      <c r="E138" s="17">
        <v>0.70541620000000005</v>
      </c>
      <c r="F138" s="17"/>
      <c r="G138" s="34"/>
      <c r="H138" s="17">
        <f t="shared" si="6"/>
        <v>0.72322710000000012</v>
      </c>
      <c r="I138" s="34">
        <f t="shared" si="7"/>
        <v>680</v>
      </c>
      <c r="J138" s="27">
        <f t="shared" si="8"/>
        <v>0.5742271000000001</v>
      </c>
    </row>
    <row r="139" spans="1:10" x14ac:dyDescent="0.25">
      <c r="A139" s="34">
        <v>685</v>
      </c>
      <c r="B139" s="17">
        <v>0.59970619999999997</v>
      </c>
      <c r="C139" s="27"/>
      <c r="D139" s="34">
        <v>685</v>
      </c>
      <c r="E139" s="17">
        <v>0.70829960000000003</v>
      </c>
      <c r="F139" s="17"/>
      <c r="G139" s="34"/>
      <c r="H139" s="17">
        <f t="shared" si="6"/>
        <v>0.72605619999999993</v>
      </c>
      <c r="I139" s="34">
        <f t="shared" si="7"/>
        <v>685</v>
      </c>
      <c r="J139" s="27">
        <f t="shared" si="8"/>
        <v>0.57705619999999991</v>
      </c>
    </row>
    <row r="140" spans="1:10" x14ac:dyDescent="0.25">
      <c r="A140" s="34">
        <v>690</v>
      </c>
      <c r="B140" s="17">
        <v>0.60251619999999995</v>
      </c>
      <c r="C140" s="27"/>
      <c r="D140" s="34">
        <v>690</v>
      </c>
      <c r="E140" s="17">
        <v>0.71116299999999999</v>
      </c>
      <c r="F140" s="17"/>
      <c r="G140" s="34"/>
      <c r="H140" s="17">
        <f t="shared" si="6"/>
        <v>0.72886619999999991</v>
      </c>
      <c r="I140" s="34">
        <f t="shared" si="7"/>
        <v>690</v>
      </c>
      <c r="J140" s="27">
        <f t="shared" si="8"/>
        <v>0.57986619999999989</v>
      </c>
    </row>
    <row r="141" spans="1:10" x14ac:dyDescent="0.25">
      <c r="A141" s="34">
        <v>695</v>
      </c>
      <c r="B141" s="17">
        <v>0.60530709999999999</v>
      </c>
      <c r="C141" s="27"/>
      <c r="D141" s="34">
        <v>695</v>
      </c>
      <c r="E141" s="17">
        <v>0.7140069</v>
      </c>
      <c r="F141" s="17"/>
      <c r="G141" s="34"/>
      <c r="H141" s="17">
        <f t="shared" si="6"/>
        <v>0.73165710000000006</v>
      </c>
      <c r="I141" s="34">
        <f t="shared" si="7"/>
        <v>695</v>
      </c>
      <c r="J141" s="27">
        <f t="shared" si="8"/>
        <v>0.58265710000000004</v>
      </c>
    </row>
    <row r="142" spans="1:10" x14ac:dyDescent="0.25">
      <c r="A142" s="34">
        <v>700</v>
      </c>
      <c r="B142" s="17">
        <v>0.60807900000000004</v>
      </c>
      <c r="C142" s="27"/>
      <c r="D142" s="34">
        <v>700</v>
      </c>
      <c r="E142" s="17">
        <v>0.71683169999999996</v>
      </c>
      <c r="F142" s="17"/>
      <c r="G142" s="34"/>
      <c r="H142" s="17">
        <f t="shared" si="6"/>
        <v>0.734429</v>
      </c>
      <c r="I142" s="34">
        <f t="shared" si="7"/>
        <v>700</v>
      </c>
      <c r="J142" s="27">
        <f t="shared" si="8"/>
        <v>0.58542899999999998</v>
      </c>
    </row>
    <row r="143" spans="1:10" x14ac:dyDescent="0.25">
      <c r="A143" s="34">
        <v>705</v>
      </c>
      <c r="B143" s="17">
        <v>0.61083319999999997</v>
      </c>
      <c r="C143" s="27"/>
      <c r="D143" s="34">
        <v>705</v>
      </c>
      <c r="E143" s="17">
        <v>0.71963790000000005</v>
      </c>
      <c r="F143" s="17"/>
      <c r="G143" s="34"/>
      <c r="H143" s="17">
        <f t="shared" si="6"/>
        <v>0.73718320000000004</v>
      </c>
      <c r="I143" s="34">
        <f t="shared" si="7"/>
        <v>705</v>
      </c>
      <c r="J143" s="27">
        <f t="shared" si="8"/>
        <v>0.58818320000000002</v>
      </c>
    </row>
    <row r="144" spans="1:10" x14ac:dyDescent="0.25">
      <c r="A144" s="34">
        <v>710</v>
      </c>
      <c r="B144" s="17">
        <v>0.61356880000000003</v>
      </c>
      <c r="C144" s="27"/>
      <c r="D144" s="34">
        <v>710</v>
      </c>
      <c r="E144" s="17">
        <v>0.72242550000000005</v>
      </c>
      <c r="F144" s="17"/>
      <c r="G144" s="34"/>
      <c r="H144" s="17">
        <f t="shared" si="6"/>
        <v>0.7399188000000001</v>
      </c>
      <c r="I144" s="34">
        <f t="shared" si="7"/>
        <v>710</v>
      </c>
      <c r="J144" s="27">
        <f t="shared" si="8"/>
        <v>0.59091880000000008</v>
      </c>
    </row>
    <row r="145" spans="1:10" x14ac:dyDescent="0.25">
      <c r="A145" s="34">
        <v>715</v>
      </c>
      <c r="B145" s="17">
        <v>0.61628629999999995</v>
      </c>
      <c r="C145" s="27"/>
      <c r="D145" s="34">
        <v>715</v>
      </c>
      <c r="E145" s="17">
        <v>0.72519449999999996</v>
      </c>
      <c r="F145" s="17"/>
      <c r="G145" s="34"/>
      <c r="H145" s="17">
        <f t="shared" si="6"/>
        <v>0.74263630000000003</v>
      </c>
      <c r="I145" s="34">
        <f t="shared" si="7"/>
        <v>715</v>
      </c>
      <c r="J145" s="27">
        <f t="shared" si="8"/>
        <v>0.59363630000000001</v>
      </c>
    </row>
    <row r="146" spans="1:10" x14ac:dyDescent="0.25">
      <c r="A146" s="34">
        <v>720</v>
      </c>
      <c r="B146" s="17">
        <v>0.61898660000000005</v>
      </c>
      <c r="C146" s="27"/>
      <c r="D146" s="34">
        <v>720</v>
      </c>
      <c r="E146" s="17">
        <v>0.72794530000000002</v>
      </c>
      <c r="F146" s="17"/>
      <c r="G146" s="34"/>
      <c r="H146" s="17">
        <f t="shared" si="6"/>
        <v>0.74533660000000013</v>
      </c>
      <c r="I146" s="34">
        <f t="shared" si="7"/>
        <v>720</v>
      </c>
      <c r="J146" s="27">
        <f t="shared" si="8"/>
        <v>0.59633660000000011</v>
      </c>
    </row>
    <row r="147" spans="1:10" x14ac:dyDescent="0.25">
      <c r="A147" s="34">
        <v>725</v>
      </c>
      <c r="B147" s="17">
        <v>0.62166929999999998</v>
      </c>
      <c r="C147" s="27"/>
      <c r="D147" s="34">
        <v>725</v>
      </c>
      <c r="E147" s="17">
        <v>0.73067859999999996</v>
      </c>
      <c r="F147" s="17"/>
      <c r="G147" s="34"/>
      <c r="H147" s="17">
        <f t="shared" si="6"/>
        <v>0.74801929999999994</v>
      </c>
      <c r="I147" s="34">
        <f t="shared" si="7"/>
        <v>725</v>
      </c>
      <c r="J147" s="27">
        <f t="shared" si="8"/>
        <v>0.59901929999999992</v>
      </c>
    </row>
    <row r="148" spans="1:10" x14ac:dyDescent="0.25">
      <c r="A148" s="34">
        <v>730</v>
      </c>
      <c r="B148" s="17">
        <v>0.62433479999999997</v>
      </c>
      <c r="C148" s="27"/>
      <c r="D148" s="34">
        <v>730</v>
      </c>
      <c r="E148" s="17">
        <v>0.73339370000000004</v>
      </c>
      <c r="F148" s="17"/>
      <c r="G148" s="34"/>
      <c r="H148" s="17">
        <f t="shared" si="6"/>
        <v>0.75068479999999993</v>
      </c>
      <c r="I148" s="34">
        <f t="shared" si="7"/>
        <v>730</v>
      </c>
      <c r="J148" s="27">
        <f t="shared" si="8"/>
        <v>0.60168479999999991</v>
      </c>
    </row>
    <row r="149" spans="1:10" x14ac:dyDescent="0.25">
      <c r="A149" s="34">
        <v>735</v>
      </c>
      <c r="B149" s="17">
        <v>0.62698359999999997</v>
      </c>
      <c r="C149" s="27"/>
      <c r="D149" s="34">
        <v>735</v>
      </c>
      <c r="E149" s="17">
        <v>0.73609210000000003</v>
      </c>
      <c r="F149" s="17"/>
      <c r="G149" s="34"/>
      <c r="H149" s="17">
        <f t="shared" si="6"/>
        <v>0.75333359999999994</v>
      </c>
      <c r="I149" s="34">
        <f t="shared" si="7"/>
        <v>735</v>
      </c>
      <c r="J149" s="27">
        <f t="shared" si="8"/>
        <v>0.60433359999999992</v>
      </c>
    </row>
    <row r="150" spans="1:10" x14ac:dyDescent="0.25">
      <c r="A150" s="34">
        <v>740</v>
      </c>
      <c r="B150" s="17">
        <v>0.62961529999999999</v>
      </c>
      <c r="C150" s="27"/>
      <c r="D150" s="34">
        <v>740</v>
      </c>
      <c r="E150" s="17">
        <v>0.73877289999999995</v>
      </c>
      <c r="F150" s="17"/>
      <c r="G150" s="34"/>
      <c r="H150" s="17">
        <f t="shared" si="6"/>
        <v>0.75596529999999995</v>
      </c>
      <c r="I150" s="34">
        <f t="shared" si="7"/>
        <v>740</v>
      </c>
      <c r="J150" s="27">
        <f t="shared" si="8"/>
        <v>0.60696529999999993</v>
      </c>
    </row>
    <row r="151" spans="1:10" x14ac:dyDescent="0.25">
      <c r="A151" s="34">
        <v>745</v>
      </c>
      <c r="B151" s="17">
        <v>0.63223079999999998</v>
      </c>
      <c r="C151" s="27"/>
      <c r="D151" s="34">
        <v>745</v>
      </c>
      <c r="E151" s="17">
        <v>0.74143650000000005</v>
      </c>
      <c r="F151" s="17"/>
      <c r="G151" s="34"/>
      <c r="H151" s="17">
        <f t="shared" si="6"/>
        <v>0.75858080000000006</v>
      </c>
      <c r="I151" s="34">
        <f t="shared" si="7"/>
        <v>745</v>
      </c>
      <c r="J151" s="27">
        <f t="shared" si="8"/>
        <v>0.60958080000000003</v>
      </c>
    </row>
    <row r="152" spans="1:10" x14ac:dyDescent="0.25">
      <c r="A152" s="34">
        <v>750</v>
      </c>
      <c r="B152" s="17">
        <v>0.63482950000000005</v>
      </c>
      <c r="C152" s="27"/>
      <c r="D152" s="34">
        <v>750</v>
      </c>
      <c r="E152" s="17">
        <v>0.74408390000000002</v>
      </c>
      <c r="F152" s="17"/>
      <c r="G152" s="34"/>
      <c r="H152" s="17">
        <f t="shared" si="6"/>
        <v>0.76117950000000012</v>
      </c>
      <c r="I152" s="34">
        <f t="shared" si="7"/>
        <v>750</v>
      </c>
      <c r="J152" s="27">
        <f t="shared" si="8"/>
        <v>0.6121795000000001</v>
      </c>
    </row>
    <row r="153" spans="1:10" x14ac:dyDescent="0.25">
      <c r="A153" s="34">
        <v>755</v>
      </c>
      <c r="B153" s="17">
        <v>0.63741250000000005</v>
      </c>
      <c r="C153" s="27"/>
      <c r="D153" s="34">
        <v>755</v>
      </c>
      <c r="E153" s="17">
        <v>0.74671460000000001</v>
      </c>
      <c r="F153" s="17"/>
      <c r="G153" s="34"/>
      <c r="H153" s="17">
        <f t="shared" si="6"/>
        <v>0.76376250000000012</v>
      </c>
      <c r="I153" s="34">
        <f t="shared" si="7"/>
        <v>755</v>
      </c>
      <c r="J153" s="27">
        <f t="shared" si="8"/>
        <v>0.6147625000000001</v>
      </c>
    </row>
    <row r="154" spans="1:10" x14ac:dyDescent="0.25">
      <c r="A154" s="34">
        <v>760</v>
      </c>
      <c r="B154" s="17">
        <v>0.63997939999999998</v>
      </c>
      <c r="C154" s="27"/>
      <c r="D154" s="34">
        <v>760</v>
      </c>
      <c r="E154" s="17">
        <v>0.74932860000000001</v>
      </c>
      <c r="F154" s="17"/>
      <c r="G154" s="34"/>
      <c r="H154" s="17">
        <f t="shared" si="6"/>
        <v>0.76632940000000005</v>
      </c>
      <c r="I154" s="34">
        <f t="shared" si="7"/>
        <v>760</v>
      </c>
      <c r="J154" s="27">
        <f t="shared" si="8"/>
        <v>0.61732940000000003</v>
      </c>
    </row>
    <row r="155" spans="1:10" x14ac:dyDescent="0.25">
      <c r="A155" s="34">
        <v>765</v>
      </c>
      <c r="B155" s="17">
        <v>0.64253039999999995</v>
      </c>
      <c r="C155" s="27"/>
      <c r="D155" s="34">
        <v>765</v>
      </c>
      <c r="E155" s="17">
        <v>0.75192689999999995</v>
      </c>
      <c r="F155" s="17"/>
      <c r="G155" s="34"/>
      <c r="H155" s="17">
        <f t="shared" si="6"/>
        <v>0.76888040000000002</v>
      </c>
      <c r="I155" s="34">
        <f t="shared" si="7"/>
        <v>765</v>
      </c>
      <c r="J155" s="27">
        <f t="shared" si="8"/>
        <v>0.6198804</v>
      </c>
    </row>
    <row r="156" spans="1:10" x14ac:dyDescent="0.25">
      <c r="A156" s="34">
        <v>770</v>
      </c>
      <c r="B156" s="17">
        <v>0.64506629999999998</v>
      </c>
      <c r="C156" s="27"/>
      <c r="D156" s="34">
        <v>770</v>
      </c>
      <c r="E156" s="17">
        <v>0.7545094</v>
      </c>
      <c r="F156" s="17"/>
      <c r="G156" s="34"/>
      <c r="H156" s="17">
        <f t="shared" si="6"/>
        <v>0.77141630000000005</v>
      </c>
      <c r="I156" s="34">
        <f t="shared" si="7"/>
        <v>770</v>
      </c>
      <c r="J156" s="27">
        <f t="shared" si="8"/>
        <v>0.62241630000000003</v>
      </c>
    </row>
    <row r="157" spans="1:10" x14ac:dyDescent="0.25">
      <c r="A157" s="34">
        <v>775</v>
      </c>
      <c r="B157" s="17">
        <v>0.64758629999999995</v>
      </c>
      <c r="C157" s="27"/>
      <c r="D157" s="34">
        <v>775</v>
      </c>
      <c r="E157" s="17">
        <v>0.75707579999999997</v>
      </c>
      <c r="F157" s="17"/>
      <c r="G157" s="34"/>
      <c r="H157" s="17">
        <f t="shared" si="6"/>
        <v>0.77393629999999991</v>
      </c>
      <c r="I157" s="34">
        <f t="shared" si="7"/>
        <v>775</v>
      </c>
      <c r="J157" s="27">
        <f t="shared" si="8"/>
        <v>0.62493629999999989</v>
      </c>
    </row>
    <row r="158" spans="1:10" x14ac:dyDescent="0.25">
      <c r="A158" s="34">
        <v>780</v>
      </c>
      <c r="B158" s="17">
        <v>0.65009159999999999</v>
      </c>
      <c r="C158" s="27"/>
      <c r="D158" s="34">
        <v>780</v>
      </c>
      <c r="E158" s="17">
        <v>0.75962689999999999</v>
      </c>
      <c r="F158" s="17"/>
      <c r="G158" s="34"/>
      <c r="H158" s="17">
        <f t="shared" si="6"/>
        <v>0.77644160000000007</v>
      </c>
      <c r="I158" s="34">
        <f t="shared" si="7"/>
        <v>780</v>
      </c>
      <c r="J158" s="27">
        <f t="shared" si="8"/>
        <v>0.62744160000000004</v>
      </c>
    </row>
    <row r="159" spans="1:10" x14ac:dyDescent="0.25">
      <c r="A159" s="34">
        <v>785</v>
      </c>
      <c r="B159" s="17">
        <v>0.6525822</v>
      </c>
      <c r="C159" s="27"/>
      <c r="D159" s="34">
        <v>785</v>
      </c>
      <c r="E159" s="17">
        <v>0.76216269999999997</v>
      </c>
      <c r="F159" s="17"/>
      <c r="G159" s="34"/>
      <c r="H159" s="17">
        <f t="shared" si="6"/>
        <v>0.77893220000000007</v>
      </c>
      <c r="I159" s="34">
        <f t="shared" si="7"/>
        <v>785</v>
      </c>
      <c r="J159" s="27">
        <f t="shared" si="8"/>
        <v>0.62993220000000005</v>
      </c>
    </row>
    <row r="160" spans="1:10" x14ac:dyDescent="0.25">
      <c r="A160" s="34">
        <v>790</v>
      </c>
      <c r="B160" s="17">
        <v>0.65505740000000001</v>
      </c>
      <c r="C160" s="27"/>
      <c r="D160" s="34">
        <v>790</v>
      </c>
      <c r="E160" s="17">
        <v>0.76468320000000001</v>
      </c>
      <c r="F160" s="17"/>
      <c r="G160" s="34"/>
      <c r="H160" s="17">
        <f t="shared" si="6"/>
        <v>0.78140739999999997</v>
      </c>
      <c r="I160" s="34">
        <f t="shared" si="7"/>
        <v>790</v>
      </c>
      <c r="J160" s="27">
        <f t="shared" si="8"/>
        <v>0.63240739999999995</v>
      </c>
    </row>
    <row r="161" spans="1:10" x14ac:dyDescent="0.25">
      <c r="A161" s="34">
        <v>795</v>
      </c>
      <c r="B161" s="17">
        <v>0.65751839999999995</v>
      </c>
      <c r="C161" s="27"/>
      <c r="D161" s="34">
        <v>795</v>
      </c>
      <c r="E161" s="17">
        <v>0.76718900000000001</v>
      </c>
      <c r="F161" s="17"/>
      <c r="G161" s="34"/>
      <c r="H161" s="17">
        <f t="shared" si="6"/>
        <v>0.78386840000000002</v>
      </c>
      <c r="I161" s="34">
        <f t="shared" si="7"/>
        <v>795</v>
      </c>
      <c r="J161" s="27">
        <f t="shared" si="8"/>
        <v>0.6348684</v>
      </c>
    </row>
    <row r="162" spans="1:10" x14ac:dyDescent="0.25">
      <c r="A162" s="34">
        <v>800</v>
      </c>
      <c r="B162" s="17">
        <v>0.65996500000000002</v>
      </c>
      <c r="C162" s="27"/>
      <c r="D162" s="34">
        <v>800</v>
      </c>
      <c r="E162" s="17">
        <v>0.76967949999999996</v>
      </c>
      <c r="F162" s="17"/>
      <c r="G162" s="34"/>
      <c r="H162" s="17">
        <f t="shared" si="6"/>
        <v>0.7863150000000001</v>
      </c>
      <c r="I162" s="34">
        <f t="shared" si="7"/>
        <v>800</v>
      </c>
      <c r="J162" s="27">
        <f t="shared" si="8"/>
        <v>0.63731500000000008</v>
      </c>
    </row>
    <row r="163" spans="1:10" x14ac:dyDescent="0.25">
      <c r="A163" s="34">
        <v>805</v>
      </c>
      <c r="B163" s="17">
        <v>0.66239740000000003</v>
      </c>
      <c r="C163" s="27"/>
      <c r="D163" s="34">
        <v>805</v>
      </c>
      <c r="E163" s="17">
        <v>0.77215579999999995</v>
      </c>
      <c r="F163" s="17"/>
      <c r="G163" s="34"/>
      <c r="H163" s="17">
        <f t="shared" si="6"/>
        <v>0.7887474000000001</v>
      </c>
      <c r="I163" s="34">
        <f t="shared" si="7"/>
        <v>805</v>
      </c>
      <c r="J163" s="27">
        <f t="shared" si="8"/>
        <v>0.63974740000000008</v>
      </c>
    </row>
    <row r="164" spans="1:10" x14ac:dyDescent="0.25">
      <c r="A164" s="34">
        <v>810</v>
      </c>
      <c r="B164" s="17">
        <v>0.66481539999999995</v>
      </c>
      <c r="C164" s="27"/>
      <c r="D164" s="34">
        <v>810</v>
      </c>
      <c r="E164" s="17">
        <v>0.77461769999999996</v>
      </c>
      <c r="F164" s="17"/>
      <c r="G164" s="34"/>
      <c r="H164" s="17">
        <f t="shared" si="6"/>
        <v>0.79116539999999991</v>
      </c>
      <c r="I164" s="34">
        <f t="shared" si="7"/>
        <v>810</v>
      </c>
      <c r="J164" s="27">
        <f t="shared" si="8"/>
        <v>0.64216539999999989</v>
      </c>
    </row>
    <row r="165" spans="1:10" x14ac:dyDescent="0.25">
      <c r="A165" s="34">
        <v>815</v>
      </c>
      <c r="B165" s="17">
        <v>0.66721960000000002</v>
      </c>
      <c r="C165" s="27"/>
      <c r="D165" s="34">
        <v>815</v>
      </c>
      <c r="E165" s="17">
        <v>0.77706529999999996</v>
      </c>
      <c r="F165" s="17"/>
      <c r="G165" s="34"/>
      <c r="H165" s="17">
        <f t="shared" si="6"/>
        <v>0.7935696000000001</v>
      </c>
      <c r="I165" s="34">
        <f t="shared" si="7"/>
        <v>815</v>
      </c>
      <c r="J165" s="27">
        <f t="shared" si="8"/>
        <v>0.64456960000000008</v>
      </c>
    </row>
    <row r="166" spans="1:10" x14ac:dyDescent="0.25">
      <c r="A166" s="34">
        <v>820</v>
      </c>
      <c r="B166" s="17">
        <v>0.6696105</v>
      </c>
      <c r="C166" s="27"/>
      <c r="D166" s="34">
        <v>820</v>
      </c>
      <c r="E166" s="17">
        <v>0.77949860000000004</v>
      </c>
      <c r="F166" s="17"/>
      <c r="G166" s="34"/>
      <c r="H166" s="17">
        <f t="shared" si="6"/>
        <v>0.79596050000000007</v>
      </c>
      <c r="I166" s="34">
        <f t="shared" si="7"/>
        <v>820</v>
      </c>
      <c r="J166" s="27">
        <f t="shared" si="8"/>
        <v>0.64696050000000005</v>
      </c>
    </row>
    <row r="167" spans="1:10" x14ac:dyDescent="0.25">
      <c r="A167" s="34">
        <v>825</v>
      </c>
      <c r="B167" s="17">
        <v>0.67198709999999995</v>
      </c>
      <c r="C167" s="27"/>
      <c r="D167" s="34">
        <v>825</v>
      </c>
      <c r="E167" s="17">
        <v>0.781918</v>
      </c>
      <c r="F167" s="17"/>
      <c r="G167" s="34"/>
      <c r="H167" s="17">
        <f t="shared" si="6"/>
        <v>0.79833709999999991</v>
      </c>
      <c r="I167" s="34">
        <f t="shared" si="7"/>
        <v>825</v>
      </c>
      <c r="J167" s="27">
        <f t="shared" si="8"/>
        <v>0.64933709999999989</v>
      </c>
    </row>
    <row r="168" spans="1:10" x14ac:dyDescent="0.25">
      <c r="A168" s="34">
        <v>830</v>
      </c>
      <c r="B168" s="17">
        <v>0.67435069999999997</v>
      </c>
      <c r="C168" s="27"/>
      <c r="D168" s="34">
        <v>830</v>
      </c>
      <c r="E168" s="17">
        <v>0.78432369999999996</v>
      </c>
      <c r="F168" s="17"/>
      <c r="G168" s="34"/>
      <c r="H168" s="17">
        <f t="shared" si="6"/>
        <v>0.80070069999999993</v>
      </c>
      <c r="I168" s="34">
        <f t="shared" si="7"/>
        <v>830</v>
      </c>
      <c r="J168" s="27">
        <f t="shared" si="8"/>
        <v>0.65170069999999991</v>
      </c>
    </row>
    <row r="169" spans="1:10" x14ac:dyDescent="0.25">
      <c r="A169" s="34">
        <v>835</v>
      </c>
      <c r="B169" s="17">
        <v>0.67670110000000006</v>
      </c>
      <c r="C169" s="27"/>
      <c r="D169" s="34">
        <v>835</v>
      </c>
      <c r="E169" s="17">
        <v>0.78671550000000001</v>
      </c>
      <c r="F169" s="17"/>
      <c r="G169" s="34"/>
      <c r="H169" s="17">
        <f t="shared" si="6"/>
        <v>0.80305110000000002</v>
      </c>
      <c r="I169" s="34">
        <f t="shared" si="7"/>
        <v>835</v>
      </c>
      <c r="J169" s="27">
        <f t="shared" si="8"/>
        <v>0.6540511</v>
      </c>
    </row>
    <row r="170" spans="1:10" x14ac:dyDescent="0.25">
      <c r="A170" s="34">
        <v>840</v>
      </c>
      <c r="B170" s="17">
        <v>0.67903800000000003</v>
      </c>
      <c r="C170" s="27"/>
      <c r="D170" s="34">
        <v>840</v>
      </c>
      <c r="E170" s="17">
        <v>0.78909399999999996</v>
      </c>
      <c r="F170" s="17"/>
      <c r="G170" s="34"/>
      <c r="H170" s="17">
        <f t="shared" si="6"/>
        <v>0.80538799999999999</v>
      </c>
      <c r="I170" s="34">
        <f t="shared" si="7"/>
        <v>840</v>
      </c>
      <c r="J170" s="27">
        <f t="shared" si="8"/>
        <v>0.65638799999999997</v>
      </c>
    </row>
    <row r="171" spans="1:10" x14ac:dyDescent="0.25">
      <c r="A171" s="34">
        <v>845</v>
      </c>
      <c r="B171" s="17">
        <v>0.68136220000000003</v>
      </c>
      <c r="C171" s="27"/>
      <c r="D171" s="34">
        <v>845</v>
      </c>
      <c r="E171" s="17">
        <v>0.79145960000000004</v>
      </c>
      <c r="F171" s="17"/>
      <c r="G171" s="34"/>
      <c r="H171" s="17">
        <f t="shared" si="6"/>
        <v>0.8077122000000001</v>
      </c>
      <c r="I171" s="34">
        <f t="shared" si="7"/>
        <v>845</v>
      </c>
      <c r="J171" s="27">
        <f t="shared" si="8"/>
        <v>0.65871220000000008</v>
      </c>
    </row>
    <row r="172" spans="1:10" x14ac:dyDescent="0.25">
      <c r="A172" s="34">
        <v>850</v>
      </c>
      <c r="B172" s="17">
        <v>0.68367339999999999</v>
      </c>
      <c r="C172" s="27"/>
      <c r="D172" s="34">
        <v>850</v>
      </c>
      <c r="E172" s="17">
        <v>0.79381179999999996</v>
      </c>
      <c r="F172" s="17"/>
      <c r="G172" s="34"/>
      <c r="H172" s="17">
        <f t="shared" si="6"/>
        <v>0.81002339999999995</v>
      </c>
      <c r="I172" s="34">
        <f t="shared" si="7"/>
        <v>850</v>
      </c>
      <c r="J172" s="27">
        <f t="shared" si="8"/>
        <v>0.66102339999999993</v>
      </c>
    </row>
    <row r="173" spans="1:10" x14ac:dyDescent="0.25">
      <c r="A173" s="34">
        <v>855</v>
      </c>
      <c r="B173" s="17">
        <v>0.68597220000000003</v>
      </c>
      <c r="C173" s="27"/>
      <c r="D173" s="34">
        <v>855</v>
      </c>
      <c r="E173" s="17">
        <v>0.79615069999999999</v>
      </c>
      <c r="F173" s="17"/>
      <c r="G173" s="34"/>
      <c r="H173" s="17">
        <f t="shared" si="6"/>
        <v>0.81232220000000011</v>
      </c>
      <c r="I173" s="34">
        <f t="shared" si="7"/>
        <v>855</v>
      </c>
      <c r="J173" s="27">
        <f t="shared" si="8"/>
        <v>0.66332220000000008</v>
      </c>
    </row>
    <row r="174" spans="1:10" x14ac:dyDescent="0.25">
      <c r="A174" s="34">
        <v>860</v>
      </c>
      <c r="B174" s="17">
        <v>0.68825820000000004</v>
      </c>
      <c r="C174" s="27"/>
      <c r="D174" s="34">
        <v>860</v>
      </c>
      <c r="E174" s="17">
        <v>0.7984772</v>
      </c>
      <c r="F174" s="17"/>
      <c r="G174" s="34"/>
      <c r="H174" s="17">
        <f t="shared" si="6"/>
        <v>0.81460820000000012</v>
      </c>
      <c r="I174" s="34">
        <f t="shared" si="7"/>
        <v>860</v>
      </c>
      <c r="J174" s="27">
        <f t="shared" si="8"/>
        <v>0.66560820000000009</v>
      </c>
    </row>
    <row r="175" spans="1:10" x14ac:dyDescent="0.25">
      <c r="A175" s="34">
        <v>865</v>
      </c>
      <c r="B175" s="17">
        <v>0.69053169999999997</v>
      </c>
      <c r="C175" s="27"/>
      <c r="D175" s="34">
        <v>865</v>
      </c>
      <c r="E175" s="17">
        <v>0.80079080000000002</v>
      </c>
      <c r="F175" s="17"/>
      <c r="G175" s="34"/>
      <c r="H175" s="17">
        <f t="shared" si="6"/>
        <v>0.81688169999999993</v>
      </c>
      <c r="I175" s="34">
        <f t="shared" si="7"/>
        <v>865</v>
      </c>
      <c r="J175" s="27">
        <f t="shared" si="8"/>
        <v>0.66788169999999991</v>
      </c>
    </row>
    <row r="176" spans="1:10" x14ac:dyDescent="0.25">
      <c r="A176" s="34">
        <v>870</v>
      </c>
      <c r="B176" s="17">
        <v>0.6927934</v>
      </c>
      <c r="C176" s="27"/>
      <c r="D176" s="34">
        <v>870</v>
      </c>
      <c r="E176" s="17">
        <v>0.80309149999999996</v>
      </c>
      <c r="F176" s="17"/>
      <c r="G176" s="34"/>
      <c r="H176" s="17">
        <f t="shared" si="6"/>
        <v>0.81914339999999997</v>
      </c>
      <c r="I176" s="34">
        <f t="shared" si="7"/>
        <v>870</v>
      </c>
      <c r="J176" s="27">
        <f t="shared" si="8"/>
        <v>0.67014339999999994</v>
      </c>
    </row>
    <row r="177" spans="1:10" x14ac:dyDescent="0.25">
      <c r="A177" s="34">
        <v>875</v>
      </c>
      <c r="B177" s="17">
        <v>0.69504259999999995</v>
      </c>
      <c r="C177" s="27"/>
      <c r="D177" s="34">
        <v>875</v>
      </c>
      <c r="E177" s="17">
        <v>0.80537990000000004</v>
      </c>
      <c r="F177" s="17"/>
      <c r="G177" s="34"/>
      <c r="H177" s="17">
        <f t="shared" si="6"/>
        <v>0.82139260000000003</v>
      </c>
      <c r="I177" s="34">
        <f t="shared" si="7"/>
        <v>875</v>
      </c>
      <c r="J177" s="27">
        <f t="shared" si="8"/>
        <v>0.67239260000000001</v>
      </c>
    </row>
    <row r="178" spans="1:10" x14ac:dyDescent="0.25">
      <c r="A178" s="34">
        <v>880</v>
      </c>
      <c r="B178" s="17">
        <v>0.69727950000000005</v>
      </c>
      <c r="C178" s="27"/>
      <c r="D178" s="34">
        <v>880</v>
      </c>
      <c r="E178" s="17">
        <v>0.80765629999999999</v>
      </c>
      <c r="F178" s="17"/>
      <c r="G178" s="34"/>
      <c r="H178" s="17">
        <f t="shared" si="6"/>
        <v>0.82362950000000001</v>
      </c>
      <c r="I178" s="34">
        <f t="shared" si="7"/>
        <v>880</v>
      </c>
      <c r="J178" s="27">
        <f t="shared" si="8"/>
        <v>0.67462949999999999</v>
      </c>
    </row>
    <row r="179" spans="1:10" x14ac:dyDescent="0.25">
      <c r="A179" s="34">
        <v>885</v>
      </c>
      <c r="B179" s="17">
        <v>0.69950489999999999</v>
      </c>
      <c r="C179" s="27"/>
      <c r="D179" s="34">
        <v>885</v>
      </c>
      <c r="E179" s="17">
        <v>0.80992030000000004</v>
      </c>
      <c r="F179" s="17"/>
      <c r="G179" s="34"/>
      <c r="H179" s="17">
        <f t="shared" si="6"/>
        <v>0.82585489999999995</v>
      </c>
      <c r="I179" s="34">
        <f t="shared" si="7"/>
        <v>885</v>
      </c>
      <c r="J179" s="27">
        <f t="shared" si="8"/>
        <v>0.67685489999999993</v>
      </c>
    </row>
    <row r="180" spans="1:10" x14ac:dyDescent="0.25">
      <c r="A180" s="34">
        <v>890</v>
      </c>
      <c r="B180" s="17">
        <v>0.70171879999999998</v>
      </c>
      <c r="C180" s="27"/>
      <c r="D180" s="34">
        <v>890</v>
      </c>
      <c r="E180" s="17">
        <v>0.81217240000000002</v>
      </c>
      <c r="F180" s="17"/>
      <c r="G180" s="34"/>
      <c r="H180" s="17">
        <f t="shared" si="6"/>
        <v>0.82806880000000005</v>
      </c>
      <c r="I180" s="34">
        <f t="shared" si="7"/>
        <v>890</v>
      </c>
      <c r="J180" s="27">
        <f t="shared" si="8"/>
        <v>0.67906880000000003</v>
      </c>
    </row>
    <row r="181" spans="1:10" x14ac:dyDescent="0.25">
      <c r="A181" s="34">
        <v>895</v>
      </c>
      <c r="B181" s="17">
        <v>0.70392080000000001</v>
      </c>
      <c r="C181" s="27"/>
      <c r="D181" s="34">
        <v>895</v>
      </c>
      <c r="E181" s="17">
        <v>0.81441209999999997</v>
      </c>
      <c r="F181" s="17"/>
      <c r="G181" s="34"/>
      <c r="H181" s="17">
        <f t="shared" si="6"/>
        <v>0.83027080000000009</v>
      </c>
      <c r="I181" s="34">
        <f t="shared" si="7"/>
        <v>895</v>
      </c>
      <c r="J181" s="27">
        <f t="shared" si="8"/>
        <v>0.68127080000000007</v>
      </c>
    </row>
    <row r="182" spans="1:10" x14ac:dyDescent="0.25">
      <c r="A182" s="34">
        <v>900</v>
      </c>
      <c r="B182" s="17">
        <v>0.70611100000000004</v>
      </c>
      <c r="C182" s="27"/>
      <c r="D182" s="34">
        <v>900</v>
      </c>
      <c r="E182" s="17">
        <v>0.81664040000000004</v>
      </c>
      <c r="F182" s="17"/>
      <c r="G182" s="34"/>
      <c r="H182" s="17">
        <f t="shared" si="6"/>
        <v>0.83246100000000012</v>
      </c>
      <c r="I182" s="34">
        <f t="shared" si="7"/>
        <v>900</v>
      </c>
      <c r="J182" s="27">
        <f t="shared" si="8"/>
        <v>0.6834610000000001</v>
      </c>
    </row>
    <row r="183" spans="1:10" x14ac:dyDescent="0.25">
      <c r="A183" s="34">
        <v>905</v>
      </c>
      <c r="B183" s="17">
        <v>0.70829010000000003</v>
      </c>
      <c r="C183" s="27"/>
      <c r="D183" s="34">
        <v>905</v>
      </c>
      <c r="E183" s="17">
        <v>0.81885719999999995</v>
      </c>
      <c r="F183" s="17"/>
      <c r="G183" s="34"/>
      <c r="H183" s="17">
        <f t="shared" si="6"/>
        <v>0.83464010000000011</v>
      </c>
      <c r="I183" s="34">
        <f t="shared" si="7"/>
        <v>905</v>
      </c>
      <c r="J183" s="27">
        <f t="shared" si="8"/>
        <v>0.68564010000000009</v>
      </c>
    </row>
    <row r="184" spans="1:10" x14ac:dyDescent="0.25">
      <c r="A184" s="34">
        <v>910</v>
      </c>
      <c r="B184" s="17">
        <v>0.71045829999999999</v>
      </c>
      <c r="C184" s="27"/>
      <c r="D184" s="34">
        <v>910</v>
      </c>
      <c r="E184" s="17">
        <v>0.82106210000000002</v>
      </c>
      <c r="F184" s="17"/>
      <c r="G184" s="34"/>
      <c r="H184" s="17">
        <f t="shared" si="6"/>
        <v>0.83680829999999995</v>
      </c>
      <c r="I184" s="34">
        <f t="shared" si="7"/>
        <v>910</v>
      </c>
      <c r="J184" s="27">
        <f t="shared" si="8"/>
        <v>0.68780829999999993</v>
      </c>
    </row>
    <row r="185" spans="1:10" x14ac:dyDescent="0.25">
      <c r="A185" s="34">
        <v>915</v>
      </c>
      <c r="B185" s="17">
        <v>0.712615</v>
      </c>
      <c r="C185" s="27"/>
      <c r="D185" s="34">
        <v>915</v>
      </c>
      <c r="E185" s="17">
        <v>0.82325599999999999</v>
      </c>
      <c r="F185" s="17"/>
      <c r="G185" s="34"/>
      <c r="H185" s="17">
        <f t="shared" si="6"/>
        <v>0.83896499999999996</v>
      </c>
      <c r="I185" s="34">
        <f t="shared" si="7"/>
        <v>915</v>
      </c>
      <c r="J185" s="27">
        <f t="shared" si="8"/>
        <v>0.68996499999999994</v>
      </c>
    </row>
    <row r="186" spans="1:10" x14ac:dyDescent="0.25">
      <c r="A186" s="34">
        <v>920</v>
      </c>
      <c r="B186" s="17">
        <v>0.71476079999999997</v>
      </c>
      <c r="C186" s="27"/>
      <c r="D186" s="34">
        <v>920</v>
      </c>
      <c r="E186" s="17">
        <v>0.82543800000000001</v>
      </c>
      <c r="F186" s="17"/>
      <c r="G186" s="34"/>
      <c r="H186" s="17">
        <f t="shared" si="6"/>
        <v>0.84111080000000005</v>
      </c>
      <c r="I186" s="34">
        <f t="shared" si="7"/>
        <v>920</v>
      </c>
      <c r="J186" s="27">
        <f t="shared" si="8"/>
        <v>0.69211080000000003</v>
      </c>
    </row>
    <row r="187" spans="1:10" x14ac:dyDescent="0.25">
      <c r="A187" s="34">
        <v>925</v>
      </c>
      <c r="B187" s="17">
        <v>0.71689559999999997</v>
      </c>
      <c r="C187" s="27"/>
      <c r="D187" s="34">
        <v>925</v>
      </c>
      <c r="E187" s="17">
        <v>0.8276095</v>
      </c>
      <c r="F187" s="17"/>
      <c r="G187" s="34"/>
      <c r="H187" s="17">
        <f t="shared" si="6"/>
        <v>0.84324559999999993</v>
      </c>
      <c r="I187" s="34">
        <f t="shared" si="7"/>
        <v>925</v>
      </c>
      <c r="J187" s="27">
        <f t="shared" si="8"/>
        <v>0.69424559999999991</v>
      </c>
    </row>
    <row r="188" spans="1:10" x14ac:dyDescent="0.25">
      <c r="A188" s="34">
        <v>930</v>
      </c>
      <c r="B188" s="17">
        <v>0.71901939999999998</v>
      </c>
      <c r="C188" s="27"/>
      <c r="D188" s="34">
        <v>930</v>
      </c>
      <c r="E188" s="17">
        <v>0.8297696</v>
      </c>
      <c r="F188" s="17"/>
      <c r="G188" s="34"/>
      <c r="H188" s="17">
        <f t="shared" si="6"/>
        <v>0.84536940000000005</v>
      </c>
      <c r="I188" s="34">
        <f t="shared" si="7"/>
        <v>930</v>
      </c>
      <c r="J188" s="27">
        <f t="shared" si="8"/>
        <v>0.69636940000000003</v>
      </c>
    </row>
    <row r="189" spans="1:10" x14ac:dyDescent="0.25">
      <c r="A189" s="34">
        <v>935</v>
      </c>
      <c r="B189" s="17">
        <v>0.72113280000000002</v>
      </c>
      <c r="C189" s="27"/>
      <c r="D189" s="34">
        <v>935</v>
      </c>
      <c r="E189" s="17">
        <v>0.83191870000000001</v>
      </c>
      <c r="F189" s="17"/>
      <c r="G189" s="34"/>
      <c r="H189" s="17">
        <f t="shared" si="6"/>
        <v>0.84748280000000009</v>
      </c>
      <c r="I189" s="34">
        <f t="shared" si="7"/>
        <v>935</v>
      </c>
      <c r="J189" s="27">
        <f t="shared" si="8"/>
        <v>0.69848280000000007</v>
      </c>
    </row>
    <row r="190" spans="1:10" x14ac:dyDescent="0.25">
      <c r="A190" s="34">
        <v>940</v>
      </c>
      <c r="B190" s="17">
        <v>0.72323559999999998</v>
      </c>
      <c r="C190" s="27"/>
      <c r="D190" s="34">
        <v>940</v>
      </c>
      <c r="E190" s="17">
        <v>0.83405689999999999</v>
      </c>
      <c r="F190" s="17"/>
      <c r="G190" s="34"/>
      <c r="H190" s="17">
        <f t="shared" si="6"/>
        <v>0.84958559999999994</v>
      </c>
      <c r="I190" s="34">
        <f t="shared" si="7"/>
        <v>940</v>
      </c>
      <c r="J190" s="27">
        <f t="shared" si="8"/>
        <v>0.70058559999999992</v>
      </c>
    </row>
    <row r="191" spans="1:10" x14ac:dyDescent="0.25">
      <c r="A191" s="34">
        <v>945</v>
      </c>
      <c r="B191" s="17">
        <v>0.72532799999999997</v>
      </c>
      <c r="C191" s="27"/>
      <c r="D191" s="34">
        <v>945</v>
      </c>
      <c r="E191" s="17">
        <v>0.8361845</v>
      </c>
      <c r="F191" s="17"/>
      <c r="G191" s="34"/>
      <c r="H191" s="17">
        <f t="shared" si="6"/>
        <v>0.85167799999999994</v>
      </c>
      <c r="I191" s="34">
        <f t="shared" si="7"/>
        <v>945</v>
      </c>
      <c r="J191" s="27">
        <f t="shared" si="8"/>
        <v>0.70267799999999991</v>
      </c>
    </row>
    <row r="192" spans="1:10" x14ac:dyDescent="0.25">
      <c r="A192" s="34">
        <v>950</v>
      </c>
      <c r="B192" s="17">
        <v>0.7274098</v>
      </c>
      <c r="C192" s="27"/>
      <c r="D192" s="34">
        <v>950</v>
      </c>
      <c r="E192" s="17">
        <v>0.83830170000000004</v>
      </c>
      <c r="F192" s="17"/>
      <c r="G192" s="34"/>
      <c r="H192" s="17">
        <f t="shared" si="6"/>
        <v>0.85375979999999996</v>
      </c>
      <c r="I192" s="34">
        <f t="shared" si="7"/>
        <v>950</v>
      </c>
      <c r="J192" s="27">
        <f t="shared" si="8"/>
        <v>0.70475979999999994</v>
      </c>
    </row>
    <row r="193" spans="1:10" x14ac:dyDescent="0.25">
      <c r="A193" s="34">
        <v>955</v>
      </c>
      <c r="B193" s="17">
        <v>0.72948120000000005</v>
      </c>
      <c r="C193" s="27"/>
      <c r="D193" s="34">
        <v>955</v>
      </c>
      <c r="E193" s="17">
        <v>0.84040780000000004</v>
      </c>
      <c r="F193" s="17"/>
      <c r="G193" s="34"/>
      <c r="H193" s="17">
        <f t="shared" si="6"/>
        <v>0.85583120000000013</v>
      </c>
      <c r="I193" s="34">
        <f t="shared" si="7"/>
        <v>955</v>
      </c>
      <c r="J193" s="27">
        <f t="shared" si="8"/>
        <v>0.7068312000000001</v>
      </c>
    </row>
    <row r="194" spans="1:10" x14ac:dyDescent="0.25">
      <c r="A194" s="34">
        <v>960</v>
      </c>
      <c r="B194" s="17">
        <v>0.7315431</v>
      </c>
      <c r="C194" s="27"/>
      <c r="D194" s="34">
        <v>960</v>
      </c>
      <c r="E194" s="17">
        <v>0.84250400000000003</v>
      </c>
      <c r="F194" s="17"/>
      <c r="G194" s="34"/>
      <c r="H194" s="17">
        <f t="shared" si="6"/>
        <v>0.85789310000000008</v>
      </c>
      <c r="I194" s="34">
        <f t="shared" si="7"/>
        <v>960</v>
      </c>
      <c r="J194" s="27">
        <f t="shared" si="8"/>
        <v>0.70889310000000005</v>
      </c>
    </row>
    <row r="195" spans="1:10" x14ac:dyDescent="0.25">
      <c r="A195" s="34">
        <v>965</v>
      </c>
      <c r="B195" s="17">
        <v>0.73359439999999998</v>
      </c>
      <c r="C195" s="27"/>
      <c r="D195" s="34">
        <v>965</v>
      </c>
      <c r="E195" s="17">
        <v>0.8445897</v>
      </c>
      <c r="F195" s="17"/>
      <c r="G195" s="34"/>
      <c r="H195" s="17">
        <f t="shared" si="6"/>
        <v>0.85994440000000005</v>
      </c>
      <c r="I195" s="34">
        <f t="shared" si="7"/>
        <v>965</v>
      </c>
      <c r="J195" s="27">
        <f t="shared" si="8"/>
        <v>0.71094440000000003</v>
      </c>
    </row>
    <row r="196" spans="1:10" x14ac:dyDescent="0.25">
      <c r="A196" s="34">
        <v>970</v>
      </c>
      <c r="B196" s="17">
        <v>0.73563579999999995</v>
      </c>
      <c r="C196" s="27"/>
      <c r="D196" s="34">
        <v>970</v>
      </c>
      <c r="E196" s="17">
        <v>0.84666540000000001</v>
      </c>
      <c r="F196" s="17"/>
      <c r="G196" s="34"/>
      <c r="H196" s="17">
        <f t="shared" si="6"/>
        <v>0.86198580000000002</v>
      </c>
      <c r="I196" s="34">
        <f t="shared" si="7"/>
        <v>970</v>
      </c>
      <c r="J196" s="27">
        <f t="shared" si="8"/>
        <v>0.7129858</v>
      </c>
    </row>
    <row r="197" spans="1:10" x14ac:dyDescent="0.25">
      <c r="A197" s="34">
        <v>975</v>
      </c>
      <c r="B197" s="17">
        <v>0.73766759999999998</v>
      </c>
      <c r="C197" s="27"/>
      <c r="D197" s="34">
        <v>975</v>
      </c>
      <c r="E197" s="17">
        <v>0.8487306</v>
      </c>
      <c r="F197" s="17"/>
      <c r="G197" s="34"/>
      <c r="H197" s="17">
        <f t="shared" ref="H197:H260" si="9">B197+(0.007*(18.05-$S$3))</f>
        <v>0.86401759999999994</v>
      </c>
      <c r="I197" s="34">
        <f t="shared" ref="I197:I260" si="10">D197</f>
        <v>975</v>
      </c>
      <c r="J197" s="27">
        <f t="shared" ref="J197:J260" si="11">H197-0.149</f>
        <v>0.71501759999999992</v>
      </c>
    </row>
    <row r="198" spans="1:10" x14ac:dyDescent="0.25">
      <c r="A198" s="34">
        <v>980</v>
      </c>
      <c r="B198" s="17">
        <v>0.73968940000000005</v>
      </c>
      <c r="C198" s="27"/>
      <c r="D198" s="34">
        <v>980</v>
      </c>
      <c r="E198" s="17">
        <v>0.85078620000000005</v>
      </c>
      <c r="F198" s="17"/>
      <c r="G198" s="34"/>
      <c r="H198" s="17">
        <f t="shared" si="9"/>
        <v>0.86603940000000001</v>
      </c>
      <c r="I198" s="34">
        <f t="shared" si="10"/>
        <v>980</v>
      </c>
      <c r="J198" s="27">
        <f t="shared" si="11"/>
        <v>0.71703939999999999</v>
      </c>
    </row>
    <row r="199" spans="1:10" x14ac:dyDescent="0.25">
      <c r="A199" s="34">
        <v>985</v>
      </c>
      <c r="B199" s="17">
        <v>0.74170159999999996</v>
      </c>
      <c r="C199" s="27"/>
      <c r="D199" s="34">
        <v>985</v>
      </c>
      <c r="E199" s="17">
        <v>0.85283140000000002</v>
      </c>
      <c r="F199" s="17"/>
      <c r="G199" s="34"/>
      <c r="H199" s="17">
        <f t="shared" si="9"/>
        <v>0.86805160000000003</v>
      </c>
      <c r="I199" s="34">
        <f t="shared" si="10"/>
        <v>985</v>
      </c>
      <c r="J199" s="27">
        <f t="shared" si="11"/>
        <v>0.71905160000000001</v>
      </c>
    </row>
    <row r="200" spans="1:10" x14ac:dyDescent="0.25">
      <c r="A200" s="34">
        <v>990</v>
      </c>
      <c r="B200" s="17">
        <v>0.74370429999999998</v>
      </c>
      <c r="C200" s="27"/>
      <c r="D200" s="34">
        <v>990</v>
      </c>
      <c r="E200" s="17">
        <v>0.85486700000000004</v>
      </c>
      <c r="F200" s="17"/>
      <c r="G200" s="34"/>
      <c r="H200" s="17">
        <f t="shared" si="9"/>
        <v>0.87005430000000006</v>
      </c>
      <c r="I200" s="34">
        <f t="shared" si="10"/>
        <v>990</v>
      </c>
      <c r="J200" s="27">
        <f t="shared" si="11"/>
        <v>0.72105430000000004</v>
      </c>
    </row>
    <row r="201" spans="1:10" x14ac:dyDescent="0.25">
      <c r="A201" s="34">
        <v>995</v>
      </c>
      <c r="B201" s="17">
        <v>0.74569750000000001</v>
      </c>
      <c r="C201" s="27"/>
      <c r="D201" s="34">
        <v>995</v>
      </c>
      <c r="E201" s="17">
        <v>0.85689309999999996</v>
      </c>
      <c r="F201" s="17"/>
      <c r="G201" s="34"/>
      <c r="H201" s="17">
        <f t="shared" si="9"/>
        <v>0.87204750000000009</v>
      </c>
      <c r="I201" s="34">
        <f t="shared" si="10"/>
        <v>995</v>
      </c>
      <c r="J201" s="27">
        <f t="shared" si="11"/>
        <v>0.72304750000000007</v>
      </c>
    </row>
    <row r="202" spans="1:10" x14ac:dyDescent="0.25">
      <c r="A202" s="34">
        <v>1000</v>
      </c>
      <c r="B202" s="17">
        <v>0.74768109999999999</v>
      </c>
      <c r="C202" s="27"/>
      <c r="D202" s="34">
        <v>1000</v>
      </c>
      <c r="E202" s="17">
        <v>0.85890960000000005</v>
      </c>
      <c r="F202" s="27"/>
      <c r="G202" s="34"/>
      <c r="H202" s="17">
        <f t="shared" si="9"/>
        <v>0.87403110000000006</v>
      </c>
      <c r="I202" s="34">
        <f t="shared" si="10"/>
        <v>1000</v>
      </c>
      <c r="J202" s="27">
        <f t="shared" si="11"/>
        <v>0.72503110000000004</v>
      </c>
    </row>
    <row r="203" spans="1:10" x14ac:dyDescent="0.25">
      <c r="A203" s="34">
        <v>1005</v>
      </c>
      <c r="B203" s="17">
        <v>0.74965570000000004</v>
      </c>
      <c r="C203" s="27"/>
      <c r="D203" s="34">
        <v>1005</v>
      </c>
      <c r="E203" s="17">
        <v>0.86091609999999996</v>
      </c>
      <c r="F203" s="27"/>
      <c r="G203" s="34"/>
      <c r="H203" s="17">
        <f t="shared" si="9"/>
        <v>0.87600570000000011</v>
      </c>
      <c r="I203" s="34">
        <f t="shared" si="10"/>
        <v>1005</v>
      </c>
      <c r="J203" s="27">
        <f t="shared" si="11"/>
        <v>0.72700570000000009</v>
      </c>
    </row>
    <row r="204" spans="1:10" x14ac:dyDescent="0.25">
      <c r="A204" s="34">
        <v>1010</v>
      </c>
      <c r="B204" s="17">
        <v>0.75162119999999999</v>
      </c>
      <c r="C204" s="27"/>
      <c r="D204" s="34">
        <v>1010</v>
      </c>
      <c r="E204" s="17">
        <v>0.86291359999999995</v>
      </c>
      <c r="F204" s="27"/>
      <c r="G204" s="34"/>
      <c r="H204" s="17">
        <f t="shared" si="9"/>
        <v>0.87797119999999995</v>
      </c>
      <c r="I204" s="34">
        <f t="shared" si="10"/>
        <v>1010</v>
      </c>
      <c r="J204" s="27">
        <f t="shared" si="11"/>
        <v>0.72897119999999993</v>
      </c>
    </row>
    <row r="205" spans="1:10" x14ac:dyDescent="0.25">
      <c r="A205" s="34">
        <v>1015</v>
      </c>
      <c r="B205" s="17">
        <v>0.75357719999999995</v>
      </c>
      <c r="C205" s="27"/>
      <c r="D205" s="34">
        <v>1015</v>
      </c>
      <c r="E205" s="17">
        <v>0.86490149999999999</v>
      </c>
      <c r="F205" s="27"/>
      <c r="G205" s="34"/>
      <c r="H205" s="17">
        <f t="shared" si="9"/>
        <v>0.87992720000000002</v>
      </c>
      <c r="I205" s="34">
        <f t="shared" si="10"/>
        <v>1015</v>
      </c>
      <c r="J205" s="27">
        <f t="shared" si="11"/>
        <v>0.7309272</v>
      </c>
    </row>
    <row r="206" spans="1:10" x14ac:dyDescent="0.25">
      <c r="A206" s="34">
        <v>1020</v>
      </c>
      <c r="B206" s="17">
        <v>0.75552419999999998</v>
      </c>
      <c r="C206" s="27"/>
      <c r="D206" s="34">
        <v>1020</v>
      </c>
      <c r="E206" s="17">
        <v>0.8668804</v>
      </c>
      <c r="F206" s="27"/>
      <c r="G206" s="34"/>
      <c r="H206" s="17">
        <f t="shared" si="9"/>
        <v>0.88187419999999994</v>
      </c>
      <c r="I206" s="34">
        <f t="shared" si="10"/>
        <v>1020</v>
      </c>
      <c r="J206" s="27">
        <f t="shared" si="11"/>
        <v>0.73287419999999992</v>
      </c>
    </row>
    <row r="207" spans="1:10" x14ac:dyDescent="0.25">
      <c r="A207" s="34">
        <v>1025</v>
      </c>
      <c r="B207" s="17">
        <v>0.75746250000000004</v>
      </c>
      <c r="C207" s="27"/>
      <c r="D207" s="34">
        <v>1025</v>
      </c>
      <c r="E207" s="17">
        <v>0.86885020000000002</v>
      </c>
      <c r="F207" s="27"/>
      <c r="G207" s="34"/>
      <c r="H207" s="17">
        <f t="shared" si="9"/>
        <v>0.88381250000000011</v>
      </c>
      <c r="I207" s="34">
        <f t="shared" si="10"/>
        <v>1025</v>
      </c>
      <c r="J207" s="27">
        <f t="shared" si="11"/>
        <v>0.73481250000000009</v>
      </c>
    </row>
    <row r="208" spans="1:10" x14ac:dyDescent="0.25">
      <c r="A208" s="34">
        <v>1030</v>
      </c>
      <c r="B208" s="17">
        <v>0.75939179999999995</v>
      </c>
      <c r="C208" s="27"/>
      <c r="D208" s="34">
        <v>1030</v>
      </c>
      <c r="E208" s="17">
        <v>0.87081050000000004</v>
      </c>
      <c r="F208" s="27"/>
      <c r="G208" s="34"/>
      <c r="H208" s="17">
        <f t="shared" si="9"/>
        <v>0.88574179999999991</v>
      </c>
      <c r="I208" s="34">
        <f t="shared" si="10"/>
        <v>1030</v>
      </c>
      <c r="J208" s="27">
        <f t="shared" si="11"/>
        <v>0.73674179999999989</v>
      </c>
    </row>
    <row r="209" spans="1:10" x14ac:dyDescent="0.25">
      <c r="A209" s="34">
        <v>1035</v>
      </c>
      <c r="B209" s="17">
        <v>0.76131199999999999</v>
      </c>
      <c r="C209" s="27"/>
      <c r="D209" s="34">
        <v>1035</v>
      </c>
      <c r="E209" s="17">
        <v>0.87276220000000004</v>
      </c>
      <c r="F209" s="27"/>
      <c r="G209" s="34"/>
      <c r="H209" s="17">
        <f t="shared" si="9"/>
        <v>0.88766199999999995</v>
      </c>
      <c r="I209" s="34">
        <f t="shared" si="10"/>
        <v>1035</v>
      </c>
      <c r="J209" s="27">
        <f t="shared" si="11"/>
        <v>0.73866199999999993</v>
      </c>
    </row>
    <row r="210" spans="1:10" x14ac:dyDescent="0.25">
      <c r="A210" s="34">
        <v>1040</v>
      </c>
      <c r="B210" s="17">
        <v>0.76322409999999996</v>
      </c>
      <c r="C210" s="27"/>
      <c r="D210" s="34">
        <v>1040</v>
      </c>
      <c r="E210" s="17">
        <v>0.87470440000000005</v>
      </c>
      <c r="F210" s="27"/>
      <c r="G210" s="34"/>
      <c r="H210" s="17">
        <f t="shared" si="9"/>
        <v>0.88957409999999992</v>
      </c>
      <c r="I210" s="34">
        <f t="shared" si="10"/>
        <v>1040</v>
      </c>
      <c r="J210" s="27">
        <f t="shared" si="11"/>
        <v>0.7405740999999999</v>
      </c>
    </row>
    <row r="211" spans="1:10" x14ac:dyDescent="0.25">
      <c r="A211" s="34">
        <v>1045</v>
      </c>
      <c r="B211" s="17">
        <v>0.76512720000000001</v>
      </c>
      <c r="C211" s="27"/>
      <c r="D211" s="34">
        <v>1045</v>
      </c>
      <c r="E211" s="17">
        <v>0.87663840000000004</v>
      </c>
      <c r="F211" s="27"/>
      <c r="G211" s="34"/>
      <c r="H211" s="17">
        <f t="shared" si="9"/>
        <v>0.89147719999999997</v>
      </c>
      <c r="I211" s="34">
        <f t="shared" si="10"/>
        <v>1045</v>
      </c>
      <c r="J211" s="27">
        <f t="shared" si="11"/>
        <v>0.74247719999999995</v>
      </c>
    </row>
    <row r="212" spans="1:10" x14ac:dyDescent="0.25">
      <c r="A212" s="34">
        <v>1050</v>
      </c>
      <c r="B212" s="17">
        <v>0.76702170000000003</v>
      </c>
      <c r="C212" s="27"/>
      <c r="D212" s="34">
        <v>1050</v>
      </c>
      <c r="E212" s="17">
        <v>0.87856339999999999</v>
      </c>
      <c r="F212" s="27"/>
      <c r="G212" s="34"/>
      <c r="H212" s="17">
        <f t="shared" si="9"/>
        <v>0.8933717000000001</v>
      </c>
      <c r="I212" s="34">
        <f t="shared" si="10"/>
        <v>1050</v>
      </c>
      <c r="J212" s="27">
        <f t="shared" si="11"/>
        <v>0.74437170000000008</v>
      </c>
    </row>
    <row r="213" spans="1:10" x14ac:dyDescent="0.25">
      <c r="A213" s="34">
        <v>1055</v>
      </c>
      <c r="B213" s="17">
        <v>0.76890800000000004</v>
      </c>
      <c r="C213" s="27"/>
      <c r="D213" s="34">
        <v>1055</v>
      </c>
      <c r="E213" s="17">
        <v>0.88047929999999996</v>
      </c>
      <c r="F213" s="27"/>
      <c r="G213" s="34"/>
      <c r="H213" s="17">
        <f t="shared" si="9"/>
        <v>0.89525800000000011</v>
      </c>
      <c r="I213" s="34">
        <f t="shared" si="10"/>
        <v>1055</v>
      </c>
      <c r="J213" s="27">
        <f t="shared" si="11"/>
        <v>0.74625800000000009</v>
      </c>
    </row>
    <row r="214" spans="1:10" x14ac:dyDescent="0.25">
      <c r="A214" s="34">
        <v>1060</v>
      </c>
      <c r="B214" s="17">
        <v>0.77078579999999997</v>
      </c>
      <c r="C214" s="27"/>
      <c r="D214" s="34">
        <v>1060</v>
      </c>
      <c r="E214" s="17">
        <v>0.88238720000000004</v>
      </c>
      <c r="F214" s="27"/>
      <c r="G214" s="34"/>
      <c r="H214" s="17">
        <f t="shared" si="9"/>
        <v>0.89713580000000004</v>
      </c>
      <c r="I214" s="34">
        <f t="shared" si="10"/>
        <v>1060</v>
      </c>
      <c r="J214" s="27">
        <f t="shared" si="11"/>
        <v>0.74813580000000002</v>
      </c>
    </row>
    <row r="215" spans="1:10" x14ac:dyDescent="0.25">
      <c r="A215" s="34">
        <v>1065</v>
      </c>
      <c r="B215" s="17">
        <v>0.77265499999999998</v>
      </c>
      <c r="C215" s="27"/>
      <c r="D215" s="34">
        <v>1065</v>
      </c>
      <c r="E215" s="17">
        <v>0.88428640000000003</v>
      </c>
      <c r="F215" s="27"/>
      <c r="G215" s="34"/>
      <c r="H215" s="17">
        <f t="shared" si="9"/>
        <v>0.89900500000000005</v>
      </c>
      <c r="I215" s="34">
        <f t="shared" si="10"/>
        <v>1065</v>
      </c>
      <c r="J215" s="27">
        <f t="shared" si="11"/>
        <v>0.75000500000000003</v>
      </c>
    </row>
    <row r="216" spans="1:10" x14ac:dyDescent="0.25">
      <c r="A216" s="34">
        <v>1070</v>
      </c>
      <c r="B216" s="17">
        <v>0.77451610000000004</v>
      </c>
      <c r="C216" s="27"/>
      <c r="D216" s="34">
        <v>1070</v>
      </c>
      <c r="E216" s="17">
        <v>0.88617710000000005</v>
      </c>
      <c r="F216" s="27"/>
      <c r="G216" s="34"/>
      <c r="H216" s="17">
        <f t="shared" si="9"/>
        <v>0.9008661</v>
      </c>
      <c r="I216" s="34">
        <f t="shared" si="10"/>
        <v>1070</v>
      </c>
      <c r="J216" s="27">
        <f t="shared" si="11"/>
        <v>0.75186609999999998</v>
      </c>
    </row>
    <row r="217" spans="1:10" x14ac:dyDescent="0.25">
      <c r="A217" s="34">
        <v>1075</v>
      </c>
      <c r="B217" s="17">
        <v>0.77636910000000003</v>
      </c>
      <c r="C217" s="27"/>
      <c r="D217" s="34">
        <v>1075</v>
      </c>
      <c r="E217" s="17">
        <v>0.88805909999999999</v>
      </c>
      <c r="F217" s="27"/>
      <c r="G217" s="34"/>
      <c r="H217" s="17">
        <f t="shared" si="9"/>
        <v>0.90271910000000011</v>
      </c>
      <c r="I217" s="34">
        <f t="shared" si="10"/>
        <v>1075</v>
      </c>
      <c r="J217" s="27">
        <f t="shared" si="11"/>
        <v>0.75371910000000009</v>
      </c>
    </row>
    <row r="218" spans="1:10" x14ac:dyDescent="0.25">
      <c r="A218" s="34">
        <v>1080</v>
      </c>
      <c r="B218" s="17">
        <v>0.77821399999999996</v>
      </c>
      <c r="C218" s="27"/>
      <c r="D218" s="34">
        <v>1080</v>
      </c>
      <c r="E218" s="17">
        <v>0.88993359999999999</v>
      </c>
      <c r="F218" s="27"/>
      <c r="G218" s="34"/>
      <c r="H218" s="17">
        <f t="shared" si="9"/>
        <v>0.90456399999999992</v>
      </c>
      <c r="I218" s="34">
        <f t="shared" si="10"/>
        <v>1080</v>
      </c>
      <c r="J218" s="27">
        <f t="shared" si="11"/>
        <v>0.7555639999999999</v>
      </c>
    </row>
    <row r="219" spans="1:10" x14ac:dyDescent="0.25">
      <c r="A219" s="34">
        <v>1085</v>
      </c>
      <c r="B219" s="17">
        <v>0.78005080000000004</v>
      </c>
      <c r="C219" s="27"/>
      <c r="D219" s="34">
        <v>1085</v>
      </c>
      <c r="E219" s="17">
        <v>0.89179900000000001</v>
      </c>
      <c r="F219" s="27"/>
      <c r="G219" s="34"/>
      <c r="H219" s="17">
        <f t="shared" si="9"/>
        <v>0.90640080000000012</v>
      </c>
      <c r="I219" s="34">
        <f t="shared" si="10"/>
        <v>1085</v>
      </c>
      <c r="J219" s="27">
        <f t="shared" si="11"/>
        <v>0.7574008000000001</v>
      </c>
    </row>
    <row r="220" spans="1:10" x14ac:dyDescent="0.25">
      <c r="A220" s="34">
        <v>1090</v>
      </c>
      <c r="B220" s="17">
        <v>0.78187989999999996</v>
      </c>
      <c r="C220" s="27"/>
      <c r="D220" s="34">
        <v>1090</v>
      </c>
      <c r="E220" s="17">
        <v>0.89365669999999997</v>
      </c>
      <c r="F220" s="27"/>
      <c r="G220" s="34"/>
      <c r="H220" s="17">
        <f t="shared" si="9"/>
        <v>0.90822990000000003</v>
      </c>
      <c r="I220" s="34">
        <f t="shared" si="10"/>
        <v>1090</v>
      </c>
      <c r="J220" s="27">
        <f t="shared" si="11"/>
        <v>0.75922990000000001</v>
      </c>
    </row>
    <row r="221" spans="1:10" x14ac:dyDescent="0.25">
      <c r="A221" s="34">
        <v>1095</v>
      </c>
      <c r="B221" s="17">
        <v>0.78370090000000003</v>
      </c>
      <c r="C221" s="27"/>
      <c r="D221" s="34">
        <v>1095</v>
      </c>
      <c r="E221" s="17">
        <v>0.89550640000000004</v>
      </c>
      <c r="F221" s="27"/>
      <c r="G221" s="34"/>
      <c r="H221" s="17">
        <f t="shared" si="9"/>
        <v>0.91005090000000011</v>
      </c>
      <c r="I221" s="34">
        <f t="shared" si="10"/>
        <v>1095</v>
      </c>
      <c r="J221" s="27">
        <f t="shared" si="11"/>
        <v>0.76105090000000009</v>
      </c>
    </row>
    <row r="222" spans="1:10" x14ac:dyDescent="0.25">
      <c r="A222" s="34">
        <v>1100</v>
      </c>
      <c r="B222" s="17">
        <v>0.78551389999999999</v>
      </c>
      <c r="C222" s="27"/>
      <c r="D222" s="34">
        <v>1100</v>
      </c>
      <c r="E222" s="17">
        <v>0.89734789999999998</v>
      </c>
      <c r="F222" s="27"/>
      <c r="G222" s="34"/>
      <c r="H222" s="17">
        <f t="shared" si="9"/>
        <v>0.91186389999999995</v>
      </c>
      <c r="I222" s="34">
        <f t="shared" si="10"/>
        <v>1100</v>
      </c>
      <c r="J222" s="27">
        <f t="shared" si="11"/>
        <v>0.76286389999999993</v>
      </c>
    </row>
    <row r="223" spans="1:10" x14ac:dyDescent="0.25">
      <c r="A223" s="34">
        <v>1105</v>
      </c>
      <c r="B223" s="17">
        <v>0.78731969999999996</v>
      </c>
      <c r="C223" s="27"/>
      <c r="D223" s="34">
        <v>1105</v>
      </c>
      <c r="E223" s="17">
        <v>0.89918140000000002</v>
      </c>
      <c r="F223" s="27"/>
      <c r="G223" s="34"/>
      <c r="H223" s="17">
        <f t="shared" si="9"/>
        <v>0.91366970000000003</v>
      </c>
      <c r="I223" s="34">
        <f t="shared" si="10"/>
        <v>1105</v>
      </c>
      <c r="J223" s="27">
        <f t="shared" si="11"/>
        <v>0.76466970000000001</v>
      </c>
    </row>
    <row r="224" spans="1:10" x14ac:dyDescent="0.25">
      <c r="A224" s="34">
        <v>1110</v>
      </c>
      <c r="B224" s="17">
        <v>0.78911730000000002</v>
      </c>
      <c r="C224" s="27"/>
      <c r="D224" s="34">
        <v>1110</v>
      </c>
      <c r="E224" s="17">
        <v>0.90100720000000001</v>
      </c>
      <c r="F224" s="27"/>
      <c r="G224" s="34"/>
      <c r="H224" s="17">
        <f t="shared" si="9"/>
        <v>0.91546729999999998</v>
      </c>
      <c r="I224" s="34">
        <f t="shared" si="10"/>
        <v>1110</v>
      </c>
      <c r="J224" s="27">
        <f t="shared" si="11"/>
        <v>0.76646729999999996</v>
      </c>
    </row>
    <row r="225" spans="1:10" x14ac:dyDescent="0.25">
      <c r="A225" s="34">
        <v>1115</v>
      </c>
      <c r="B225" s="17">
        <v>0.79090740000000004</v>
      </c>
      <c r="C225" s="27"/>
      <c r="D225" s="34">
        <v>1115</v>
      </c>
      <c r="E225" s="17">
        <v>0.9028254</v>
      </c>
      <c r="F225" s="27"/>
      <c r="G225" s="34"/>
      <c r="H225" s="17">
        <f t="shared" si="9"/>
        <v>0.9172574</v>
      </c>
      <c r="I225" s="34">
        <f t="shared" si="10"/>
        <v>1115</v>
      </c>
      <c r="J225" s="27">
        <f t="shared" si="11"/>
        <v>0.76825739999999998</v>
      </c>
    </row>
    <row r="226" spans="1:10" x14ac:dyDescent="0.25">
      <c r="A226" s="34">
        <v>1120</v>
      </c>
      <c r="B226" s="17">
        <v>0.79269029999999996</v>
      </c>
      <c r="C226" s="27"/>
      <c r="D226" s="34">
        <v>1120</v>
      </c>
      <c r="E226" s="17">
        <v>0.90463539999999998</v>
      </c>
      <c r="F226" s="27"/>
      <c r="G226" s="34"/>
      <c r="H226" s="17">
        <f t="shared" si="9"/>
        <v>0.91904030000000003</v>
      </c>
      <c r="I226" s="34">
        <f t="shared" si="10"/>
        <v>1120</v>
      </c>
      <c r="J226" s="27">
        <f t="shared" si="11"/>
        <v>0.77004030000000001</v>
      </c>
    </row>
    <row r="227" spans="1:10" x14ac:dyDescent="0.25">
      <c r="A227" s="34">
        <v>1125</v>
      </c>
      <c r="B227" s="17">
        <v>0.79446510000000004</v>
      </c>
      <c r="C227" s="27"/>
      <c r="D227" s="34">
        <v>1125</v>
      </c>
      <c r="E227" s="17">
        <v>0.90643790000000002</v>
      </c>
      <c r="F227" s="27"/>
      <c r="G227" s="34"/>
      <c r="H227" s="17">
        <f t="shared" si="9"/>
        <v>0.9208151</v>
      </c>
      <c r="I227" s="34">
        <f t="shared" si="10"/>
        <v>1125</v>
      </c>
      <c r="J227" s="27">
        <f t="shared" si="11"/>
        <v>0.77181509999999998</v>
      </c>
    </row>
    <row r="228" spans="1:10" x14ac:dyDescent="0.25">
      <c r="A228" s="34">
        <v>1130</v>
      </c>
      <c r="B228" s="17">
        <v>0.79623270000000002</v>
      </c>
      <c r="C228" s="27"/>
      <c r="D228" s="34">
        <v>1130</v>
      </c>
      <c r="E228" s="17">
        <v>0.9082327</v>
      </c>
      <c r="F228" s="27"/>
      <c r="G228" s="34"/>
      <c r="H228" s="17">
        <f t="shared" si="9"/>
        <v>0.92258269999999998</v>
      </c>
      <c r="I228" s="34">
        <f t="shared" si="10"/>
        <v>1130</v>
      </c>
      <c r="J228" s="27">
        <f t="shared" si="11"/>
        <v>0.77358269999999996</v>
      </c>
    </row>
    <row r="229" spans="1:10" x14ac:dyDescent="0.25">
      <c r="A229" s="34">
        <v>1135</v>
      </c>
      <c r="B229" s="17">
        <v>0.79799319999999996</v>
      </c>
      <c r="C229" s="27"/>
      <c r="D229" s="34">
        <v>1135</v>
      </c>
      <c r="E229" s="17">
        <v>0.91002039999999995</v>
      </c>
      <c r="F229" s="27"/>
      <c r="G229" s="34"/>
      <c r="H229" s="17">
        <f t="shared" si="9"/>
        <v>0.92434320000000003</v>
      </c>
      <c r="I229" s="34">
        <f t="shared" si="10"/>
        <v>1135</v>
      </c>
      <c r="J229" s="27">
        <f t="shared" si="11"/>
        <v>0.77534320000000001</v>
      </c>
    </row>
    <row r="230" spans="1:10" x14ac:dyDescent="0.25">
      <c r="A230" s="34">
        <v>1140</v>
      </c>
      <c r="B230" s="17">
        <v>0.79974599999999996</v>
      </c>
      <c r="C230" s="27"/>
      <c r="D230" s="34">
        <v>1140</v>
      </c>
      <c r="E230" s="17">
        <v>0.9117999</v>
      </c>
      <c r="F230" s="27"/>
      <c r="G230" s="34"/>
      <c r="H230" s="17">
        <f t="shared" si="9"/>
        <v>0.92609600000000003</v>
      </c>
      <c r="I230" s="34">
        <f t="shared" si="10"/>
        <v>1140</v>
      </c>
      <c r="J230" s="27">
        <f t="shared" si="11"/>
        <v>0.77709600000000001</v>
      </c>
    </row>
    <row r="231" spans="1:10" x14ac:dyDescent="0.25">
      <c r="A231" s="34">
        <v>1145</v>
      </c>
      <c r="B231" s="17">
        <v>0.80149219999999999</v>
      </c>
      <c r="C231" s="27"/>
      <c r="D231" s="34">
        <v>1145</v>
      </c>
      <c r="E231" s="17">
        <v>0.91357279999999996</v>
      </c>
      <c r="F231" s="27"/>
      <c r="G231" s="34"/>
      <c r="H231" s="17">
        <f t="shared" si="9"/>
        <v>0.92784219999999995</v>
      </c>
      <c r="I231" s="34">
        <f t="shared" si="10"/>
        <v>1145</v>
      </c>
      <c r="J231" s="27">
        <f t="shared" si="11"/>
        <v>0.77884219999999993</v>
      </c>
    </row>
    <row r="232" spans="1:10" x14ac:dyDescent="0.25">
      <c r="A232" s="34">
        <v>1150</v>
      </c>
      <c r="B232" s="17">
        <v>0.80323080000000002</v>
      </c>
      <c r="C232" s="27"/>
      <c r="D232" s="34">
        <v>1150</v>
      </c>
      <c r="E232" s="17">
        <v>0.91533799999999998</v>
      </c>
      <c r="F232" s="27"/>
      <c r="G232" s="34"/>
      <c r="H232" s="17">
        <f t="shared" si="9"/>
        <v>0.9295808000000001</v>
      </c>
      <c r="I232" s="34">
        <f t="shared" si="10"/>
        <v>1150</v>
      </c>
      <c r="J232" s="27">
        <f t="shared" si="11"/>
        <v>0.78058080000000007</v>
      </c>
    </row>
    <row r="233" spans="1:10" x14ac:dyDescent="0.25">
      <c r="A233" s="34">
        <v>1155</v>
      </c>
      <c r="B233" s="17">
        <v>0.80496219999999996</v>
      </c>
      <c r="C233" s="27"/>
      <c r="D233" s="34">
        <v>1155</v>
      </c>
      <c r="E233" s="17">
        <v>0.91709569999999996</v>
      </c>
      <c r="F233" s="27"/>
      <c r="G233" s="34"/>
      <c r="H233" s="17">
        <f t="shared" si="9"/>
        <v>0.93131220000000003</v>
      </c>
      <c r="I233" s="34">
        <f t="shared" si="10"/>
        <v>1155</v>
      </c>
      <c r="J233" s="27">
        <f t="shared" si="11"/>
        <v>0.78231220000000001</v>
      </c>
    </row>
    <row r="234" spans="1:10" x14ac:dyDescent="0.25">
      <c r="A234" s="34">
        <v>1160</v>
      </c>
      <c r="B234" s="17">
        <v>0.80668640000000003</v>
      </c>
      <c r="C234" s="27"/>
      <c r="D234" s="34">
        <v>1160</v>
      </c>
      <c r="E234" s="17">
        <v>0.9188461</v>
      </c>
      <c r="F234" s="27"/>
      <c r="G234" s="34"/>
      <c r="H234" s="17">
        <f t="shared" si="9"/>
        <v>0.93303639999999999</v>
      </c>
      <c r="I234" s="34">
        <f t="shared" si="10"/>
        <v>1160</v>
      </c>
      <c r="J234" s="27">
        <f t="shared" si="11"/>
        <v>0.78403639999999997</v>
      </c>
    </row>
    <row r="235" spans="1:10" x14ac:dyDescent="0.25">
      <c r="A235" s="34">
        <v>1165</v>
      </c>
      <c r="B235" s="17">
        <v>0.80840400000000001</v>
      </c>
      <c r="C235" s="27"/>
      <c r="D235" s="34">
        <v>1165</v>
      </c>
      <c r="E235" s="17">
        <v>0.92058989999999996</v>
      </c>
      <c r="F235" s="27"/>
      <c r="G235" s="34"/>
      <c r="H235" s="17">
        <f t="shared" si="9"/>
        <v>0.93475400000000008</v>
      </c>
      <c r="I235" s="34">
        <f t="shared" si="10"/>
        <v>1165</v>
      </c>
      <c r="J235" s="27">
        <f t="shared" si="11"/>
        <v>0.78575400000000006</v>
      </c>
    </row>
    <row r="236" spans="1:10" x14ac:dyDescent="0.25">
      <c r="A236" s="34">
        <v>1170</v>
      </c>
      <c r="B236" s="17">
        <v>0.81011440000000001</v>
      </c>
      <c r="C236" s="27"/>
      <c r="D236" s="34">
        <v>1170</v>
      </c>
      <c r="E236" s="17">
        <v>0.92232610000000004</v>
      </c>
      <c r="F236" s="27"/>
      <c r="G236" s="34"/>
      <c r="H236" s="17">
        <f t="shared" si="9"/>
        <v>0.93646439999999997</v>
      </c>
      <c r="I236" s="34">
        <f t="shared" si="10"/>
        <v>1170</v>
      </c>
      <c r="J236" s="27">
        <f t="shared" si="11"/>
        <v>0.78746439999999995</v>
      </c>
    </row>
    <row r="237" spans="1:10" x14ac:dyDescent="0.25">
      <c r="A237" s="34">
        <v>1175</v>
      </c>
      <c r="B237" s="17">
        <v>0.81181809999999999</v>
      </c>
      <c r="C237" s="27"/>
      <c r="D237" s="34">
        <v>1175</v>
      </c>
      <c r="E237" s="17">
        <v>0.92405559999999998</v>
      </c>
      <c r="F237" s="27"/>
      <c r="G237" s="34"/>
      <c r="H237" s="17">
        <f t="shared" si="9"/>
        <v>0.93816809999999995</v>
      </c>
      <c r="I237" s="34">
        <f t="shared" si="10"/>
        <v>1175</v>
      </c>
      <c r="J237" s="27">
        <f t="shared" si="11"/>
        <v>0.78916809999999993</v>
      </c>
    </row>
    <row r="238" spans="1:10" x14ac:dyDescent="0.25">
      <c r="A238" s="34">
        <v>1180</v>
      </c>
      <c r="B238" s="17">
        <v>0.81351470000000004</v>
      </c>
      <c r="C238" s="27"/>
      <c r="D238" s="34">
        <v>1180</v>
      </c>
      <c r="E238" s="17">
        <v>0.92577739999999997</v>
      </c>
      <c r="F238" s="27"/>
      <c r="G238" s="34"/>
      <c r="H238" s="17">
        <f t="shared" si="9"/>
        <v>0.9398647</v>
      </c>
      <c r="I238" s="34">
        <f t="shared" si="10"/>
        <v>1180</v>
      </c>
      <c r="J238" s="27">
        <f t="shared" si="11"/>
        <v>0.79086469999999998</v>
      </c>
    </row>
    <row r="239" spans="1:10" x14ac:dyDescent="0.25">
      <c r="A239" s="34">
        <v>1185</v>
      </c>
      <c r="B239" s="17">
        <v>0.81520459999999995</v>
      </c>
      <c r="C239" s="27"/>
      <c r="D239" s="34">
        <v>1185</v>
      </c>
      <c r="E239" s="17">
        <v>0.92749309999999996</v>
      </c>
      <c r="F239" s="27"/>
      <c r="G239" s="34"/>
      <c r="H239" s="17">
        <f t="shared" si="9"/>
        <v>0.94155459999999991</v>
      </c>
      <c r="I239" s="34">
        <f t="shared" si="10"/>
        <v>1185</v>
      </c>
      <c r="J239" s="27">
        <f t="shared" si="11"/>
        <v>0.79255459999999989</v>
      </c>
    </row>
    <row r="240" spans="1:10" x14ac:dyDescent="0.25">
      <c r="A240" s="34">
        <v>1190</v>
      </c>
      <c r="B240" s="17">
        <v>0.8168879</v>
      </c>
      <c r="C240" s="27"/>
      <c r="D240" s="34">
        <v>1190</v>
      </c>
      <c r="E240" s="17">
        <v>0.92920159999999996</v>
      </c>
      <c r="F240" s="27"/>
      <c r="G240" s="34"/>
      <c r="H240" s="17">
        <f t="shared" si="9"/>
        <v>0.94323789999999996</v>
      </c>
      <c r="I240" s="34">
        <f t="shared" si="10"/>
        <v>1190</v>
      </c>
      <c r="J240" s="27">
        <f t="shared" si="11"/>
        <v>0.79423789999999994</v>
      </c>
    </row>
    <row r="241" spans="1:10" x14ac:dyDescent="0.25">
      <c r="A241" s="34">
        <v>1195</v>
      </c>
      <c r="B241" s="17">
        <v>0.81856490000000004</v>
      </c>
      <c r="C241" s="27"/>
      <c r="D241" s="34">
        <v>1195</v>
      </c>
      <c r="E241" s="17">
        <v>0.93090300000000004</v>
      </c>
      <c r="F241" s="27"/>
      <c r="G241" s="34"/>
      <c r="H241" s="17">
        <f t="shared" si="9"/>
        <v>0.94491490000000011</v>
      </c>
      <c r="I241" s="34">
        <f t="shared" si="10"/>
        <v>1195</v>
      </c>
      <c r="J241" s="27">
        <f t="shared" si="11"/>
        <v>0.79591490000000009</v>
      </c>
    </row>
    <row r="242" spans="1:10" x14ac:dyDescent="0.25">
      <c r="A242" s="34">
        <v>1200</v>
      </c>
      <c r="B242" s="17">
        <v>0.82023480000000004</v>
      </c>
      <c r="C242" s="27"/>
      <c r="D242" s="34">
        <v>1200</v>
      </c>
      <c r="E242" s="17">
        <v>0.93259809999999999</v>
      </c>
      <c r="F242" s="27"/>
      <c r="G242" s="34"/>
      <c r="H242" s="17">
        <f t="shared" si="9"/>
        <v>0.94658480000000012</v>
      </c>
      <c r="I242" s="34">
        <f t="shared" si="10"/>
        <v>1200</v>
      </c>
      <c r="J242" s="27">
        <f t="shared" si="11"/>
        <v>0.79758480000000009</v>
      </c>
    </row>
    <row r="243" spans="1:10" x14ac:dyDescent="0.25">
      <c r="A243" s="34">
        <v>1205</v>
      </c>
      <c r="B243" s="17">
        <v>0.82189800000000002</v>
      </c>
      <c r="C243" s="27"/>
      <c r="D243" s="34">
        <v>1205</v>
      </c>
      <c r="E243" s="17">
        <v>0.93428610000000001</v>
      </c>
      <c r="F243" s="27"/>
      <c r="G243" s="34"/>
      <c r="H243" s="17">
        <f t="shared" si="9"/>
        <v>0.94824799999999998</v>
      </c>
      <c r="I243" s="34">
        <f t="shared" si="10"/>
        <v>1205</v>
      </c>
      <c r="J243" s="27">
        <f t="shared" si="11"/>
        <v>0.79924799999999996</v>
      </c>
    </row>
    <row r="244" spans="1:10" x14ac:dyDescent="0.25">
      <c r="A244" s="34">
        <v>1210</v>
      </c>
      <c r="B244" s="17">
        <v>0.82355500000000004</v>
      </c>
      <c r="C244" s="27"/>
      <c r="D244" s="34">
        <v>1210</v>
      </c>
      <c r="E244" s="17">
        <v>0.9359674</v>
      </c>
      <c r="F244" s="27"/>
      <c r="G244" s="34"/>
      <c r="H244" s="17">
        <f t="shared" si="9"/>
        <v>0.949905</v>
      </c>
      <c r="I244" s="34">
        <f t="shared" si="10"/>
        <v>1210</v>
      </c>
      <c r="J244" s="27">
        <f t="shared" si="11"/>
        <v>0.80090499999999998</v>
      </c>
    </row>
    <row r="245" spans="1:10" x14ac:dyDescent="0.25">
      <c r="A245" s="34">
        <v>1215</v>
      </c>
      <c r="B245" s="17">
        <v>0.82520530000000003</v>
      </c>
      <c r="C245" s="27"/>
      <c r="D245" s="34">
        <v>1215</v>
      </c>
      <c r="E245" s="17">
        <v>0.93764259999999999</v>
      </c>
      <c r="F245" s="27"/>
      <c r="G245" s="34"/>
      <c r="H245" s="17">
        <f t="shared" si="9"/>
        <v>0.9515553000000001</v>
      </c>
      <c r="I245" s="34">
        <f t="shared" si="10"/>
        <v>1215</v>
      </c>
      <c r="J245" s="27">
        <f t="shared" si="11"/>
        <v>0.80255530000000008</v>
      </c>
    </row>
    <row r="246" spans="1:10" x14ac:dyDescent="0.25">
      <c r="A246" s="34">
        <v>1220</v>
      </c>
      <c r="B246" s="17">
        <v>0.82684950000000002</v>
      </c>
      <c r="C246" s="27"/>
      <c r="D246" s="34">
        <v>1220</v>
      </c>
      <c r="E246" s="17">
        <v>0.9393106</v>
      </c>
      <c r="F246" s="27"/>
      <c r="G246" s="34"/>
      <c r="H246" s="17">
        <f t="shared" si="9"/>
        <v>0.95319949999999998</v>
      </c>
      <c r="I246" s="34">
        <f t="shared" si="10"/>
        <v>1220</v>
      </c>
      <c r="J246" s="27">
        <f t="shared" si="11"/>
        <v>0.80419949999999996</v>
      </c>
    </row>
    <row r="247" spans="1:10" x14ac:dyDescent="0.25">
      <c r="A247" s="34">
        <v>1225</v>
      </c>
      <c r="B247" s="17">
        <v>0.82848739999999998</v>
      </c>
      <c r="C247" s="27"/>
      <c r="D247" s="34">
        <v>1225</v>
      </c>
      <c r="E247" s="17">
        <v>0.94097229999999998</v>
      </c>
      <c r="F247" s="27"/>
      <c r="G247" s="34"/>
      <c r="H247" s="17">
        <f t="shared" si="9"/>
        <v>0.95483739999999995</v>
      </c>
      <c r="I247" s="34">
        <f t="shared" si="10"/>
        <v>1225</v>
      </c>
      <c r="J247" s="27">
        <f t="shared" si="11"/>
        <v>0.80583739999999993</v>
      </c>
    </row>
    <row r="248" spans="1:10" x14ac:dyDescent="0.25">
      <c r="A248" s="34">
        <v>1230</v>
      </c>
      <c r="B248" s="17">
        <v>0.83011869999999999</v>
      </c>
      <c r="C248" s="27"/>
      <c r="D248" s="34">
        <v>1230</v>
      </c>
      <c r="E248" s="17">
        <v>0.94262789999999996</v>
      </c>
      <c r="F248" s="27"/>
      <c r="G248" s="34"/>
      <c r="H248" s="17">
        <f t="shared" si="9"/>
        <v>0.95646870000000006</v>
      </c>
      <c r="I248" s="34">
        <f t="shared" si="10"/>
        <v>1230</v>
      </c>
      <c r="J248" s="27">
        <f t="shared" si="11"/>
        <v>0.80746870000000004</v>
      </c>
    </row>
    <row r="249" spans="1:10" x14ac:dyDescent="0.25">
      <c r="A249" s="34">
        <v>1235</v>
      </c>
      <c r="B249" s="17">
        <v>0.83174369999999997</v>
      </c>
      <c r="C249" s="27"/>
      <c r="D249" s="34">
        <v>1235</v>
      </c>
      <c r="E249" s="17">
        <v>0.94427680000000003</v>
      </c>
      <c r="F249" s="27"/>
      <c r="G249" s="34"/>
      <c r="H249" s="17">
        <f t="shared" si="9"/>
        <v>0.95809370000000005</v>
      </c>
      <c r="I249" s="34">
        <f t="shared" si="10"/>
        <v>1235</v>
      </c>
      <c r="J249" s="27">
        <f t="shared" si="11"/>
        <v>0.80909370000000003</v>
      </c>
    </row>
    <row r="250" spans="1:10" x14ac:dyDescent="0.25">
      <c r="A250" s="34">
        <v>1240</v>
      </c>
      <c r="B250" s="17">
        <v>0.83336259999999995</v>
      </c>
      <c r="C250" s="27"/>
      <c r="D250" s="34">
        <v>1240</v>
      </c>
      <c r="E250" s="17">
        <v>0.94591950000000002</v>
      </c>
      <c r="F250" s="27"/>
      <c r="G250" s="34"/>
      <c r="H250" s="17">
        <f t="shared" si="9"/>
        <v>0.95971260000000003</v>
      </c>
      <c r="I250" s="34">
        <f t="shared" si="10"/>
        <v>1240</v>
      </c>
      <c r="J250" s="27">
        <f t="shared" si="11"/>
        <v>0.81071260000000001</v>
      </c>
    </row>
    <row r="251" spans="1:10" x14ac:dyDescent="0.25">
      <c r="A251" s="34">
        <v>1245</v>
      </c>
      <c r="B251" s="17">
        <v>0.83497520000000003</v>
      </c>
      <c r="C251" s="27"/>
      <c r="D251" s="34">
        <v>1245</v>
      </c>
      <c r="E251" s="17">
        <v>0.94755549999999999</v>
      </c>
      <c r="F251" s="27"/>
      <c r="G251" s="34"/>
      <c r="H251" s="17">
        <f t="shared" si="9"/>
        <v>0.9613252000000001</v>
      </c>
      <c r="I251" s="34">
        <f t="shared" si="10"/>
        <v>1245</v>
      </c>
      <c r="J251" s="27">
        <f t="shared" si="11"/>
        <v>0.81232520000000008</v>
      </c>
    </row>
    <row r="252" spans="1:10" x14ac:dyDescent="0.25">
      <c r="A252" s="34">
        <v>1250</v>
      </c>
      <c r="B252" s="17">
        <v>0.83658220000000005</v>
      </c>
      <c r="C252" s="27"/>
      <c r="D252" s="34">
        <v>1250</v>
      </c>
      <c r="E252" s="17">
        <v>0.94918579999999997</v>
      </c>
      <c r="F252" s="27"/>
      <c r="G252" s="34"/>
      <c r="H252" s="17">
        <f t="shared" si="9"/>
        <v>0.96293220000000002</v>
      </c>
      <c r="I252" s="34">
        <f t="shared" si="10"/>
        <v>1250</v>
      </c>
      <c r="J252" s="27">
        <f t="shared" si="11"/>
        <v>0.81393219999999999</v>
      </c>
    </row>
    <row r="253" spans="1:10" x14ac:dyDescent="0.25">
      <c r="A253" s="34">
        <v>1255</v>
      </c>
      <c r="B253" s="17">
        <v>0.83818239999999999</v>
      </c>
      <c r="C253" s="27"/>
      <c r="D253" s="34">
        <v>1255</v>
      </c>
      <c r="E253" s="17">
        <v>0.95080949999999997</v>
      </c>
      <c r="F253" s="27"/>
      <c r="G253" s="34"/>
      <c r="H253" s="17">
        <f t="shared" si="9"/>
        <v>0.96453239999999996</v>
      </c>
      <c r="I253" s="34">
        <f t="shared" si="10"/>
        <v>1255</v>
      </c>
      <c r="J253" s="27">
        <f t="shared" si="11"/>
        <v>0.81553239999999994</v>
      </c>
    </row>
    <row r="254" spans="1:10" x14ac:dyDescent="0.25">
      <c r="A254" s="34">
        <v>1260</v>
      </c>
      <c r="B254" s="17">
        <v>0.839777</v>
      </c>
      <c r="C254" s="27"/>
      <c r="D254" s="34">
        <v>1260</v>
      </c>
      <c r="E254" s="17">
        <v>0.95242689999999997</v>
      </c>
      <c r="F254" s="27"/>
      <c r="G254" s="34"/>
      <c r="H254" s="17">
        <f t="shared" si="9"/>
        <v>0.96612699999999996</v>
      </c>
      <c r="I254" s="34">
        <f t="shared" si="10"/>
        <v>1260</v>
      </c>
      <c r="J254" s="27">
        <f t="shared" si="11"/>
        <v>0.81712699999999994</v>
      </c>
    </row>
    <row r="255" spans="1:10" x14ac:dyDescent="0.25">
      <c r="A255" s="34">
        <v>1265</v>
      </c>
      <c r="B255" s="17">
        <v>0.84136580000000005</v>
      </c>
      <c r="C255" s="27"/>
      <c r="D255" s="34">
        <v>1265</v>
      </c>
      <c r="E255" s="17">
        <v>0.95403859999999996</v>
      </c>
      <c r="F255" s="27"/>
      <c r="G255" s="34"/>
      <c r="H255" s="17">
        <f t="shared" si="9"/>
        <v>0.96771580000000013</v>
      </c>
      <c r="I255" s="34">
        <f t="shared" si="10"/>
        <v>1265</v>
      </c>
      <c r="J255" s="27">
        <f t="shared" si="11"/>
        <v>0.8187158000000001</v>
      </c>
    </row>
    <row r="256" spans="1:10" x14ac:dyDescent="0.25">
      <c r="A256" s="34">
        <v>1270</v>
      </c>
      <c r="B256" s="17">
        <v>0.84294800000000003</v>
      </c>
      <c r="C256" s="27"/>
      <c r="D256" s="34">
        <v>1270</v>
      </c>
      <c r="E256" s="17">
        <v>0.9556441</v>
      </c>
      <c r="F256" s="27"/>
      <c r="G256" s="34"/>
      <c r="H256" s="17">
        <f t="shared" si="9"/>
        <v>0.96929799999999999</v>
      </c>
      <c r="I256" s="34">
        <f t="shared" si="10"/>
        <v>1270</v>
      </c>
      <c r="J256" s="27">
        <f t="shared" si="11"/>
        <v>0.82029799999999997</v>
      </c>
    </row>
    <row r="257" spans="1:10" x14ac:dyDescent="0.25">
      <c r="A257" s="34">
        <v>1275</v>
      </c>
      <c r="B257" s="17">
        <v>0.84452490000000002</v>
      </c>
      <c r="C257" s="27"/>
      <c r="D257" s="34">
        <v>1275</v>
      </c>
      <c r="E257" s="17">
        <v>0.95724339999999997</v>
      </c>
      <c r="F257" s="27"/>
      <c r="G257" s="34"/>
      <c r="H257" s="17">
        <f t="shared" si="9"/>
        <v>0.9708749000000001</v>
      </c>
      <c r="I257" s="34">
        <f t="shared" si="10"/>
        <v>1275</v>
      </c>
      <c r="J257" s="27">
        <f t="shared" si="11"/>
        <v>0.82187490000000007</v>
      </c>
    </row>
    <row r="258" spans="1:10" x14ac:dyDescent="0.25">
      <c r="A258" s="34">
        <v>1280</v>
      </c>
      <c r="B258" s="17">
        <v>0.84609599999999996</v>
      </c>
      <c r="C258" s="27"/>
      <c r="D258" s="34">
        <v>1280</v>
      </c>
      <c r="E258" s="17">
        <v>0.95883700000000005</v>
      </c>
      <c r="F258" s="27"/>
      <c r="G258" s="34"/>
      <c r="H258" s="17">
        <f t="shared" si="9"/>
        <v>0.97244599999999992</v>
      </c>
      <c r="I258" s="34">
        <f t="shared" si="10"/>
        <v>1280</v>
      </c>
      <c r="J258" s="27">
        <f t="shared" si="11"/>
        <v>0.8234459999999999</v>
      </c>
    </row>
    <row r="259" spans="1:10" x14ac:dyDescent="0.25">
      <c r="A259" s="34">
        <v>1285</v>
      </c>
      <c r="B259" s="17">
        <v>0.847661</v>
      </c>
      <c r="C259" s="27"/>
      <c r="D259" s="34">
        <v>1285</v>
      </c>
      <c r="E259" s="17">
        <v>0.96042439999999996</v>
      </c>
      <c r="F259" s="27"/>
      <c r="G259" s="34"/>
      <c r="H259" s="17">
        <f t="shared" si="9"/>
        <v>0.97401099999999996</v>
      </c>
      <c r="I259" s="34">
        <f t="shared" si="10"/>
        <v>1285</v>
      </c>
      <c r="J259" s="27">
        <f t="shared" si="11"/>
        <v>0.82501099999999994</v>
      </c>
    </row>
    <row r="260" spans="1:10" x14ac:dyDescent="0.25">
      <c r="A260" s="34">
        <v>1290</v>
      </c>
      <c r="B260" s="17">
        <v>0.84922030000000004</v>
      </c>
      <c r="C260" s="27"/>
      <c r="D260" s="34">
        <v>1290</v>
      </c>
      <c r="E260" s="17">
        <v>0.96200609999999998</v>
      </c>
      <c r="F260" s="27"/>
      <c r="G260" s="34"/>
      <c r="H260" s="17">
        <f t="shared" si="9"/>
        <v>0.9755703</v>
      </c>
      <c r="I260" s="34">
        <f t="shared" si="10"/>
        <v>1290</v>
      </c>
      <c r="J260" s="27">
        <f t="shared" si="11"/>
        <v>0.82657029999999998</v>
      </c>
    </row>
    <row r="261" spans="1:10" x14ac:dyDescent="0.25">
      <c r="A261" s="34">
        <v>1295</v>
      </c>
      <c r="B261" s="17">
        <v>0.85077380000000002</v>
      </c>
      <c r="C261" s="27"/>
      <c r="D261" s="34">
        <v>1295</v>
      </c>
      <c r="E261" s="17">
        <v>0.96358160000000004</v>
      </c>
      <c r="F261" s="27"/>
      <c r="G261" s="34"/>
      <c r="H261" s="17">
        <f t="shared" ref="H261:H324" si="12">B261+(0.007*(18.05-$S$3))</f>
        <v>0.97712379999999999</v>
      </c>
      <c r="I261" s="34">
        <f t="shared" ref="I261:I324" si="13">D261</f>
        <v>1295</v>
      </c>
      <c r="J261" s="27">
        <f t="shared" ref="J261:J324" si="14">H261-0.149</f>
        <v>0.82812379999999997</v>
      </c>
    </row>
    <row r="262" spans="1:10" x14ac:dyDescent="0.25">
      <c r="A262" s="34">
        <v>1300</v>
      </c>
      <c r="B262" s="17">
        <v>0.85232160000000001</v>
      </c>
      <c r="C262" s="27"/>
      <c r="D262" s="34">
        <v>1300</v>
      </c>
      <c r="E262" s="17">
        <v>0.9651518</v>
      </c>
      <c r="F262" s="27"/>
      <c r="G262" s="34"/>
      <c r="H262" s="17">
        <f t="shared" si="12"/>
        <v>0.97867159999999997</v>
      </c>
      <c r="I262" s="34">
        <f t="shared" si="13"/>
        <v>1300</v>
      </c>
      <c r="J262" s="27">
        <f t="shared" si="14"/>
        <v>0.82967159999999995</v>
      </c>
    </row>
    <row r="263" spans="1:10" x14ac:dyDescent="0.25">
      <c r="A263" s="34">
        <v>1305</v>
      </c>
      <c r="B263" s="17">
        <v>0.85386419999999996</v>
      </c>
      <c r="C263" s="27"/>
      <c r="D263" s="34">
        <v>1305</v>
      </c>
      <c r="E263" s="17">
        <v>0.96671580000000001</v>
      </c>
      <c r="F263" s="27"/>
      <c r="G263" s="34"/>
      <c r="H263" s="17">
        <f t="shared" si="12"/>
        <v>0.98021420000000004</v>
      </c>
      <c r="I263" s="34">
        <f t="shared" si="13"/>
        <v>1305</v>
      </c>
      <c r="J263" s="27">
        <f t="shared" si="14"/>
        <v>0.83121420000000001</v>
      </c>
    </row>
    <row r="264" spans="1:10" x14ac:dyDescent="0.25">
      <c r="A264" s="34">
        <v>1310</v>
      </c>
      <c r="B264" s="17">
        <v>0.85540099999999997</v>
      </c>
      <c r="C264" s="27"/>
      <c r="D264" s="34">
        <v>1310</v>
      </c>
      <c r="E264" s="17">
        <v>0.96827410000000003</v>
      </c>
      <c r="F264" s="27"/>
      <c r="G264" s="34"/>
      <c r="H264" s="17">
        <f t="shared" si="12"/>
        <v>0.98175100000000004</v>
      </c>
      <c r="I264" s="34">
        <f t="shared" si="13"/>
        <v>1310</v>
      </c>
      <c r="J264" s="27">
        <f t="shared" si="14"/>
        <v>0.83275100000000002</v>
      </c>
    </row>
    <row r="265" spans="1:10" x14ac:dyDescent="0.25">
      <c r="A265" s="34">
        <v>1315</v>
      </c>
      <c r="B265" s="17">
        <v>0.85693220000000003</v>
      </c>
      <c r="C265" s="27"/>
      <c r="D265" s="34">
        <v>1315</v>
      </c>
      <c r="E265" s="17">
        <v>0.9698272</v>
      </c>
      <c r="F265" s="27"/>
      <c r="G265" s="34"/>
      <c r="H265" s="17">
        <f t="shared" si="12"/>
        <v>0.98328220000000011</v>
      </c>
      <c r="I265" s="34">
        <f t="shared" si="13"/>
        <v>1315</v>
      </c>
      <c r="J265" s="27">
        <f t="shared" si="14"/>
        <v>0.83428220000000008</v>
      </c>
    </row>
    <row r="266" spans="1:10" x14ac:dyDescent="0.25">
      <c r="A266" s="34">
        <v>1320</v>
      </c>
      <c r="B266" s="17">
        <v>0.85845760000000004</v>
      </c>
      <c r="C266" s="27"/>
      <c r="D266" s="34">
        <v>1320</v>
      </c>
      <c r="E266" s="17">
        <v>0.97137450000000003</v>
      </c>
      <c r="F266" s="27"/>
      <c r="G266" s="34"/>
      <c r="H266" s="17">
        <f t="shared" si="12"/>
        <v>0.98480760000000012</v>
      </c>
      <c r="I266" s="34">
        <f t="shared" si="13"/>
        <v>1320</v>
      </c>
      <c r="J266" s="27">
        <f t="shared" si="14"/>
        <v>0.83580760000000009</v>
      </c>
    </row>
    <row r="267" spans="1:10" x14ac:dyDescent="0.25">
      <c r="A267" s="34">
        <v>1325</v>
      </c>
      <c r="B267" s="17">
        <v>0.85997769999999996</v>
      </c>
      <c r="C267" s="27"/>
      <c r="D267" s="34">
        <v>1325</v>
      </c>
      <c r="E267" s="17">
        <v>0.97291609999999995</v>
      </c>
      <c r="F267" s="27"/>
      <c r="G267" s="34"/>
      <c r="H267" s="17">
        <f t="shared" si="12"/>
        <v>0.98632769999999992</v>
      </c>
      <c r="I267" s="34">
        <f t="shared" si="13"/>
        <v>1325</v>
      </c>
      <c r="J267" s="27">
        <f t="shared" si="14"/>
        <v>0.8373276999999999</v>
      </c>
    </row>
    <row r="268" spans="1:10" x14ac:dyDescent="0.25">
      <c r="A268" s="34">
        <v>1330</v>
      </c>
      <c r="B268" s="17">
        <v>0.86149260000000005</v>
      </c>
      <c r="C268" s="27"/>
      <c r="D268" s="34">
        <v>1330</v>
      </c>
      <c r="E268" s="17">
        <v>0.97445199999999998</v>
      </c>
      <c r="F268" s="27"/>
      <c r="G268" s="34"/>
      <c r="H268" s="17">
        <f t="shared" si="12"/>
        <v>0.98784260000000002</v>
      </c>
      <c r="I268" s="34">
        <f t="shared" si="13"/>
        <v>1330</v>
      </c>
      <c r="J268" s="27">
        <f t="shared" si="14"/>
        <v>0.83884259999999999</v>
      </c>
    </row>
    <row r="269" spans="1:10" x14ac:dyDescent="0.25">
      <c r="A269" s="34">
        <v>1335</v>
      </c>
      <c r="B269" s="17">
        <v>0.8630023</v>
      </c>
      <c r="C269" s="27"/>
      <c r="D269" s="34">
        <v>1335</v>
      </c>
      <c r="E269" s="17">
        <v>0.97598220000000002</v>
      </c>
      <c r="F269" s="27"/>
      <c r="G269" s="34"/>
      <c r="H269" s="17">
        <f t="shared" si="12"/>
        <v>0.98935229999999996</v>
      </c>
      <c r="I269" s="34">
        <f t="shared" si="13"/>
        <v>1335</v>
      </c>
      <c r="J269" s="27">
        <f t="shared" si="14"/>
        <v>0.84035229999999994</v>
      </c>
    </row>
    <row r="270" spans="1:10" x14ac:dyDescent="0.25">
      <c r="A270" s="34">
        <v>1340</v>
      </c>
      <c r="B270" s="17">
        <v>0.8645062</v>
      </c>
      <c r="C270" s="27"/>
      <c r="D270" s="34">
        <v>1340</v>
      </c>
      <c r="E270" s="17">
        <v>0.97750760000000003</v>
      </c>
      <c r="F270" s="27"/>
      <c r="G270" s="34"/>
      <c r="H270" s="17">
        <f t="shared" si="12"/>
        <v>0.99085620000000008</v>
      </c>
      <c r="I270" s="34">
        <f t="shared" si="13"/>
        <v>1340</v>
      </c>
      <c r="J270" s="27">
        <f t="shared" si="14"/>
        <v>0.84185620000000005</v>
      </c>
    </row>
    <row r="271" spans="1:10" x14ac:dyDescent="0.25">
      <c r="A271" s="34">
        <v>1345</v>
      </c>
      <c r="B271" s="17">
        <v>0.86600489999999997</v>
      </c>
      <c r="C271" s="27"/>
      <c r="D271" s="34">
        <v>1345</v>
      </c>
      <c r="E271" s="17">
        <v>0.97902730000000004</v>
      </c>
      <c r="F271" s="27"/>
      <c r="G271" s="34"/>
      <c r="H271" s="17">
        <f t="shared" si="12"/>
        <v>0.99235490000000004</v>
      </c>
      <c r="I271" s="34">
        <f t="shared" si="13"/>
        <v>1345</v>
      </c>
      <c r="J271" s="27">
        <f t="shared" si="14"/>
        <v>0.84335490000000002</v>
      </c>
    </row>
    <row r="272" spans="1:10" x14ac:dyDescent="0.25">
      <c r="A272" s="34">
        <v>1350</v>
      </c>
      <c r="B272" s="17">
        <v>0.8674984</v>
      </c>
      <c r="C272" s="27"/>
      <c r="D272" s="34">
        <v>1350</v>
      </c>
      <c r="E272" s="17">
        <v>0.9805412</v>
      </c>
      <c r="F272" s="27"/>
      <c r="G272" s="34"/>
      <c r="H272" s="17">
        <f t="shared" si="12"/>
        <v>0.99384840000000008</v>
      </c>
      <c r="I272" s="34">
        <f t="shared" si="13"/>
        <v>1350</v>
      </c>
      <c r="J272" s="27">
        <f t="shared" si="14"/>
        <v>0.84484840000000005</v>
      </c>
    </row>
    <row r="273" spans="1:10" x14ac:dyDescent="0.25">
      <c r="A273" s="34">
        <v>1355</v>
      </c>
      <c r="B273" s="17">
        <v>0.86898660000000005</v>
      </c>
      <c r="C273" s="27"/>
      <c r="D273" s="34">
        <v>1355</v>
      </c>
      <c r="E273" s="17">
        <v>0.98204990000000003</v>
      </c>
      <c r="F273" s="27"/>
      <c r="G273" s="34"/>
      <c r="H273" s="17">
        <f t="shared" si="12"/>
        <v>0.99533660000000013</v>
      </c>
      <c r="I273" s="34">
        <f t="shared" si="13"/>
        <v>1355</v>
      </c>
      <c r="J273" s="27">
        <f t="shared" si="14"/>
        <v>0.84633660000000011</v>
      </c>
    </row>
    <row r="274" spans="1:10" x14ac:dyDescent="0.25">
      <c r="A274" s="34">
        <v>1360</v>
      </c>
      <c r="B274" s="17">
        <v>0.87046959999999995</v>
      </c>
      <c r="C274" s="27"/>
      <c r="D274" s="34">
        <v>1360</v>
      </c>
      <c r="E274" s="17">
        <v>0.98355340000000002</v>
      </c>
      <c r="F274" s="27"/>
      <c r="G274" s="34"/>
      <c r="H274" s="17">
        <f t="shared" si="12"/>
        <v>0.99681960000000003</v>
      </c>
      <c r="I274" s="34">
        <f t="shared" si="13"/>
        <v>1360</v>
      </c>
      <c r="J274" s="27">
        <f t="shared" si="14"/>
        <v>0.84781960000000001</v>
      </c>
    </row>
    <row r="275" spans="1:10" x14ac:dyDescent="0.25">
      <c r="A275" s="34">
        <v>1365</v>
      </c>
      <c r="B275" s="17">
        <v>0.87194729999999998</v>
      </c>
      <c r="C275" s="27"/>
      <c r="D275" s="34">
        <v>1365</v>
      </c>
      <c r="E275" s="17">
        <v>0.98505160000000003</v>
      </c>
      <c r="F275" s="27"/>
      <c r="G275" s="34"/>
      <c r="H275" s="17">
        <f t="shared" si="12"/>
        <v>0.99829729999999994</v>
      </c>
      <c r="I275" s="34">
        <f t="shared" si="13"/>
        <v>1365</v>
      </c>
      <c r="J275" s="27">
        <f t="shared" si="14"/>
        <v>0.84929729999999992</v>
      </c>
    </row>
    <row r="276" spans="1:10" x14ac:dyDescent="0.25">
      <c r="A276" s="34">
        <v>1370</v>
      </c>
      <c r="B276" s="17">
        <v>0.87342019999999998</v>
      </c>
      <c r="C276" s="27"/>
      <c r="D276" s="34">
        <v>1370</v>
      </c>
      <c r="E276" s="17">
        <v>0.98654509999999995</v>
      </c>
      <c r="F276" s="27"/>
      <c r="G276" s="34"/>
      <c r="H276" s="17">
        <f t="shared" si="12"/>
        <v>0.99977019999999994</v>
      </c>
      <c r="I276" s="34">
        <f t="shared" si="13"/>
        <v>1370</v>
      </c>
      <c r="J276" s="27">
        <f t="shared" si="14"/>
        <v>0.85077019999999992</v>
      </c>
    </row>
    <row r="277" spans="1:10" x14ac:dyDescent="0.25">
      <c r="A277" s="34">
        <v>1375</v>
      </c>
      <c r="B277" s="17">
        <v>0.87488790000000005</v>
      </c>
      <c r="C277" s="27"/>
      <c r="D277" s="34">
        <v>1375</v>
      </c>
      <c r="E277" s="17">
        <v>0.98803280000000004</v>
      </c>
      <c r="F277" s="27"/>
      <c r="G277" s="34"/>
      <c r="H277" s="17">
        <f t="shared" si="12"/>
        <v>1.0012379</v>
      </c>
      <c r="I277" s="34">
        <f t="shared" si="13"/>
        <v>1375</v>
      </c>
      <c r="J277" s="27">
        <f t="shared" si="14"/>
        <v>0.85223789999999999</v>
      </c>
    </row>
    <row r="278" spans="1:10" x14ac:dyDescent="0.25">
      <c r="A278" s="34">
        <v>1380</v>
      </c>
      <c r="B278" s="17">
        <v>0.87635039999999997</v>
      </c>
      <c r="C278" s="27"/>
      <c r="D278" s="34">
        <v>1380</v>
      </c>
      <c r="E278" s="17">
        <v>0.98951529999999999</v>
      </c>
      <c r="F278" s="27"/>
      <c r="G278" s="34"/>
      <c r="H278" s="17">
        <f t="shared" si="12"/>
        <v>1.0027003999999999</v>
      </c>
      <c r="I278" s="34">
        <f t="shared" si="13"/>
        <v>1380</v>
      </c>
      <c r="J278" s="27">
        <f t="shared" si="14"/>
        <v>0.85370039999999991</v>
      </c>
    </row>
    <row r="279" spans="1:10" x14ac:dyDescent="0.25">
      <c r="A279" s="34">
        <v>1385</v>
      </c>
      <c r="B279" s="17">
        <v>0.87780760000000002</v>
      </c>
      <c r="C279" s="27"/>
      <c r="D279" s="34">
        <v>1385</v>
      </c>
      <c r="E279" s="17">
        <v>0.99099250000000005</v>
      </c>
      <c r="F279" s="27"/>
      <c r="G279" s="34"/>
      <c r="H279" s="17">
        <f t="shared" si="12"/>
        <v>1.0041576000000001</v>
      </c>
      <c r="I279" s="34">
        <f t="shared" si="13"/>
        <v>1385</v>
      </c>
      <c r="J279" s="27">
        <f t="shared" si="14"/>
        <v>0.85515760000000007</v>
      </c>
    </row>
    <row r="280" spans="1:10" x14ac:dyDescent="0.25">
      <c r="A280" s="34">
        <v>1390</v>
      </c>
      <c r="B280" s="17">
        <v>0.8792605</v>
      </c>
      <c r="C280" s="27"/>
      <c r="D280" s="34">
        <v>1390</v>
      </c>
      <c r="E280" s="17">
        <v>0.99246500000000004</v>
      </c>
      <c r="F280" s="27"/>
      <c r="G280" s="34"/>
      <c r="H280" s="17">
        <f t="shared" si="12"/>
        <v>1.0056105</v>
      </c>
      <c r="I280" s="34">
        <f t="shared" si="13"/>
        <v>1390</v>
      </c>
      <c r="J280" s="27">
        <f t="shared" si="14"/>
        <v>0.85661049999999994</v>
      </c>
    </row>
    <row r="281" spans="1:10" x14ac:dyDescent="0.25">
      <c r="A281" s="34">
        <v>1395</v>
      </c>
      <c r="B281" s="17">
        <v>0.88070820000000005</v>
      </c>
      <c r="C281" s="27"/>
      <c r="D281" s="34">
        <v>1395</v>
      </c>
      <c r="E281" s="17">
        <v>0.99393220000000004</v>
      </c>
      <c r="F281" s="27"/>
      <c r="G281" s="34"/>
      <c r="H281" s="17">
        <f t="shared" si="12"/>
        <v>1.0070582000000001</v>
      </c>
      <c r="I281" s="34">
        <f t="shared" si="13"/>
        <v>1395</v>
      </c>
      <c r="J281" s="27">
        <f t="shared" si="14"/>
        <v>0.8580582000000001</v>
      </c>
    </row>
    <row r="282" spans="1:10" x14ac:dyDescent="0.25">
      <c r="A282" s="34">
        <v>1400</v>
      </c>
      <c r="B282" s="17">
        <v>0.88215069999999995</v>
      </c>
      <c r="C282" s="27"/>
      <c r="D282" s="34">
        <v>1400</v>
      </c>
      <c r="E282" s="17">
        <v>0.99539469999999997</v>
      </c>
      <c r="F282" s="27"/>
      <c r="G282" s="34"/>
      <c r="H282" s="17">
        <f t="shared" si="12"/>
        <v>1.0085006999999999</v>
      </c>
      <c r="I282" s="34">
        <f t="shared" si="13"/>
        <v>1400</v>
      </c>
      <c r="J282" s="27">
        <f t="shared" si="14"/>
        <v>0.8595006999999999</v>
      </c>
    </row>
    <row r="283" spans="1:10" x14ac:dyDescent="0.25">
      <c r="A283" s="34">
        <v>1405</v>
      </c>
      <c r="B283" s="17">
        <v>0.88358829999999999</v>
      </c>
      <c r="C283" s="27"/>
      <c r="D283" s="34">
        <v>1405</v>
      </c>
      <c r="E283" s="17">
        <v>0.99685190000000001</v>
      </c>
      <c r="F283" s="27"/>
      <c r="G283" s="34"/>
      <c r="H283" s="17">
        <f t="shared" si="12"/>
        <v>1.0099383</v>
      </c>
      <c r="I283" s="34">
        <f t="shared" si="13"/>
        <v>1405</v>
      </c>
      <c r="J283" s="27">
        <f t="shared" si="14"/>
        <v>0.86093829999999993</v>
      </c>
    </row>
    <row r="284" spans="1:10" x14ac:dyDescent="0.25">
      <c r="A284" s="34">
        <v>1410</v>
      </c>
      <c r="B284" s="17">
        <v>0.88502170000000002</v>
      </c>
      <c r="C284" s="27"/>
      <c r="D284" s="34">
        <v>1410</v>
      </c>
      <c r="E284" s="17">
        <v>0.99830439999999998</v>
      </c>
      <c r="F284" s="27"/>
      <c r="G284" s="34"/>
      <c r="H284" s="17">
        <f t="shared" si="12"/>
        <v>1.0113717</v>
      </c>
      <c r="I284" s="34">
        <f t="shared" si="13"/>
        <v>1410</v>
      </c>
      <c r="J284" s="27">
        <f t="shared" si="14"/>
        <v>0.86237169999999996</v>
      </c>
    </row>
    <row r="285" spans="1:10" x14ac:dyDescent="0.25">
      <c r="A285" s="34">
        <v>1415</v>
      </c>
      <c r="B285" s="17">
        <v>0.88644979999999995</v>
      </c>
      <c r="C285" s="27"/>
      <c r="D285" s="34">
        <v>1415</v>
      </c>
      <c r="E285" s="17">
        <v>0.99975159999999996</v>
      </c>
      <c r="F285" s="27"/>
      <c r="G285" s="34"/>
      <c r="H285" s="17">
        <f t="shared" si="12"/>
        <v>1.0127998</v>
      </c>
      <c r="I285" s="34">
        <f t="shared" si="13"/>
        <v>1415</v>
      </c>
      <c r="J285" s="27">
        <f t="shared" si="14"/>
        <v>0.86379980000000001</v>
      </c>
    </row>
    <row r="286" spans="1:10" x14ac:dyDescent="0.25">
      <c r="A286" s="34">
        <v>1420</v>
      </c>
      <c r="B286" s="17">
        <v>0.88787320000000003</v>
      </c>
      <c r="C286" s="27"/>
      <c r="D286" s="34">
        <v>1420</v>
      </c>
      <c r="E286" s="17">
        <v>1.0011939999999999</v>
      </c>
      <c r="F286" s="27"/>
      <c r="G286" s="34"/>
      <c r="H286" s="17">
        <f t="shared" si="12"/>
        <v>1.0142232</v>
      </c>
      <c r="I286" s="34">
        <f t="shared" si="13"/>
        <v>1420</v>
      </c>
      <c r="J286" s="27">
        <f t="shared" si="14"/>
        <v>0.86522319999999997</v>
      </c>
    </row>
    <row r="287" spans="1:10" x14ac:dyDescent="0.25">
      <c r="A287" s="34">
        <v>1425</v>
      </c>
      <c r="B287" s="17">
        <v>0.88929179999999997</v>
      </c>
      <c r="C287" s="27"/>
      <c r="D287" s="34">
        <v>1425</v>
      </c>
      <c r="E287" s="17">
        <v>1.002632</v>
      </c>
      <c r="F287" s="27"/>
      <c r="G287" s="34"/>
      <c r="H287" s="17">
        <f t="shared" si="12"/>
        <v>1.0156418</v>
      </c>
      <c r="I287" s="34">
        <f t="shared" si="13"/>
        <v>1425</v>
      </c>
      <c r="J287" s="27">
        <f t="shared" si="14"/>
        <v>0.86664180000000002</v>
      </c>
    </row>
    <row r="288" spans="1:10" x14ac:dyDescent="0.25">
      <c r="A288" s="34">
        <v>1430</v>
      </c>
      <c r="B288" s="17">
        <v>0.89070559999999999</v>
      </c>
      <c r="C288" s="27"/>
      <c r="D288" s="34">
        <v>1430</v>
      </c>
      <c r="E288" s="17">
        <v>1.004065</v>
      </c>
      <c r="F288" s="27"/>
      <c r="G288" s="34"/>
      <c r="H288" s="17">
        <f t="shared" si="12"/>
        <v>1.0170555999999999</v>
      </c>
      <c r="I288" s="34">
        <f t="shared" si="13"/>
        <v>1430</v>
      </c>
      <c r="J288" s="27">
        <f t="shared" si="14"/>
        <v>0.86805559999999993</v>
      </c>
    </row>
    <row r="289" spans="1:10" x14ac:dyDescent="0.25">
      <c r="A289" s="34">
        <v>1435</v>
      </c>
      <c r="B289" s="17">
        <v>0.89211459999999998</v>
      </c>
      <c r="C289" s="27"/>
      <c r="D289" s="34">
        <v>1435</v>
      </c>
      <c r="E289" s="17">
        <v>1.005493</v>
      </c>
      <c r="F289" s="27"/>
      <c r="G289" s="34"/>
      <c r="H289" s="17">
        <f t="shared" si="12"/>
        <v>1.0184645999999999</v>
      </c>
      <c r="I289" s="34">
        <f t="shared" si="13"/>
        <v>1435</v>
      </c>
      <c r="J289" s="27">
        <f t="shared" si="14"/>
        <v>0.86946459999999992</v>
      </c>
    </row>
    <row r="290" spans="1:10" x14ac:dyDescent="0.25">
      <c r="A290" s="34">
        <v>1440</v>
      </c>
      <c r="B290" s="17">
        <v>0.89351939999999996</v>
      </c>
      <c r="C290" s="27"/>
      <c r="D290" s="34">
        <v>1440</v>
      </c>
      <c r="E290" s="17">
        <v>1.0069159999999999</v>
      </c>
      <c r="F290" s="27"/>
      <c r="G290" s="34"/>
      <c r="H290" s="17">
        <f t="shared" si="12"/>
        <v>1.0198693999999999</v>
      </c>
      <c r="I290" s="34">
        <f t="shared" si="13"/>
        <v>1440</v>
      </c>
      <c r="J290" s="27">
        <f t="shared" si="14"/>
        <v>0.8708693999999999</v>
      </c>
    </row>
    <row r="291" spans="1:10" x14ac:dyDescent="0.25">
      <c r="A291" s="34">
        <v>1445</v>
      </c>
      <c r="B291" s="17">
        <v>0.89491889999999996</v>
      </c>
      <c r="C291" s="27"/>
      <c r="D291" s="34">
        <v>1445</v>
      </c>
      <c r="E291" s="17">
        <v>1.008335</v>
      </c>
      <c r="F291" s="27"/>
      <c r="G291" s="34"/>
      <c r="H291" s="17">
        <f t="shared" si="12"/>
        <v>1.0212688999999999</v>
      </c>
      <c r="I291" s="34">
        <f t="shared" si="13"/>
        <v>1445</v>
      </c>
      <c r="J291" s="27">
        <f t="shared" si="14"/>
        <v>0.8722688999999999</v>
      </c>
    </row>
    <row r="292" spans="1:10" x14ac:dyDescent="0.25">
      <c r="A292" s="34">
        <v>1450</v>
      </c>
      <c r="B292" s="17">
        <v>0.89631459999999996</v>
      </c>
      <c r="C292" s="27"/>
      <c r="D292" s="34">
        <v>1450</v>
      </c>
      <c r="E292" s="17">
        <v>1.0097480000000001</v>
      </c>
      <c r="F292" s="27"/>
      <c r="G292" s="34"/>
      <c r="H292" s="17">
        <f t="shared" si="12"/>
        <v>1.0226645999999999</v>
      </c>
      <c r="I292" s="34">
        <f t="shared" si="13"/>
        <v>1450</v>
      </c>
      <c r="J292" s="27">
        <f t="shared" si="14"/>
        <v>0.8736645999999999</v>
      </c>
    </row>
    <row r="293" spans="1:10" x14ac:dyDescent="0.25">
      <c r="A293" s="34">
        <v>1455</v>
      </c>
      <c r="B293" s="17">
        <v>0.89770510000000003</v>
      </c>
      <c r="C293" s="27"/>
      <c r="D293" s="34">
        <v>1455</v>
      </c>
      <c r="E293" s="17">
        <v>1.011158</v>
      </c>
      <c r="F293" s="27"/>
      <c r="G293" s="34"/>
      <c r="H293" s="17">
        <f t="shared" si="12"/>
        <v>1.0240551</v>
      </c>
      <c r="I293" s="34">
        <f t="shared" si="13"/>
        <v>1455</v>
      </c>
      <c r="J293" s="27">
        <f t="shared" si="14"/>
        <v>0.87505509999999997</v>
      </c>
    </row>
    <row r="294" spans="1:10" x14ac:dyDescent="0.25">
      <c r="A294" s="34">
        <v>1460</v>
      </c>
      <c r="B294" s="17">
        <v>0.89909119999999998</v>
      </c>
      <c r="C294" s="27"/>
      <c r="D294" s="34">
        <v>1460</v>
      </c>
      <c r="E294" s="17">
        <v>1.012562</v>
      </c>
      <c r="F294" s="27"/>
      <c r="G294" s="34"/>
      <c r="H294" s="17">
        <f t="shared" si="12"/>
        <v>1.0254411999999999</v>
      </c>
      <c r="I294" s="34">
        <f t="shared" si="13"/>
        <v>1460</v>
      </c>
      <c r="J294" s="27">
        <f t="shared" si="14"/>
        <v>0.87644119999999992</v>
      </c>
    </row>
    <row r="295" spans="1:10" x14ac:dyDescent="0.25">
      <c r="A295" s="34">
        <v>1465</v>
      </c>
      <c r="B295" s="17">
        <v>0.90047310000000003</v>
      </c>
      <c r="C295" s="27"/>
      <c r="D295" s="34">
        <v>1465</v>
      </c>
      <c r="E295" s="17">
        <v>1.013962</v>
      </c>
      <c r="F295" s="27"/>
      <c r="G295" s="34"/>
      <c r="H295" s="17">
        <f t="shared" si="12"/>
        <v>1.0268231000000001</v>
      </c>
      <c r="I295" s="34">
        <f t="shared" si="13"/>
        <v>1465</v>
      </c>
      <c r="J295" s="27">
        <f t="shared" si="14"/>
        <v>0.87782310000000008</v>
      </c>
    </row>
    <row r="296" spans="1:10" x14ac:dyDescent="0.25">
      <c r="A296" s="34">
        <v>1470</v>
      </c>
      <c r="B296" s="17">
        <v>0.90185020000000005</v>
      </c>
      <c r="C296" s="27"/>
      <c r="D296" s="34">
        <v>1470</v>
      </c>
      <c r="E296" s="17">
        <v>1.0153570000000001</v>
      </c>
      <c r="F296" s="27"/>
      <c r="G296" s="34"/>
      <c r="H296" s="17">
        <f t="shared" si="12"/>
        <v>1.0282002000000001</v>
      </c>
      <c r="I296" s="34">
        <f t="shared" si="13"/>
        <v>1470</v>
      </c>
      <c r="J296" s="27">
        <f t="shared" si="14"/>
        <v>0.8792002000000001</v>
      </c>
    </row>
    <row r="297" spans="1:10" x14ac:dyDescent="0.25">
      <c r="A297" s="34">
        <v>1475</v>
      </c>
      <c r="B297" s="17">
        <v>0.903223</v>
      </c>
      <c r="C297" s="27"/>
      <c r="D297" s="34">
        <v>1475</v>
      </c>
      <c r="E297" s="17">
        <v>1.016748</v>
      </c>
      <c r="F297" s="27"/>
      <c r="G297" s="34"/>
      <c r="H297" s="17">
        <f t="shared" si="12"/>
        <v>1.0295730000000001</v>
      </c>
      <c r="I297" s="34">
        <f t="shared" si="13"/>
        <v>1475</v>
      </c>
      <c r="J297" s="27">
        <f t="shared" si="14"/>
        <v>0.88057300000000005</v>
      </c>
    </row>
    <row r="298" spans="1:10" x14ac:dyDescent="0.25">
      <c r="A298" s="34">
        <v>1480</v>
      </c>
      <c r="B298" s="17">
        <v>0.90459160000000005</v>
      </c>
      <c r="C298" s="27"/>
      <c r="D298" s="34">
        <v>1480</v>
      </c>
      <c r="E298" s="17">
        <v>1.0181340000000001</v>
      </c>
      <c r="F298" s="27"/>
      <c r="G298" s="34"/>
      <c r="H298" s="17">
        <f t="shared" si="12"/>
        <v>1.0309416</v>
      </c>
      <c r="I298" s="34">
        <f t="shared" si="13"/>
        <v>1480</v>
      </c>
      <c r="J298" s="27">
        <f t="shared" si="14"/>
        <v>0.88194159999999999</v>
      </c>
    </row>
    <row r="299" spans="1:10" x14ac:dyDescent="0.25">
      <c r="A299" s="34">
        <v>1485</v>
      </c>
      <c r="B299" s="17">
        <v>0.90595530000000002</v>
      </c>
      <c r="C299" s="27"/>
      <c r="D299" s="34">
        <v>1485</v>
      </c>
      <c r="E299" s="17">
        <v>1.0195160000000001</v>
      </c>
      <c r="F299" s="27"/>
      <c r="G299" s="34"/>
      <c r="H299" s="17">
        <f t="shared" si="12"/>
        <v>1.0323053</v>
      </c>
      <c r="I299" s="34">
        <f t="shared" si="13"/>
        <v>1485</v>
      </c>
      <c r="J299" s="27">
        <f t="shared" si="14"/>
        <v>0.88330529999999996</v>
      </c>
    </row>
    <row r="300" spans="1:10" x14ac:dyDescent="0.25">
      <c r="A300" s="34">
        <v>1490</v>
      </c>
      <c r="B300" s="17">
        <v>0.90731479999999998</v>
      </c>
      <c r="C300" s="27"/>
      <c r="D300" s="34">
        <v>1490</v>
      </c>
      <c r="E300" s="17">
        <v>1.0208930000000001</v>
      </c>
      <c r="F300" s="27"/>
      <c r="G300" s="34"/>
      <c r="H300" s="17">
        <f t="shared" si="12"/>
        <v>1.0336647999999999</v>
      </c>
      <c r="I300" s="34">
        <f t="shared" si="13"/>
        <v>1490</v>
      </c>
      <c r="J300" s="27">
        <f t="shared" si="14"/>
        <v>0.88466479999999992</v>
      </c>
    </row>
    <row r="301" spans="1:10" x14ac:dyDescent="0.25">
      <c r="A301" s="34">
        <v>1495</v>
      </c>
      <c r="B301" s="17">
        <v>0.90866990000000003</v>
      </c>
      <c r="C301" s="27"/>
      <c r="D301" s="34">
        <v>1495</v>
      </c>
      <c r="E301" s="17">
        <v>1.0222659999999999</v>
      </c>
      <c r="F301" s="27"/>
      <c r="G301" s="34"/>
      <c r="H301" s="17">
        <f t="shared" si="12"/>
        <v>1.0350199</v>
      </c>
      <c r="I301" s="34">
        <f t="shared" si="13"/>
        <v>1495</v>
      </c>
      <c r="J301" s="27">
        <f t="shared" si="14"/>
        <v>0.88601989999999997</v>
      </c>
    </row>
    <row r="302" spans="1:10" x14ac:dyDescent="0.25">
      <c r="A302" s="34">
        <v>1500</v>
      </c>
      <c r="B302" s="17">
        <v>0.91002130000000003</v>
      </c>
      <c r="C302" s="27"/>
      <c r="D302" s="34">
        <v>1500</v>
      </c>
      <c r="E302" s="17">
        <v>1.0236350000000001</v>
      </c>
      <c r="F302" s="27"/>
      <c r="G302" s="34"/>
      <c r="H302" s="17">
        <f t="shared" si="12"/>
        <v>1.0363713000000001</v>
      </c>
      <c r="I302" s="34">
        <f t="shared" si="13"/>
        <v>1500</v>
      </c>
      <c r="J302" s="27">
        <f t="shared" si="14"/>
        <v>0.88737130000000009</v>
      </c>
    </row>
    <row r="303" spans="1:10" x14ac:dyDescent="0.25">
      <c r="A303" s="34">
        <v>1505</v>
      </c>
      <c r="B303" s="27">
        <v>0.91132740000000001</v>
      </c>
      <c r="C303" s="27"/>
      <c r="D303" s="34">
        <v>1505</v>
      </c>
      <c r="E303" s="27">
        <v>1.024959</v>
      </c>
      <c r="F303" s="27"/>
      <c r="H303" s="17">
        <f t="shared" si="12"/>
        <v>1.0376774</v>
      </c>
      <c r="I303" s="34">
        <f t="shared" si="13"/>
        <v>1505</v>
      </c>
      <c r="J303" s="27">
        <f t="shared" si="14"/>
        <v>0.88867739999999995</v>
      </c>
    </row>
    <row r="304" spans="1:10" x14ac:dyDescent="0.25">
      <c r="A304" s="34">
        <v>1510</v>
      </c>
      <c r="B304" s="27">
        <v>0.91266970000000003</v>
      </c>
      <c r="C304" s="27"/>
      <c r="D304" s="34">
        <v>1510</v>
      </c>
      <c r="E304" s="27">
        <v>1.0263180000000001</v>
      </c>
      <c r="F304" s="27"/>
      <c r="H304" s="17">
        <f t="shared" si="12"/>
        <v>1.0390197000000001</v>
      </c>
      <c r="I304" s="34">
        <f t="shared" si="13"/>
        <v>1510</v>
      </c>
      <c r="J304" s="27">
        <f t="shared" si="14"/>
        <v>0.89001970000000008</v>
      </c>
    </row>
    <row r="305" spans="1:10" x14ac:dyDescent="0.25">
      <c r="A305" s="34">
        <v>1515</v>
      </c>
      <c r="B305" s="27">
        <v>0.91400809999999999</v>
      </c>
      <c r="C305" s="27"/>
      <c r="D305" s="34">
        <v>1515</v>
      </c>
      <c r="E305" s="27">
        <v>1.027674</v>
      </c>
      <c r="F305" s="27"/>
      <c r="H305" s="17">
        <f t="shared" si="12"/>
        <v>1.0403581</v>
      </c>
      <c r="I305" s="34">
        <f t="shared" si="13"/>
        <v>1515</v>
      </c>
      <c r="J305" s="27">
        <f t="shared" si="14"/>
        <v>0.89135809999999993</v>
      </c>
    </row>
    <row r="306" spans="1:10" x14ac:dyDescent="0.25">
      <c r="A306" s="34">
        <v>1520</v>
      </c>
      <c r="B306" s="27">
        <v>0.91534190000000004</v>
      </c>
      <c r="C306" s="27"/>
      <c r="D306" s="34">
        <v>1520</v>
      </c>
      <c r="E306" s="27">
        <v>1.0290250000000001</v>
      </c>
      <c r="F306" s="27"/>
      <c r="H306" s="17">
        <f t="shared" si="12"/>
        <v>1.0416919</v>
      </c>
      <c r="I306" s="34">
        <f t="shared" si="13"/>
        <v>1520</v>
      </c>
      <c r="J306" s="27">
        <f t="shared" si="14"/>
        <v>0.89269189999999998</v>
      </c>
    </row>
    <row r="307" spans="1:10" x14ac:dyDescent="0.25">
      <c r="A307" s="34">
        <v>1525</v>
      </c>
      <c r="B307" s="27">
        <v>0.91667180000000004</v>
      </c>
      <c r="C307" s="27"/>
      <c r="D307" s="34">
        <v>1525</v>
      </c>
      <c r="E307" s="27">
        <v>1.0303720000000001</v>
      </c>
      <c r="F307" s="27"/>
      <c r="H307" s="17">
        <f t="shared" si="12"/>
        <v>1.0430218</v>
      </c>
      <c r="I307" s="34">
        <f t="shared" si="13"/>
        <v>1525</v>
      </c>
      <c r="J307" s="27">
        <f t="shared" si="14"/>
        <v>0.89402179999999998</v>
      </c>
    </row>
    <row r="308" spans="1:10" x14ac:dyDescent="0.25">
      <c r="A308" s="34">
        <v>1530</v>
      </c>
      <c r="B308" s="27">
        <v>0.91799739999999996</v>
      </c>
      <c r="C308" s="27"/>
      <c r="D308" s="34">
        <v>1530</v>
      </c>
      <c r="E308" s="27">
        <v>1.031714</v>
      </c>
      <c r="F308" s="27"/>
      <c r="H308" s="17">
        <f t="shared" si="12"/>
        <v>1.0443473999999999</v>
      </c>
      <c r="I308" s="34">
        <f t="shared" si="13"/>
        <v>1530</v>
      </c>
      <c r="J308" s="27">
        <f t="shared" si="14"/>
        <v>0.8953473999999999</v>
      </c>
    </row>
    <row r="309" spans="1:10" x14ac:dyDescent="0.25">
      <c r="A309" s="34">
        <v>1535</v>
      </c>
      <c r="B309" s="27">
        <v>0.9193192</v>
      </c>
      <c r="C309" s="27"/>
      <c r="D309" s="34">
        <v>1535</v>
      </c>
      <c r="E309" s="27">
        <v>1.033053</v>
      </c>
      <c r="F309" s="27"/>
      <c r="H309" s="17">
        <f t="shared" si="12"/>
        <v>1.0456692000000001</v>
      </c>
      <c r="I309" s="34">
        <f t="shared" si="13"/>
        <v>1535</v>
      </c>
      <c r="J309" s="27">
        <f t="shared" si="14"/>
        <v>0.89666920000000006</v>
      </c>
    </row>
    <row r="310" spans="1:10" x14ac:dyDescent="0.25">
      <c r="A310" s="34">
        <v>1540</v>
      </c>
      <c r="B310" s="27">
        <v>0.92063669999999997</v>
      </c>
      <c r="C310" s="27"/>
      <c r="D310" s="34">
        <v>1540</v>
      </c>
      <c r="E310" s="27">
        <v>1.0343869999999999</v>
      </c>
      <c r="F310" s="27"/>
      <c r="H310" s="17">
        <f t="shared" si="12"/>
        <v>1.0469866999999999</v>
      </c>
      <c r="I310" s="34">
        <f t="shared" si="13"/>
        <v>1540</v>
      </c>
      <c r="J310" s="27">
        <f t="shared" si="14"/>
        <v>0.89798669999999992</v>
      </c>
    </row>
    <row r="311" spans="1:10" x14ac:dyDescent="0.25">
      <c r="A311" s="34">
        <v>1545</v>
      </c>
      <c r="B311" s="27">
        <v>0.92194989999999999</v>
      </c>
      <c r="C311" s="27"/>
      <c r="D311" s="34">
        <v>1545</v>
      </c>
      <c r="E311" s="27">
        <v>1.035717</v>
      </c>
      <c r="F311" s="27"/>
      <c r="H311" s="17">
        <f t="shared" si="12"/>
        <v>1.0482999</v>
      </c>
      <c r="I311" s="34">
        <f t="shared" si="13"/>
        <v>1545</v>
      </c>
      <c r="J311" s="27">
        <f t="shared" si="14"/>
        <v>0.89929989999999993</v>
      </c>
    </row>
    <row r="312" spans="1:10" x14ac:dyDescent="0.25">
      <c r="A312" s="34">
        <v>1550</v>
      </c>
      <c r="B312" s="27">
        <v>0.9232593</v>
      </c>
      <c r="C312" s="27"/>
      <c r="D312" s="34">
        <v>1550</v>
      </c>
      <c r="E312" s="27">
        <v>1.0370429999999999</v>
      </c>
      <c r="F312" s="27"/>
      <c r="H312" s="17">
        <f t="shared" si="12"/>
        <v>1.0496093</v>
      </c>
      <c r="I312" s="34">
        <f t="shared" si="13"/>
        <v>1550</v>
      </c>
      <c r="J312" s="27">
        <f t="shared" si="14"/>
        <v>0.90060929999999995</v>
      </c>
    </row>
    <row r="313" spans="1:10" x14ac:dyDescent="0.25">
      <c r="A313" s="34">
        <v>1555</v>
      </c>
      <c r="B313" s="27">
        <v>0.92456479999999996</v>
      </c>
      <c r="C313" s="27"/>
      <c r="D313" s="34">
        <v>1555</v>
      </c>
      <c r="E313" s="27">
        <v>1.038365</v>
      </c>
      <c r="F313" s="27"/>
      <c r="H313" s="17">
        <f t="shared" si="12"/>
        <v>1.0509147999999999</v>
      </c>
      <c r="I313" s="34">
        <f t="shared" si="13"/>
        <v>1555</v>
      </c>
      <c r="J313" s="27">
        <f t="shared" si="14"/>
        <v>0.90191479999999991</v>
      </c>
    </row>
    <row r="314" spans="1:10" x14ac:dyDescent="0.25">
      <c r="A314" s="34">
        <v>1560</v>
      </c>
      <c r="B314" s="27">
        <v>0.92586610000000003</v>
      </c>
      <c r="C314" s="27"/>
      <c r="D314" s="34">
        <v>1560</v>
      </c>
      <c r="E314" s="27">
        <v>1.0396829999999999</v>
      </c>
      <c r="F314" s="27"/>
      <c r="H314" s="17">
        <f t="shared" si="12"/>
        <v>1.0522161000000001</v>
      </c>
      <c r="I314" s="34">
        <f t="shared" si="13"/>
        <v>1560</v>
      </c>
      <c r="J314" s="27">
        <f t="shared" si="14"/>
        <v>0.90321610000000008</v>
      </c>
    </row>
    <row r="315" spans="1:10" x14ac:dyDescent="0.25">
      <c r="A315" s="34">
        <v>1565</v>
      </c>
      <c r="B315" s="27">
        <v>0.92716310000000002</v>
      </c>
      <c r="C315" s="27"/>
      <c r="D315" s="34">
        <v>1565</v>
      </c>
      <c r="E315" s="27">
        <v>1.040997</v>
      </c>
      <c r="F315" s="27"/>
      <c r="H315" s="17">
        <f t="shared" si="12"/>
        <v>1.0535131</v>
      </c>
      <c r="I315" s="34">
        <f t="shared" si="13"/>
        <v>1565</v>
      </c>
      <c r="J315" s="27">
        <f t="shared" si="14"/>
        <v>0.90451309999999996</v>
      </c>
    </row>
    <row r="316" spans="1:10" x14ac:dyDescent="0.25">
      <c r="A316" s="34">
        <v>1570</v>
      </c>
      <c r="B316" s="27">
        <v>0.92845679999999997</v>
      </c>
      <c r="C316" s="27"/>
      <c r="D316" s="34">
        <v>1570</v>
      </c>
      <c r="E316" s="27">
        <v>1.042306</v>
      </c>
      <c r="F316" s="27"/>
      <c r="H316" s="17">
        <f t="shared" si="12"/>
        <v>1.0548067999999999</v>
      </c>
      <c r="I316" s="34">
        <f t="shared" si="13"/>
        <v>1570</v>
      </c>
      <c r="J316" s="27">
        <f t="shared" si="14"/>
        <v>0.90580679999999991</v>
      </c>
    </row>
    <row r="317" spans="1:10" x14ac:dyDescent="0.25">
      <c r="A317" s="34">
        <v>1575</v>
      </c>
      <c r="B317" s="27">
        <v>0.92974619999999997</v>
      </c>
      <c r="C317" s="27"/>
      <c r="D317" s="34">
        <v>1575</v>
      </c>
      <c r="E317" s="27">
        <v>1.043612</v>
      </c>
      <c r="F317" s="27"/>
      <c r="H317" s="17">
        <f t="shared" si="12"/>
        <v>1.0560962</v>
      </c>
      <c r="I317" s="34">
        <f t="shared" si="13"/>
        <v>1575</v>
      </c>
      <c r="J317" s="27">
        <f t="shared" si="14"/>
        <v>0.90709620000000002</v>
      </c>
    </row>
    <row r="318" spans="1:10" x14ac:dyDescent="0.25">
      <c r="A318" s="34">
        <v>1580</v>
      </c>
      <c r="B318" s="27">
        <v>0.93103170000000002</v>
      </c>
      <c r="C318" s="27"/>
      <c r="D318" s="34">
        <v>1580</v>
      </c>
      <c r="E318" s="27">
        <v>1.0449139999999999</v>
      </c>
      <c r="F318" s="27"/>
      <c r="H318" s="17">
        <f t="shared" si="12"/>
        <v>1.0573817000000001</v>
      </c>
      <c r="I318" s="34">
        <f t="shared" si="13"/>
        <v>1580</v>
      </c>
      <c r="J318" s="27">
        <f t="shared" si="14"/>
        <v>0.90838170000000007</v>
      </c>
    </row>
    <row r="319" spans="1:10" x14ac:dyDescent="0.25">
      <c r="A319" s="34">
        <v>1585</v>
      </c>
      <c r="B319" s="27">
        <v>0.93231339999999996</v>
      </c>
      <c r="C319" s="27"/>
      <c r="D319" s="34">
        <v>1585</v>
      </c>
      <c r="E319" s="27">
        <v>1.046211</v>
      </c>
      <c r="F319" s="27"/>
      <c r="H319" s="17">
        <f t="shared" si="12"/>
        <v>1.0586633999999999</v>
      </c>
      <c r="I319" s="34">
        <f t="shared" si="13"/>
        <v>1585</v>
      </c>
      <c r="J319" s="27">
        <f t="shared" si="14"/>
        <v>0.9096633999999999</v>
      </c>
    </row>
    <row r="320" spans="1:10" x14ac:dyDescent="0.25">
      <c r="A320" s="34">
        <v>1590</v>
      </c>
      <c r="B320" s="27">
        <v>0.93359139999999996</v>
      </c>
      <c r="C320" s="27"/>
      <c r="D320" s="34">
        <v>1590</v>
      </c>
      <c r="E320" s="27">
        <v>1.0475049999999999</v>
      </c>
      <c r="F320" s="27"/>
      <c r="H320" s="17">
        <f t="shared" si="12"/>
        <v>1.0599414</v>
      </c>
      <c r="I320" s="34">
        <f t="shared" si="13"/>
        <v>1590</v>
      </c>
      <c r="J320" s="27">
        <f t="shared" si="14"/>
        <v>0.91094140000000001</v>
      </c>
    </row>
    <row r="321" spans="1:10" x14ac:dyDescent="0.25">
      <c r="A321" s="34">
        <v>1595</v>
      </c>
      <c r="B321" s="27">
        <v>0.93486550000000002</v>
      </c>
      <c r="C321" s="27"/>
      <c r="D321" s="34">
        <v>1595</v>
      </c>
      <c r="E321" s="27">
        <v>1.0487949999999999</v>
      </c>
      <c r="F321" s="27"/>
      <c r="H321" s="17">
        <f t="shared" si="12"/>
        <v>1.0612155000000001</v>
      </c>
      <c r="I321" s="34">
        <f t="shared" si="13"/>
        <v>1595</v>
      </c>
      <c r="J321" s="27">
        <f t="shared" si="14"/>
        <v>0.91221550000000007</v>
      </c>
    </row>
    <row r="322" spans="1:10" x14ac:dyDescent="0.25">
      <c r="A322" s="34">
        <v>1600</v>
      </c>
      <c r="B322" s="27">
        <v>0.93613579999999996</v>
      </c>
      <c r="C322" s="27"/>
      <c r="D322" s="34">
        <v>1600</v>
      </c>
      <c r="E322" s="27">
        <v>1.050081</v>
      </c>
      <c r="F322" s="27"/>
      <c r="H322" s="17">
        <f t="shared" si="12"/>
        <v>1.0624857999999999</v>
      </c>
      <c r="I322" s="34">
        <f t="shared" si="13"/>
        <v>1600</v>
      </c>
      <c r="J322" s="27">
        <f t="shared" si="14"/>
        <v>0.9134857999999999</v>
      </c>
    </row>
    <row r="323" spans="1:10" x14ac:dyDescent="0.25">
      <c r="A323" s="34">
        <v>1605</v>
      </c>
      <c r="B323" s="27">
        <v>0.93740219999999996</v>
      </c>
      <c r="C323" s="27"/>
      <c r="D323" s="34">
        <v>1605</v>
      </c>
      <c r="E323" s="27">
        <v>1.051363</v>
      </c>
      <c r="F323" s="27"/>
      <c r="H323" s="17">
        <f t="shared" si="12"/>
        <v>1.0637521999999999</v>
      </c>
      <c r="I323" s="34">
        <f t="shared" si="13"/>
        <v>1605</v>
      </c>
      <c r="J323" s="27">
        <f t="shared" si="14"/>
        <v>0.9147521999999999</v>
      </c>
    </row>
    <row r="324" spans="1:10" x14ac:dyDescent="0.25">
      <c r="A324" s="34">
        <v>1610</v>
      </c>
      <c r="B324" s="27">
        <v>0.93866490000000002</v>
      </c>
      <c r="C324" s="27"/>
      <c r="D324" s="34">
        <v>1610</v>
      </c>
      <c r="E324" s="27">
        <v>1.0526420000000001</v>
      </c>
      <c r="F324" s="27"/>
      <c r="H324" s="17">
        <f t="shared" si="12"/>
        <v>1.0650149</v>
      </c>
      <c r="I324" s="34">
        <f t="shared" si="13"/>
        <v>1610</v>
      </c>
      <c r="J324" s="27">
        <f t="shared" si="14"/>
        <v>0.91601489999999997</v>
      </c>
    </row>
    <row r="325" spans="1:10" x14ac:dyDescent="0.25">
      <c r="A325" s="34">
        <v>1615</v>
      </c>
      <c r="B325" s="27">
        <v>0.93992379999999998</v>
      </c>
      <c r="C325" s="27"/>
      <c r="D325" s="34">
        <v>1615</v>
      </c>
      <c r="E325" s="27">
        <v>1.0539160000000001</v>
      </c>
      <c r="F325" s="27"/>
      <c r="H325" s="17">
        <f t="shared" ref="H325:H388" si="15">B325+(0.007*(18.05-$S$3))</f>
        <v>1.0662738</v>
      </c>
      <c r="I325" s="34">
        <f t="shared" ref="I325:I388" si="16">D325</f>
        <v>1615</v>
      </c>
      <c r="J325" s="27">
        <f t="shared" ref="J325:J388" si="17">H325-0.149</f>
        <v>0.91727380000000003</v>
      </c>
    </row>
    <row r="326" spans="1:10" x14ac:dyDescent="0.25">
      <c r="A326" s="34">
        <v>1620</v>
      </c>
      <c r="B326" s="27">
        <v>0.94117930000000005</v>
      </c>
      <c r="C326" s="27"/>
      <c r="D326" s="34">
        <v>1620</v>
      </c>
      <c r="E326" s="27">
        <v>1.0551870000000001</v>
      </c>
      <c r="F326" s="27"/>
      <c r="H326" s="17">
        <f t="shared" si="15"/>
        <v>1.0675293000000001</v>
      </c>
      <c r="I326" s="34">
        <f t="shared" si="16"/>
        <v>1620</v>
      </c>
      <c r="J326" s="27">
        <f t="shared" si="17"/>
        <v>0.9185293000000001</v>
      </c>
    </row>
    <row r="327" spans="1:10" x14ac:dyDescent="0.25">
      <c r="A327" s="34">
        <v>1625</v>
      </c>
      <c r="B327" s="27">
        <v>0.94243100000000002</v>
      </c>
      <c r="C327" s="27"/>
      <c r="D327" s="34">
        <v>1625</v>
      </c>
      <c r="E327" s="27">
        <v>1.056454</v>
      </c>
      <c r="F327" s="27"/>
      <c r="H327" s="17">
        <f t="shared" si="15"/>
        <v>1.068781</v>
      </c>
      <c r="I327" s="34">
        <f t="shared" si="16"/>
        <v>1625</v>
      </c>
      <c r="J327" s="27">
        <f t="shared" si="17"/>
        <v>0.91978099999999996</v>
      </c>
    </row>
    <row r="328" spans="1:10" x14ac:dyDescent="0.25">
      <c r="A328" s="34">
        <v>1630</v>
      </c>
      <c r="B328" s="27">
        <v>0.94367889999999999</v>
      </c>
      <c r="C328" s="27"/>
      <c r="D328" s="34">
        <v>1630</v>
      </c>
      <c r="E328" s="27">
        <v>1.057717</v>
      </c>
      <c r="F328" s="27"/>
      <c r="H328" s="17">
        <f t="shared" si="15"/>
        <v>1.0700289000000001</v>
      </c>
      <c r="I328" s="34">
        <f t="shared" si="16"/>
        <v>1630</v>
      </c>
      <c r="J328" s="27">
        <f t="shared" si="17"/>
        <v>0.92102890000000004</v>
      </c>
    </row>
    <row r="329" spans="1:10" x14ac:dyDescent="0.25">
      <c r="A329" s="34">
        <v>1635</v>
      </c>
      <c r="B329" s="27">
        <v>0.94492290000000001</v>
      </c>
      <c r="C329" s="27"/>
      <c r="D329" s="34">
        <v>1635</v>
      </c>
      <c r="E329" s="27">
        <v>1.0589770000000001</v>
      </c>
      <c r="F329" s="27"/>
      <c r="H329" s="17">
        <f t="shared" si="15"/>
        <v>1.0712729000000001</v>
      </c>
      <c r="I329" s="34">
        <f t="shared" si="16"/>
        <v>1635</v>
      </c>
      <c r="J329" s="27">
        <f t="shared" si="17"/>
        <v>0.92227290000000006</v>
      </c>
    </row>
    <row r="330" spans="1:10" x14ac:dyDescent="0.25">
      <c r="A330" s="34">
        <v>1640</v>
      </c>
      <c r="B330" s="27">
        <v>0.94616370000000005</v>
      </c>
      <c r="C330" s="27"/>
      <c r="D330" s="34">
        <v>1640</v>
      </c>
      <c r="E330" s="27">
        <v>1.0602320000000001</v>
      </c>
      <c r="F330" s="27"/>
      <c r="H330" s="17">
        <f t="shared" si="15"/>
        <v>1.0725137</v>
      </c>
      <c r="I330" s="34">
        <f t="shared" si="16"/>
        <v>1640</v>
      </c>
      <c r="J330" s="27">
        <f t="shared" si="17"/>
        <v>0.92351369999999999</v>
      </c>
    </row>
    <row r="331" spans="1:10" x14ac:dyDescent="0.25">
      <c r="A331" s="34">
        <v>1645</v>
      </c>
      <c r="B331" s="27">
        <v>0.94740060000000004</v>
      </c>
      <c r="C331" s="27"/>
      <c r="D331" s="34">
        <v>1645</v>
      </c>
      <c r="E331" s="27">
        <v>1.0614840000000001</v>
      </c>
      <c r="F331" s="27"/>
      <c r="H331" s="17">
        <f t="shared" si="15"/>
        <v>1.0737506000000001</v>
      </c>
      <c r="I331" s="34">
        <f t="shared" si="16"/>
        <v>1645</v>
      </c>
      <c r="J331" s="27">
        <f t="shared" si="17"/>
        <v>0.92475060000000009</v>
      </c>
    </row>
    <row r="332" spans="1:10" x14ac:dyDescent="0.25">
      <c r="A332" s="34">
        <v>1650</v>
      </c>
      <c r="B332" s="27">
        <v>0.94863410000000004</v>
      </c>
      <c r="C332" s="27"/>
      <c r="D332" s="34">
        <v>1650</v>
      </c>
      <c r="E332" s="27">
        <v>1.0627329999999999</v>
      </c>
      <c r="F332" s="27"/>
      <c r="H332" s="17">
        <f t="shared" si="15"/>
        <v>1.0749841</v>
      </c>
      <c r="I332" s="34">
        <f t="shared" si="16"/>
        <v>1650</v>
      </c>
      <c r="J332" s="27">
        <f t="shared" si="17"/>
        <v>0.92598409999999998</v>
      </c>
    </row>
    <row r="333" spans="1:10" x14ac:dyDescent="0.25">
      <c r="A333" s="34">
        <v>1655</v>
      </c>
      <c r="B333" s="27">
        <v>0.94986389999999998</v>
      </c>
      <c r="C333" s="27"/>
      <c r="D333" s="34">
        <v>1655</v>
      </c>
      <c r="E333" s="27">
        <v>1.0639780000000001</v>
      </c>
      <c r="F333" s="27"/>
      <c r="H333" s="17">
        <f t="shared" si="15"/>
        <v>1.0762138999999999</v>
      </c>
      <c r="I333" s="34">
        <f t="shared" si="16"/>
        <v>1655</v>
      </c>
      <c r="J333" s="27">
        <f t="shared" si="17"/>
        <v>0.92721389999999992</v>
      </c>
    </row>
    <row r="334" spans="1:10" x14ac:dyDescent="0.25">
      <c r="A334" s="34">
        <v>1660</v>
      </c>
      <c r="B334" s="27">
        <v>0.95109030000000006</v>
      </c>
      <c r="C334" s="27"/>
      <c r="D334" s="34">
        <v>1660</v>
      </c>
      <c r="E334" s="27">
        <v>1.0652189999999999</v>
      </c>
      <c r="F334" s="27"/>
      <c r="H334" s="17">
        <f t="shared" si="15"/>
        <v>1.0774403000000001</v>
      </c>
      <c r="I334" s="34">
        <f t="shared" si="16"/>
        <v>1660</v>
      </c>
      <c r="J334" s="27">
        <f t="shared" si="17"/>
        <v>0.92844030000000011</v>
      </c>
    </row>
    <row r="335" spans="1:10" x14ac:dyDescent="0.25">
      <c r="A335" s="34">
        <v>1665</v>
      </c>
      <c r="B335" s="27">
        <v>0.95231290000000002</v>
      </c>
      <c r="C335" s="27"/>
      <c r="D335" s="34">
        <v>1665</v>
      </c>
      <c r="E335" s="27">
        <v>1.0664560000000001</v>
      </c>
      <c r="F335" s="27"/>
      <c r="H335" s="17">
        <f t="shared" si="15"/>
        <v>1.0786629000000001</v>
      </c>
      <c r="I335" s="34">
        <f t="shared" si="16"/>
        <v>1665</v>
      </c>
      <c r="J335" s="27">
        <f t="shared" si="17"/>
        <v>0.92966290000000007</v>
      </c>
    </row>
    <row r="336" spans="1:10" x14ac:dyDescent="0.25">
      <c r="A336" s="34">
        <v>1670</v>
      </c>
      <c r="B336" s="27">
        <v>0.95353220000000005</v>
      </c>
      <c r="C336" s="27"/>
      <c r="D336" s="34">
        <v>1670</v>
      </c>
      <c r="E336" s="27">
        <v>1.06769</v>
      </c>
      <c r="F336" s="27"/>
      <c r="H336" s="17">
        <f t="shared" si="15"/>
        <v>1.0798822000000001</v>
      </c>
      <c r="I336" s="34">
        <f t="shared" si="16"/>
        <v>1670</v>
      </c>
      <c r="J336" s="27">
        <f t="shared" si="17"/>
        <v>0.9308822000000001</v>
      </c>
    </row>
    <row r="337" spans="1:10" x14ac:dyDescent="0.25">
      <c r="A337" s="34">
        <v>1675</v>
      </c>
      <c r="B337" s="27">
        <v>0.95474820000000005</v>
      </c>
      <c r="C337" s="27"/>
      <c r="D337" s="34">
        <v>1675</v>
      </c>
      <c r="E337" s="27">
        <v>1.068921</v>
      </c>
      <c r="F337" s="27"/>
      <c r="H337" s="17">
        <f t="shared" si="15"/>
        <v>1.0810982</v>
      </c>
      <c r="I337" s="34">
        <f t="shared" si="16"/>
        <v>1675</v>
      </c>
      <c r="J337" s="27">
        <f t="shared" si="17"/>
        <v>0.93209819999999999</v>
      </c>
    </row>
    <row r="338" spans="1:10" x14ac:dyDescent="0.25">
      <c r="A338" s="34">
        <v>1680</v>
      </c>
      <c r="B338" s="27">
        <v>0.95596080000000005</v>
      </c>
      <c r="C338" s="27"/>
      <c r="D338" s="34">
        <v>1680</v>
      </c>
      <c r="E338" s="27">
        <v>1.0701480000000001</v>
      </c>
      <c r="F338" s="27"/>
      <c r="H338" s="17">
        <f t="shared" si="15"/>
        <v>1.0823108000000001</v>
      </c>
      <c r="I338" s="34">
        <f t="shared" si="16"/>
        <v>1680</v>
      </c>
      <c r="J338" s="27">
        <f t="shared" si="17"/>
        <v>0.93331080000000011</v>
      </c>
    </row>
    <row r="339" spans="1:10" x14ac:dyDescent="0.25">
      <c r="A339" s="34">
        <v>1685</v>
      </c>
      <c r="B339" s="27">
        <v>0.95716950000000001</v>
      </c>
      <c r="C339" s="27"/>
      <c r="D339" s="34">
        <v>1685</v>
      </c>
      <c r="E339" s="27">
        <v>1.0713710000000001</v>
      </c>
      <c r="F339" s="27"/>
      <c r="H339" s="17">
        <f t="shared" si="15"/>
        <v>1.0835195</v>
      </c>
      <c r="I339" s="34">
        <f t="shared" si="16"/>
        <v>1685</v>
      </c>
      <c r="J339" s="27">
        <f t="shared" si="17"/>
        <v>0.93451949999999995</v>
      </c>
    </row>
    <row r="340" spans="1:10" x14ac:dyDescent="0.25">
      <c r="A340" s="34">
        <v>1690</v>
      </c>
      <c r="B340" s="27">
        <v>0.95837499999999998</v>
      </c>
      <c r="C340" s="27"/>
      <c r="D340" s="34">
        <v>1690</v>
      </c>
      <c r="E340" s="27">
        <v>1.0725910000000001</v>
      </c>
      <c r="F340" s="27"/>
      <c r="H340" s="17">
        <f t="shared" si="15"/>
        <v>1.0847249999999999</v>
      </c>
      <c r="I340" s="34">
        <f t="shared" si="16"/>
        <v>1690</v>
      </c>
      <c r="J340" s="27">
        <f t="shared" si="17"/>
        <v>0.93572499999999992</v>
      </c>
    </row>
    <row r="341" spans="1:10" x14ac:dyDescent="0.25">
      <c r="A341" s="34">
        <v>1695</v>
      </c>
      <c r="B341" s="27">
        <v>0.95957709999999996</v>
      </c>
      <c r="C341" s="27"/>
      <c r="D341" s="34">
        <v>1695</v>
      </c>
      <c r="E341" s="27">
        <v>1.0738080000000001</v>
      </c>
      <c r="F341" s="27"/>
      <c r="H341" s="17">
        <f t="shared" si="15"/>
        <v>1.0859270999999999</v>
      </c>
      <c r="I341" s="34">
        <f t="shared" si="16"/>
        <v>1695</v>
      </c>
      <c r="J341" s="27">
        <f t="shared" si="17"/>
        <v>0.9369270999999999</v>
      </c>
    </row>
    <row r="342" spans="1:10" x14ac:dyDescent="0.25">
      <c r="A342" s="34">
        <v>1700</v>
      </c>
      <c r="B342" s="27">
        <v>0.96077590000000002</v>
      </c>
      <c r="C342" s="27"/>
      <c r="D342" s="34">
        <v>1700</v>
      </c>
      <c r="E342" s="27">
        <v>1.0750200000000001</v>
      </c>
      <c r="F342" s="27"/>
      <c r="H342" s="17">
        <f t="shared" si="15"/>
        <v>1.0871259</v>
      </c>
      <c r="I342" s="34">
        <f t="shared" si="16"/>
        <v>1700</v>
      </c>
      <c r="J342" s="27">
        <f t="shared" si="17"/>
        <v>0.93812589999999996</v>
      </c>
    </row>
    <row r="343" spans="1:10" x14ac:dyDescent="0.25">
      <c r="A343" s="34">
        <v>1705</v>
      </c>
      <c r="B343" s="27">
        <v>0.96197129999999997</v>
      </c>
      <c r="C343" s="27"/>
      <c r="D343" s="34">
        <v>1705</v>
      </c>
      <c r="E343" s="27">
        <v>1.07623</v>
      </c>
      <c r="F343" s="27"/>
      <c r="H343" s="17">
        <f t="shared" si="15"/>
        <v>1.0883213</v>
      </c>
      <c r="I343" s="34">
        <f t="shared" si="16"/>
        <v>1705</v>
      </c>
      <c r="J343" s="27">
        <f t="shared" si="17"/>
        <v>0.93932130000000003</v>
      </c>
    </row>
    <row r="344" spans="1:10" x14ac:dyDescent="0.25">
      <c r="A344" s="34">
        <v>1710</v>
      </c>
      <c r="B344" s="27">
        <v>0.9631634</v>
      </c>
      <c r="C344" s="27"/>
      <c r="D344" s="34">
        <v>1710</v>
      </c>
      <c r="E344" s="27">
        <v>1.0774360000000001</v>
      </c>
      <c r="F344" s="27"/>
      <c r="H344" s="17">
        <f t="shared" si="15"/>
        <v>1.0895134</v>
      </c>
      <c r="I344" s="34">
        <f t="shared" si="16"/>
        <v>1710</v>
      </c>
      <c r="J344" s="27">
        <f t="shared" si="17"/>
        <v>0.94051339999999994</v>
      </c>
    </row>
    <row r="345" spans="1:10" x14ac:dyDescent="0.25">
      <c r="A345" s="34">
        <v>1715</v>
      </c>
      <c r="B345" s="27">
        <v>0.96435170000000003</v>
      </c>
      <c r="C345" s="27"/>
      <c r="D345" s="34">
        <v>1715</v>
      </c>
      <c r="E345" s="27">
        <v>1.0786389999999999</v>
      </c>
      <c r="F345" s="27"/>
      <c r="H345" s="17">
        <f t="shared" si="15"/>
        <v>1.0907017000000001</v>
      </c>
      <c r="I345" s="34">
        <f t="shared" si="16"/>
        <v>1715</v>
      </c>
      <c r="J345" s="27">
        <f t="shared" si="17"/>
        <v>0.94170170000000009</v>
      </c>
    </row>
    <row r="346" spans="1:10" x14ac:dyDescent="0.25">
      <c r="A346" s="34">
        <v>1720</v>
      </c>
      <c r="B346" s="27">
        <v>0.96553710000000004</v>
      </c>
      <c r="C346" s="27"/>
      <c r="D346" s="34">
        <v>1720</v>
      </c>
      <c r="E346" s="27">
        <v>1.0798380000000001</v>
      </c>
      <c r="F346" s="27"/>
      <c r="H346" s="17">
        <f t="shared" si="15"/>
        <v>1.0918871000000001</v>
      </c>
      <c r="I346" s="34">
        <f t="shared" si="16"/>
        <v>1720</v>
      </c>
      <c r="J346" s="27">
        <f t="shared" si="17"/>
        <v>0.94288710000000009</v>
      </c>
    </row>
    <row r="347" spans="1:10" x14ac:dyDescent="0.25">
      <c r="A347" s="34">
        <v>1725</v>
      </c>
      <c r="B347" s="27">
        <v>0.9667192</v>
      </c>
      <c r="C347" s="27"/>
      <c r="D347" s="34">
        <v>1725</v>
      </c>
      <c r="E347" s="27">
        <v>1.0810340000000001</v>
      </c>
      <c r="F347" s="27"/>
      <c r="H347" s="17">
        <f t="shared" si="15"/>
        <v>1.0930692</v>
      </c>
      <c r="I347" s="34">
        <f t="shared" si="16"/>
        <v>1725</v>
      </c>
      <c r="J347" s="27">
        <f t="shared" si="17"/>
        <v>0.94406919999999994</v>
      </c>
    </row>
    <row r="348" spans="1:10" x14ac:dyDescent="0.25">
      <c r="A348" s="34">
        <v>1730</v>
      </c>
      <c r="B348" s="27">
        <v>0.96789789999999998</v>
      </c>
      <c r="C348" s="27"/>
      <c r="D348" s="34">
        <v>1730</v>
      </c>
      <c r="E348" s="27">
        <v>1.0822270000000001</v>
      </c>
      <c r="F348" s="27"/>
      <c r="H348" s="17">
        <f t="shared" si="15"/>
        <v>1.0942479000000001</v>
      </c>
      <c r="I348" s="34">
        <f t="shared" si="16"/>
        <v>1730</v>
      </c>
      <c r="J348" s="27">
        <f t="shared" si="17"/>
        <v>0.94524790000000003</v>
      </c>
    </row>
    <row r="349" spans="1:10" x14ac:dyDescent="0.25">
      <c r="A349" s="34">
        <v>1735</v>
      </c>
      <c r="B349" s="27">
        <v>0.96907379999999999</v>
      </c>
      <c r="C349" s="27"/>
      <c r="D349" s="34">
        <v>1735</v>
      </c>
      <c r="E349" s="27">
        <v>1.0834159999999999</v>
      </c>
      <c r="F349" s="27"/>
      <c r="H349" s="17">
        <f t="shared" si="15"/>
        <v>1.0954238000000001</v>
      </c>
      <c r="I349" s="34">
        <f t="shared" si="16"/>
        <v>1735</v>
      </c>
      <c r="J349" s="27">
        <f t="shared" si="17"/>
        <v>0.94642380000000004</v>
      </c>
    </row>
    <row r="350" spans="1:10" x14ac:dyDescent="0.25">
      <c r="A350" s="34">
        <v>1740</v>
      </c>
      <c r="B350" s="27">
        <v>0.97024580000000005</v>
      </c>
      <c r="C350" s="27"/>
      <c r="D350" s="34">
        <v>1740</v>
      </c>
      <c r="E350" s="27">
        <v>1.0846020000000001</v>
      </c>
      <c r="F350" s="27"/>
      <c r="H350" s="17">
        <f t="shared" si="15"/>
        <v>1.0965958</v>
      </c>
      <c r="I350" s="34">
        <f t="shared" si="16"/>
        <v>1740</v>
      </c>
      <c r="J350" s="27">
        <f t="shared" si="17"/>
        <v>0.94759579999999999</v>
      </c>
    </row>
    <row r="351" spans="1:10" x14ac:dyDescent="0.25">
      <c r="A351" s="34">
        <v>1745</v>
      </c>
      <c r="B351" s="27">
        <v>0.97141500000000003</v>
      </c>
      <c r="C351" s="27"/>
      <c r="D351" s="34">
        <v>1745</v>
      </c>
      <c r="E351" s="27">
        <v>1.085785</v>
      </c>
      <c r="F351" s="27"/>
      <c r="H351" s="17">
        <f t="shared" si="15"/>
        <v>1.0977650000000001</v>
      </c>
      <c r="I351" s="34">
        <f t="shared" si="16"/>
        <v>1745</v>
      </c>
      <c r="J351" s="27">
        <f t="shared" si="17"/>
        <v>0.94876500000000008</v>
      </c>
    </row>
    <row r="352" spans="1:10" x14ac:dyDescent="0.25">
      <c r="A352" s="34">
        <v>1750</v>
      </c>
      <c r="B352" s="27">
        <v>0.97258089999999997</v>
      </c>
      <c r="C352" s="27"/>
      <c r="D352" s="34">
        <v>1750</v>
      </c>
      <c r="E352" s="27">
        <v>1.086965</v>
      </c>
      <c r="F352" s="27"/>
      <c r="H352" s="17">
        <f t="shared" si="15"/>
        <v>1.0989309</v>
      </c>
      <c r="I352" s="34">
        <f t="shared" si="16"/>
        <v>1750</v>
      </c>
      <c r="J352" s="27">
        <f t="shared" si="17"/>
        <v>0.94993090000000002</v>
      </c>
    </row>
    <row r="353" spans="1:10" x14ac:dyDescent="0.25">
      <c r="A353" s="34">
        <v>1755</v>
      </c>
      <c r="B353" s="27">
        <v>0.9737439</v>
      </c>
      <c r="C353" s="27"/>
      <c r="D353" s="34">
        <v>1755</v>
      </c>
      <c r="E353" s="27">
        <v>1.0881400000000001</v>
      </c>
      <c r="F353" s="27"/>
      <c r="H353" s="17">
        <f t="shared" si="15"/>
        <v>1.1000939000000001</v>
      </c>
      <c r="I353" s="34">
        <f t="shared" si="16"/>
        <v>1755</v>
      </c>
      <c r="J353" s="27">
        <f t="shared" si="17"/>
        <v>0.95109390000000005</v>
      </c>
    </row>
    <row r="354" spans="1:10" x14ac:dyDescent="0.25">
      <c r="A354" s="34">
        <v>1760</v>
      </c>
      <c r="B354" s="27">
        <v>0.97490310000000002</v>
      </c>
      <c r="C354" s="27"/>
      <c r="D354" s="34">
        <v>1760</v>
      </c>
      <c r="E354" s="27">
        <v>1.0893139999999999</v>
      </c>
      <c r="F354" s="27"/>
      <c r="H354" s="17">
        <f t="shared" si="15"/>
        <v>1.1012531000000001</v>
      </c>
      <c r="I354" s="34">
        <f t="shared" si="16"/>
        <v>1760</v>
      </c>
      <c r="J354" s="27">
        <f t="shared" si="17"/>
        <v>0.95225310000000007</v>
      </c>
    </row>
    <row r="355" spans="1:10" x14ac:dyDescent="0.25">
      <c r="A355" s="34">
        <v>1765</v>
      </c>
      <c r="B355" s="27">
        <v>0.97605940000000002</v>
      </c>
      <c r="C355" s="27"/>
      <c r="D355" s="34">
        <v>1765</v>
      </c>
      <c r="E355" s="27">
        <v>1.090484</v>
      </c>
      <c r="F355" s="27"/>
      <c r="H355" s="17">
        <f t="shared" si="15"/>
        <v>1.1024094</v>
      </c>
      <c r="I355" s="34">
        <f t="shared" si="16"/>
        <v>1765</v>
      </c>
      <c r="J355" s="27">
        <f t="shared" si="17"/>
        <v>0.95340939999999996</v>
      </c>
    </row>
    <row r="356" spans="1:10" x14ac:dyDescent="0.25">
      <c r="A356" s="34">
        <v>1770</v>
      </c>
      <c r="B356" s="27">
        <v>0.97721290000000005</v>
      </c>
      <c r="C356" s="27"/>
      <c r="D356" s="34">
        <v>1770</v>
      </c>
      <c r="E356" s="27">
        <v>1.09165</v>
      </c>
      <c r="F356" s="27"/>
      <c r="H356" s="17">
        <f t="shared" si="15"/>
        <v>1.1035629</v>
      </c>
      <c r="I356" s="34">
        <f t="shared" si="16"/>
        <v>1770</v>
      </c>
      <c r="J356" s="27">
        <f t="shared" si="17"/>
        <v>0.95456289999999999</v>
      </c>
    </row>
    <row r="357" spans="1:10" x14ac:dyDescent="0.25">
      <c r="A357" s="34">
        <v>1775</v>
      </c>
      <c r="B357" s="27">
        <v>0.97836299999999998</v>
      </c>
      <c r="C357" s="27"/>
      <c r="D357" s="34">
        <v>1775</v>
      </c>
      <c r="E357" s="27">
        <v>1.092813</v>
      </c>
      <c r="F357" s="27"/>
      <c r="H357" s="17">
        <f t="shared" si="15"/>
        <v>1.1047130000000001</v>
      </c>
      <c r="I357" s="34">
        <f t="shared" si="16"/>
        <v>1775</v>
      </c>
      <c r="J357" s="27">
        <f t="shared" si="17"/>
        <v>0.95571300000000003</v>
      </c>
    </row>
    <row r="358" spans="1:10" x14ac:dyDescent="0.25">
      <c r="A358" s="34">
        <v>1780</v>
      </c>
      <c r="B358" s="27">
        <v>0.97951029999999994</v>
      </c>
      <c r="C358" s="27"/>
      <c r="D358" s="34">
        <v>1780</v>
      </c>
      <c r="E358" s="27">
        <v>1.093974</v>
      </c>
      <c r="F358" s="27"/>
      <c r="H358" s="17">
        <f t="shared" si="15"/>
        <v>1.1058603</v>
      </c>
      <c r="I358" s="34">
        <f t="shared" si="16"/>
        <v>1780</v>
      </c>
      <c r="J358" s="27">
        <f t="shared" si="17"/>
        <v>0.9568603</v>
      </c>
    </row>
    <row r="359" spans="1:10" x14ac:dyDescent="0.25">
      <c r="A359" s="34">
        <v>1785</v>
      </c>
      <c r="B359" s="27">
        <v>0.98065420000000003</v>
      </c>
      <c r="C359" s="27"/>
      <c r="D359" s="34">
        <v>1785</v>
      </c>
      <c r="E359" s="27">
        <v>1.0951310000000001</v>
      </c>
      <c r="F359" s="27"/>
      <c r="H359" s="17">
        <f t="shared" si="15"/>
        <v>1.1070042</v>
      </c>
      <c r="I359" s="34">
        <f t="shared" si="16"/>
        <v>1785</v>
      </c>
      <c r="J359" s="27">
        <f t="shared" si="17"/>
        <v>0.95800419999999997</v>
      </c>
    </row>
    <row r="360" spans="1:10" x14ac:dyDescent="0.25">
      <c r="A360" s="34">
        <v>1790</v>
      </c>
      <c r="B360" s="27">
        <v>0.98179479999999997</v>
      </c>
      <c r="C360" s="27"/>
      <c r="D360" s="34">
        <v>1790</v>
      </c>
      <c r="E360" s="27">
        <v>1.096285</v>
      </c>
      <c r="F360" s="27"/>
      <c r="H360" s="17">
        <f t="shared" si="15"/>
        <v>1.1081448</v>
      </c>
      <c r="I360" s="34">
        <f t="shared" si="16"/>
        <v>1790</v>
      </c>
      <c r="J360" s="27">
        <f t="shared" si="17"/>
        <v>0.95914480000000002</v>
      </c>
    </row>
    <row r="361" spans="1:10" x14ac:dyDescent="0.25">
      <c r="A361" s="34">
        <v>1795</v>
      </c>
      <c r="B361" s="27">
        <v>0.98293299999999995</v>
      </c>
      <c r="C361" s="27"/>
      <c r="D361" s="34">
        <v>1795</v>
      </c>
      <c r="E361" s="27">
        <v>1.0974360000000001</v>
      </c>
      <c r="F361" s="27"/>
      <c r="H361" s="17">
        <f t="shared" si="15"/>
        <v>1.109283</v>
      </c>
      <c r="I361" s="34">
        <f t="shared" si="16"/>
        <v>1795</v>
      </c>
      <c r="J361" s="27">
        <f t="shared" si="17"/>
        <v>0.960283</v>
      </c>
    </row>
    <row r="362" spans="1:10" x14ac:dyDescent="0.25">
      <c r="A362" s="34">
        <v>1800</v>
      </c>
      <c r="B362" s="27">
        <v>0.98406740000000004</v>
      </c>
      <c r="C362" s="27"/>
      <c r="D362" s="34">
        <v>1800</v>
      </c>
      <c r="E362" s="27">
        <v>1.098584</v>
      </c>
      <c r="F362" s="27"/>
      <c r="H362" s="17">
        <f t="shared" si="15"/>
        <v>1.1104174</v>
      </c>
      <c r="I362" s="34">
        <f t="shared" si="16"/>
        <v>1800</v>
      </c>
      <c r="J362" s="27">
        <f t="shared" si="17"/>
        <v>0.96141739999999998</v>
      </c>
    </row>
    <row r="363" spans="1:10" x14ac:dyDescent="0.25">
      <c r="A363" s="34">
        <v>1805</v>
      </c>
      <c r="B363" s="27">
        <v>0.98519950000000001</v>
      </c>
      <c r="C363" s="27"/>
      <c r="D363" s="34">
        <v>1805</v>
      </c>
      <c r="E363" s="27">
        <v>1.099728</v>
      </c>
      <c r="F363" s="27"/>
      <c r="H363" s="17">
        <f t="shared" si="15"/>
        <v>1.1115495</v>
      </c>
      <c r="I363" s="34">
        <f t="shared" si="16"/>
        <v>1805</v>
      </c>
      <c r="J363" s="27">
        <f t="shared" si="17"/>
        <v>0.96254949999999995</v>
      </c>
    </row>
    <row r="364" spans="1:10" x14ac:dyDescent="0.25">
      <c r="A364" s="34">
        <v>1810</v>
      </c>
      <c r="B364" s="27">
        <v>0.98632810000000004</v>
      </c>
      <c r="C364" s="27"/>
      <c r="D364" s="34">
        <v>1810</v>
      </c>
      <c r="E364" s="27">
        <v>1.10087</v>
      </c>
      <c r="F364" s="27"/>
      <c r="H364" s="17">
        <f t="shared" si="15"/>
        <v>1.1126781000000001</v>
      </c>
      <c r="I364" s="34">
        <f t="shared" si="16"/>
        <v>1810</v>
      </c>
      <c r="J364" s="27">
        <f t="shared" si="17"/>
        <v>0.96367810000000009</v>
      </c>
    </row>
    <row r="365" spans="1:10" x14ac:dyDescent="0.25">
      <c r="A365" s="34">
        <v>1815</v>
      </c>
      <c r="B365" s="27">
        <v>0.9874539</v>
      </c>
      <c r="C365" s="27"/>
      <c r="D365" s="34">
        <v>1815</v>
      </c>
      <c r="E365" s="27">
        <v>1.1020080000000001</v>
      </c>
      <c r="F365" s="27"/>
      <c r="H365" s="17">
        <f t="shared" si="15"/>
        <v>1.1138039</v>
      </c>
      <c r="I365" s="34">
        <f t="shared" si="16"/>
        <v>1815</v>
      </c>
      <c r="J365" s="27">
        <f t="shared" si="17"/>
        <v>0.96480389999999994</v>
      </c>
    </row>
    <row r="366" spans="1:10" x14ac:dyDescent="0.25">
      <c r="A366" s="34">
        <v>1820</v>
      </c>
      <c r="B366" s="27">
        <v>0.98857689999999998</v>
      </c>
      <c r="C366" s="27"/>
      <c r="D366" s="34">
        <v>1820</v>
      </c>
      <c r="E366" s="27">
        <v>1.1031439999999999</v>
      </c>
      <c r="F366" s="27"/>
      <c r="H366" s="17">
        <f t="shared" si="15"/>
        <v>1.1149268999999999</v>
      </c>
      <c r="I366" s="34">
        <f t="shared" si="16"/>
        <v>1820</v>
      </c>
      <c r="J366" s="27">
        <f t="shared" si="17"/>
        <v>0.96592689999999992</v>
      </c>
    </row>
    <row r="367" spans="1:10" x14ac:dyDescent="0.25">
      <c r="A367" s="34">
        <v>1825</v>
      </c>
      <c r="B367" s="27">
        <v>0.98969700000000005</v>
      </c>
      <c r="C367" s="27"/>
      <c r="D367" s="34">
        <v>1825</v>
      </c>
      <c r="E367" s="27">
        <v>1.104277</v>
      </c>
      <c r="F367" s="27"/>
      <c r="H367" s="17">
        <f t="shared" si="15"/>
        <v>1.116047</v>
      </c>
      <c r="I367" s="34">
        <f t="shared" si="16"/>
        <v>1825</v>
      </c>
      <c r="J367" s="27">
        <f t="shared" si="17"/>
        <v>0.96704699999999999</v>
      </c>
    </row>
    <row r="368" spans="1:10" x14ac:dyDescent="0.25">
      <c r="A368" s="34">
        <v>1830</v>
      </c>
      <c r="B368" s="27">
        <v>0.99081370000000002</v>
      </c>
      <c r="C368" s="27"/>
      <c r="D368" s="34">
        <v>1830</v>
      </c>
      <c r="E368" s="27">
        <v>1.1054060000000001</v>
      </c>
      <c r="F368" s="27"/>
      <c r="H368" s="17">
        <f t="shared" si="15"/>
        <v>1.1171637000000001</v>
      </c>
      <c r="I368" s="34">
        <f t="shared" si="16"/>
        <v>1830</v>
      </c>
      <c r="J368" s="27">
        <f t="shared" si="17"/>
        <v>0.96816370000000007</v>
      </c>
    </row>
    <row r="369" spans="1:10" x14ac:dyDescent="0.25">
      <c r="A369" s="34">
        <v>1835</v>
      </c>
      <c r="B369" s="27">
        <v>0.99192809999999998</v>
      </c>
      <c r="C369" s="27"/>
      <c r="D369" s="34">
        <v>1835</v>
      </c>
      <c r="E369" s="27">
        <v>1.106533</v>
      </c>
      <c r="F369" s="27"/>
      <c r="H369" s="17">
        <f t="shared" si="15"/>
        <v>1.1182780999999999</v>
      </c>
      <c r="I369" s="34">
        <f t="shared" si="16"/>
        <v>1835</v>
      </c>
      <c r="J369" s="27">
        <f t="shared" si="17"/>
        <v>0.96927809999999992</v>
      </c>
    </row>
    <row r="370" spans="1:10" x14ac:dyDescent="0.25">
      <c r="A370" s="34">
        <v>1840</v>
      </c>
      <c r="B370" s="27">
        <v>0.99303909999999995</v>
      </c>
      <c r="C370" s="27"/>
      <c r="D370" s="34">
        <v>1840</v>
      </c>
      <c r="E370" s="27">
        <v>1.107656</v>
      </c>
      <c r="F370" s="27"/>
      <c r="H370" s="17">
        <f t="shared" si="15"/>
        <v>1.1193891</v>
      </c>
      <c r="I370" s="34">
        <f t="shared" si="16"/>
        <v>1840</v>
      </c>
      <c r="J370" s="27">
        <f t="shared" si="17"/>
        <v>0.9703891</v>
      </c>
    </row>
    <row r="371" spans="1:10" x14ac:dyDescent="0.25">
      <c r="A371" s="34">
        <v>1845</v>
      </c>
      <c r="B371" s="27">
        <v>0.99414729999999996</v>
      </c>
      <c r="C371" s="27"/>
      <c r="D371" s="34">
        <v>1845</v>
      </c>
      <c r="E371" s="27">
        <v>1.1087769999999999</v>
      </c>
      <c r="F371" s="27"/>
      <c r="H371" s="17">
        <f t="shared" si="15"/>
        <v>1.1204973</v>
      </c>
      <c r="I371" s="34">
        <f t="shared" si="16"/>
        <v>1845</v>
      </c>
      <c r="J371" s="27">
        <f t="shared" si="17"/>
        <v>0.97149730000000001</v>
      </c>
    </row>
    <row r="372" spans="1:10" x14ac:dyDescent="0.25">
      <c r="A372" s="34">
        <v>1850</v>
      </c>
      <c r="B372" s="27">
        <v>0.9952531</v>
      </c>
      <c r="C372" s="27"/>
      <c r="D372" s="34">
        <v>1850</v>
      </c>
      <c r="E372" s="27">
        <v>1.1098950000000001</v>
      </c>
      <c r="F372" s="27"/>
      <c r="H372" s="17">
        <f t="shared" si="15"/>
        <v>1.1216031</v>
      </c>
      <c r="I372" s="34">
        <f t="shared" si="16"/>
        <v>1850</v>
      </c>
      <c r="J372" s="27">
        <f t="shared" si="17"/>
        <v>0.97260309999999994</v>
      </c>
    </row>
    <row r="373" spans="1:10" x14ac:dyDescent="0.25">
      <c r="A373" s="34">
        <v>1855</v>
      </c>
      <c r="B373" s="27">
        <v>0.99635549999999995</v>
      </c>
      <c r="C373" s="27"/>
      <c r="D373" s="34">
        <v>1855</v>
      </c>
      <c r="E373" s="27">
        <v>1.1110100000000001</v>
      </c>
      <c r="F373" s="27"/>
      <c r="H373" s="17">
        <f t="shared" si="15"/>
        <v>1.1227054999999999</v>
      </c>
      <c r="I373" s="34">
        <f t="shared" si="16"/>
        <v>1855</v>
      </c>
      <c r="J373" s="27">
        <f t="shared" si="17"/>
        <v>0.97370549999999989</v>
      </c>
    </row>
    <row r="374" spans="1:10" x14ac:dyDescent="0.25">
      <c r="A374" s="34">
        <v>1860</v>
      </c>
      <c r="B374" s="27">
        <v>0.99745510000000004</v>
      </c>
      <c r="C374" s="27"/>
      <c r="D374" s="34">
        <v>1860</v>
      </c>
      <c r="E374" s="27">
        <v>1.1121220000000001</v>
      </c>
      <c r="F374" s="27"/>
      <c r="H374" s="17">
        <f t="shared" si="15"/>
        <v>1.1238051</v>
      </c>
      <c r="I374" s="34">
        <f t="shared" si="16"/>
        <v>1860</v>
      </c>
      <c r="J374" s="27">
        <f t="shared" si="17"/>
        <v>0.97480509999999998</v>
      </c>
    </row>
    <row r="375" spans="1:10" x14ac:dyDescent="0.25">
      <c r="A375" s="34">
        <v>1865</v>
      </c>
      <c r="B375" s="27">
        <v>0.99855179999999999</v>
      </c>
      <c r="C375" s="27"/>
      <c r="D375" s="34">
        <v>1865</v>
      </c>
      <c r="E375" s="27">
        <v>1.1132310000000001</v>
      </c>
      <c r="F375" s="27"/>
      <c r="H375" s="17">
        <f t="shared" si="15"/>
        <v>1.1249018</v>
      </c>
      <c r="I375" s="34">
        <f t="shared" si="16"/>
        <v>1865</v>
      </c>
      <c r="J375" s="27">
        <f t="shared" si="17"/>
        <v>0.97590179999999993</v>
      </c>
    </row>
    <row r="376" spans="1:10" x14ac:dyDescent="0.25">
      <c r="A376" s="34">
        <v>1870</v>
      </c>
      <c r="B376" s="27">
        <v>0.99964620000000004</v>
      </c>
      <c r="C376" s="27"/>
      <c r="D376" s="34">
        <v>1870</v>
      </c>
      <c r="E376" s="27">
        <v>1.1143369999999999</v>
      </c>
      <c r="F376" s="27"/>
      <c r="H376" s="17">
        <f t="shared" si="15"/>
        <v>1.1259962000000001</v>
      </c>
      <c r="I376" s="34">
        <f t="shared" si="16"/>
        <v>1870</v>
      </c>
      <c r="J376" s="27">
        <f t="shared" si="17"/>
        <v>0.97699620000000009</v>
      </c>
    </row>
    <row r="377" spans="1:10" x14ac:dyDescent="0.25">
      <c r="A377" s="34">
        <v>1875</v>
      </c>
      <c r="B377" s="27">
        <v>1.000737</v>
      </c>
      <c r="C377" s="27"/>
      <c r="D377" s="34">
        <v>1875</v>
      </c>
      <c r="E377" s="27">
        <v>1.11544</v>
      </c>
      <c r="F377" s="27"/>
      <c r="H377" s="17">
        <f t="shared" si="15"/>
        <v>1.127087</v>
      </c>
      <c r="I377" s="34">
        <f t="shared" si="16"/>
        <v>1875</v>
      </c>
      <c r="J377" s="27">
        <f t="shared" si="17"/>
        <v>0.97808699999999993</v>
      </c>
    </row>
    <row r="378" spans="1:10" x14ac:dyDescent="0.25">
      <c r="A378" s="34">
        <v>1880</v>
      </c>
      <c r="B378" s="27">
        <v>1.0018260000000001</v>
      </c>
      <c r="C378" s="27"/>
      <c r="D378" s="34">
        <v>1880</v>
      </c>
      <c r="E378" s="27">
        <v>1.1165400000000001</v>
      </c>
      <c r="F378" s="27"/>
      <c r="H378" s="17">
        <f t="shared" si="15"/>
        <v>1.1281760000000001</v>
      </c>
      <c r="I378" s="34">
        <f t="shared" si="16"/>
        <v>1880</v>
      </c>
      <c r="J378" s="27">
        <f t="shared" si="17"/>
        <v>0.97917600000000005</v>
      </c>
    </row>
    <row r="379" spans="1:10" x14ac:dyDescent="0.25">
      <c r="A379" s="34">
        <v>1885</v>
      </c>
      <c r="B379" s="27">
        <v>1.0029110000000001</v>
      </c>
      <c r="C379" s="27"/>
      <c r="D379" s="34">
        <v>1885</v>
      </c>
      <c r="E379" s="27">
        <v>1.1176379999999999</v>
      </c>
      <c r="F379" s="27"/>
      <c r="H379" s="17">
        <f t="shared" si="15"/>
        <v>1.1292610000000001</v>
      </c>
      <c r="I379" s="34">
        <f t="shared" si="16"/>
        <v>1885</v>
      </c>
      <c r="J379" s="27">
        <f t="shared" si="17"/>
        <v>0.98026100000000005</v>
      </c>
    </row>
    <row r="380" spans="1:10" x14ac:dyDescent="0.25">
      <c r="A380" s="34">
        <v>1890</v>
      </c>
      <c r="B380" s="27">
        <v>1.0039940000000001</v>
      </c>
      <c r="C380" s="27"/>
      <c r="D380" s="34">
        <v>1890</v>
      </c>
      <c r="E380" s="27">
        <v>1.118733</v>
      </c>
      <c r="F380" s="27"/>
      <c r="H380" s="17">
        <f t="shared" si="15"/>
        <v>1.130344</v>
      </c>
      <c r="I380" s="34">
        <f t="shared" si="16"/>
        <v>1890</v>
      </c>
      <c r="J380" s="27">
        <f t="shared" si="17"/>
        <v>0.98134399999999999</v>
      </c>
    </row>
    <row r="381" spans="1:10" x14ac:dyDescent="0.25">
      <c r="A381" s="34">
        <v>1895</v>
      </c>
      <c r="B381" s="27">
        <v>1.0050749999999999</v>
      </c>
      <c r="C381" s="27"/>
      <c r="D381" s="34">
        <v>1895</v>
      </c>
      <c r="E381" s="27">
        <v>1.1198250000000001</v>
      </c>
      <c r="F381" s="27"/>
      <c r="H381" s="17">
        <f t="shared" si="15"/>
        <v>1.1314249999999999</v>
      </c>
      <c r="I381" s="34">
        <f t="shared" si="16"/>
        <v>1895</v>
      </c>
      <c r="J381" s="27">
        <f t="shared" si="17"/>
        <v>0.98242499999999988</v>
      </c>
    </row>
    <row r="382" spans="1:10" x14ac:dyDescent="0.25">
      <c r="A382" s="34">
        <v>1900</v>
      </c>
      <c r="B382" s="27">
        <v>1.0061519999999999</v>
      </c>
      <c r="C382" s="27"/>
      <c r="D382" s="34">
        <v>1900</v>
      </c>
      <c r="E382" s="27">
        <v>1.120914</v>
      </c>
      <c r="F382" s="27"/>
      <c r="H382" s="17">
        <f t="shared" si="15"/>
        <v>1.1325019999999999</v>
      </c>
      <c r="I382" s="34">
        <f t="shared" si="16"/>
        <v>1900</v>
      </c>
      <c r="J382" s="27">
        <f t="shared" si="17"/>
        <v>0.98350199999999988</v>
      </c>
    </row>
    <row r="383" spans="1:10" x14ac:dyDescent="0.25">
      <c r="A383" s="34">
        <v>1905</v>
      </c>
      <c r="B383" s="27">
        <v>1.007226</v>
      </c>
      <c r="C383" s="27"/>
      <c r="D383" s="34">
        <v>1905</v>
      </c>
      <c r="E383" s="27">
        <v>1.122001</v>
      </c>
      <c r="F383" s="27"/>
      <c r="H383" s="17">
        <f t="shared" si="15"/>
        <v>1.1335759999999999</v>
      </c>
      <c r="I383" s="34">
        <f t="shared" si="16"/>
        <v>1905</v>
      </c>
      <c r="J383" s="27">
        <f t="shared" si="17"/>
        <v>0.9845759999999999</v>
      </c>
    </row>
    <row r="384" spans="1:10" x14ac:dyDescent="0.25">
      <c r="A384" s="34">
        <v>1910</v>
      </c>
      <c r="B384" s="27">
        <v>1.0082990000000001</v>
      </c>
      <c r="C384" s="27"/>
      <c r="D384" s="34">
        <v>1910</v>
      </c>
      <c r="E384" s="27">
        <v>1.1230850000000001</v>
      </c>
      <c r="F384" s="27"/>
      <c r="H384" s="17">
        <f t="shared" si="15"/>
        <v>1.134649</v>
      </c>
      <c r="I384" s="34">
        <f t="shared" si="16"/>
        <v>1910</v>
      </c>
      <c r="J384" s="27">
        <f t="shared" si="17"/>
        <v>0.985649</v>
      </c>
    </row>
    <row r="385" spans="1:10" x14ac:dyDescent="0.25">
      <c r="A385" s="34">
        <v>1915</v>
      </c>
      <c r="B385" s="27">
        <v>1.009368</v>
      </c>
      <c r="C385" s="27"/>
      <c r="D385" s="34">
        <v>1915</v>
      </c>
      <c r="E385" s="27">
        <v>1.124166</v>
      </c>
      <c r="F385" s="27"/>
      <c r="H385" s="17">
        <f t="shared" si="15"/>
        <v>1.135718</v>
      </c>
      <c r="I385" s="34">
        <f t="shared" si="16"/>
        <v>1915</v>
      </c>
      <c r="J385" s="27">
        <f t="shared" si="17"/>
        <v>0.98671799999999998</v>
      </c>
    </row>
    <row r="386" spans="1:10" x14ac:dyDescent="0.25">
      <c r="A386" s="34">
        <v>1920</v>
      </c>
      <c r="B386" s="27">
        <v>1.010435</v>
      </c>
      <c r="C386" s="27"/>
      <c r="D386" s="34">
        <v>1920</v>
      </c>
      <c r="E386" s="27">
        <v>1.1252439999999999</v>
      </c>
      <c r="F386" s="27"/>
      <c r="H386" s="17">
        <f t="shared" si="15"/>
        <v>1.1367849999999999</v>
      </c>
      <c r="I386" s="34">
        <f t="shared" si="16"/>
        <v>1920</v>
      </c>
      <c r="J386" s="27">
        <f t="shared" si="17"/>
        <v>0.98778499999999991</v>
      </c>
    </row>
    <row r="387" spans="1:10" x14ac:dyDescent="0.25">
      <c r="A387" s="34">
        <v>1925</v>
      </c>
      <c r="B387" s="27">
        <v>1.011498</v>
      </c>
      <c r="C387" s="27"/>
      <c r="D387" s="34">
        <v>1925</v>
      </c>
      <c r="E387" s="27">
        <v>1.1263190000000001</v>
      </c>
      <c r="F387" s="27"/>
      <c r="H387" s="17">
        <f t="shared" si="15"/>
        <v>1.137848</v>
      </c>
      <c r="I387" s="34">
        <f t="shared" si="16"/>
        <v>1925</v>
      </c>
      <c r="J387" s="27">
        <f t="shared" si="17"/>
        <v>0.98884799999999995</v>
      </c>
    </row>
    <row r="388" spans="1:10" x14ac:dyDescent="0.25">
      <c r="A388" s="34">
        <v>1930</v>
      </c>
      <c r="B388" s="27">
        <v>1.0125599999999999</v>
      </c>
      <c r="C388" s="27"/>
      <c r="D388" s="34">
        <v>1930</v>
      </c>
      <c r="E388" s="27">
        <v>1.1273919999999999</v>
      </c>
      <c r="F388" s="27"/>
      <c r="H388" s="17">
        <f t="shared" si="15"/>
        <v>1.1389099999999999</v>
      </c>
      <c r="I388" s="34">
        <f t="shared" si="16"/>
        <v>1930</v>
      </c>
      <c r="J388" s="27">
        <f t="shared" si="17"/>
        <v>0.98990999999999985</v>
      </c>
    </row>
    <row r="389" spans="1:10" x14ac:dyDescent="0.25">
      <c r="A389" s="34">
        <v>1935</v>
      </c>
      <c r="B389" s="27">
        <v>1.013619</v>
      </c>
      <c r="C389" s="27"/>
      <c r="D389" s="34">
        <v>1935</v>
      </c>
      <c r="E389" s="27">
        <v>1.1284620000000001</v>
      </c>
      <c r="F389" s="27"/>
      <c r="H389" s="17">
        <f t="shared" ref="H389:H452" si="18">B389+(0.007*(18.05-$S$3))</f>
        <v>1.139969</v>
      </c>
      <c r="I389" s="34">
        <f t="shared" ref="I389:I452" si="19">D389</f>
        <v>1935</v>
      </c>
      <c r="J389" s="27">
        <f t="shared" ref="J389:J452" si="20">H389-0.149</f>
        <v>0.99096899999999999</v>
      </c>
    </row>
    <row r="390" spans="1:10" x14ac:dyDescent="0.25">
      <c r="A390" s="34">
        <v>1940</v>
      </c>
      <c r="B390" s="27">
        <v>1.014675</v>
      </c>
      <c r="C390" s="27"/>
      <c r="D390" s="34">
        <v>1940</v>
      </c>
      <c r="E390" s="27">
        <v>1.129529</v>
      </c>
      <c r="F390" s="27"/>
      <c r="H390" s="17">
        <f t="shared" si="18"/>
        <v>1.141025</v>
      </c>
      <c r="I390" s="34">
        <f t="shared" si="19"/>
        <v>1940</v>
      </c>
      <c r="J390" s="27">
        <f t="shared" si="20"/>
        <v>0.99202499999999993</v>
      </c>
    </row>
    <row r="391" spans="1:10" x14ac:dyDescent="0.25">
      <c r="A391" s="34">
        <v>1945</v>
      </c>
      <c r="B391" s="27">
        <v>1.015728</v>
      </c>
      <c r="C391" s="27"/>
      <c r="D391" s="34">
        <v>1945</v>
      </c>
      <c r="E391" s="27">
        <v>1.130595</v>
      </c>
      <c r="F391" s="27"/>
      <c r="H391" s="17">
        <f t="shared" si="18"/>
        <v>1.1420779999999999</v>
      </c>
      <c r="I391" s="34">
        <f t="shared" si="19"/>
        <v>1945</v>
      </c>
      <c r="J391" s="27">
        <f t="shared" si="20"/>
        <v>0.99307799999999991</v>
      </c>
    </row>
    <row r="392" spans="1:10" x14ac:dyDescent="0.25">
      <c r="A392" s="34">
        <v>1950</v>
      </c>
      <c r="B392" s="27">
        <v>1.0167790000000001</v>
      </c>
      <c r="C392" s="27"/>
      <c r="D392" s="34">
        <v>1950</v>
      </c>
      <c r="E392" s="27">
        <v>1.1316569999999999</v>
      </c>
      <c r="F392" s="27"/>
      <c r="H392" s="17">
        <f t="shared" si="18"/>
        <v>1.1431290000000001</v>
      </c>
      <c r="I392" s="34">
        <f t="shared" si="19"/>
        <v>1950</v>
      </c>
      <c r="J392" s="27">
        <f t="shared" si="20"/>
        <v>0.99412900000000004</v>
      </c>
    </row>
    <row r="393" spans="1:10" x14ac:dyDescent="0.25">
      <c r="A393" s="34">
        <v>1955</v>
      </c>
      <c r="B393" s="27">
        <v>1.017828</v>
      </c>
      <c r="C393" s="27"/>
      <c r="D393" s="34">
        <v>1955</v>
      </c>
      <c r="E393" s="27">
        <v>1.1327160000000001</v>
      </c>
      <c r="F393" s="27"/>
      <c r="H393" s="17">
        <f t="shared" si="18"/>
        <v>1.1441779999999999</v>
      </c>
      <c r="I393" s="34">
        <f t="shared" si="19"/>
        <v>1955</v>
      </c>
      <c r="J393" s="27">
        <f t="shared" si="20"/>
        <v>0.9951779999999999</v>
      </c>
    </row>
    <row r="394" spans="1:10" x14ac:dyDescent="0.25">
      <c r="A394" s="34">
        <v>1960</v>
      </c>
      <c r="B394" s="27">
        <v>1.0188729999999999</v>
      </c>
      <c r="C394" s="27"/>
      <c r="D394" s="34">
        <v>1960</v>
      </c>
      <c r="E394" s="27">
        <v>1.1337729999999999</v>
      </c>
      <c r="F394" s="27"/>
      <c r="H394" s="17">
        <f t="shared" si="18"/>
        <v>1.1452229999999999</v>
      </c>
      <c r="I394" s="34">
        <f t="shared" si="19"/>
        <v>1960</v>
      </c>
      <c r="J394" s="27">
        <f t="shared" si="20"/>
        <v>0.99622299999999986</v>
      </c>
    </row>
    <row r="395" spans="1:10" x14ac:dyDescent="0.25">
      <c r="A395" s="34">
        <v>1965</v>
      </c>
      <c r="B395" s="27">
        <v>1.019917</v>
      </c>
      <c r="C395" s="27"/>
      <c r="D395" s="34">
        <v>1965</v>
      </c>
      <c r="E395" s="27">
        <v>1.134827</v>
      </c>
      <c r="F395" s="27"/>
      <c r="H395" s="17">
        <f t="shared" si="18"/>
        <v>1.1462669999999999</v>
      </c>
      <c r="I395" s="34">
        <f t="shared" si="19"/>
        <v>1965</v>
      </c>
      <c r="J395" s="27">
        <f t="shared" si="20"/>
        <v>0.9972669999999999</v>
      </c>
    </row>
    <row r="396" spans="1:10" x14ac:dyDescent="0.25">
      <c r="A396" s="34">
        <v>1970</v>
      </c>
      <c r="B396" s="27">
        <v>1.0209569999999999</v>
      </c>
      <c r="C396" s="27"/>
      <c r="D396" s="34">
        <v>1970</v>
      </c>
      <c r="E396" s="27">
        <v>1.1358790000000001</v>
      </c>
      <c r="F396" s="27"/>
      <c r="H396" s="17">
        <f t="shared" si="18"/>
        <v>1.1473069999999999</v>
      </c>
      <c r="I396" s="34">
        <f t="shared" si="19"/>
        <v>1970</v>
      </c>
      <c r="J396" s="27">
        <f t="shared" si="20"/>
        <v>0.99830699999999983</v>
      </c>
    </row>
    <row r="397" spans="1:10" x14ac:dyDescent="0.25">
      <c r="A397" s="34">
        <v>1975</v>
      </c>
      <c r="B397" s="27">
        <v>1.021995</v>
      </c>
      <c r="C397" s="27"/>
      <c r="D397" s="34">
        <v>1975</v>
      </c>
      <c r="E397" s="27">
        <v>1.1369279999999999</v>
      </c>
      <c r="F397" s="27"/>
      <c r="H397" s="17">
        <f t="shared" si="18"/>
        <v>1.1483449999999999</v>
      </c>
      <c r="I397" s="34">
        <f t="shared" si="19"/>
        <v>1975</v>
      </c>
      <c r="J397" s="27">
        <f t="shared" si="20"/>
        <v>0.99934499999999993</v>
      </c>
    </row>
    <row r="398" spans="1:10" x14ac:dyDescent="0.25">
      <c r="A398" s="34">
        <v>1980</v>
      </c>
      <c r="B398" s="27">
        <v>1.023031</v>
      </c>
      <c r="C398" s="27"/>
      <c r="D398" s="34">
        <v>1980</v>
      </c>
      <c r="E398" s="27">
        <v>1.137975</v>
      </c>
      <c r="F398" s="27"/>
      <c r="H398" s="17">
        <f t="shared" si="18"/>
        <v>1.149381</v>
      </c>
      <c r="I398" s="34">
        <f t="shared" si="19"/>
        <v>1980</v>
      </c>
      <c r="J398" s="27">
        <f t="shared" si="20"/>
        <v>1.000381</v>
      </c>
    </row>
    <row r="399" spans="1:10" x14ac:dyDescent="0.25">
      <c r="A399" s="34">
        <v>1985</v>
      </c>
      <c r="B399" s="27">
        <v>1.0240640000000001</v>
      </c>
      <c r="C399" s="27"/>
      <c r="D399" s="34">
        <v>1985</v>
      </c>
      <c r="E399" s="27">
        <v>1.139019</v>
      </c>
      <c r="F399" s="27"/>
      <c r="H399" s="17">
        <f t="shared" si="18"/>
        <v>1.150414</v>
      </c>
      <c r="I399" s="34">
        <f t="shared" si="19"/>
        <v>1985</v>
      </c>
      <c r="J399" s="27">
        <f t="shared" si="20"/>
        <v>1.001414</v>
      </c>
    </row>
    <row r="400" spans="1:10" x14ac:dyDescent="0.25">
      <c r="A400" s="34">
        <v>1990</v>
      </c>
      <c r="B400" s="27">
        <v>1.0250950000000001</v>
      </c>
      <c r="C400" s="27"/>
      <c r="D400" s="34">
        <v>1990</v>
      </c>
      <c r="E400" s="27">
        <v>1.1400600000000001</v>
      </c>
      <c r="F400" s="27"/>
      <c r="H400" s="17">
        <f t="shared" si="18"/>
        <v>1.1514450000000001</v>
      </c>
      <c r="I400" s="34">
        <f t="shared" si="19"/>
        <v>1990</v>
      </c>
      <c r="J400" s="27">
        <f t="shared" si="20"/>
        <v>1.002445</v>
      </c>
    </row>
    <row r="401" spans="1:10" x14ac:dyDescent="0.25">
      <c r="A401" s="34">
        <v>1995</v>
      </c>
      <c r="B401" s="27">
        <v>1.0261229999999999</v>
      </c>
      <c r="C401" s="27"/>
      <c r="D401" s="34">
        <v>1995</v>
      </c>
      <c r="E401" s="27">
        <v>1.1410990000000001</v>
      </c>
      <c r="F401" s="27"/>
      <c r="H401" s="17">
        <f t="shared" si="18"/>
        <v>1.1524729999999999</v>
      </c>
      <c r="I401" s="34">
        <f t="shared" si="19"/>
        <v>1995</v>
      </c>
      <c r="J401" s="27">
        <f t="shared" si="20"/>
        <v>1.0034729999999998</v>
      </c>
    </row>
    <row r="402" spans="1:10" x14ac:dyDescent="0.25">
      <c r="A402" s="34">
        <v>2000</v>
      </c>
      <c r="B402" s="27">
        <v>1.0271479999999999</v>
      </c>
      <c r="C402" s="27"/>
      <c r="D402" s="34">
        <v>2000</v>
      </c>
      <c r="E402" s="27">
        <v>1.142136</v>
      </c>
      <c r="F402" s="27"/>
      <c r="H402" s="17">
        <f t="shared" si="18"/>
        <v>1.1534979999999999</v>
      </c>
      <c r="I402" s="34">
        <f t="shared" si="19"/>
        <v>2000</v>
      </c>
      <c r="J402" s="27">
        <f t="shared" si="20"/>
        <v>1.0044979999999999</v>
      </c>
    </row>
    <row r="403" spans="1:10" x14ac:dyDescent="0.25">
      <c r="A403" s="34">
        <v>2005</v>
      </c>
      <c r="B403" s="27">
        <v>1.0281709999999999</v>
      </c>
      <c r="C403" s="27"/>
      <c r="D403" s="34">
        <v>2005</v>
      </c>
      <c r="E403" s="27">
        <v>1.1431690000000001</v>
      </c>
      <c r="F403" s="27"/>
      <c r="H403" s="17">
        <f t="shared" si="18"/>
        <v>1.1545209999999999</v>
      </c>
      <c r="I403" s="34">
        <f t="shared" si="19"/>
        <v>2005</v>
      </c>
      <c r="J403" s="27">
        <f t="shared" si="20"/>
        <v>1.0055209999999999</v>
      </c>
    </row>
    <row r="404" spans="1:10" x14ac:dyDescent="0.25">
      <c r="A404" s="34">
        <v>2010</v>
      </c>
      <c r="B404" s="27">
        <v>1.0291920000000001</v>
      </c>
      <c r="C404" s="27"/>
      <c r="D404" s="34">
        <v>2010</v>
      </c>
      <c r="E404" s="27">
        <v>1.144201</v>
      </c>
      <c r="F404" s="27"/>
      <c r="H404" s="17">
        <f t="shared" si="18"/>
        <v>1.1555420000000001</v>
      </c>
      <c r="I404" s="34">
        <f t="shared" si="19"/>
        <v>2010</v>
      </c>
      <c r="J404" s="27">
        <f t="shared" si="20"/>
        <v>1.006542</v>
      </c>
    </row>
    <row r="405" spans="1:10" x14ac:dyDescent="0.25">
      <c r="A405" s="34">
        <v>2015</v>
      </c>
      <c r="B405" s="27">
        <v>1.0302100000000001</v>
      </c>
      <c r="C405" s="27"/>
      <c r="D405" s="34">
        <v>2015</v>
      </c>
      <c r="E405" s="27">
        <v>1.14523</v>
      </c>
      <c r="F405" s="27"/>
      <c r="H405" s="17">
        <f t="shared" si="18"/>
        <v>1.15656</v>
      </c>
      <c r="I405" s="34">
        <f t="shared" si="19"/>
        <v>2015</v>
      </c>
      <c r="J405" s="27">
        <f t="shared" si="20"/>
        <v>1.00756</v>
      </c>
    </row>
    <row r="406" spans="1:10" x14ac:dyDescent="0.25">
      <c r="A406" s="34">
        <v>2020</v>
      </c>
      <c r="B406" s="27">
        <v>1.031226</v>
      </c>
      <c r="C406" s="27"/>
      <c r="D406" s="34">
        <v>2020</v>
      </c>
      <c r="E406" s="27">
        <v>1.1462559999999999</v>
      </c>
      <c r="F406" s="27"/>
      <c r="H406" s="17">
        <f t="shared" si="18"/>
        <v>1.1575759999999999</v>
      </c>
      <c r="I406" s="34">
        <f t="shared" si="19"/>
        <v>2020</v>
      </c>
      <c r="J406" s="27">
        <f t="shared" si="20"/>
        <v>1.0085759999999999</v>
      </c>
    </row>
    <row r="407" spans="1:10" x14ac:dyDescent="0.25">
      <c r="A407" s="34">
        <v>2025</v>
      </c>
      <c r="B407" s="27">
        <v>1.0322389999999999</v>
      </c>
      <c r="C407" s="27"/>
      <c r="D407" s="34">
        <v>2025</v>
      </c>
      <c r="E407" s="27">
        <v>1.1472800000000001</v>
      </c>
      <c r="F407" s="27"/>
      <c r="H407" s="17">
        <f t="shared" si="18"/>
        <v>1.1585889999999999</v>
      </c>
      <c r="I407" s="34">
        <f t="shared" si="19"/>
        <v>2025</v>
      </c>
      <c r="J407" s="27">
        <f t="shared" si="20"/>
        <v>1.0095889999999998</v>
      </c>
    </row>
    <row r="408" spans="1:10" x14ac:dyDescent="0.25">
      <c r="A408" s="34">
        <v>2030</v>
      </c>
      <c r="B408" s="27">
        <v>1.03325</v>
      </c>
      <c r="C408" s="27"/>
      <c r="D408" s="34">
        <v>2030</v>
      </c>
      <c r="E408" s="27">
        <v>1.1483019999999999</v>
      </c>
      <c r="F408" s="27"/>
      <c r="H408" s="17">
        <f t="shared" si="18"/>
        <v>1.1596</v>
      </c>
      <c r="I408" s="34">
        <f t="shared" si="19"/>
        <v>2030</v>
      </c>
      <c r="J408" s="27">
        <f t="shared" si="20"/>
        <v>1.0105999999999999</v>
      </c>
    </row>
    <row r="409" spans="1:10" x14ac:dyDescent="0.25">
      <c r="A409" s="34">
        <v>2035</v>
      </c>
      <c r="B409" s="27">
        <v>1.034259</v>
      </c>
      <c r="C409" s="27"/>
      <c r="D409" s="34">
        <v>2035</v>
      </c>
      <c r="E409" s="27">
        <v>1.149321</v>
      </c>
      <c r="F409" s="27"/>
      <c r="H409" s="17">
        <f t="shared" si="18"/>
        <v>1.160609</v>
      </c>
      <c r="I409" s="34">
        <f t="shared" si="19"/>
        <v>2035</v>
      </c>
      <c r="J409" s="27">
        <f t="shared" si="20"/>
        <v>1.011609</v>
      </c>
    </row>
    <row r="410" spans="1:10" x14ac:dyDescent="0.25">
      <c r="A410" s="34">
        <v>2040</v>
      </c>
      <c r="B410" s="27">
        <v>1.0352650000000001</v>
      </c>
      <c r="C410" s="27"/>
      <c r="D410" s="34">
        <v>2040</v>
      </c>
      <c r="E410" s="27">
        <v>1.1503369999999999</v>
      </c>
      <c r="F410" s="27"/>
      <c r="H410" s="17">
        <f t="shared" si="18"/>
        <v>1.1616150000000001</v>
      </c>
      <c r="I410" s="34">
        <f t="shared" si="19"/>
        <v>2040</v>
      </c>
      <c r="J410" s="27">
        <f t="shared" si="20"/>
        <v>1.012615</v>
      </c>
    </row>
    <row r="411" spans="1:10" x14ac:dyDescent="0.25">
      <c r="A411" s="34">
        <v>2045</v>
      </c>
      <c r="B411" s="27">
        <v>1.0362690000000001</v>
      </c>
      <c r="C411" s="27"/>
      <c r="D411" s="34">
        <v>2045</v>
      </c>
      <c r="E411" s="27">
        <v>1.151351</v>
      </c>
      <c r="F411" s="27"/>
      <c r="H411" s="17">
        <f t="shared" si="18"/>
        <v>1.1626190000000001</v>
      </c>
      <c r="I411" s="34">
        <f t="shared" si="19"/>
        <v>2045</v>
      </c>
      <c r="J411" s="27">
        <f t="shared" si="20"/>
        <v>1.013619</v>
      </c>
    </row>
    <row r="412" spans="1:10" x14ac:dyDescent="0.25">
      <c r="A412" s="34">
        <v>2050</v>
      </c>
      <c r="B412" s="27">
        <v>1.0372710000000001</v>
      </c>
      <c r="C412" s="27"/>
      <c r="D412" s="34">
        <v>2050</v>
      </c>
      <c r="E412" s="27">
        <v>1.152363</v>
      </c>
      <c r="F412" s="27"/>
      <c r="H412" s="17">
        <f t="shared" si="18"/>
        <v>1.163621</v>
      </c>
      <c r="I412" s="34">
        <f t="shared" si="19"/>
        <v>2050</v>
      </c>
      <c r="J412" s="27">
        <f t="shared" si="20"/>
        <v>1.014621</v>
      </c>
    </row>
    <row r="413" spans="1:10" x14ac:dyDescent="0.25">
      <c r="A413" s="34">
        <v>2055</v>
      </c>
      <c r="B413" s="27">
        <v>1.03827</v>
      </c>
      <c r="C413" s="27"/>
      <c r="D413" s="34">
        <v>2055</v>
      </c>
      <c r="E413" s="27">
        <v>1.153373</v>
      </c>
      <c r="F413" s="27"/>
      <c r="H413" s="17">
        <f t="shared" si="18"/>
        <v>1.16462</v>
      </c>
      <c r="I413" s="34">
        <f t="shared" si="19"/>
        <v>2055</v>
      </c>
      <c r="J413" s="27">
        <f t="shared" si="20"/>
        <v>1.01562</v>
      </c>
    </row>
    <row r="414" spans="1:10" x14ac:dyDescent="0.25">
      <c r="A414" s="34">
        <v>2060</v>
      </c>
      <c r="B414" s="27">
        <v>1.0392669999999999</v>
      </c>
      <c r="C414" s="27"/>
      <c r="D414" s="34">
        <v>2060</v>
      </c>
      <c r="E414" s="27">
        <v>1.15438</v>
      </c>
      <c r="F414" s="27"/>
      <c r="H414" s="17">
        <f t="shared" si="18"/>
        <v>1.1656169999999999</v>
      </c>
      <c r="I414" s="34">
        <f t="shared" si="19"/>
        <v>2060</v>
      </c>
      <c r="J414" s="27">
        <f t="shared" si="20"/>
        <v>1.0166169999999999</v>
      </c>
    </row>
    <row r="415" spans="1:10" x14ac:dyDescent="0.25">
      <c r="A415" s="34">
        <v>2065</v>
      </c>
      <c r="B415" s="27">
        <v>1.0402610000000001</v>
      </c>
      <c r="C415" s="27"/>
      <c r="D415" s="34">
        <v>2065</v>
      </c>
      <c r="E415" s="27">
        <v>1.1553850000000001</v>
      </c>
      <c r="F415" s="27"/>
      <c r="H415" s="17">
        <f t="shared" si="18"/>
        <v>1.1666110000000001</v>
      </c>
      <c r="I415" s="34">
        <f t="shared" si="19"/>
        <v>2065</v>
      </c>
      <c r="J415" s="27">
        <f t="shared" si="20"/>
        <v>1.017611</v>
      </c>
    </row>
    <row r="416" spans="1:10" x14ac:dyDescent="0.25">
      <c r="A416" s="34">
        <v>2070</v>
      </c>
      <c r="B416" s="27">
        <v>1.041253</v>
      </c>
      <c r="C416" s="27"/>
      <c r="D416" s="34">
        <v>2070</v>
      </c>
      <c r="E416" s="27">
        <v>1.1563870000000001</v>
      </c>
      <c r="F416" s="27"/>
      <c r="H416" s="17">
        <f t="shared" si="18"/>
        <v>1.1676029999999999</v>
      </c>
      <c r="I416" s="34">
        <f t="shared" si="19"/>
        <v>2070</v>
      </c>
      <c r="J416" s="27">
        <f t="shared" si="20"/>
        <v>1.0186029999999999</v>
      </c>
    </row>
    <row r="417" spans="1:10" x14ac:dyDescent="0.25">
      <c r="A417" s="34">
        <v>2075</v>
      </c>
      <c r="B417" s="27">
        <v>1.042243</v>
      </c>
      <c r="C417" s="27"/>
      <c r="D417" s="34">
        <v>2075</v>
      </c>
      <c r="E417" s="27">
        <v>1.1573869999999999</v>
      </c>
      <c r="F417" s="27"/>
      <c r="H417" s="17">
        <f t="shared" si="18"/>
        <v>1.168593</v>
      </c>
      <c r="I417" s="34">
        <f t="shared" si="19"/>
        <v>2075</v>
      </c>
      <c r="J417" s="27">
        <f t="shared" si="20"/>
        <v>1.019593</v>
      </c>
    </row>
    <row r="418" spans="1:10" x14ac:dyDescent="0.25">
      <c r="A418" s="34">
        <v>2080</v>
      </c>
      <c r="B418" s="27">
        <v>1.043231</v>
      </c>
      <c r="C418" s="27"/>
      <c r="D418" s="34">
        <v>2080</v>
      </c>
      <c r="E418" s="27">
        <v>1.158385</v>
      </c>
      <c r="F418" s="27"/>
      <c r="H418" s="17">
        <f t="shared" si="18"/>
        <v>1.169581</v>
      </c>
      <c r="I418" s="34">
        <f t="shared" si="19"/>
        <v>2080</v>
      </c>
      <c r="J418" s="27">
        <f t="shared" si="20"/>
        <v>1.020581</v>
      </c>
    </row>
    <row r="419" spans="1:10" x14ac:dyDescent="0.25">
      <c r="A419" s="34">
        <v>2085</v>
      </c>
      <c r="B419" s="27">
        <v>1.044216</v>
      </c>
      <c r="C419" s="27"/>
      <c r="D419" s="34">
        <v>2085</v>
      </c>
      <c r="E419" s="27">
        <v>1.1593800000000001</v>
      </c>
      <c r="F419" s="27"/>
      <c r="H419" s="17">
        <f t="shared" si="18"/>
        <v>1.170566</v>
      </c>
      <c r="I419" s="34">
        <f t="shared" si="19"/>
        <v>2085</v>
      </c>
      <c r="J419" s="27">
        <f t="shared" si="20"/>
        <v>1.021566</v>
      </c>
    </row>
    <row r="420" spans="1:10" x14ac:dyDescent="0.25">
      <c r="A420" s="34">
        <v>2090</v>
      </c>
      <c r="B420" s="27">
        <v>1.045199</v>
      </c>
      <c r="C420" s="27"/>
      <c r="D420" s="34">
        <v>2090</v>
      </c>
      <c r="E420" s="27">
        <v>1.1603730000000001</v>
      </c>
      <c r="F420" s="27"/>
      <c r="H420" s="17">
        <f t="shared" si="18"/>
        <v>1.171549</v>
      </c>
      <c r="I420" s="34">
        <f t="shared" si="19"/>
        <v>2090</v>
      </c>
      <c r="J420" s="27">
        <f t="shared" si="20"/>
        <v>1.0225489999999999</v>
      </c>
    </row>
    <row r="421" spans="1:10" x14ac:dyDescent="0.25">
      <c r="A421" s="34">
        <v>2095</v>
      </c>
      <c r="B421" s="27">
        <v>1.0461800000000001</v>
      </c>
      <c r="C421" s="27"/>
      <c r="D421" s="34">
        <v>2095</v>
      </c>
      <c r="E421" s="27">
        <v>1.1613640000000001</v>
      </c>
      <c r="F421" s="27"/>
      <c r="H421" s="17">
        <f t="shared" si="18"/>
        <v>1.1725300000000001</v>
      </c>
      <c r="I421" s="34">
        <f t="shared" si="19"/>
        <v>2095</v>
      </c>
      <c r="J421" s="27">
        <f t="shared" si="20"/>
        <v>1.0235300000000001</v>
      </c>
    </row>
    <row r="422" spans="1:10" x14ac:dyDescent="0.25">
      <c r="A422" s="34">
        <v>2100</v>
      </c>
      <c r="B422" s="27">
        <v>1.047158</v>
      </c>
      <c r="C422" s="27"/>
      <c r="D422" s="34">
        <v>2100</v>
      </c>
      <c r="E422" s="27">
        <v>1.1623520000000001</v>
      </c>
      <c r="F422" s="27"/>
      <c r="H422" s="17">
        <f t="shared" si="18"/>
        <v>1.173508</v>
      </c>
      <c r="I422" s="34">
        <f t="shared" si="19"/>
        <v>2100</v>
      </c>
      <c r="J422" s="27">
        <f t="shared" si="20"/>
        <v>1.024508</v>
      </c>
    </row>
    <row r="423" spans="1:10" x14ac:dyDescent="0.25">
      <c r="A423" s="34">
        <v>2105</v>
      </c>
      <c r="B423" s="27">
        <v>1.048135</v>
      </c>
      <c r="C423" s="27"/>
      <c r="D423" s="34">
        <v>2105</v>
      </c>
      <c r="E423" s="27">
        <v>1.163338</v>
      </c>
      <c r="F423" s="27"/>
      <c r="H423" s="17">
        <f t="shared" si="18"/>
        <v>1.174485</v>
      </c>
      <c r="I423" s="34">
        <f t="shared" si="19"/>
        <v>2105</v>
      </c>
      <c r="J423" s="27">
        <f t="shared" si="20"/>
        <v>1.025485</v>
      </c>
    </row>
    <row r="424" spans="1:10" x14ac:dyDescent="0.25">
      <c r="A424" s="34">
        <v>2110</v>
      </c>
      <c r="B424" s="27">
        <v>1.0491090000000001</v>
      </c>
      <c r="C424" s="27"/>
      <c r="D424" s="34">
        <v>2110</v>
      </c>
      <c r="E424" s="27">
        <v>1.1643220000000001</v>
      </c>
      <c r="F424" s="27"/>
      <c r="H424" s="17">
        <f t="shared" si="18"/>
        <v>1.175459</v>
      </c>
      <c r="I424" s="34">
        <f t="shared" si="19"/>
        <v>2110</v>
      </c>
      <c r="J424" s="27">
        <f t="shared" si="20"/>
        <v>1.026459</v>
      </c>
    </row>
    <row r="425" spans="1:10" x14ac:dyDescent="0.25">
      <c r="A425" s="34">
        <v>2115</v>
      </c>
      <c r="B425" s="27">
        <v>1.050081</v>
      </c>
      <c r="C425" s="27"/>
      <c r="D425" s="34">
        <v>2115</v>
      </c>
      <c r="E425" s="27">
        <v>1.1653039999999999</v>
      </c>
      <c r="F425" s="27"/>
      <c r="H425" s="17">
        <f t="shared" si="18"/>
        <v>1.176431</v>
      </c>
      <c r="I425" s="34">
        <f t="shared" si="19"/>
        <v>2115</v>
      </c>
      <c r="J425" s="27">
        <f t="shared" si="20"/>
        <v>1.027431</v>
      </c>
    </row>
    <row r="426" spans="1:10" x14ac:dyDescent="0.25">
      <c r="A426" s="34">
        <v>2120</v>
      </c>
      <c r="B426" s="27">
        <v>1.05105</v>
      </c>
      <c r="C426" s="27"/>
      <c r="D426" s="34">
        <v>2120</v>
      </c>
      <c r="E426" s="27">
        <v>1.166283</v>
      </c>
      <c r="F426" s="27"/>
      <c r="H426" s="17">
        <f t="shared" si="18"/>
        <v>1.1774</v>
      </c>
      <c r="I426" s="34">
        <f t="shared" si="19"/>
        <v>2120</v>
      </c>
      <c r="J426" s="27">
        <f t="shared" si="20"/>
        <v>1.0284</v>
      </c>
    </row>
    <row r="427" spans="1:10" x14ac:dyDescent="0.25">
      <c r="A427" s="34">
        <v>2125</v>
      </c>
      <c r="B427" s="27">
        <v>1.0520179999999999</v>
      </c>
      <c r="C427" s="27"/>
      <c r="D427" s="34">
        <v>2125</v>
      </c>
      <c r="E427" s="27">
        <v>1.16726</v>
      </c>
      <c r="F427" s="27"/>
      <c r="H427" s="17">
        <f t="shared" si="18"/>
        <v>1.1783679999999999</v>
      </c>
      <c r="I427" s="34">
        <f t="shared" si="19"/>
        <v>2125</v>
      </c>
      <c r="J427" s="27">
        <f t="shared" si="20"/>
        <v>1.0293679999999998</v>
      </c>
    </row>
    <row r="428" spans="1:10" x14ac:dyDescent="0.25">
      <c r="A428" s="34">
        <v>2130</v>
      </c>
      <c r="B428" s="27">
        <v>1.052983</v>
      </c>
      <c r="C428" s="27"/>
      <c r="D428" s="34">
        <v>2130</v>
      </c>
      <c r="E428" s="27">
        <v>1.1682349999999999</v>
      </c>
      <c r="F428" s="27"/>
      <c r="H428" s="17">
        <f t="shared" si="18"/>
        <v>1.179333</v>
      </c>
      <c r="I428" s="34">
        <f t="shared" si="19"/>
        <v>2130</v>
      </c>
      <c r="J428" s="27">
        <f t="shared" si="20"/>
        <v>1.0303329999999999</v>
      </c>
    </row>
    <row r="429" spans="1:10" x14ac:dyDescent="0.25">
      <c r="A429" s="34">
        <v>2135</v>
      </c>
      <c r="B429" s="27">
        <v>1.053946</v>
      </c>
      <c r="C429" s="27"/>
      <c r="D429" s="34">
        <v>2135</v>
      </c>
      <c r="E429" s="27">
        <v>1.169208</v>
      </c>
      <c r="F429" s="27"/>
      <c r="H429" s="17">
        <f t="shared" si="18"/>
        <v>1.180296</v>
      </c>
      <c r="I429" s="34">
        <f t="shared" si="19"/>
        <v>2135</v>
      </c>
      <c r="J429" s="27">
        <f t="shared" si="20"/>
        <v>1.031296</v>
      </c>
    </row>
    <row r="430" spans="1:10" x14ac:dyDescent="0.25">
      <c r="A430" s="34">
        <v>2140</v>
      </c>
      <c r="B430" s="27">
        <v>1.054907</v>
      </c>
      <c r="C430" s="27"/>
      <c r="D430" s="34">
        <v>2140</v>
      </c>
      <c r="E430" s="27">
        <v>1.1701779999999999</v>
      </c>
      <c r="F430" s="27"/>
      <c r="H430" s="17">
        <f t="shared" si="18"/>
        <v>1.181257</v>
      </c>
      <c r="I430" s="34">
        <f t="shared" si="19"/>
        <v>2140</v>
      </c>
      <c r="J430" s="27">
        <f t="shared" si="20"/>
        <v>1.032257</v>
      </c>
    </row>
    <row r="431" spans="1:10" x14ac:dyDescent="0.25">
      <c r="A431" s="34">
        <v>2145</v>
      </c>
      <c r="B431" s="27">
        <v>1.055866</v>
      </c>
      <c r="C431" s="27"/>
      <c r="D431" s="34">
        <v>2145</v>
      </c>
      <c r="E431" s="27">
        <v>1.171146</v>
      </c>
      <c r="F431" s="27"/>
      <c r="H431" s="17">
        <f t="shared" si="18"/>
        <v>1.1822159999999999</v>
      </c>
      <c r="I431" s="34">
        <f t="shared" si="19"/>
        <v>2145</v>
      </c>
      <c r="J431" s="27">
        <f t="shared" si="20"/>
        <v>1.0332159999999999</v>
      </c>
    </row>
    <row r="432" spans="1:10" x14ac:dyDescent="0.25">
      <c r="A432" s="34">
        <v>2150</v>
      </c>
      <c r="B432" s="27">
        <v>1.0568219999999999</v>
      </c>
      <c r="C432" s="27"/>
      <c r="D432" s="34">
        <v>2150</v>
      </c>
      <c r="E432" s="27">
        <v>1.172112</v>
      </c>
      <c r="F432" s="27"/>
      <c r="H432" s="17">
        <f t="shared" si="18"/>
        <v>1.1831719999999999</v>
      </c>
      <c r="I432" s="34">
        <f t="shared" si="19"/>
        <v>2150</v>
      </c>
      <c r="J432" s="27">
        <f t="shared" si="20"/>
        <v>1.0341719999999999</v>
      </c>
    </row>
    <row r="433" spans="1:10" x14ac:dyDescent="0.25">
      <c r="A433" s="34">
        <v>2155</v>
      </c>
      <c r="B433" s="27">
        <v>1.057777</v>
      </c>
      <c r="C433" s="27"/>
      <c r="D433" s="34">
        <v>2155</v>
      </c>
      <c r="E433" s="27">
        <v>1.1730769999999999</v>
      </c>
      <c r="F433" s="27"/>
      <c r="H433" s="17">
        <f t="shared" si="18"/>
        <v>1.1841269999999999</v>
      </c>
      <c r="I433" s="34">
        <f t="shared" si="19"/>
        <v>2155</v>
      </c>
      <c r="J433" s="27">
        <f t="shared" si="20"/>
        <v>1.0351269999999999</v>
      </c>
    </row>
    <row r="434" spans="1:10" x14ac:dyDescent="0.25">
      <c r="A434" s="34">
        <v>2160</v>
      </c>
      <c r="B434" s="27">
        <v>1.058729</v>
      </c>
      <c r="C434" s="27"/>
      <c r="D434" s="34">
        <v>2160</v>
      </c>
      <c r="E434" s="27">
        <v>1.1740379999999999</v>
      </c>
      <c r="F434" s="27"/>
      <c r="H434" s="17">
        <f t="shared" si="18"/>
        <v>1.185079</v>
      </c>
      <c r="I434" s="34">
        <f t="shared" si="19"/>
        <v>2160</v>
      </c>
      <c r="J434" s="27">
        <f t="shared" si="20"/>
        <v>1.036079</v>
      </c>
    </row>
    <row r="435" spans="1:10" x14ac:dyDescent="0.25">
      <c r="A435" s="34">
        <v>2165</v>
      </c>
      <c r="B435" s="27">
        <v>1.05968</v>
      </c>
      <c r="C435" s="27"/>
      <c r="D435" s="34">
        <v>2165</v>
      </c>
      <c r="E435" s="27">
        <v>1.174998</v>
      </c>
      <c r="F435" s="27"/>
      <c r="H435" s="17">
        <f t="shared" si="18"/>
        <v>1.1860299999999999</v>
      </c>
      <c r="I435" s="34">
        <f t="shared" si="19"/>
        <v>2165</v>
      </c>
      <c r="J435" s="27">
        <f t="shared" si="20"/>
        <v>1.0370299999999999</v>
      </c>
    </row>
    <row r="436" spans="1:10" x14ac:dyDescent="0.25">
      <c r="A436" s="34">
        <v>2170</v>
      </c>
      <c r="B436" s="27">
        <v>1.060627</v>
      </c>
      <c r="C436" s="27"/>
      <c r="D436" s="34">
        <v>2170</v>
      </c>
      <c r="E436" s="27">
        <v>1.1759550000000001</v>
      </c>
      <c r="F436" s="27"/>
      <c r="H436" s="17">
        <f t="shared" si="18"/>
        <v>1.1869769999999999</v>
      </c>
      <c r="I436" s="34">
        <f t="shared" si="19"/>
        <v>2170</v>
      </c>
      <c r="J436" s="27">
        <f t="shared" si="20"/>
        <v>1.0379769999999999</v>
      </c>
    </row>
    <row r="437" spans="1:10" x14ac:dyDescent="0.25">
      <c r="A437" s="34">
        <v>2175</v>
      </c>
      <c r="B437" s="27">
        <v>1.061574</v>
      </c>
      <c r="C437" s="27"/>
      <c r="D437" s="34">
        <v>2175</v>
      </c>
      <c r="E437" s="27">
        <v>1.1769099999999999</v>
      </c>
      <c r="F437" s="27"/>
      <c r="H437" s="17">
        <f t="shared" si="18"/>
        <v>1.187924</v>
      </c>
      <c r="I437" s="34">
        <f t="shared" si="19"/>
        <v>2175</v>
      </c>
      <c r="J437" s="27">
        <f t="shared" si="20"/>
        <v>1.038924</v>
      </c>
    </row>
    <row r="438" spans="1:10" x14ac:dyDescent="0.25">
      <c r="A438" s="34">
        <v>2180</v>
      </c>
      <c r="B438" s="27">
        <v>1.0625169999999999</v>
      </c>
      <c r="C438" s="27"/>
      <c r="D438" s="34">
        <v>2180</v>
      </c>
      <c r="E438" s="27">
        <v>1.177864</v>
      </c>
      <c r="F438" s="27"/>
      <c r="H438" s="17">
        <f t="shared" si="18"/>
        <v>1.1888669999999999</v>
      </c>
      <c r="I438" s="34">
        <f t="shared" si="19"/>
        <v>2180</v>
      </c>
      <c r="J438" s="27">
        <f t="shared" si="20"/>
        <v>1.0398669999999999</v>
      </c>
    </row>
    <row r="439" spans="1:10" x14ac:dyDescent="0.25">
      <c r="A439" s="34">
        <v>2185</v>
      </c>
      <c r="B439" s="27">
        <v>1.0634589999999999</v>
      </c>
      <c r="C439" s="27"/>
      <c r="D439" s="34">
        <v>2185</v>
      </c>
      <c r="E439" s="27">
        <v>1.178814</v>
      </c>
      <c r="F439" s="27"/>
      <c r="H439" s="17">
        <f t="shared" si="18"/>
        <v>1.1898089999999999</v>
      </c>
      <c r="I439" s="34">
        <f t="shared" si="19"/>
        <v>2185</v>
      </c>
      <c r="J439" s="27">
        <f t="shared" si="20"/>
        <v>1.0408089999999999</v>
      </c>
    </row>
    <row r="440" spans="1:10" x14ac:dyDescent="0.25">
      <c r="A440" s="34">
        <v>2190</v>
      </c>
      <c r="B440" s="27">
        <v>1.0643990000000001</v>
      </c>
      <c r="C440" s="27"/>
      <c r="D440" s="34">
        <v>2190</v>
      </c>
      <c r="E440" s="27">
        <v>1.1797629999999999</v>
      </c>
      <c r="F440" s="27"/>
      <c r="H440" s="17">
        <f t="shared" si="18"/>
        <v>1.1907490000000001</v>
      </c>
      <c r="I440" s="34">
        <f t="shared" si="19"/>
        <v>2190</v>
      </c>
      <c r="J440" s="27">
        <f t="shared" si="20"/>
        <v>1.041749</v>
      </c>
    </row>
    <row r="441" spans="1:10" x14ac:dyDescent="0.25">
      <c r="A441" s="34">
        <v>2195</v>
      </c>
      <c r="B441" s="27">
        <v>1.0653360000000001</v>
      </c>
      <c r="C441" s="27"/>
      <c r="D441" s="34">
        <v>2195</v>
      </c>
      <c r="E441" s="27">
        <v>1.1807099999999999</v>
      </c>
      <c r="F441" s="27"/>
      <c r="H441" s="17">
        <f t="shared" si="18"/>
        <v>1.191686</v>
      </c>
      <c r="I441" s="34">
        <f t="shared" si="19"/>
        <v>2195</v>
      </c>
      <c r="J441" s="27">
        <f t="shared" si="20"/>
        <v>1.042686</v>
      </c>
    </row>
    <row r="442" spans="1:10" x14ac:dyDescent="0.25">
      <c r="A442" s="34">
        <v>2200</v>
      </c>
      <c r="B442" s="27">
        <v>1.0662720000000001</v>
      </c>
      <c r="C442" s="27"/>
      <c r="D442" s="34">
        <v>2200</v>
      </c>
      <c r="E442" s="27">
        <v>1.1816549999999999</v>
      </c>
      <c r="F442" s="27"/>
      <c r="H442" s="17">
        <f t="shared" si="18"/>
        <v>1.1926220000000001</v>
      </c>
      <c r="I442" s="34">
        <f t="shared" si="19"/>
        <v>2200</v>
      </c>
      <c r="J442" s="27">
        <f t="shared" si="20"/>
        <v>1.043622</v>
      </c>
    </row>
    <row r="443" spans="1:10" x14ac:dyDescent="0.25">
      <c r="A443" s="34">
        <v>2205</v>
      </c>
      <c r="B443" s="27">
        <v>1.067205</v>
      </c>
      <c r="C443" s="27"/>
      <c r="D443" s="34">
        <v>2205</v>
      </c>
      <c r="E443" s="27">
        <v>1.182598</v>
      </c>
      <c r="F443" s="27"/>
      <c r="H443" s="17">
        <f t="shared" si="18"/>
        <v>1.1935549999999999</v>
      </c>
      <c r="I443" s="34">
        <f t="shared" si="19"/>
        <v>2205</v>
      </c>
      <c r="J443" s="27">
        <f t="shared" si="20"/>
        <v>1.0445549999999999</v>
      </c>
    </row>
    <row r="444" spans="1:10" x14ac:dyDescent="0.25">
      <c r="A444" s="34">
        <v>2210</v>
      </c>
      <c r="B444" s="27">
        <v>1.0681369999999999</v>
      </c>
      <c r="C444" s="27"/>
      <c r="D444" s="34">
        <v>2210</v>
      </c>
      <c r="E444" s="27">
        <v>1.183538</v>
      </c>
      <c r="F444" s="27"/>
      <c r="H444" s="17">
        <f t="shared" si="18"/>
        <v>1.1944869999999999</v>
      </c>
      <c r="I444" s="34">
        <f t="shared" si="19"/>
        <v>2210</v>
      </c>
      <c r="J444" s="27">
        <f t="shared" si="20"/>
        <v>1.0454869999999998</v>
      </c>
    </row>
    <row r="445" spans="1:10" x14ac:dyDescent="0.25">
      <c r="A445" s="34">
        <v>2215</v>
      </c>
      <c r="B445" s="27">
        <v>1.069067</v>
      </c>
      <c r="C445" s="27"/>
      <c r="D445" s="34">
        <v>2215</v>
      </c>
      <c r="E445" s="27">
        <v>1.1844760000000001</v>
      </c>
      <c r="F445" s="27"/>
      <c r="H445" s="17">
        <f t="shared" si="18"/>
        <v>1.195417</v>
      </c>
      <c r="I445" s="34">
        <f t="shared" si="19"/>
        <v>2215</v>
      </c>
      <c r="J445" s="27">
        <f t="shared" si="20"/>
        <v>1.0464169999999999</v>
      </c>
    </row>
    <row r="446" spans="1:10" x14ac:dyDescent="0.25">
      <c r="A446" s="34">
        <v>2220</v>
      </c>
      <c r="B446" s="27">
        <v>1.0699939999999999</v>
      </c>
      <c r="C446" s="27"/>
      <c r="D446" s="34">
        <v>2220</v>
      </c>
      <c r="E446" s="27">
        <v>1.185413</v>
      </c>
      <c r="F446" s="27"/>
      <c r="H446" s="17">
        <f t="shared" si="18"/>
        <v>1.1963439999999999</v>
      </c>
      <c r="I446" s="34">
        <f t="shared" si="19"/>
        <v>2220</v>
      </c>
      <c r="J446" s="27">
        <f t="shared" si="20"/>
        <v>1.0473439999999998</v>
      </c>
    </row>
    <row r="447" spans="1:10" x14ac:dyDescent="0.25">
      <c r="A447" s="34">
        <v>2225</v>
      </c>
      <c r="B447" s="27">
        <v>1.0709200000000001</v>
      </c>
      <c r="C447" s="27"/>
      <c r="D447" s="34">
        <v>2225</v>
      </c>
      <c r="E447" s="27">
        <v>1.186347</v>
      </c>
      <c r="F447" s="27"/>
      <c r="H447" s="17">
        <f t="shared" si="18"/>
        <v>1.1972700000000001</v>
      </c>
      <c r="I447" s="34">
        <f t="shared" si="19"/>
        <v>2225</v>
      </c>
      <c r="J447" s="27">
        <f t="shared" si="20"/>
        <v>1.04827</v>
      </c>
    </row>
    <row r="448" spans="1:10" x14ac:dyDescent="0.25">
      <c r="A448" s="34">
        <v>2230</v>
      </c>
      <c r="B448" s="27">
        <v>1.0718430000000001</v>
      </c>
      <c r="C448" s="27"/>
      <c r="D448" s="34">
        <v>2230</v>
      </c>
      <c r="E448" s="27">
        <v>1.1872799999999999</v>
      </c>
      <c r="F448" s="27"/>
      <c r="H448" s="17">
        <f t="shared" si="18"/>
        <v>1.1981930000000001</v>
      </c>
      <c r="I448" s="34">
        <f t="shared" si="19"/>
        <v>2230</v>
      </c>
      <c r="J448" s="27">
        <f t="shared" si="20"/>
        <v>1.049193</v>
      </c>
    </row>
    <row r="449" spans="1:10" x14ac:dyDescent="0.25">
      <c r="A449" s="34">
        <v>2235</v>
      </c>
      <c r="B449" s="27">
        <v>1.0727640000000001</v>
      </c>
      <c r="C449" s="27"/>
      <c r="D449" s="34">
        <v>2235</v>
      </c>
      <c r="E449" s="27">
        <v>1.18821</v>
      </c>
      <c r="F449" s="27"/>
      <c r="H449" s="17">
        <f t="shared" si="18"/>
        <v>1.199114</v>
      </c>
      <c r="I449" s="34">
        <f t="shared" si="19"/>
        <v>2235</v>
      </c>
      <c r="J449" s="27">
        <f t="shared" si="20"/>
        <v>1.050114</v>
      </c>
    </row>
    <row r="450" spans="1:10" x14ac:dyDescent="0.25">
      <c r="A450" s="34">
        <v>2240</v>
      </c>
      <c r="B450" s="27">
        <v>1.0736840000000001</v>
      </c>
      <c r="C450" s="27"/>
      <c r="D450" s="34">
        <v>2240</v>
      </c>
      <c r="E450" s="27">
        <v>1.189138</v>
      </c>
      <c r="F450" s="27"/>
      <c r="H450" s="17">
        <f t="shared" si="18"/>
        <v>1.200034</v>
      </c>
      <c r="I450" s="34">
        <f t="shared" si="19"/>
        <v>2240</v>
      </c>
      <c r="J450" s="27">
        <f t="shared" si="20"/>
        <v>1.051034</v>
      </c>
    </row>
    <row r="451" spans="1:10" x14ac:dyDescent="0.25">
      <c r="A451" s="34">
        <v>2245</v>
      </c>
      <c r="B451" s="27">
        <v>1.0746009999999999</v>
      </c>
      <c r="C451" s="27"/>
      <c r="D451" s="34">
        <v>2245</v>
      </c>
      <c r="E451" s="27">
        <v>1.190064</v>
      </c>
      <c r="F451" s="27"/>
      <c r="H451" s="17">
        <f t="shared" si="18"/>
        <v>1.2009509999999999</v>
      </c>
      <c r="I451" s="34">
        <f t="shared" si="19"/>
        <v>2245</v>
      </c>
      <c r="J451" s="27">
        <f t="shared" si="20"/>
        <v>1.0519509999999999</v>
      </c>
    </row>
    <row r="452" spans="1:10" x14ac:dyDescent="0.25">
      <c r="A452" s="34">
        <v>2250</v>
      </c>
      <c r="B452" s="27">
        <v>1.0755170000000001</v>
      </c>
      <c r="C452" s="27"/>
      <c r="D452" s="34">
        <v>2250</v>
      </c>
      <c r="E452" s="27">
        <v>1.1909890000000001</v>
      </c>
      <c r="F452" s="27"/>
      <c r="H452" s="17">
        <f t="shared" si="18"/>
        <v>1.201867</v>
      </c>
      <c r="I452" s="34">
        <f t="shared" si="19"/>
        <v>2250</v>
      </c>
      <c r="J452" s="27">
        <f t="shared" si="20"/>
        <v>1.052867</v>
      </c>
    </row>
    <row r="453" spans="1:10" x14ac:dyDescent="0.25">
      <c r="A453" s="34">
        <v>2255</v>
      </c>
      <c r="B453" s="27">
        <v>1.07643</v>
      </c>
      <c r="C453" s="27"/>
      <c r="D453" s="34">
        <v>2255</v>
      </c>
      <c r="E453" s="27">
        <v>1.1919109999999999</v>
      </c>
      <c r="F453" s="27"/>
      <c r="H453" s="17">
        <f t="shared" ref="H453:H502" si="21">B453+(0.007*(18.05-$S$3))</f>
        <v>1.20278</v>
      </c>
      <c r="I453" s="34">
        <f t="shared" ref="I453:I502" si="22">D453</f>
        <v>2255</v>
      </c>
      <c r="J453" s="27">
        <f t="shared" ref="J453:J502" si="23">H453-0.149</f>
        <v>1.0537799999999999</v>
      </c>
    </row>
    <row r="454" spans="1:10" x14ac:dyDescent="0.25">
      <c r="A454" s="34">
        <v>2260</v>
      </c>
      <c r="B454" s="27">
        <v>1.077342</v>
      </c>
      <c r="C454" s="27"/>
      <c r="D454" s="34">
        <v>2260</v>
      </c>
      <c r="E454" s="27">
        <v>1.192831</v>
      </c>
      <c r="F454" s="27"/>
      <c r="H454" s="17">
        <f t="shared" si="21"/>
        <v>1.203692</v>
      </c>
      <c r="I454" s="34">
        <f t="shared" si="22"/>
        <v>2260</v>
      </c>
      <c r="J454" s="27">
        <f t="shared" si="23"/>
        <v>1.054692</v>
      </c>
    </row>
    <row r="455" spans="1:10" x14ac:dyDescent="0.25">
      <c r="A455" s="34">
        <v>2265</v>
      </c>
      <c r="B455" s="27">
        <v>1.078252</v>
      </c>
      <c r="C455" s="27"/>
      <c r="D455" s="34">
        <v>2265</v>
      </c>
      <c r="E455" s="27">
        <v>1.1937489999999999</v>
      </c>
      <c r="F455" s="27"/>
      <c r="H455" s="17">
        <f t="shared" si="21"/>
        <v>1.204602</v>
      </c>
      <c r="I455" s="34">
        <f t="shared" si="22"/>
        <v>2265</v>
      </c>
      <c r="J455" s="27">
        <f t="shared" si="23"/>
        <v>1.0556019999999999</v>
      </c>
    </row>
    <row r="456" spans="1:10" x14ac:dyDescent="0.25">
      <c r="A456" s="34">
        <v>2270</v>
      </c>
      <c r="B456" s="27">
        <v>1.079159</v>
      </c>
      <c r="C456" s="27"/>
      <c r="D456" s="34">
        <v>2270</v>
      </c>
      <c r="E456" s="27">
        <v>1.194666</v>
      </c>
      <c r="F456" s="27"/>
      <c r="H456" s="17">
        <f t="shared" si="21"/>
        <v>1.2055089999999999</v>
      </c>
      <c r="I456" s="34">
        <f t="shared" si="22"/>
        <v>2270</v>
      </c>
      <c r="J456" s="27">
        <f t="shared" si="23"/>
        <v>1.0565089999999999</v>
      </c>
    </row>
    <row r="457" spans="1:10" x14ac:dyDescent="0.25">
      <c r="A457" s="34">
        <v>2275</v>
      </c>
      <c r="B457" s="27">
        <v>1.0800650000000001</v>
      </c>
      <c r="C457" s="27"/>
      <c r="D457" s="34">
        <v>2275</v>
      </c>
      <c r="E457" s="27">
        <v>1.1955800000000001</v>
      </c>
      <c r="F457" s="27"/>
      <c r="H457" s="17">
        <f t="shared" si="21"/>
        <v>1.206415</v>
      </c>
      <c r="I457" s="34">
        <f t="shared" si="22"/>
        <v>2275</v>
      </c>
      <c r="J457" s="27">
        <f t="shared" si="23"/>
        <v>1.057415</v>
      </c>
    </row>
    <row r="458" spans="1:10" x14ac:dyDescent="0.25">
      <c r="A458" s="34">
        <v>2280</v>
      </c>
      <c r="B458" s="27">
        <v>1.0809690000000001</v>
      </c>
      <c r="C458" s="27"/>
      <c r="D458" s="34">
        <v>2280</v>
      </c>
      <c r="E458" s="27">
        <v>1.196493</v>
      </c>
      <c r="F458" s="27"/>
      <c r="H458" s="17">
        <f t="shared" si="21"/>
        <v>1.207319</v>
      </c>
      <c r="I458" s="34">
        <f t="shared" si="22"/>
        <v>2280</v>
      </c>
      <c r="J458" s="27">
        <f t="shared" si="23"/>
        <v>1.058319</v>
      </c>
    </row>
    <row r="459" spans="1:10" x14ac:dyDescent="0.25">
      <c r="A459" s="34">
        <v>2285</v>
      </c>
      <c r="B459" s="27">
        <v>1.081871</v>
      </c>
      <c r="C459" s="27"/>
      <c r="D459" s="34">
        <v>2285</v>
      </c>
      <c r="E459" s="27">
        <v>1.197403</v>
      </c>
      <c r="F459" s="27"/>
      <c r="H459" s="17">
        <f t="shared" si="21"/>
        <v>1.208221</v>
      </c>
      <c r="I459" s="34">
        <f t="shared" si="22"/>
        <v>2285</v>
      </c>
      <c r="J459" s="27">
        <f t="shared" si="23"/>
        <v>1.059221</v>
      </c>
    </row>
    <row r="460" spans="1:10" x14ac:dyDescent="0.25">
      <c r="A460" s="34">
        <v>2290</v>
      </c>
      <c r="B460" s="27">
        <v>1.0827709999999999</v>
      </c>
      <c r="C460" s="27"/>
      <c r="D460" s="34">
        <v>2290</v>
      </c>
      <c r="E460" s="27">
        <v>1.1983109999999999</v>
      </c>
      <c r="F460" s="27"/>
      <c r="H460" s="17">
        <f t="shared" si="21"/>
        <v>1.2091209999999999</v>
      </c>
      <c r="I460" s="34">
        <f t="shared" si="22"/>
        <v>2290</v>
      </c>
      <c r="J460" s="27">
        <f t="shared" si="23"/>
        <v>1.0601209999999999</v>
      </c>
    </row>
    <row r="461" spans="1:10" x14ac:dyDescent="0.25">
      <c r="A461" s="34">
        <v>2295</v>
      </c>
      <c r="B461" s="27">
        <v>1.083669</v>
      </c>
      <c r="C461" s="27"/>
      <c r="D461" s="34">
        <v>2295</v>
      </c>
      <c r="E461" s="27">
        <v>1.1992179999999999</v>
      </c>
      <c r="F461" s="27"/>
      <c r="H461" s="17">
        <f t="shared" si="21"/>
        <v>1.210019</v>
      </c>
      <c r="I461" s="34">
        <f t="shared" si="22"/>
        <v>2295</v>
      </c>
      <c r="J461" s="27">
        <f t="shared" si="23"/>
        <v>1.0610189999999999</v>
      </c>
    </row>
    <row r="462" spans="1:10" x14ac:dyDescent="0.25">
      <c r="A462" s="34">
        <v>2300</v>
      </c>
      <c r="B462" s="27">
        <v>1.0845659999999999</v>
      </c>
      <c r="C462" s="27"/>
      <c r="D462" s="34">
        <v>2300</v>
      </c>
      <c r="E462" s="27">
        <v>1.2001230000000001</v>
      </c>
      <c r="F462" s="27"/>
      <c r="H462" s="17">
        <f t="shared" si="21"/>
        <v>1.2109159999999999</v>
      </c>
      <c r="I462" s="34">
        <f t="shared" si="22"/>
        <v>2300</v>
      </c>
      <c r="J462" s="27">
        <f t="shared" si="23"/>
        <v>1.0619159999999999</v>
      </c>
    </row>
    <row r="463" spans="1:10" x14ac:dyDescent="0.25">
      <c r="A463" s="34">
        <v>2305</v>
      </c>
      <c r="B463" s="27">
        <v>1.0854600000000001</v>
      </c>
      <c r="C463" s="27"/>
      <c r="D463" s="34">
        <v>2305</v>
      </c>
      <c r="E463" s="27">
        <v>1.201025</v>
      </c>
      <c r="F463" s="27"/>
      <c r="H463" s="17">
        <f t="shared" si="21"/>
        <v>1.2118100000000001</v>
      </c>
      <c r="I463" s="34">
        <f t="shared" si="22"/>
        <v>2305</v>
      </c>
      <c r="J463" s="27">
        <f t="shared" si="23"/>
        <v>1.06281</v>
      </c>
    </row>
    <row r="464" spans="1:10" x14ac:dyDescent="0.25">
      <c r="A464" s="34">
        <v>2310</v>
      </c>
      <c r="B464" s="27">
        <v>1.086352</v>
      </c>
      <c r="C464" s="27"/>
      <c r="D464" s="34">
        <v>2310</v>
      </c>
      <c r="E464" s="27">
        <v>1.201926</v>
      </c>
      <c r="F464" s="27"/>
      <c r="H464" s="17">
        <f t="shared" si="21"/>
        <v>1.2127019999999999</v>
      </c>
      <c r="I464" s="34">
        <f t="shared" si="22"/>
        <v>2310</v>
      </c>
      <c r="J464" s="27">
        <f t="shared" si="23"/>
        <v>1.0637019999999999</v>
      </c>
    </row>
    <row r="465" spans="1:10" x14ac:dyDescent="0.25">
      <c r="A465" s="34">
        <v>2315</v>
      </c>
      <c r="B465" s="27">
        <v>1.087243</v>
      </c>
      <c r="C465" s="27"/>
      <c r="D465" s="34">
        <v>2315</v>
      </c>
      <c r="E465" s="27">
        <v>1.202826</v>
      </c>
      <c r="F465" s="27"/>
      <c r="H465" s="17">
        <f t="shared" si="21"/>
        <v>1.2135929999999999</v>
      </c>
      <c r="I465" s="34">
        <f t="shared" si="22"/>
        <v>2315</v>
      </c>
      <c r="J465" s="27">
        <f t="shared" si="23"/>
        <v>1.0645929999999999</v>
      </c>
    </row>
    <row r="466" spans="1:10" x14ac:dyDescent="0.25">
      <c r="A466" s="34">
        <v>2320</v>
      </c>
      <c r="B466" s="27">
        <v>1.0881320000000001</v>
      </c>
      <c r="C466" s="27"/>
      <c r="D466" s="34">
        <v>2320</v>
      </c>
      <c r="E466" s="27">
        <v>1.203722</v>
      </c>
      <c r="F466" s="27"/>
      <c r="H466" s="17">
        <f t="shared" si="21"/>
        <v>1.2144820000000001</v>
      </c>
      <c r="I466" s="34">
        <f t="shared" si="22"/>
        <v>2320</v>
      </c>
      <c r="J466" s="27">
        <f t="shared" si="23"/>
        <v>1.065482</v>
      </c>
    </row>
    <row r="467" spans="1:10" x14ac:dyDescent="0.25">
      <c r="A467" s="34">
        <v>2325</v>
      </c>
      <c r="B467" s="27">
        <v>1.089019</v>
      </c>
      <c r="C467" s="27"/>
      <c r="D467" s="34">
        <v>2325</v>
      </c>
      <c r="E467" s="27">
        <v>1.204618</v>
      </c>
      <c r="F467" s="27"/>
      <c r="H467" s="17">
        <f t="shared" si="21"/>
        <v>1.2153689999999999</v>
      </c>
      <c r="I467" s="34">
        <f t="shared" si="22"/>
        <v>2325</v>
      </c>
      <c r="J467" s="27">
        <f t="shared" si="23"/>
        <v>1.0663689999999999</v>
      </c>
    </row>
    <row r="468" spans="1:10" x14ac:dyDescent="0.25">
      <c r="A468" s="34">
        <v>2330</v>
      </c>
      <c r="B468" s="27">
        <v>1.089904</v>
      </c>
      <c r="C468" s="27"/>
      <c r="D468" s="34">
        <v>2330</v>
      </c>
      <c r="E468" s="27">
        <v>1.205511</v>
      </c>
      <c r="F468" s="27"/>
      <c r="H468" s="17">
        <f t="shared" si="21"/>
        <v>1.2162539999999999</v>
      </c>
      <c r="I468" s="34">
        <f t="shared" si="22"/>
        <v>2330</v>
      </c>
      <c r="J468" s="27">
        <f t="shared" si="23"/>
        <v>1.0672539999999999</v>
      </c>
    </row>
    <row r="469" spans="1:10" x14ac:dyDescent="0.25">
      <c r="A469" s="34">
        <v>2335</v>
      </c>
      <c r="B469" s="27">
        <v>1.090787</v>
      </c>
      <c r="C469" s="27"/>
      <c r="D469" s="34">
        <v>2335</v>
      </c>
      <c r="E469" s="27">
        <v>1.206402</v>
      </c>
      <c r="F469" s="27"/>
      <c r="H469" s="17">
        <f t="shared" si="21"/>
        <v>1.2171369999999999</v>
      </c>
      <c r="I469" s="34">
        <f t="shared" si="22"/>
        <v>2335</v>
      </c>
      <c r="J469" s="27">
        <f t="shared" si="23"/>
        <v>1.0681369999999999</v>
      </c>
    </row>
    <row r="470" spans="1:10" x14ac:dyDescent="0.25">
      <c r="A470" s="34">
        <v>2340</v>
      </c>
      <c r="B470" s="27">
        <v>1.091669</v>
      </c>
      <c r="C470" s="27"/>
      <c r="D470" s="34">
        <v>2340</v>
      </c>
      <c r="E470" s="27">
        <v>1.207292</v>
      </c>
      <c r="F470" s="27"/>
      <c r="H470" s="17">
        <f t="shared" si="21"/>
        <v>1.218019</v>
      </c>
      <c r="I470" s="34">
        <f t="shared" si="22"/>
        <v>2340</v>
      </c>
      <c r="J470" s="27">
        <f t="shared" si="23"/>
        <v>1.0690189999999999</v>
      </c>
    </row>
    <row r="471" spans="1:10" x14ac:dyDescent="0.25">
      <c r="A471" s="34">
        <v>2345</v>
      </c>
      <c r="B471" s="27">
        <v>1.0925480000000001</v>
      </c>
      <c r="C471" s="27"/>
      <c r="D471" s="34">
        <v>2345</v>
      </c>
      <c r="E471" s="27">
        <v>1.20818</v>
      </c>
      <c r="F471" s="27"/>
      <c r="H471" s="17">
        <f t="shared" si="21"/>
        <v>1.218898</v>
      </c>
      <c r="I471" s="34">
        <f t="shared" si="22"/>
        <v>2345</v>
      </c>
      <c r="J471" s="27">
        <f t="shared" si="23"/>
        <v>1.069898</v>
      </c>
    </row>
    <row r="472" spans="1:10" x14ac:dyDescent="0.25">
      <c r="A472" s="34">
        <v>2350</v>
      </c>
      <c r="B472" s="27">
        <v>1.093426</v>
      </c>
      <c r="C472" s="27"/>
      <c r="D472" s="34">
        <v>2350</v>
      </c>
      <c r="E472" s="27">
        <v>1.2090650000000001</v>
      </c>
      <c r="F472" s="27"/>
      <c r="H472" s="17">
        <f t="shared" si="21"/>
        <v>1.219776</v>
      </c>
      <c r="I472" s="34">
        <f t="shared" si="22"/>
        <v>2350</v>
      </c>
      <c r="J472" s="27">
        <f t="shared" si="23"/>
        <v>1.070776</v>
      </c>
    </row>
    <row r="473" spans="1:10" x14ac:dyDescent="0.25">
      <c r="A473" s="34">
        <v>2355</v>
      </c>
      <c r="B473" s="27">
        <v>1.094303</v>
      </c>
      <c r="C473" s="27"/>
      <c r="D473" s="34">
        <v>2355</v>
      </c>
      <c r="E473" s="27">
        <v>1.2099489999999999</v>
      </c>
      <c r="F473" s="27"/>
      <c r="H473" s="17">
        <f t="shared" si="21"/>
        <v>1.220653</v>
      </c>
      <c r="I473" s="34">
        <f t="shared" si="22"/>
        <v>2355</v>
      </c>
      <c r="J473" s="27">
        <f t="shared" si="23"/>
        <v>1.071653</v>
      </c>
    </row>
    <row r="474" spans="1:10" x14ac:dyDescent="0.25">
      <c r="A474" s="34">
        <v>2360</v>
      </c>
      <c r="B474" s="27">
        <v>1.0951770000000001</v>
      </c>
      <c r="C474" s="27"/>
      <c r="D474" s="34">
        <v>2360</v>
      </c>
      <c r="E474" s="27">
        <v>1.2108319999999999</v>
      </c>
      <c r="F474" s="27"/>
      <c r="H474" s="17">
        <f t="shared" si="21"/>
        <v>1.221527</v>
      </c>
      <c r="I474" s="34">
        <f t="shared" si="22"/>
        <v>2360</v>
      </c>
      <c r="J474" s="27">
        <f t="shared" si="23"/>
        <v>1.072527</v>
      </c>
    </row>
    <row r="475" spans="1:10" x14ac:dyDescent="0.25">
      <c r="A475" s="34">
        <v>2365</v>
      </c>
      <c r="B475" s="27">
        <v>1.0960490000000001</v>
      </c>
      <c r="C475" s="27"/>
      <c r="D475" s="34">
        <v>2365</v>
      </c>
      <c r="E475" s="27">
        <v>1.2117119999999999</v>
      </c>
      <c r="F475" s="27"/>
      <c r="H475" s="17">
        <f t="shared" si="21"/>
        <v>1.222399</v>
      </c>
      <c r="I475" s="34">
        <f t="shared" si="22"/>
        <v>2365</v>
      </c>
      <c r="J475" s="27">
        <f t="shared" si="23"/>
        <v>1.073399</v>
      </c>
    </row>
    <row r="476" spans="1:10" x14ac:dyDescent="0.25">
      <c r="A476" s="34">
        <v>2370</v>
      </c>
      <c r="B476" s="27">
        <v>1.0969199999999999</v>
      </c>
      <c r="C476" s="27"/>
      <c r="D476" s="34">
        <v>2370</v>
      </c>
      <c r="E476" s="27">
        <v>1.212591</v>
      </c>
      <c r="F476" s="27"/>
      <c r="H476" s="17">
        <f t="shared" si="21"/>
        <v>1.2232699999999999</v>
      </c>
      <c r="I476" s="34">
        <f t="shared" si="22"/>
        <v>2370</v>
      </c>
      <c r="J476" s="27">
        <f t="shared" si="23"/>
        <v>1.0742699999999998</v>
      </c>
    </row>
    <row r="477" spans="1:10" x14ac:dyDescent="0.25">
      <c r="A477" s="34">
        <v>2375</v>
      </c>
      <c r="B477" s="27">
        <v>1.0977889999999999</v>
      </c>
      <c r="C477" s="27"/>
      <c r="D477" s="34">
        <v>2375</v>
      </c>
      <c r="E477" s="27">
        <v>1.213468</v>
      </c>
      <c r="F477" s="27"/>
      <c r="H477" s="17">
        <f t="shared" si="21"/>
        <v>1.2241389999999999</v>
      </c>
      <c r="I477" s="34">
        <f t="shared" si="22"/>
        <v>2375</v>
      </c>
      <c r="J477" s="27">
        <f t="shared" si="23"/>
        <v>1.0751389999999998</v>
      </c>
    </row>
    <row r="478" spans="1:10" x14ac:dyDescent="0.25">
      <c r="A478" s="34">
        <v>2380</v>
      </c>
      <c r="B478" s="27">
        <v>1.0986560000000001</v>
      </c>
      <c r="C478" s="27"/>
      <c r="D478" s="34">
        <v>2380</v>
      </c>
      <c r="E478" s="27">
        <v>1.214343</v>
      </c>
      <c r="F478" s="27"/>
      <c r="H478" s="17">
        <f t="shared" si="21"/>
        <v>1.225006</v>
      </c>
      <c r="I478" s="34">
        <f t="shared" si="22"/>
        <v>2380</v>
      </c>
      <c r="J478" s="27">
        <f t="shared" si="23"/>
        <v>1.076006</v>
      </c>
    </row>
    <row r="479" spans="1:10" x14ac:dyDescent="0.25">
      <c r="A479" s="34">
        <v>2385</v>
      </c>
      <c r="B479" s="27">
        <v>1.099521</v>
      </c>
      <c r="C479" s="27"/>
      <c r="D479" s="34">
        <v>2385</v>
      </c>
      <c r="E479" s="27">
        <v>1.2152160000000001</v>
      </c>
      <c r="F479" s="27"/>
      <c r="H479" s="17">
        <f t="shared" si="21"/>
        <v>1.2258709999999999</v>
      </c>
      <c r="I479" s="34">
        <f t="shared" si="22"/>
        <v>2385</v>
      </c>
      <c r="J479" s="27">
        <f t="shared" si="23"/>
        <v>1.0768709999999999</v>
      </c>
    </row>
    <row r="480" spans="1:10" x14ac:dyDescent="0.25">
      <c r="A480" s="34">
        <v>2390</v>
      </c>
      <c r="B480" s="27">
        <v>1.1003849999999999</v>
      </c>
      <c r="C480" s="27"/>
      <c r="D480" s="34">
        <v>2390</v>
      </c>
      <c r="E480" s="27">
        <v>1.2160869999999999</v>
      </c>
      <c r="F480" s="27"/>
      <c r="H480" s="17">
        <f t="shared" si="21"/>
        <v>1.2267349999999999</v>
      </c>
      <c r="I480" s="34">
        <f t="shared" si="22"/>
        <v>2390</v>
      </c>
      <c r="J480" s="27">
        <f t="shared" si="23"/>
        <v>1.0777349999999999</v>
      </c>
    </row>
    <row r="481" spans="1:10" x14ac:dyDescent="0.25">
      <c r="A481" s="34">
        <v>2395</v>
      </c>
      <c r="B481" s="27">
        <v>1.1012470000000001</v>
      </c>
      <c r="C481" s="27"/>
      <c r="D481" s="34">
        <v>2395</v>
      </c>
      <c r="E481" s="27">
        <v>1.2169570000000001</v>
      </c>
      <c r="F481" s="27"/>
      <c r="H481" s="17">
        <f t="shared" si="21"/>
        <v>1.227597</v>
      </c>
      <c r="I481" s="34">
        <f t="shared" si="22"/>
        <v>2395</v>
      </c>
      <c r="J481" s="27">
        <f t="shared" si="23"/>
        <v>1.078597</v>
      </c>
    </row>
    <row r="482" spans="1:10" x14ac:dyDescent="0.25">
      <c r="A482" s="34">
        <v>2400</v>
      </c>
      <c r="B482" s="27">
        <v>1.1021069999999999</v>
      </c>
      <c r="C482" s="27"/>
      <c r="D482" s="34">
        <v>2400</v>
      </c>
      <c r="E482" s="27">
        <v>1.2178249999999999</v>
      </c>
      <c r="F482" s="27"/>
      <c r="H482" s="17">
        <f t="shared" si="21"/>
        <v>1.2284569999999999</v>
      </c>
      <c r="I482" s="34">
        <f t="shared" si="22"/>
        <v>2400</v>
      </c>
      <c r="J482" s="27">
        <f t="shared" si="23"/>
        <v>1.0794569999999999</v>
      </c>
    </row>
    <row r="483" spans="1:10" x14ac:dyDescent="0.25">
      <c r="A483" s="34">
        <v>2405</v>
      </c>
      <c r="B483" s="27">
        <v>1.102965</v>
      </c>
      <c r="C483" s="27"/>
      <c r="D483" s="34">
        <v>2405</v>
      </c>
      <c r="E483" s="27">
        <v>1.218691</v>
      </c>
      <c r="F483" s="27"/>
      <c r="H483" s="17">
        <f t="shared" si="21"/>
        <v>1.2293149999999999</v>
      </c>
      <c r="I483" s="34">
        <f t="shared" si="22"/>
        <v>2405</v>
      </c>
      <c r="J483" s="27">
        <f t="shared" si="23"/>
        <v>1.0803149999999999</v>
      </c>
    </row>
    <row r="484" spans="1:10" x14ac:dyDescent="0.25">
      <c r="A484" s="34">
        <v>2410</v>
      </c>
      <c r="B484" s="27">
        <v>1.1038220000000001</v>
      </c>
      <c r="C484" s="27"/>
      <c r="D484" s="34">
        <v>2410</v>
      </c>
      <c r="E484" s="27">
        <v>1.2195549999999999</v>
      </c>
      <c r="F484" s="27"/>
      <c r="H484" s="17">
        <f t="shared" si="21"/>
        <v>1.230172</v>
      </c>
      <c r="I484" s="34">
        <f t="shared" si="22"/>
        <v>2410</v>
      </c>
      <c r="J484" s="27">
        <f t="shared" si="23"/>
        <v>1.081172</v>
      </c>
    </row>
    <row r="485" spans="1:10" x14ac:dyDescent="0.25">
      <c r="A485" s="34">
        <v>2415</v>
      </c>
      <c r="B485" s="27">
        <v>1.1046769999999999</v>
      </c>
      <c r="C485" s="27"/>
      <c r="D485" s="34">
        <v>2415</v>
      </c>
      <c r="E485" s="27">
        <v>1.220418</v>
      </c>
      <c r="F485" s="27"/>
      <c r="H485" s="17">
        <f t="shared" si="21"/>
        <v>1.2310269999999999</v>
      </c>
      <c r="I485" s="34">
        <f t="shared" si="22"/>
        <v>2415</v>
      </c>
      <c r="J485" s="27">
        <f t="shared" si="23"/>
        <v>1.0820269999999999</v>
      </c>
    </row>
    <row r="486" spans="1:10" x14ac:dyDescent="0.25">
      <c r="A486" s="34">
        <v>2420</v>
      </c>
      <c r="B486" s="27">
        <v>1.1055299999999999</v>
      </c>
      <c r="C486" s="27"/>
      <c r="D486" s="34">
        <v>2420</v>
      </c>
      <c r="E486" s="27">
        <v>1.221279</v>
      </c>
      <c r="F486" s="27"/>
      <c r="H486" s="17">
        <f t="shared" si="21"/>
        <v>1.2318799999999999</v>
      </c>
      <c r="I486" s="34">
        <f t="shared" si="22"/>
        <v>2420</v>
      </c>
      <c r="J486" s="27">
        <f t="shared" si="23"/>
        <v>1.0828799999999998</v>
      </c>
    </row>
    <row r="487" spans="1:10" x14ac:dyDescent="0.25">
      <c r="A487" s="34">
        <v>2425</v>
      </c>
      <c r="B487" s="27">
        <v>1.106382</v>
      </c>
      <c r="C487" s="27"/>
      <c r="D487" s="34">
        <v>2425</v>
      </c>
      <c r="E487" s="27">
        <v>1.2221379999999999</v>
      </c>
      <c r="F487" s="27"/>
      <c r="H487" s="17">
        <f t="shared" si="21"/>
        <v>1.2327319999999999</v>
      </c>
      <c r="I487" s="34">
        <f t="shared" si="22"/>
        <v>2425</v>
      </c>
      <c r="J487" s="27">
        <f t="shared" si="23"/>
        <v>1.0837319999999999</v>
      </c>
    </row>
    <row r="488" spans="1:10" x14ac:dyDescent="0.25">
      <c r="A488" s="34">
        <v>2430</v>
      </c>
      <c r="B488" s="27">
        <v>1.107232</v>
      </c>
      <c r="C488" s="27"/>
      <c r="D488" s="34">
        <v>2430</v>
      </c>
      <c r="E488" s="27">
        <v>1.222996</v>
      </c>
      <c r="F488" s="27"/>
      <c r="H488" s="17">
        <f t="shared" si="21"/>
        <v>1.233582</v>
      </c>
      <c r="I488" s="34">
        <f t="shared" si="22"/>
        <v>2430</v>
      </c>
      <c r="J488" s="27">
        <f t="shared" si="23"/>
        <v>1.0845819999999999</v>
      </c>
    </row>
    <row r="489" spans="1:10" x14ac:dyDescent="0.25">
      <c r="A489" s="34">
        <v>2435</v>
      </c>
      <c r="B489" s="27">
        <v>1.10808</v>
      </c>
      <c r="C489" s="27"/>
      <c r="D489" s="34">
        <v>2435</v>
      </c>
      <c r="E489" s="27">
        <v>1.223851</v>
      </c>
      <c r="F489" s="27"/>
      <c r="H489" s="17">
        <f t="shared" si="21"/>
        <v>1.2344299999999999</v>
      </c>
      <c r="I489" s="34">
        <f t="shared" si="22"/>
        <v>2435</v>
      </c>
      <c r="J489" s="27">
        <f t="shared" si="23"/>
        <v>1.0854299999999999</v>
      </c>
    </row>
    <row r="490" spans="1:10" x14ac:dyDescent="0.25">
      <c r="A490" s="34">
        <v>2440</v>
      </c>
      <c r="B490" s="27">
        <v>1.1089260000000001</v>
      </c>
      <c r="C490" s="27"/>
      <c r="D490" s="34">
        <v>2440</v>
      </c>
      <c r="E490" s="27">
        <v>1.2247049999999999</v>
      </c>
      <c r="F490" s="27"/>
      <c r="H490" s="17">
        <f t="shared" si="21"/>
        <v>1.235276</v>
      </c>
      <c r="I490" s="34">
        <f t="shared" si="22"/>
        <v>2440</v>
      </c>
      <c r="J490" s="27">
        <f t="shared" si="23"/>
        <v>1.086276</v>
      </c>
    </row>
    <row r="491" spans="1:10" x14ac:dyDescent="0.25">
      <c r="A491" s="34">
        <v>2445</v>
      </c>
      <c r="B491" s="27">
        <v>1.1097710000000001</v>
      </c>
      <c r="C491" s="27"/>
      <c r="D491" s="34">
        <v>2445</v>
      </c>
      <c r="E491" s="27">
        <v>1.2255579999999999</v>
      </c>
      <c r="F491" s="27"/>
      <c r="H491" s="17">
        <f t="shared" si="21"/>
        <v>1.236121</v>
      </c>
      <c r="I491" s="34">
        <f t="shared" si="22"/>
        <v>2445</v>
      </c>
      <c r="J491" s="27">
        <f t="shared" si="23"/>
        <v>1.087121</v>
      </c>
    </row>
    <row r="492" spans="1:10" x14ac:dyDescent="0.25">
      <c r="A492" s="34">
        <v>2450</v>
      </c>
      <c r="B492" s="27">
        <v>1.110614</v>
      </c>
      <c r="C492" s="27"/>
      <c r="D492" s="34">
        <v>2450</v>
      </c>
      <c r="E492" s="27">
        <v>1.2264079999999999</v>
      </c>
      <c r="F492" s="27"/>
      <c r="H492" s="17">
        <f t="shared" si="21"/>
        <v>1.236964</v>
      </c>
      <c r="I492" s="34">
        <f t="shared" si="22"/>
        <v>2450</v>
      </c>
      <c r="J492" s="27">
        <f t="shared" si="23"/>
        <v>1.0879639999999999</v>
      </c>
    </row>
    <row r="493" spans="1:10" x14ac:dyDescent="0.25">
      <c r="A493" s="34">
        <v>2455</v>
      </c>
      <c r="B493" s="27">
        <v>1.1114550000000001</v>
      </c>
      <c r="C493" s="27"/>
      <c r="D493" s="34">
        <v>2455</v>
      </c>
      <c r="E493" s="27">
        <v>1.227257</v>
      </c>
      <c r="F493" s="27"/>
      <c r="H493" s="17">
        <f t="shared" si="21"/>
        <v>1.237805</v>
      </c>
      <c r="I493" s="34">
        <f t="shared" si="22"/>
        <v>2455</v>
      </c>
      <c r="J493" s="27">
        <f t="shared" si="23"/>
        <v>1.088805</v>
      </c>
    </row>
    <row r="494" spans="1:10" x14ac:dyDescent="0.25">
      <c r="A494" s="34">
        <v>2460</v>
      </c>
      <c r="B494" s="27">
        <v>1.112296</v>
      </c>
      <c r="C494" s="27"/>
      <c r="D494" s="34">
        <v>2460</v>
      </c>
      <c r="E494" s="27">
        <v>1.2281040000000001</v>
      </c>
      <c r="F494" s="27"/>
      <c r="H494" s="17">
        <f t="shared" si="21"/>
        <v>1.2386459999999999</v>
      </c>
      <c r="I494" s="34">
        <f t="shared" si="22"/>
        <v>2460</v>
      </c>
      <c r="J494" s="27">
        <f t="shared" si="23"/>
        <v>1.0896459999999999</v>
      </c>
    </row>
    <row r="495" spans="1:10" x14ac:dyDescent="0.25">
      <c r="A495" s="34">
        <v>2465</v>
      </c>
      <c r="B495" s="27">
        <v>1.1131340000000001</v>
      </c>
      <c r="C495" s="27"/>
      <c r="D495" s="34">
        <v>2465</v>
      </c>
      <c r="E495" s="27">
        <v>1.22895</v>
      </c>
      <c r="F495" s="27"/>
      <c r="H495" s="17">
        <f t="shared" si="21"/>
        <v>1.239484</v>
      </c>
      <c r="I495" s="34">
        <f t="shared" si="22"/>
        <v>2465</v>
      </c>
      <c r="J495" s="27">
        <f t="shared" si="23"/>
        <v>1.090484</v>
      </c>
    </row>
    <row r="496" spans="1:10" x14ac:dyDescent="0.25">
      <c r="A496" s="34">
        <v>2470</v>
      </c>
      <c r="B496" s="27">
        <v>1.1139699999999999</v>
      </c>
      <c r="C496" s="27"/>
      <c r="D496" s="34">
        <v>2470</v>
      </c>
      <c r="E496" s="27">
        <v>1.2297940000000001</v>
      </c>
      <c r="F496" s="27"/>
      <c r="H496" s="17">
        <f t="shared" si="21"/>
        <v>1.2403199999999999</v>
      </c>
      <c r="I496" s="34">
        <f t="shared" si="22"/>
        <v>2470</v>
      </c>
      <c r="J496" s="27">
        <f t="shared" si="23"/>
        <v>1.0913199999999998</v>
      </c>
    </row>
    <row r="497" spans="1:10" x14ac:dyDescent="0.25">
      <c r="A497" s="34">
        <v>2475</v>
      </c>
      <c r="B497" s="27">
        <v>1.114805</v>
      </c>
      <c r="C497" s="27"/>
      <c r="D497" s="34">
        <v>2475</v>
      </c>
      <c r="E497" s="27">
        <v>1.2306360000000001</v>
      </c>
      <c r="F497" s="27"/>
      <c r="H497" s="17">
        <f t="shared" si="21"/>
        <v>1.241155</v>
      </c>
      <c r="I497" s="34">
        <f t="shared" si="22"/>
        <v>2475</v>
      </c>
      <c r="J497" s="27">
        <f t="shared" si="23"/>
        <v>1.092155</v>
      </c>
    </row>
    <row r="498" spans="1:10" x14ac:dyDescent="0.25">
      <c r="A498" s="34">
        <v>2480</v>
      </c>
      <c r="B498" s="27">
        <v>1.1156379999999999</v>
      </c>
      <c r="C498" s="27"/>
      <c r="D498" s="34">
        <v>2480</v>
      </c>
      <c r="E498" s="27">
        <v>1.231476</v>
      </c>
      <c r="F498" s="27"/>
      <c r="H498" s="17">
        <f t="shared" si="21"/>
        <v>1.2419879999999999</v>
      </c>
      <c r="I498" s="34">
        <f t="shared" si="22"/>
        <v>2480</v>
      </c>
      <c r="J498" s="27">
        <f t="shared" si="23"/>
        <v>1.0929879999999998</v>
      </c>
    </row>
    <row r="499" spans="1:10" x14ac:dyDescent="0.25">
      <c r="A499" s="34">
        <v>2485</v>
      </c>
      <c r="B499" s="27">
        <v>1.1164700000000001</v>
      </c>
      <c r="C499" s="27"/>
      <c r="D499" s="34">
        <v>2485</v>
      </c>
      <c r="E499" s="27">
        <v>1.232316</v>
      </c>
      <c r="F499" s="27"/>
      <c r="H499" s="17">
        <f t="shared" si="21"/>
        <v>1.24282</v>
      </c>
      <c r="I499" s="34">
        <f t="shared" si="22"/>
        <v>2485</v>
      </c>
      <c r="J499" s="27">
        <f t="shared" si="23"/>
        <v>1.09382</v>
      </c>
    </row>
    <row r="500" spans="1:10" x14ac:dyDescent="0.25">
      <c r="A500" s="34">
        <v>2490</v>
      </c>
      <c r="B500" s="27">
        <v>1.1173</v>
      </c>
      <c r="C500" s="27"/>
      <c r="D500" s="34">
        <v>2490</v>
      </c>
      <c r="E500" s="27">
        <v>1.2331529999999999</v>
      </c>
      <c r="F500" s="27"/>
      <c r="H500" s="17">
        <f t="shared" si="21"/>
        <v>1.2436499999999999</v>
      </c>
      <c r="I500" s="34">
        <f t="shared" si="22"/>
        <v>2490</v>
      </c>
      <c r="J500" s="27">
        <f t="shared" si="23"/>
        <v>1.0946499999999999</v>
      </c>
    </row>
    <row r="501" spans="1:10" x14ac:dyDescent="0.25">
      <c r="A501" s="34">
        <v>2495</v>
      </c>
      <c r="B501" s="27">
        <v>1.118128</v>
      </c>
      <c r="C501" s="27"/>
      <c r="D501" s="34">
        <v>2495</v>
      </c>
      <c r="E501" s="27">
        <v>1.2339880000000001</v>
      </c>
      <c r="F501" s="27"/>
      <c r="H501" s="17">
        <f t="shared" si="21"/>
        <v>1.244478</v>
      </c>
      <c r="I501" s="34">
        <f t="shared" si="22"/>
        <v>2495</v>
      </c>
      <c r="J501" s="27">
        <f t="shared" si="23"/>
        <v>1.095478</v>
      </c>
    </row>
    <row r="502" spans="1:10" x14ac:dyDescent="0.25">
      <c r="A502" s="34">
        <v>2500</v>
      </c>
      <c r="B502" s="27">
        <v>1.1189549999999999</v>
      </c>
      <c r="C502" s="27"/>
      <c r="D502" s="34">
        <v>2500</v>
      </c>
      <c r="E502" s="27">
        <v>1.2348220000000001</v>
      </c>
      <c r="F502" s="27"/>
      <c r="H502" s="17">
        <f t="shared" si="21"/>
        <v>1.2453049999999999</v>
      </c>
      <c r="I502" s="34">
        <f t="shared" si="22"/>
        <v>2500</v>
      </c>
      <c r="J502" s="27">
        <f t="shared" si="23"/>
        <v>1.0963049999999999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BFE9-EB7E-4E2C-86D9-8A99C4CB3221}">
  <dimension ref="A1:J14"/>
  <sheetViews>
    <sheetView workbookViewId="0">
      <selection activeCell="I2" sqref="I2"/>
    </sheetView>
  </sheetViews>
  <sheetFormatPr defaultRowHeight="12.5" x14ac:dyDescent="0.25"/>
  <sheetData>
    <row r="1" spans="1:10" x14ac:dyDescent="0.25">
      <c r="A1" t="s">
        <v>50</v>
      </c>
      <c r="B1" t="s">
        <v>63</v>
      </c>
      <c r="C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ht="14" x14ac:dyDescent="0.3">
      <c r="A2">
        <v>0</v>
      </c>
      <c r="B2">
        <f>273.15+A2</f>
        <v>273.14999999999998</v>
      </c>
      <c r="C2">
        <f>((-3.532602*10^4/B2)-((2.530504*10^2)*LN(B2))+((4.4364*10^-1)*B2)+1.4360544*10^3)</f>
        <v>8.2883027776679228</v>
      </c>
      <c r="G2" s="109">
        <f>((2.6445*10^-7*(273.15+A2)^2)-(9.942*10^-5*(273.15+A2))+(1.0361*10^-2))</f>
        <v>2.9352854551249943E-3</v>
      </c>
      <c r="H2">
        <f>((6.2236*10^-5*(273.15+A2)^2-3.8762*10^-2*(273.15+A2)+8.9077))</f>
        <v>2.9633450727100019</v>
      </c>
      <c r="I2" s="58">
        <f>((-3.0956*10^-6*((A2+273.15)^2)+(2.2264*10^-3*(A2+273.15))-2.9019*10^-1))</f>
        <v>8.6985588308999995E-2</v>
      </c>
      <c r="J2">
        <f>I2/H2</f>
        <v>2.9353850521853332E-2</v>
      </c>
    </row>
    <row r="3" spans="1:10" ht="14" x14ac:dyDescent="0.3">
      <c r="A3">
        <v>5</v>
      </c>
      <c r="B3">
        <f>$B$2+A3</f>
        <v>278.14999999999998</v>
      </c>
      <c r="C3">
        <f t="shared" ref="C3:C14" si="0">((-3.532602*10^4/B3)-((2.530504*10^2)*LN(B3))+((4.4364*10^-1)*B3)+1.4360544*10^3)</f>
        <v>8.2411036420880919</v>
      </c>
      <c r="G3" s="109">
        <f t="shared" ref="G3:G13" si="1">((2.6445*10^-7*(273.15+A3)^2)-(9.942*10^-5*(273.15+A3))+(1.0361*10^-2))</f>
        <v>3.1671418801249938E-3</v>
      </c>
      <c r="H3">
        <f t="shared" ref="H3:H14" si="2">((6.2236*10^-5*(273.15+A3)^2-3.8762*10^-2*(273.15+A3)+8.9077))</f>
        <v>2.9410886067100011</v>
      </c>
      <c r="I3" s="58">
        <f t="shared" ref="I3:I14" si="3">((-3.0956*10^-6*((A3+273.15)^2)+(2.2264*10^-3*(A3+273.15))-2.9019*10^-1))</f>
        <v>8.9584566908999907E-2</v>
      </c>
      <c r="J3">
        <f t="shared" ref="J3:J14" si="4">I3/H3</f>
        <v>3.0459662692451882E-2</v>
      </c>
    </row>
    <row r="4" spans="1:10" ht="14" x14ac:dyDescent="0.3">
      <c r="A4">
        <v>7</v>
      </c>
      <c r="B4">
        <f t="shared" ref="B4:B14" si="5">$B$2+A4</f>
        <v>280.14999999999998</v>
      </c>
      <c r="C4">
        <f t="shared" si="0"/>
        <v>8.2220513034885698</v>
      </c>
      <c r="G4" s="109">
        <f t="shared" si="1"/>
        <v>3.2635867501249975E-3</v>
      </c>
      <c r="H4">
        <f t="shared" si="2"/>
        <v>2.9330573243100009</v>
      </c>
      <c r="I4" s="58">
        <f t="shared" si="3"/>
        <v>9.0580819948999969E-2</v>
      </c>
      <c r="J4">
        <f t="shared" si="4"/>
        <v>3.0882730861835107E-2</v>
      </c>
    </row>
    <row r="5" spans="1:10" ht="14" x14ac:dyDescent="0.3">
      <c r="A5">
        <v>10</v>
      </c>
      <c r="B5">
        <f t="shared" si="5"/>
        <v>283.14999999999998</v>
      </c>
      <c r="C5">
        <f t="shared" si="0"/>
        <v>8.1935820885041721</v>
      </c>
      <c r="G5" s="109">
        <f t="shared" si="1"/>
        <v>3.4122208051249932E-3</v>
      </c>
      <c r="H5">
        <f t="shared" si="2"/>
        <v>2.9219439407100012</v>
      </c>
      <c r="I5" s="58">
        <f t="shared" si="3"/>
        <v>9.202876550899991E-2</v>
      </c>
      <c r="J5">
        <f t="shared" si="4"/>
        <v>3.1495732764345197E-2</v>
      </c>
    </row>
    <row r="6" spans="1:10" ht="14" x14ac:dyDescent="0.3">
      <c r="A6">
        <v>13</v>
      </c>
      <c r="B6">
        <f t="shared" si="5"/>
        <v>286.14999999999998</v>
      </c>
      <c r="C6">
        <f t="shared" si="0"/>
        <v>8.1655074525760938</v>
      </c>
      <c r="G6" s="109">
        <f t="shared" si="1"/>
        <v>3.5656149601249933E-3</v>
      </c>
      <c r="H6">
        <f t="shared" si="2"/>
        <v>2.9119508051100009</v>
      </c>
      <c r="I6" s="58">
        <f t="shared" si="3"/>
        <v>9.342099026899997E-2</v>
      </c>
      <c r="J6">
        <f t="shared" si="4"/>
        <v>3.2081926008180252E-2</v>
      </c>
    </row>
    <row r="7" spans="1:10" ht="14" x14ac:dyDescent="0.3">
      <c r="A7">
        <v>15</v>
      </c>
      <c r="B7">
        <f t="shared" si="5"/>
        <v>288.14999999999998</v>
      </c>
      <c r="C7">
        <f t="shared" si="0"/>
        <v>8.1471489295338415</v>
      </c>
      <c r="G7" s="109">
        <f t="shared" si="1"/>
        <v>3.6705222301249927E-3</v>
      </c>
      <c r="H7">
        <f t="shared" si="2"/>
        <v>2.9059110747100005</v>
      </c>
      <c r="I7" s="58">
        <f t="shared" si="3"/>
        <v>9.4318184108999947E-2</v>
      </c>
      <c r="J7">
        <f t="shared" si="4"/>
        <v>3.2457353884585941E-2</v>
      </c>
    </row>
    <row r="8" spans="1:10" ht="14" x14ac:dyDescent="0.3">
      <c r="A8">
        <v>19</v>
      </c>
      <c r="B8">
        <f t="shared" si="5"/>
        <v>292.14999999999998</v>
      </c>
      <c r="C8">
        <f t="shared" si="0"/>
        <v>8.1116419250797662</v>
      </c>
      <c r="G8" s="109">
        <f t="shared" si="1"/>
        <v>3.886683570124996E-3</v>
      </c>
      <c r="H8">
        <f t="shared" si="2"/>
        <v>2.8953252779100014</v>
      </c>
      <c r="I8" s="58">
        <f t="shared" si="3"/>
        <v>9.6038277388999949E-2</v>
      </c>
      <c r="J8">
        <f t="shared" si="4"/>
        <v>3.3170116712525455E-2</v>
      </c>
    </row>
    <row r="9" spans="1:10" ht="14" x14ac:dyDescent="0.3">
      <c r="A9">
        <v>22</v>
      </c>
      <c r="B9">
        <f t="shared" si="5"/>
        <v>295.14999999999998</v>
      </c>
      <c r="C9">
        <f t="shared" si="0"/>
        <v>8.0863584447936319</v>
      </c>
      <c r="G9" s="109">
        <f t="shared" si="1"/>
        <v>4.0543580251249951E-3</v>
      </c>
      <c r="H9">
        <f t="shared" si="2"/>
        <v>2.8886928863100012</v>
      </c>
      <c r="I9" s="58">
        <f t="shared" si="3"/>
        <v>9.7263339748999922E-2</v>
      </c>
      <c r="J9">
        <f t="shared" si="4"/>
        <v>3.3670363578609259E-2</v>
      </c>
    </row>
    <row r="10" spans="1:10" ht="14" x14ac:dyDescent="0.3">
      <c r="A10">
        <v>25</v>
      </c>
      <c r="B10">
        <f t="shared" si="5"/>
        <v>298.14999999999998</v>
      </c>
      <c r="C10">
        <f t="shared" si="0"/>
        <v>8.0624864346959839</v>
      </c>
      <c r="G10" s="109">
        <f t="shared" si="1"/>
        <v>4.2267925801249915E-3</v>
      </c>
      <c r="H10">
        <f t="shared" si="2"/>
        <v>2.8831807427100005</v>
      </c>
      <c r="I10" s="58">
        <f t="shared" si="3"/>
        <v>9.8432681308999903E-2</v>
      </c>
      <c r="J10">
        <f t="shared" si="4"/>
        <v>3.4140308947984872E-2</v>
      </c>
    </row>
    <row r="11" spans="1:10" ht="14" x14ac:dyDescent="0.3">
      <c r="A11">
        <v>30</v>
      </c>
      <c r="B11">
        <f t="shared" si="5"/>
        <v>303.14999999999998</v>
      </c>
      <c r="C11">
        <f t="shared" si="0"/>
        <v>8.026415880794957</v>
      </c>
      <c r="G11" s="109">
        <f t="shared" si="1"/>
        <v>4.5247615051249943E-3</v>
      </c>
      <c r="H11">
        <f t="shared" si="2"/>
        <v>2.876483276710001</v>
      </c>
      <c r="I11" s="58">
        <f t="shared" si="3"/>
        <v>0.10025775990899993</v>
      </c>
      <c r="J11">
        <f t="shared" si="4"/>
        <v>3.4854282213547402E-2</v>
      </c>
    </row>
    <row r="12" spans="1:10" ht="14" x14ac:dyDescent="0.3">
      <c r="A12">
        <v>25.25</v>
      </c>
      <c r="B12">
        <f t="shared" si="5"/>
        <v>298.39999999999998</v>
      </c>
      <c r="C12">
        <f t="shared" si="0"/>
        <v>8.0605676724578643</v>
      </c>
      <c r="G12" s="109">
        <f t="shared" si="1"/>
        <v>4.2413769919999924E-3</v>
      </c>
      <c r="H12">
        <f t="shared" si="2"/>
        <v>2.8827719641600007</v>
      </c>
      <c r="I12" s="58">
        <f t="shared" si="3"/>
        <v>9.8527611263999948E-2</v>
      </c>
      <c r="J12">
        <f t="shared" si="4"/>
        <v>3.4178080156509888E-2</v>
      </c>
    </row>
    <row r="13" spans="1:10" ht="14" x14ac:dyDescent="0.3">
      <c r="A13">
        <v>4.43</v>
      </c>
      <c r="B13">
        <f t="shared" si="5"/>
        <v>277.58</v>
      </c>
      <c r="C13">
        <f t="shared" si="0"/>
        <v>8.2465286052956799</v>
      </c>
      <c r="G13" s="109">
        <f t="shared" si="1"/>
        <v>3.1400424849799945E-3</v>
      </c>
      <c r="H13">
        <f t="shared" si="2"/>
        <v>2.943468691710402</v>
      </c>
      <c r="I13" s="58">
        <f t="shared" si="3"/>
        <v>8.9296100048159965E-2</v>
      </c>
      <c r="J13">
        <f t="shared" si="4"/>
        <v>3.0337030694310339E-2</v>
      </c>
    </row>
    <row r="14" spans="1:10" ht="14" x14ac:dyDescent="0.3">
      <c r="A14">
        <v>14.47</v>
      </c>
      <c r="B14">
        <f t="shared" si="5"/>
        <v>287.62</v>
      </c>
      <c r="C14">
        <f t="shared" si="0"/>
        <v>8.1519802557525054</v>
      </c>
      <c r="G14" s="109">
        <f>((2.6445*10^-7*(273.15+A14)^2)-(9.942*10^-5*(273.15+A14))+(1.0361*10^-2))</f>
        <v>3.6425157705799929E-3</v>
      </c>
      <c r="H14">
        <f t="shared" si="2"/>
        <v>2.9074631151984018</v>
      </c>
      <c r="I14" s="58">
        <f t="shared" si="3"/>
        <v>9.4082839523359996E-2</v>
      </c>
      <c r="J14">
        <f t="shared" si="4"/>
        <v>3.2359082745213055E-2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SAMI Data</vt:lpstr>
      <vt:lpstr>Licor Data</vt:lpstr>
      <vt:lpstr>Theo Curve Data</vt:lpstr>
      <vt:lpstr>pKi and e's</vt:lpstr>
      <vt:lpstr>RCO2 Calcs</vt:lpstr>
      <vt:lpstr>BTB Corr RCO2 vs PCO2</vt:lpstr>
      <vt:lpstr>SAMI vs Licor SBS Corrected</vt:lpstr>
      <vt:lpstr>dSAMI vs Licor pCO2 SBS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Beatty</dc:creator>
  <cp:lastModifiedBy>Jeff Chieppa</cp:lastModifiedBy>
  <cp:lastPrinted>2025-10-14T21:52:19Z</cp:lastPrinted>
  <dcterms:created xsi:type="dcterms:W3CDTF">2010-06-30T16:46:31Z</dcterms:created>
  <dcterms:modified xsi:type="dcterms:W3CDTF">2025-10-23T16:19:08Z</dcterms:modified>
</cp:coreProperties>
</file>