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jefferson_santos_adventistas_org/Documents/Associação Rio Sul/Tesoureiro-CFO Assistente/Gerenciamento Eventos/"/>
    </mc:Choice>
  </mc:AlternateContent>
  <xr:revisionPtr revIDLastSave="75" documentId="13_ncr:1_{B1E5048D-CEF2-4C21-BCBE-9A0267A60608}" xr6:coauthVersionLast="47" xr6:coauthVersionMax="47" xr10:uidLastSave="{F2E13C17-06F7-4DC7-99B7-178595C0E05E}"/>
  <bookViews>
    <workbookView xWindow="28680" yWindow="-120" windowWidth="29040" windowHeight="15720" tabRatio="539" xr2:uid="{00000000-000D-0000-FFFF-FFFF00000000}"/>
  </bookViews>
  <sheets>
    <sheet name="Dashboard" sheetId="1" r:id="rId1"/>
    <sheet name="Receitas" sheetId="2" r:id="rId2"/>
    <sheet name="Despesas-Alimentação" sheetId="3" r:id="rId3"/>
    <sheet name="Despesas-Estrutura" sheetId="4" r:id="rId4"/>
    <sheet name="Despesas-Palestrantes" sheetId="5" r:id="rId5"/>
    <sheet name="Despesas-Cantores" sheetId="6" r:id="rId6"/>
    <sheet name="Despesas-Operacionais" sheetId="7" r:id="rId7"/>
    <sheet name="Resumo Despesas" sheetId="8" r:id="rId8"/>
    <sheet name="Cronograma Pré-Evento" sheetId="9" r:id="rId9"/>
    <sheet name="Cronograma Dia Evento" sheetId="10" r:id="rId10"/>
    <sheet name="Cronograma Pós-Evento" sheetId="11" r:id="rId11"/>
    <sheet name="Rastreamento Responsável" sheetId="12" r:id="rId12"/>
    <sheet name="Planilha3" sheetId="15" r:id="rId13"/>
    <sheet name="NOTES" sheetId="13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0" i="1"/>
  <c r="B19" i="1"/>
  <c r="B18" i="1"/>
  <c r="B17" i="1"/>
  <c r="B16" i="1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F8" i="6"/>
  <c r="F7" i="6"/>
  <c r="F6" i="6"/>
  <c r="F5" i="6"/>
  <c r="F4" i="6"/>
  <c r="F10" i="6" s="1"/>
  <c r="B7" i="8" s="1"/>
  <c r="F8" i="5"/>
  <c r="F7" i="5"/>
  <c r="F6" i="5"/>
  <c r="F5" i="5"/>
  <c r="F4" i="5"/>
  <c r="F10" i="5" s="1"/>
  <c r="B6" i="8" s="1"/>
  <c r="F14" i="4"/>
  <c r="F13" i="4"/>
  <c r="F12" i="4"/>
  <c r="F11" i="4"/>
  <c r="F10" i="4"/>
  <c r="F9" i="4"/>
  <c r="F8" i="4"/>
  <c r="F7" i="4"/>
  <c r="F6" i="4"/>
  <c r="F5" i="4"/>
  <c r="F4" i="4"/>
  <c r="E9" i="2"/>
  <c r="E7" i="2"/>
  <c r="E6" i="2"/>
  <c r="E5" i="2"/>
  <c r="E4" i="2"/>
  <c r="E8" i="2" s="1"/>
  <c r="F10" i="3"/>
  <c r="F9" i="3"/>
  <c r="F8" i="3"/>
  <c r="F7" i="3"/>
  <c r="F6" i="3"/>
  <c r="F5" i="3"/>
  <c r="F4" i="3"/>
  <c r="F16" i="4" l="1"/>
  <c r="B5" i="8" s="1"/>
  <c r="E20" i="7"/>
  <c r="B8" i="8" s="1"/>
  <c r="F12" i="3"/>
  <c r="B4" i="8" s="1"/>
  <c r="E11" i="2"/>
  <c r="B10" i="1" s="1"/>
  <c r="B10" i="8" l="1"/>
  <c r="B11" i="1" s="1"/>
  <c r="B12" i="1" s="1"/>
  <c r="B13" i="1" l="1"/>
  <c r="B24" i="1"/>
</calcChain>
</file>

<file path=xl/sharedStrings.xml><?xml version="1.0" encoding="utf-8"?>
<sst xmlns="http://schemas.openxmlformats.org/spreadsheetml/2006/main" count="408" uniqueCount="258">
  <si>
    <t>GESTÃO DE EVENTOS - DASHBOARD</t>
  </si>
  <si>
    <t>INFORMAÇÕES DO EVENTO</t>
  </si>
  <si>
    <t>Nome do Evento:</t>
  </si>
  <si>
    <t>Data do Evento:</t>
  </si>
  <si>
    <t>Local:</t>
  </si>
  <si>
    <t>Número de Participantes:</t>
  </si>
  <si>
    <t>RESUMO FINANCEIRO</t>
  </si>
  <si>
    <t>Total de Receitas</t>
  </si>
  <si>
    <t>Total de Despesas</t>
  </si>
  <si>
    <t>RESULTADO (Lucro/Prejuízo)</t>
  </si>
  <si>
    <t>% Margem de Lucro</t>
  </si>
  <si>
    <t>RESUMO DE TAREFAS</t>
  </si>
  <si>
    <t>Total de Tarefas</t>
  </si>
  <si>
    <t>Concluídas</t>
  </si>
  <si>
    <t>Em Andamento</t>
  </si>
  <si>
    <t>Pendentes</t>
  </si>
  <si>
    <t>Atrasadas</t>
  </si>
  <si>
    <t>RECEITAS DO EVENTO</t>
  </si>
  <si>
    <t>Categoria</t>
  </si>
  <si>
    <t>Descrição</t>
  </si>
  <si>
    <t>Valor Unitário</t>
  </si>
  <si>
    <t>Quantidade</t>
  </si>
  <si>
    <t>TOTAL</t>
  </si>
  <si>
    <t>Inscrições</t>
  </si>
  <si>
    <t>Venda de ingressos participantes</t>
  </si>
  <si>
    <t>Doações</t>
  </si>
  <si>
    <t>Doações recebidas</t>
  </si>
  <si>
    <t>Patrocínios</t>
  </si>
  <si>
    <t>Patrocinadores (Gold, Silver, Bronze)</t>
  </si>
  <si>
    <t>Estandes/Stands</t>
  </si>
  <si>
    <t>Venda de espaços comerciais</t>
  </si>
  <si>
    <t>Venda de produtos do evento</t>
  </si>
  <si>
    <t>Outras Receitas</t>
  </si>
  <si>
    <t>Receitas diversas</t>
  </si>
  <si>
    <t>TOTAL DE RECEITAS</t>
  </si>
  <si>
    <t>DESPESAS - ALIMENTAÇÃO</t>
  </si>
  <si>
    <t>Item</t>
  </si>
  <si>
    <t>Custo por Pessoa</t>
  </si>
  <si>
    <t>Qtd Pessoas</t>
  </si>
  <si>
    <t>Qtd Refeições/Dias</t>
  </si>
  <si>
    <t>Café da Manhã</t>
  </si>
  <si>
    <t>Coffee break matinal</t>
  </si>
  <si>
    <t>Almoço</t>
  </si>
  <si>
    <t>Buffet/marmita</t>
  </si>
  <si>
    <t>Jantar</t>
  </si>
  <si>
    <t>Coffee Break</t>
  </si>
  <si>
    <t>Intervalo (manhã/tarde)</t>
  </si>
  <si>
    <t>Coquetel</t>
  </si>
  <si>
    <t>Encerramento/networking</t>
  </si>
  <si>
    <t>Água/Bebidas</t>
  </si>
  <si>
    <t>Hidratação geral</t>
  </si>
  <si>
    <t>Outros</t>
  </si>
  <si>
    <t>Alimentação extra</t>
  </si>
  <si>
    <t>SUBTOTAL ALIMENTAÇÃO</t>
  </si>
  <si>
    <t>DESPESAS - ESTRUTURA</t>
  </si>
  <si>
    <t>Dias</t>
  </si>
  <si>
    <t>Locação de Espaço</t>
  </si>
  <si>
    <t>Auditório/salão</t>
  </si>
  <si>
    <t>Telão/Projetor</t>
  </si>
  <si>
    <t>Equipamento audiovisual</t>
  </si>
  <si>
    <t>Som e Microfones</t>
  </si>
  <si>
    <t>Sistema de áudio</t>
  </si>
  <si>
    <t>Iluminação</t>
  </si>
  <si>
    <t>Iluminação cênica</t>
  </si>
  <si>
    <t>Cadeiras/Mesas</t>
  </si>
  <si>
    <t>Mobiliário</t>
  </si>
  <si>
    <t>Decoração</t>
  </si>
  <si>
    <t>Flores, painéis, cenografia</t>
  </si>
  <si>
    <t>Gerador</t>
  </si>
  <si>
    <t>Energia backup</t>
  </si>
  <si>
    <t>Banheiros Químicos</t>
  </si>
  <si>
    <t>Se necessário</t>
  </si>
  <si>
    <t>Tendas/Coberturas</t>
  </si>
  <si>
    <t>Área externa</t>
  </si>
  <si>
    <t>Estrutura extra</t>
  </si>
  <si>
    <t>SUBTOTAL ESTRUTURA</t>
  </si>
  <si>
    <t>DESPESAS - PALESTRANTES</t>
  </si>
  <si>
    <t>Nome do Palestrante</t>
  </si>
  <si>
    <t>Tema</t>
  </si>
  <si>
    <t>Cachê</t>
  </si>
  <si>
    <t>Passagens</t>
  </si>
  <si>
    <t>Hospedagem</t>
  </si>
  <si>
    <t>Palestrante 1</t>
  </si>
  <si>
    <t>Palestrante 2</t>
  </si>
  <si>
    <t>Palestrante 3</t>
  </si>
  <si>
    <t>Palestrante 4</t>
  </si>
  <si>
    <t>SUBTOTAL PALESTRANTES</t>
  </si>
  <si>
    <t>DESPESAS - CANTORES/ARTISTAS</t>
  </si>
  <si>
    <t>Nome do Artista</t>
  </si>
  <si>
    <t>Rider Técnico</t>
  </si>
  <si>
    <t>Banda</t>
  </si>
  <si>
    <t>SUBTOTAL ARTISTAS</t>
  </si>
  <si>
    <t>DESPESAS - OPERACIONAIS</t>
  </si>
  <si>
    <t>Ecobags, canetas, etc</t>
  </si>
  <si>
    <t>Crachás</t>
  </si>
  <si>
    <t>Identificação</t>
  </si>
  <si>
    <t>Impressos</t>
  </si>
  <si>
    <t>Programação, folders</t>
  </si>
  <si>
    <t>Marketing</t>
  </si>
  <si>
    <t>Anúncios, redes sociais</t>
  </si>
  <si>
    <t>Equipe/Staff</t>
  </si>
  <si>
    <t>Recepção, apoio</t>
  </si>
  <si>
    <t>Segurança</t>
  </si>
  <si>
    <t>Seguranças</t>
  </si>
  <si>
    <t>Limpeza</t>
  </si>
  <si>
    <t>Equipe de limpeza</t>
  </si>
  <si>
    <t>Seguros</t>
  </si>
  <si>
    <t>Seguro do evento</t>
  </si>
  <si>
    <t>Ambulância/Primeiros Socorros</t>
  </si>
  <si>
    <t>Equipe médica</t>
  </si>
  <si>
    <t>Transporte</t>
  </si>
  <si>
    <t>Transfer/fretado</t>
  </si>
  <si>
    <t>Certificados</t>
  </si>
  <si>
    <t>Impressão certificados</t>
  </si>
  <si>
    <t>Taxas/Alvarás</t>
  </si>
  <si>
    <t>Taxas municipais</t>
  </si>
  <si>
    <t>Internet/Wi-Fi</t>
  </si>
  <si>
    <t>Conexão</t>
  </si>
  <si>
    <t>Despesas diversas</t>
  </si>
  <si>
    <t>SUBTOTAL OPERACIONAIS</t>
  </si>
  <si>
    <t>RESUMO GERAL DE DESPESAS</t>
  </si>
  <si>
    <t>Total</t>
  </si>
  <si>
    <t>Alimentação</t>
  </si>
  <si>
    <t>Estrutura</t>
  </si>
  <si>
    <t>Palestrantes</t>
  </si>
  <si>
    <t>Cantores</t>
  </si>
  <si>
    <t>Operacionais</t>
  </si>
  <si>
    <t>TOTAL GERAL</t>
  </si>
  <si>
    <t>CRONOGRAMA PRÉ-EVENTO</t>
  </si>
  <si>
    <t>Tarefa</t>
  </si>
  <si>
    <t>Responsável</t>
  </si>
  <si>
    <t>Data Início</t>
  </si>
  <si>
    <t>Data Fim</t>
  </si>
  <si>
    <t>Status</t>
  </si>
  <si>
    <t>Observações</t>
  </si>
  <si>
    <t>Definir data e local</t>
  </si>
  <si>
    <t>João Silva</t>
  </si>
  <si>
    <t>Concluído</t>
  </si>
  <si>
    <t>Contrato fechado</t>
  </si>
  <si>
    <t>Contratar palestrantes</t>
  </si>
  <si>
    <t>Maria Santos</t>
  </si>
  <si>
    <t>Em andamento</t>
  </si>
  <si>
    <t>Aguardando confirmação 2 palestrantes</t>
  </si>
  <si>
    <t>Abrir inscrições</t>
  </si>
  <si>
    <t>Pedro Costa</t>
  </si>
  <si>
    <t>Pendente</t>
  </si>
  <si>
    <t>Site em desenvolvimento</t>
  </si>
  <si>
    <t>Contratar estrutura</t>
  </si>
  <si>
    <t>Ana Lima</t>
  </si>
  <si>
    <t>Solicitar orçamentos</t>
  </si>
  <si>
    <t>Fechar cardápio</t>
  </si>
  <si>
    <t>Definir menu</t>
  </si>
  <si>
    <t>Material gráfico</t>
  </si>
  <si>
    <t>Crachás e folders</t>
  </si>
  <si>
    <t>Divulgação</t>
  </si>
  <si>
    <t>Campanha redes sociais</t>
  </si>
  <si>
    <t>Comprar brindes</t>
  </si>
  <si>
    <t>Cotação pendente</t>
  </si>
  <si>
    <t>Confirmação inscritos</t>
  </si>
  <si>
    <t>Enviar e-mails</t>
  </si>
  <si>
    <t>Reunião geral equipe</t>
  </si>
  <si>
    <t>Alinhamento final</t>
  </si>
  <si>
    <t>CRONOGRAMA DIA DO EVENTO</t>
  </si>
  <si>
    <t>06:00 - Chegada equipe montagem</t>
  </si>
  <si>
    <t>Equipe técnica</t>
  </si>
  <si>
    <t>07:00 - Montagem estrutura</t>
  </si>
  <si>
    <t>Som, telão, iluminação</t>
  </si>
  <si>
    <t>08:00 - Teste de som e imagem</t>
  </si>
  <si>
    <t>Verificar equipamentos</t>
  </si>
  <si>
    <t>08:30 - Montagem coffee break</t>
  </si>
  <si>
    <t>Hall entrada</t>
  </si>
  <si>
    <t>09:00 - Abertura credenciamento</t>
  </si>
  <si>
    <t>Recepção participantes</t>
  </si>
  <si>
    <t>09:30 - Início evento - Abertura</t>
  </si>
  <si>
    <t>Palavras iniciais</t>
  </si>
  <si>
    <t>10:00 - Palestra 1</t>
  </si>
  <si>
    <t>Palestrante A</t>
  </si>
  <si>
    <t>Tema 1</t>
  </si>
  <si>
    <t>10:45 - Coffee break</t>
  </si>
  <si>
    <t>Todos</t>
  </si>
  <si>
    <t>Intervalo 15min</t>
  </si>
  <si>
    <t>11:00 - Palestra 2</t>
  </si>
  <si>
    <t>Palestrante B</t>
  </si>
  <si>
    <t>Tema 2</t>
  </si>
  <si>
    <t>12:00 - Almoço</t>
  </si>
  <si>
    <t>Restaurante buffet</t>
  </si>
  <si>
    <t>14:00 - Palestra 3</t>
  </si>
  <si>
    <t>Palestrante C</t>
  </si>
  <si>
    <t>Tema 3</t>
  </si>
  <si>
    <t>15:30 - Coffee break</t>
  </si>
  <si>
    <t>Intervalo tarde</t>
  </si>
  <si>
    <t>16:00 - Palestra 4</t>
  </si>
  <si>
    <t>Palestrante D</t>
  </si>
  <si>
    <t>Tema 4</t>
  </si>
  <si>
    <t>17:30 - Sorteios e encerramento</t>
  </si>
  <si>
    <t>Premiação</t>
  </si>
  <si>
    <t>18:00 - Coquetel networking</t>
  </si>
  <si>
    <t>Confraternização</t>
  </si>
  <si>
    <t>19:30 - Encerramento</t>
  </si>
  <si>
    <t>Agradecimentos finais</t>
  </si>
  <si>
    <t>20:00 - Desmontagem</t>
  </si>
  <si>
    <t>Recolher equipamentos</t>
  </si>
  <si>
    <t>CRONOGRAMA PÓS-EVENTO</t>
  </si>
  <si>
    <t>Pesquisa de satisfação</t>
  </si>
  <si>
    <t>Enviar formulário online</t>
  </si>
  <si>
    <t>Emissão de certificados</t>
  </si>
  <si>
    <t>Gerar e enviar por e-mail</t>
  </si>
  <si>
    <t>Relatório financeiro</t>
  </si>
  <si>
    <t>Fechar contas do evento</t>
  </si>
  <si>
    <t>Relatório de resultados</t>
  </si>
  <si>
    <t>Consolidar dados</t>
  </si>
  <si>
    <t>Agradecimentos participantes</t>
  </si>
  <si>
    <t>E-mail de agradecimento</t>
  </si>
  <si>
    <t>Agradecimentos patrocinadores</t>
  </si>
  <si>
    <t>E-mail + relatório</t>
  </si>
  <si>
    <t>Fotos e vídeos</t>
  </si>
  <si>
    <t>Editar e publicar</t>
  </si>
  <si>
    <t>Post-mortem</t>
  </si>
  <si>
    <t>Reunião lições aprendidas</t>
  </si>
  <si>
    <t>Arquivo documentos</t>
  </si>
  <si>
    <t>Organizar contratos e notas</t>
  </si>
  <si>
    <t>RASTREAMENTO POR RESPONSÁVEL</t>
  </si>
  <si>
    <t>Cronograma</t>
  </si>
  <si>
    <t>Pré-Evento</t>
  </si>
  <si>
    <t>Início evento - Abertura</t>
  </si>
  <si>
    <t>Dia Evento</t>
  </si>
  <si>
    <t>Pós-Evento</t>
  </si>
  <si>
    <t>Abertura credenciamento</t>
  </si>
  <si>
    <t>Chegada equipe montagem</t>
  </si>
  <si>
    <t>Fernando Iglesias</t>
  </si>
  <si>
    <t>Retiro ARS | 2026</t>
  </si>
  <si>
    <t>13 a 17 de Fevereiro de 2026</t>
  </si>
  <si>
    <t>CATRE-Satulina</t>
  </si>
  <si>
    <t>Cantor 1</t>
  </si>
  <si>
    <t>Cantor 2</t>
  </si>
  <si>
    <t>Cantor 3</t>
  </si>
  <si>
    <t>Maicon Galantini</t>
  </si>
  <si>
    <t>x</t>
  </si>
  <si>
    <t>Jacqueline França</t>
  </si>
  <si>
    <t>xx</t>
  </si>
  <si>
    <t>Atrasado</t>
  </si>
  <si>
    <t>NOTAS</t>
  </si>
  <si>
    <t>Refeição</t>
  </si>
  <si>
    <t>Observação</t>
  </si>
  <si>
    <t>Jack pediu para aumentar 10,00 em cada refeição e 20,00 para refeição vegana</t>
  </si>
  <si>
    <t>Taxa</t>
  </si>
  <si>
    <t>Quarteto</t>
  </si>
  <si>
    <t>Tipo (Cantor)</t>
  </si>
  <si>
    <t>Dinâmica</t>
  </si>
  <si>
    <t>Cesta Fernando Iglesias</t>
  </si>
  <si>
    <t>Cesta Quarto</t>
  </si>
  <si>
    <t>Infláveis</t>
  </si>
  <si>
    <t>Crianças e Adultos</t>
  </si>
  <si>
    <t>Quantas Inscrições</t>
  </si>
  <si>
    <t>Vlr Líquido por inscrito</t>
  </si>
  <si>
    <t>Precisamos de:</t>
  </si>
  <si>
    <t>Brayan, Pr. Bruno e Família e Pr. Ricardo e Família</t>
  </si>
  <si>
    <t>Equipe de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</si>
</sst>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#,##0.00;[Red]\-&quot;R$&quot;#,##0.00"/>
    <numFmt numFmtId="44" formatCode="_-&quot;R$&quot;* #,##0.00_-;\-&quot;R$&quot;* #,##0.00_-;_-&quot;R$&quot;* &quot;-&quot;??_-;_-@_-"/>
    <numFmt numFmtId="164" formatCode="\R\$\ #,##0.00"/>
    <numFmt numFmtId="165" formatCode="#,##0.00_ ;[Red]\-#,##0.00\ 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sz val="11"/>
      <color theme="1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color rgb="FFFFFFFF"/>
      <name val="Segoe UI"/>
      <family val="2"/>
    </font>
    <font>
      <sz val="11"/>
      <color rgb="FF006100"/>
      <name val="Segoe UI"/>
      <family val="2"/>
    </font>
    <font>
      <sz val="11"/>
      <color rgb="FF606060"/>
      <name val="Segoe UI"/>
      <family val="2"/>
    </font>
    <font>
      <sz val="11"/>
      <color rgb="FF9C6500"/>
      <name val="Segoe UI"/>
      <family val="2"/>
    </font>
    <font>
      <b/>
      <sz val="14"/>
      <color rgb="FFFFFFFF"/>
      <name val="Segoe UI"/>
      <family val="2"/>
    </font>
    <font>
      <b/>
      <sz val="12"/>
      <color rgb="FFFFFFFF"/>
      <name val="Segoe UI"/>
      <family val="2"/>
    </font>
    <font>
      <b/>
      <sz val="16"/>
      <color rgb="FFFFFFFF"/>
      <name val="Segoe UI"/>
      <family val="2"/>
    </font>
    <font>
      <sz val="16"/>
      <color theme="1"/>
      <name val="Segoe UI"/>
      <family val="2"/>
    </font>
    <font>
      <b/>
      <i/>
      <sz val="11"/>
      <color theme="1"/>
      <name val="Segoe UI"/>
      <family val="2"/>
    </font>
    <font>
      <b/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B4C7E7"/>
      </patternFill>
    </fill>
    <fill>
      <patternFill patternType="solid">
        <fgColor rgb="FFC6E0B4"/>
      </patternFill>
    </fill>
    <fill>
      <patternFill patternType="solid">
        <fgColor rgb="FFF0F0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1">
      <alignment vertical="top"/>
    </xf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6">
    <xf numFmtId="0" fontId="0" fillId="0" borderId="1" xfId="0">
      <alignment vertical="top"/>
    </xf>
    <xf numFmtId="0" fontId="4" fillId="0" borderId="1" xfId="0" applyFont="1">
      <alignment vertical="top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4" fontId="6" fillId="0" borderId="3" xfId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left" vertical="center"/>
    </xf>
    <xf numFmtId="165" fontId="7" fillId="0" borderId="3" xfId="1" applyNumberFormat="1" applyFont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0" fontId="9" fillId="7" borderId="7" xfId="0" applyFont="1" applyFill="1" applyBorder="1" applyAlignment="1">
      <alignment horizontal="center" vertical="top"/>
    </xf>
    <xf numFmtId="0" fontId="10" fillId="6" borderId="7" xfId="0" applyFont="1" applyFill="1" applyBorder="1" applyAlignment="1">
      <alignment horizontal="center" vertical="top"/>
    </xf>
    <xf numFmtId="0" fontId="11" fillId="8" borderId="7" xfId="0" applyFont="1" applyFill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44" fontId="6" fillId="0" borderId="0" xfId="1" applyFont="1" applyBorder="1" applyAlignment="1">
      <alignment vertical="top"/>
    </xf>
    <xf numFmtId="0" fontId="6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center"/>
    </xf>
    <xf numFmtId="44" fontId="6" fillId="0" borderId="6" xfId="1" applyFont="1" applyBorder="1" applyAlignment="1">
      <alignment horizontal="right" vertical="top"/>
    </xf>
    <xf numFmtId="3" fontId="6" fillId="0" borderId="6" xfId="0" applyNumberFormat="1" applyFont="1" applyBorder="1" applyAlignment="1">
      <alignment horizontal="center" vertical="top"/>
    </xf>
    <xf numFmtId="0" fontId="13" fillId="2" borderId="4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top"/>
    </xf>
    <xf numFmtId="164" fontId="6" fillId="0" borderId="4" xfId="0" applyNumberFormat="1" applyFont="1" applyBorder="1" applyAlignment="1">
      <alignment horizontal="right" vertical="top"/>
    </xf>
    <xf numFmtId="3" fontId="6" fillId="0" borderId="4" xfId="0" applyNumberFormat="1" applyFont="1" applyBorder="1" applyAlignment="1">
      <alignment horizontal="center" vertical="top"/>
    </xf>
    <xf numFmtId="44" fontId="6" fillId="0" borderId="4" xfId="1" applyFont="1" applyBorder="1" applyAlignment="1">
      <alignment horizontal="right" vertical="top"/>
    </xf>
    <xf numFmtId="0" fontId="4" fillId="0" borderId="1" xfId="0" applyFont="1" applyAlignment="1">
      <alignment horizontal="center" vertical="top"/>
    </xf>
    <xf numFmtId="0" fontId="4" fillId="0" borderId="1" xfId="0" applyFont="1" applyAlignment="1">
      <alignment horizontal="center" vertical="center"/>
    </xf>
    <xf numFmtId="164" fontId="7" fillId="6" borderId="9" xfId="0" applyNumberFormat="1" applyFont="1" applyFill="1" applyBorder="1" applyAlignment="1">
      <alignment horizontal="center" vertical="center"/>
    </xf>
    <xf numFmtId="0" fontId="4" fillId="0" borderId="1" xfId="0" applyFont="1" applyAlignment="1">
      <alignment horizontal="center"/>
    </xf>
    <xf numFmtId="44" fontId="6" fillId="0" borderId="0" xfId="1" applyFont="1" applyFill="1" applyBorder="1" applyAlignment="1">
      <alignment horizontal="right" vertical="top"/>
    </xf>
    <xf numFmtId="3" fontId="6" fillId="0" borderId="0" xfId="0" applyNumberFormat="1" applyFont="1" applyBorder="1" applyAlignment="1">
      <alignment horizontal="center" vertical="top"/>
    </xf>
    <xf numFmtId="0" fontId="6" fillId="0" borderId="10" xfId="0" applyFont="1" applyBorder="1" applyAlignment="1">
      <alignment horizontal="left" vertical="top"/>
    </xf>
    <xf numFmtId="0" fontId="10" fillId="6" borderId="10" xfId="0" applyFont="1" applyFill="1" applyBorder="1" applyAlignment="1">
      <alignment horizontal="center" vertical="top"/>
    </xf>
    <xf numFmtId="0" fontId="0" fillId="0" borderId="3" xfId="0" applyBorder="1" applyAlignment="1">
      <alignment horizontal="right" vertical="center"/>
    </xf>
    <xf numFmtId="44" fontId="7" fillId="6" borderId="9" xfId="1" applyFont="1" applyFill="1" applyBorder="1" applyAlignment="1">
      <alignment horizontal="center" vertical="center"/>
    </xf>
    <xf numFmtId="16" fontId="6" fillId="0" borderId="7" xfId="0" applyNumberFormat="1" applyFont="1" applyBorder="1" applyAlignment="1">
      <alignment horizontal="left" vertical="top"/>
    </xf>
    <xf numFmtId="0" fontId="1" fillId="0" borderId="1" xfId="0" applyFont="1">
      <alignment vertical="top"/>
    </xf>
    <xf numFmtId="0" fontId="6" fillId="0" borderId="11" xfId="0" applyFont="1" applyBorder="1">
      <alignment vertical="top"/>
    </xf>
    <xf numFmtId="44" fontId="6" fillId="0" borderId="11" xfId="1" applyFont="1" applyBorder="1" applyAlignment="1">
      <alignment vertical="top"/>
    </xf>
    <xf numFmtId="44" fontId="5" fillId="6" borderId="9" xfId="1" applyFont="1" applyFill="1" applyBorder="1" applyAlignment="1">
      <alignment horizontal="center" vertical="center"/>
    </xf>
    <xf numFmtId="44" fontId="7" fillId="6" borderId="12" xfId="1" applyFont="1" applyFill="1" applyBorder="1" applyAlignment="1">
      <alignment horizontal="center"/>
    </xf>
    <xf numFmtId="44" fontId="7" fillId="6" borderId="12" xfId="1" applyFont="1" applyFill="1" applyBorder="1" applyAlignment="1">
      <alignment horizontal="center" vertical="top"/>
    </xf>
    <xf numFmtId="44" fontId="7" fillId="6" borderId="12" xfId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44" fontId="5" fillId="6" borderId="12" xfId="1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top"/>
    </xf>
    <xf numFmtId="0" fontId="11" fillId="9" borderId="10" xfId="0" applyFont="1" applyFill="1" applyBorder="1" applyAlignment="1">
      <alignment horizontal="center" vertical="top"/>
    </xf>
    <xf numFmtId="0" fontId="6" fillId="0" borderId="10" xfId="0" applyFont="1" applyBorder="1" applyAlignment="1">
      <alignment horizontal="left" vertical="top" wrapText="1"/>
    </xf>
    <xf numFmtId="0" fontId="0" fillId="0" borderId="1" xfId="0" applyAlignment="1">
      <alignment vertical="top" wrapText="1"/>
    </xf>
    <xf numFmtId="9" fontId="6" fillId="0" borderId="4" xfId="2" applyFont="1" applyBorder="1" applyAlignment="1">
      <alignment horizontal="center" vertical="top"/>
    </xf>
    <xf numFmtId="8" fontId="6" fillId="0" borderId="4" xfId="1" applyNumberFormat="1" applyFont="1" applyBorder="1" applyAlignment="1">
      <alignment horizontal="right" vertical="top"/>
    </xf>
    <xf numFmtId="0" fontId="3" fillId="2" borderId="0" xfId="0" applyFont="1" applyFill="1" applyBorder="1" applyAlignment="1">
      <alignment horizontal="center" vertical="center"/>
    </xf>
    <xf numFmtId="0" fontId="4" fillId="0" borderId="1" xfId="0" applyFont="1">
      <alignment vertical="top"/>
    </xf>
    <xf numFmtId="0" fontId="5" fillId="3" borderId="2" xfId="0" applyFont="1" applyFill="1" applyBorder="1" applyAlignment="1">
      <alignment horizontal="left" vertical="center"/>
    </xf>
    <xf numFmtId="0" fontId="6" fillId="0" borderId="3" xfId="0" applyFont="1" applyBorder="1">
      <alignment vertical="top"/>
    </xf>
    <xf numFmtId="0" fontId="5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7" fillId="6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top"/>
    </xf>
    <xf numFmtId="0" fontId="14" fillId="2" borderId="0" xfId="0" applyFont="1" applyFill="1" applyBorder="1" applyAlignment="1">
      <alignment horizontal="left" vertical="center"/>
    </xf>
    <xf numFmtId="0" fontId="15" fillId="0" borderId="1" xfId="0" applyFont="1" applyAlignment="1">
      <alignment horizontal="left" vertical="top"/>
    </xf>
    <xf numFmtId="0" fontId="4" fillId="0" borderId="1" xfId="0" applyFont="1" applyAlignment="1">
      <alignment horizontal="center" vertical="top"/>
    </xf>
    <xf numFmtId="0" fontId="4" fillId="0" borderId="1" xfId="0" applyFont="1" applyAlignment="1">
      <alignment horizontal="right" vertical="top"/>
    </xf>
    <xf numFmtId="0" fontId="16" fillId="0" borderId="1" xfId="0" applyFont="1" applyAlignment="1">
      <alignment horizontal="right" vertical="top"/>
    </xf>
    <xf numFmtId="0" fontId="4" fillId="0" borderId="1" xfId="0" applyFont="1" applyAlignment="1">
      <alignment horizontal="left" vertical="top"/>
    </xf>
    <xf numFmtId="1" fontId="17" fillId="0" borderId="1" xfId="0" applyNumberFormat="1" applyFont="1" applyAlignment="1">
      <alignment horizontal="left" vertical="top"/>
    </xf>
  </cellXfs>
  <cellStyles count="3">
    <cellStyle name="Moeda" xfId="1" builtinId="4"/>
    <cellStyle name="Normal" xfId="0" builtinId="0"/>
    <cellStyle name="Porcentagem" xfId="2" builtinId="5"/>
  </cellStyles>
  <dxfs count="66">
    <dxf>
      <fill>
        <patternFill>
          <fgColor theme="0"/>
          <bgColor theme="7" tint="0.59996337778862885"/>
        </patternFill>
      </fill>
    </dxf>
    <dxf>
      <fill>
        <patternFill>
          <fgColor theme="0"/>
          <bgColor rgb="FFF36047"/>
        </patternFill>
      </fill>
    </dxf>
    <dxf>
      <fill>
        <patternFill>
          <fgColor theme="0"/>
          <bgColor theme="9" tint="0.39994506668294322"/>
        </patternFill>
      </fill>
    </dxf>
    <dxf>
      <fill>
        <patternFill>
          <fgColor theme="0"/>
          <bgColor theme="7" tint="0.59996337778862885"/>
        </patternFill>
      </fill>
    </dxf>
    <dxf>
      <fill>
        <patternFill>
          <fgColor theme="0"/>
          <bgColor theme="5" tint="0.39994506668294322"/>
        </patternFill>
      </fill>
    </dxf>
    <dxf>
      <fill>
        <patternFill>
          <fgColor theme="0"/>
          <bgColor theme="9" tint="0.39994506668294322"/>
        </patternFill>
      </fill>
    </dxf>
    <dxf>
      <fill>
        <patternFill>
          <fgColor theme="0"/>
          <bgColor rgb="FFF26C6C"/>
        </patternFill>
      </fill>
    </dxf>
    <dxf>
      <fill>
        <patternFill>
          <fgColor theme="0"/>
          <bgColor theme="7" tint="0.59996337778862885"/>
        </patternFill>
      </fill>
    </dxf>
    <dxf>
      <fill>
        <patternFill>
          <fgColor theme="0"/>
          <bgColor theme="5" tint="0.39994506668294322"/>
        </patternFill>
      </fill>
    </dxf>
    <dxf>
      <fill>
        <patternFill>
          <fgColor theme="0"/>
          <bgColor theme="9" tint="0.39994506668294322"/>
        </patternFill>
      </fill>
    </dxf>
    <dxf>
      <fill>
        <patternFill>
          <fgColor theme="0"/>
          <bgColor rgb="FFF26C6C"/>
        </patternFill>
      </fill>
    </dxf>
    <dxf>
      <fill>
        <patternFill>
          <fgColor theme="0"/>
          <bgColor theme="7" tint="0.59996337778862885"/>
        </patternFill>
      </fill>
    </dxf>
    <dxf>
      <fill>
        <patternFill>
          <fgColor theme="0"/>
          <bgColor theme="5" tint="0.39994506668294322"/>
        </patternFill>
      </fill>
    </dxf>
    <dxf>
      <fill>
        <patternFill>
          <fgColor theme="0"/>
          <bgColor theme="9" tint="0.39994506668294322"/>
        </patternFill>
      </fill>
    </dxf>
    <dxf>
      <fill>
        <patternFill>
          <fgColor theme="0"/>
          <bgColor rgb="FFF26C6C"/>
        </patternFill>
      </fill>
    </dxf>
    <dxf>
      <fill>
        <patternFill>
          <fgColor theme="0"/>
          <bgColor theme="7" tint="0.59996337778862885"/>
        </patternFill>
      </fill>
    </dxf>
    <dxf>
      <fill>
        <patternFill>
          <fgColor theme="0"/>
          <bgColor theme="5" tint="0.39994506668294322"/>
        </patternFill>
      </fill>
    </dxf>
    <dxf>
      <fill>
        <patternFill>
          <fgColor theme="0"/>
          <bgColor theme="9" tint="0.39994506668294322"/>
        </patternFill>
      </fill>
    </dxf>
    <dxf>
      <fill>
        <patternFill>
          <fgColor theme="0"/>
          <bgColor rgb="FFF26C6C"/>
        </patternFill>
      </fill>
    </dxf>
    <dxf>
      <fill>
        <patternFill>
          <fgColor theme="0"/>
          <bgColor theme="7" tint="0.59996337778862885"/>
        </patternFill>
      </fill>
    </dxf>
    <dxf>
      <fill>
        <patternFill>
          <fgColor theme="0"/>
          <bgColor theme="5" tint="0.39994506668294322"/>
        </patternFill>
      </fill>
    </dxf>
    <dxf>
      <fill>
        <patternFill>
          <fgColor theme="0"/>
          <bgColor theme="9" tint="0.39994506668294322"/>
        </patternFill>
      </fill>
    </dxf>
    <dxf>
      <fill>
        <patternFill>
          <fgColor theme="0"/>
          <bgColor rgb="FFF26C6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Segoe UI"/>
        <family val="2"/>
        <scheme val="none"/>
      </font>
      <fill>
        <patternFill patternType="solid">
          <fgColor indexed="64"/>
          <bgColor rgb="FFFFEB9C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/>
        <vertical/>
        <horizontal/>
      </border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060"/>
        <name val="Segoe UI"/>
        <family val="2"/>
        <scheme val="none"/>
      </font>
      <fill>
        <patternFill patternType="solid">
          <fgColor indexed="64"/>
          <bgColor rgb="FFF0F0F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060"/>
        <name val="Segoe UI"/>
        <family val="2"/>
        <scheme val="none"/>
      </font>
      <fill>
        <patternFill patternType="solid">
          <fgColor indexed="64"/>
          <bgColor rgb="FFF0F0F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060"/>
        <name val="Segoe UI"/>
        <family val="2"/>
        <scheme val="none"/>
      </font>
      <fill>
        <patternFill patternType="solid">
          <fgColor indexed="64"/>
          <bgColor rgb="FFF0F0F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06060"/>
        <name val="Segoe UI"/>
        <family val="2"/>
        <scheme val="none"/>
      </font>
      <fill>
        <patternFill patternType="solid">
          <fgColor indexed="64"/>
          <bgColor rgb="FFF0F0F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6C6C"/>
      <color rgb="FFF360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200" b="1">
                <a:solidFill>
                  <a:srgbClr val="333333"/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r>
              <a:rPr lang="pt-BR" sz="1200" b="1">
                <a:solidFill>
                  <a:srgbClr val="33333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Receitas vs Despesas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45927612204924523"/>
          <c:y val="2.2099447513812154E-2"/>
        </c:manualLayout>
      </c:layout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Dashboard!$A$10</c:f>
              <c:strCache>
                <c:ptCount val="1"/>
                <c:pt idx="0">
                  <c:v>Total de Receitas</c:v>
                </c:pt>
              </c:strCache>
            </c:strRef>
          </c:tx>
          <c:spPr>
            <a:solidFill>
              <a:schemeClr val="accent1"/>
            </a:solidFill>
            <a:effectLst>
              <a:softEdge rad="31750"/>
            </a:effectLst>
          </c:spPr>
          <c:invertIfNegative val="0"/>
          <c:dLbls>
            <c:spPr>
              <a:noFill/>
              <a:ln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Dashboard!$B$10</c:f>
              <c:numCache>
                <c:formatCode>_("R$"* #,##0.00_);_("R$"* \(#,##0.00\);_("R$"* "-"??_);_(@_)</c:formatCode>
                <c:ptCount val="1"/>
                <c:pt idx="0">
                  <c:v>59850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F-4590-8227-55A300DCD9AD}"/>
            </c:ext>
          </c:extLst>
        </c:ser>
        <c:ser>
          <c:idx val="1"/>
          <c:order val="1"/>
          <c:tx>
            <c:strRef>
              <c:f>Dashboard!$A$11</c:f>
              <c:strCache>
                <c:ptCount val="1"/>
                <c:pt idx="0">
                  <c:v>Total de Despesas</c:v>
                </c:pt>
              </c:strCache>
            </c:strRef>
          </c:tx>
          <c:spPr>
            <a:effectLst>
              <a:softEdge rad="3175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Dashboard!$B$11</c:f>
              <c:numCache>
                <c:formatCode>_("R$"* #,##0.00_);_("R$"* \(#,##0.00\);_("R$"* "-"??_);_(@_)</c:formatCode>
                <c:ptCount val="1"/>
                <c:pt idx="0">
                  <c:v>62800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EF-4590-8227-55A300DCD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22734688"/>
        <c:axId val="19552511"/>
      </c:barChart>
      <c:catAx>
        <c:axId val="227346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552511"/>
        <c:crosses val="autoZero"/>
        <c:auto val="1"/>
        <c:lblAlgn val="ctr"/>
        <c:lblOffset val="0"/>
        <c:tickMarkSkip val="1"/>
        <c:noMultiLvlLbl val="1"/>
      </c:catAx>
      <c:valAx>
        <c:axId val="19552511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22734688"/>
        <c:crosses val="autoZero"/>
        <c:crossBetween val="between"/>
      </c:valAx>
      <c:spPr>
        <a:noFill/>
        <a:ln>
          <a:noFill/>
        </a:ln>
        <a:effectLst>
          <a:softEdge rad="31750"/>
        </a:effectLst>
      </c:spPr>
    </c:plotArea>
    <c:legend>
      <c:legendPos val="b"/>
      <c:overlay val="0"/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b="1">
                <a:latin typeface="Segoe UI" panose="020B0502040204020203" pitchFamily="34" charset="0"/>
                <a:cs typeface="Segoe UI" panose="020B0502040204020203" pitchFamily="34" charset="0"/>
              </a:rPr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Despesas'!$B$3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254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'Resumo Despesas'!$A$4:$A$10</c15:sqref>
                  </c15:fullRef>
                </c:ext>
              </c:extLst>
              <c:f>'Resumo Despesas'!$A$4:$A$8</c:f>
              <c:strCache>
                <c:ptCount val="5"/>
                <c:pt idx="0">
                  <c:v>Alimentação</c:v>
                </c:pt>
                <c:pt idx="1">
                  <c:v>Estrutura</c:v>
                </c:pt>
                <c:pt idx="2">
                  <c:v>Palestrantes</c:v>
                </c:pt>
                <c:pt idx="3">
                  <c:v>Cantores</c:v>
                </c:pt>
                <c:pt idx="4">
                  <c:v>Operacionais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'Resumo Despesas'!$B$4:$B$10</c15:sqref>
                  </c15:fullRef>
                </c:ext>
              </c:extLst>
              <c:f>'Resumo Despesas'!$B$4:$B$8</c:f>
              <c:numCache>
                <c:formatCode>_("R$"* #,##0.00_);_("R$"* \(#,##0.00\);_("R$"* "-"??_);_(@_)</c:formatCode>
                <c:ptCount val="5"/>
                <c:pt idx="0">
                  <c:v>46410</c:v>
                </c:pt>
                <c:pt idx="1">
                  <c:v>2500</c:v>
                </c:pt>
                <c:pt idx="2">
                  <c:v>12090</c:v>
                </c:pt>
                <c:pt idx="3">
                  <c:v>1000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3-4A4C-BC76-5AD71D50C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469768"/>
        <c:axId val="1067753512"/>
      </c:barChart>
      <c:catAx>
        <c:axId val="127246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753512"/>
        <c:crosses val="autoZero"/>
        <c:auto val="1"/>
        <c:lblAlgn val="ctr"/>
        <c:lblOffset val="100"/>
        <c:noMultiLvlLbl val="0"/>
      </c:catAx>
      <c:valAx>
        <c:axId val="1067753512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2469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91441</xdr:rowOff>
    </xdr:from>
    <xdr:to>
      <xdr:col>11</xdr:col>
      <xdr:colOff>600075</xdr:colOff>
      <xdr:row>12</xdr:row>
      <xdr:rowOff>133350</xdr:rowOff>
    </xdr:to>
    <xdr:graphicFrame macro="">
      <xdr:nvGraphicFramePr>
        <xdr:cNvPr id="3" name="ReceitasVsDespesa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161924</xdr:colOff>
      <xdr:row>15</xdr:row>
      <xdr:rowOff>77152</xdr:rowOff>
    </xdr:from>
    <xdr:to>
      <xdr:col>11</xdr:col>
      <xdr:colOff>600075</xdr:colOff>
      <xdr:row>31</xdr:row>
      <xdr:rowOff>161926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F2FF14-024E-4CAE-1682-F2FA7743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97218-39DB-4BE7-B9DF-33260D80936B}" name="Tabela1" displayName="Tabela1" ref="A3:F13" totalsRowShown="0" headerRowDxfId="65" dataDxfId="64" tableBorderDxfId="63">
  <autoFilter ref="A3:F13" xr:uid="{0DF97218-39DB-4BE7-B9DF-33260D80936B}"/>
  <tableColumns count="6">
    <tableColumn id="1" xr3:uid="{1C42999D-49C1-46B1-B7DD-76ACD0F6B0A0}" name="Tarefa" dataDxfId="62"/>
    <tableColumn id="2" xr3:uid="{716471C9-2F06-44E5-9396-159A907DF678}" name="Responsável" dataDxfId="61"/>
    <tableColumn id="3" xr3:uid="{04155E7B-62BC-4385-9BBC-81A25F8AF745}" name="Data Início" dataDxfId="60"/>
    <tableColumn id="4" xr3:uid="{B935EBA3-4507-4373-A642-88858817F9BD}" name="Data Fim" dataDxfId="59"/>
    <tableColumn id="5" xr3:uid="{0F3902B1-BC21-4B18-8C5A-236D5EEC1D6B}" name="Status" dataDxfId="58"/>
    <tableColumn id="6" xr3:uid="{57DDC824-5535-48CB-9F9F-0105256F352A}" name="Observações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C05E1-0442-4809-8088-8A4178379C53}" name="Tabela2" displayName="Tabela2" ref="A3:F27" totalsRowShown="0" headerRowDxfId="56" dataDxfId="55" tableBorderDxfId="54">
  <autoFilter ref="A3:F27" xr:uid="{83EC05E1-0442-4809-8088-8A4178379C53}"/>
  <tableColumns count="6">
    <tableColumn id="1" xr3:uid="{9025E77D-7818-47D8-9266-A57A1DDB67C5}" name="Tarefa" dataDxfId="53"/>
    <tableColumn id="2" xr3:uid="{291841BD-8F33-401B-9629-B108D1B73DDC}" name="Responsável" dataDxfId="52"/>
    <tableColumn id="3" xr3:uid="{F0BB5282-09AC-4E95-802A-062291D78893}" name="Data Início" dataDxfId="51"/>
    <tableColumn id="4" xr3:uid="{5CB0B350-EAB3-4EAC-BC69-82F406F60424}" name="Data Fim" dataDxfId="50"/>
    <tableColumn id="5" xr3:uid="{3337BFED-8DA7-4ED8-A0CD-FA922067B04B}" name="Status" dataDxfId="49"/>
    <tableColumn id="6" xr3:uid="{7C4D6219-0752-476A-AA60-1C68F81A8AC8}" name="Observações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023A22-094F-4CAE-B329-F8350D040EDB}" name="Tabela3" displayName="Tabela3" ref="A3:F15" totalsRowShown="0" headerRowDxfId="47" dataDxfId="46" tableBorderDxfId="45">
  <autoFilter ref="A3:F15" xr:uid="{26023A22-094F-4CAE-B329-F8350D040EDB}"/>
  <tableColumns count="6">
    <tableColumn id="1" xr3:uid="{2F3FF38B-4F00-4548-A889-85A6488A5A1E}" name="Tarefa" dataDxfId="44"/>
    <tableColumn id="2" xr3:uid="{7F445457-AE85-4A55-9B92-DACD70DD2F16}" name="Responsável" dataDxfId="43"/>
    <tableColumn id="3" xr3:uid="{E3E8BDAC-27FE-4719-88C8-B8483B9CF8A4}" name="Data Início" dataDxfId="42"/>
    <tableColumn id="4" xr3:uid="{76D56EE9-384E-4B3C-9FF7-B0FED6FCF38F}" name="Data Fim" dataDxfId="41"/>
    <tableColumn id="5" xr3:uid="{23EFDCAF-CFD0-43C8-92BE-3016AD6D9532}" name="Status" dataDxfId="40"/>
    <tableColumn id="6" xr3:uid="{299DC0AA-E05A-4F78-92C0-746634FF5D45}" name="Observações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1EA28A-46E6-474E-8AFE-400346105D5C}" name="Tabela4" displayName="Tabela4" ref="A3:F15" totalsRowShown="0" headerRowDxfId="38" dataDxfId="37" tableBorderDxfId="36">
  <autoFilter ref="A3:F15" xr:uid="{E71EA28A-46E6-474E-8AFE-400346105D5C}"/>
  <tableColumns count="6">
    <tableColumn id="1" xr3:uid="{5F4C77BB-A694-4388-8CC1-CB8797747EF8}" name="Responsável" dataDxfId="35"/>
    <tableColumn id="2" xr3:uid="{662C449A-9789-4DCB-B0E9-9E28F2268CA3}" name="Tarefa" dataDxfId="34"/>
    <tableColumn id="3" xr3:uid="{6FF2B7F1-915D-4911-8AF7-835CFAC9CEB5}" name="Cronograma" dataDxfId="33"/>
    <tableColumn id="4" xr3:uid="{DD639C1B-4557-482D-BAF7-C4BC0AC9F658}" name="Data Início" dataDxfId="32"/>
    <tableColumn id="5" xr3:uid="{4B9F2D45-0E30-41AE-93E5-FAD818209C7E}" name="Data Fim" dataDxfId="31"/>
    <tableColumn id="6" xr3:uid="{5095910B-90EB-4651-A4D2-4DA58D30E061}" name="Status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DF6D4B-7D06-4F2B-9BCE-0627CD894A63}" name="Tabela5" displayName="Tabela5" ref="A3:D8" totalsRowShown="0" headerRowDxfId="29" dataDxfId="28" tableBorderDxfId="27">
  <autoFilter ref="A3:D8" xr:uid="{D3DF6D4B-7D06-4F2B-9BCE-0627CD894A63}"/>
  <tableColumns count="4">
    <tableColumn id="1" xr3:uid="{1B648F9E-BBD4-4232-A832-133CB7474478}" name="Responsável" dataDxfId="26"/>
    <tableColumn id="2" xr3:uid="{2996AC0F-EBA5-4D03-A1EA-494DDC6328E8}" name="Item" dataDxfId="25"/>
    <tableColumn id="3" xr3:uid="{FEAB0E43-A2C1-475E-86ED-E7B709CB1A52}" name="Observação" dataDxfId="24"/>
    <tableColumn id="4" xr3:uid="{C6843F7C-56AE-467F-B007-68B99F1B1216}" name="Statu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5358-8F78-0C6B-EDC8-12F8F3AE80E4}">
  <dimension ref="A1:B24"/>
  <sheetViews>
    <sheetView showGridLines="0" tabSelected="1" zoomScaleNormal="100" workbookViewId="0">
      <selection activeCell="B24" sqref="B24"/>
    </sheetView>
  </sheetViews>
  <sheetFormatPr defaultColWidth="8.88671875" defaultRowHeight="15" customHeight="1" x14ac:dyDescent="0.3"/>
  <cols>
    <col min="1" max="1" width="30.77734375" style="1" customWidth="1"/>
    <col min="2" max="2" width="38.77734375" style="1" customWidth="1"/>
    <col min="3" max="3" width="3.21875" style="1" customWidth="1"/>
    <col min="4" max="4" width="2.88671875" style="1" customWidth="1"/>
    <col min="5" max="5" width="2.44140625" style="1" customWidth="1"/>
    <col min="6" max="16384" width="8.88671875" style="1"/>
  </cols>
  <sheetData>
    <row r="1" spans="1:2" ht="40.049999999999997" customHeight="1" x14ac:dyDescent="0.3">
      <c r="A1" s="54" t="s">
        <v>0</v>
      </c>
      <c r="B1" s="55"/>
    </row>
    <row r="3" spans="1:2" ht="15" customHeight="1" x14ac:dyDescent="0.3">
      <c r="A3" s="56" t="s">
        <v>1</v>
      </c>
      <c r="B3" s="57"/>
    </row>
    <row r="4" spans="1:2" ht="15" customHeight="1" x14ac:dyDescent="0.3">
      <c r="A4" s="2" t="s">
        <v>2</v>
      </c>
      <c r="B4" s="5" t="s">
        <v>230</v>
      </c>
    </row>
    <row r="5" spans="1:2" ht="15" customHeight="1" x14ac:dyDescent="0.3">
      <c r="A5" s="2" t="s">
        <v>3</v>
      </c>
      <c r="B5" s="5" t="s">
        <v>231</v>
      </c>
    </row>
    <row r="6" spans="1:2" ht="15" customHeight="1" x14ac:dyDescent="0.3">
      <c r="A6" s="2" t="s">
        <v>4</v>
      </c>
      <c r="B6" s="5" t="s">
        <v>232</v>
      </c>
    </row>
    <row r="7" spans="1:2" ht="15" customHeight="1" x14ac:dyDescent="0.3">
      <c r="A7" s="2" t="s">
        <v>5</v>
      </c>
      <c r="B7" s="5">
        <v>105</v>
      </c>
    </row>
    <row r="9" spans="1:2" ht="15" customHeight="1" x14ac:dyDescent="0.3">
      <c r="A9" s="58" t="s">
        <v>6</v>
      </c>
      <c r="B9" s="57"/>
    </row>
    <row r="10" spans="1:2" ht="15" customHeight="1" x14ac:dyDescent="0.3">
      <c r="A10" s="4" t="s">
        <v>7</v>
      </c>
      <c r="B10" s="6">
        <f>Receitas!E11</f>
        <v>59850</v>
      </c>
    </row>
    <row r="11" spans="1:2" ht="15" customHeight="1" x14ac:dyDescent="0.3">
      <c r="A11" s="4" t="s">
        <v>8</v>
      </c>
      <c r="B11" s="6">
        <f>'Resumo Despesas'!B10</f>
        <v>62800</v>
      </c>
    </row>
    <row r="12" spans="1:2" ht="15" customHeight="1" x14ac:dyDescent="0.3">
      <c r="A12" s="7" t="s">
        <v>9</v>
      </c>
      <c r="B12" s="8">
        <f>B10-B11</f>
        <v>-2950</v>
      </c>
    </row>
    <row r="13" spans="1:2" ht="15" customHeight="1" x14ac:dyDescent="0.3">
      <c r="A13" s="2" t="s">
        <v>10</v>
      </c>
      <c r="B13" s="3">
        <f>IF(B10=0,0,B12/B10)</f>
        <v>-4.928989139515455E-2</v>
      </c>
    </row>
    <row r="15" spans="1:2" ht="15" customHeight="1" x14ac:dyDescent="0.3">
      <c r="A15" s="59" t="s">
        <v>11</v>
      </c>
      <c r="B15" s="57"/>
    </row>
    <row r="16" spans="1:2" ht="15" customHeight="1" x14ac:dyDescent="0.3">
      <c r="A16" s="2" t="s">
        <v>12</v>
      </c>
      <c r="B16" s="36">
        <f>COUNTA('Cronograma Pré-Evento'!A4:A13)+COUNTA('Cronograma Dia Evento'!A4:A27)+COUNTA('Cronograma Pós-Evento'!A4:A15)</f>
        <v>36</v>
      </c>
    </row>
    <row r="17" spans="1:2" ht="15" customHeight="1" x14ac:dyDescent="0.3">
      <c r="A17" s="2" t="s">
        <v>13</v>
      </c>
      <c r="B17" s="36">
        <f>COUNTIF('Cronograma Pré-Evento'!E4:E13,"Concluído")+COUNTIF('Cronograma Dia Evento'!E4:E27,"Concluído")+COUNTIF('Cronograma Pós-Evento'!E4:E15,"Concluído")</f>
        <v>14</v>
      </c>
    </row>
    <row r="18" spans="1:2" ht="15" customHeight="1" x14ac:dyDescent="0.3">
      <c r="A18" s="2" t="s">
        <v>14</v>
      </c>
      <c r="B18" s="36">
        <f>COUNTIF('Cronograma Pré-Evento'!E4:E13,"Em andamento")+COUNTIF('Cronograma Dia Evento'!E4:E27,"Em andamento")+COUNTIF('Cronograma Pós-Evento'!E4:E15,"Em andamento")</f>
        <v>9</v>
      </c>
    </row>
    <row r="19" spans="1:2" ht="15" customHeight="1" x14ac:dyDescent="0.3">
      <c r="A19" s="2" t="s">
        <v>15</v>
      </c>
      <c r="B19" s="36">
        <f>COUNTIF('Cronograma Pré-Evento'!E4:E13,"Pendente")+COUNTIF('Cronograma Dia Evento'!E4:E27,"Pendente")+COUNTIF('Cronograma Pós-Evento'!E4:E15,"Pendente")</f>
        <v>14</v>
      </c>
    </row>
    <row r="20" spans="1:2" ht="15" customHeight="1" x14ac:dyDescent="0.3">
      <c r="A20" s="2" t="s">
        <v>16</v>
      </c>
      <c r="B20" s="36">
        <f>COUNTIF('Cronograma Pré-Evento'!E4:E13,"Atrasado")+COUNTIF('Cronograma Dia Evento'!E4:E27,"Atrasado")+COUNTIF('Cronograma Pós-Evento'!E4:E15,"Atrasado")</f>
        <v>9</v>
      </c>
    </row>
    <row r="22" spans="1:2" ht="15" customHeight="1" x14ac:dyDescent="0.3">
      <c r="A22" s="72" t="s">
        <v>253</v>
      </c>
    </row>
    <row r="23" spans="1:2" ht="15" customHeight="1" x14ac:dyDescent="0.3">
      <c r="A23" s="72" t="s">
        <v>254</v>
      </c>
      <c r="B23" s="74">
        <f>600-440-30</f>
        <v>130</v>
      </c>
    </row>
    <row r="24" spans="1:2" ht="15" customHeight="1" x14ac:dyDescent="0.3">
      <c r="A24" s="73" t="s">
        <v>255</v>
      </c>
      <c r="B24" s="75">
        <f>(B12/B23*-1)</f>
        <v>22.692307692307693</v>
      </c>
    </row>
  </sheetData>
  <mergeCells count="4">
    <mergeCell ref="A1:B1"/>
    <mergeCell ref="A3:B3"/>
    <mergeCell ref="A9:B9"/>
    <mergeCell ref="A15:B15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6298-3268-F2B4-6E21-61F64B62AF29}">
  <dimension ref="A1:E11"/>
  <sheetViews>
    <sheetView showGridLines="0" zoomScaleNormal="100" workbookViewId="0">
      <selection activeCell="D5" sqref="D5"/>
    </sheetView>
  </sheetViews>
  <sheetFormatPr defaultColWidth="8.88671875" defaultRowHeight="15" customHeight="1" x14ac:dyDescent="0.3"/>
  <cols>
    <col min="1" max="1" width="16.109375" style="1" bestFit="1" customWidth="1"/>
    <col min="2" max="2" width="35.21875" style="1" bestFit="1" customWidth="1"/>
    <col min="3" max="3" width="18.5546875" style="1" customWidth="1"/>
    <col min="4" max="4" width="13.88671875" style="1" bestFit="1" customWidth="1"/>
    <col min="5" max="5" width="16.109375" style="1" bestFit="1" customWidth="1"/>
    <col min="6" max="6" width="42" style="1" customWidth="1"/>
    <col min="7" max="16384" width="8.88671875" style="1"/>
  </cols>
  <sheetData>
    <row r="1" spans="1:5" ht="40.049999999999997" customHeight="1" x14ac:dyDescent="0.3">
      <c r="A1" s="60" t="s">
        <v>17</v>
      </c>
      <c r="B1" s="55"/>
      <c r="C1" s="55"/>
      <c r="D1" s="55"/>
      <c r="E1" s="55"/>
    </row>
    <row r="3" spans="1:5" ht="15.75" customHeight="1" x14ac:dyDescent="0.3">
      <c r="A3" s="23" t="s">
        <v>18</v>
      </c>
      <c r="B3" s="23" t="s">
        <v>19</v>
      </c>
      <c r="C3" s="23" t="s">
        <v>20</v>
      </c>
      <c r="D3" s="23" t="s">
        <v>21</v>
      </c>
      <c r="E3" s="23" t="s">
        <v>22</v>
      </c>
    </row>
    <row r="4" spans="1:5" ht="15" customHeight="1" x14ac:dyDescent="0.3">
      <c r="A4" s="24" t="s">
        <v>23</v>
      </c>
      <c r="B4" s="24" t="s">
        <v>24</v>
      </c>
      <c r="C4" s="25">
        <v>600</v>
      </c>
      <c r="D4" s="26">
        <v>105</v>
      </c>
      <c r="E4" s="27">
        <f>C4*D4</f>
        <v>63000</v>
      </c>
    </row>
    <row r="5" spans="1:5" ht="15" customHeight="1" x14ac:dyDescent="0.3">
      <c r="A5" s="24" t="s">
        <v>25</v>
      </c>
      <c r="B5" s="24" t="s">
        <v>26</v>
      </c>
      <c r="C5" s="25">
        <v>0</v>
      </c>
      <c r="D5" s="26">
        <v>0</v>
      </c>
      <c r="E5" s="27">
        <f>C5*D5</f>
        <v>0</v>
      </c>
    </row>
    <row r="6" spans="1:5" ht="15" customHeight="1" x14ac:dyDescent="0.3">
      <c r="A6" s="24" t="s">
        <v>27</v>
      </c>
      <c r="B6" s="24" t="s">
        <v>28</v>
      </c>
      <c r="C6" s="25">
        <v>0</v>
      </c>
      <c r="D6" s="26">
        <v>0</v>
      </c>
      <c r="E6" s="27">
        <f>C6*D6</f>
        <v>0</v>
      </c>
    </row>
    <row r="7" spans="1:5" ht="15" customHeight="1" x14ac:dyDescent="0.3">
      <c r="A7" s="24" t="s">
        <v>29</v>
      </c>
      <c r="B7" s="24" t="s">
        <v>30</v>
      </c>
      <c r="C7" s="25">
        <v>0</v>
      </c>
      <c r="D7" s="26">
        <v>0</v>
      </c>
      <c r="E7" s="27">
        <f>C7*D7</f>
        <v>0</v>
      </c>
    </row>
    <row r="8" spans="1:5" ht="15" customHeight="1" x14ac:dyDescent="0.3">
      <c r="A8" s="24" t="s">
        <v>245</v>
      </c>
      <c r="B8" s="24" t="s">
        <v>31</v>
      </c>
      <c r="C8" s="25">
        <v>0</v>
      </c>
      <c r="D8" s="52">
        <v>0.05</v>
      </c>
      <c r="E8" s="53">
        <f>(E4*D8)*-1</f>
        <v>-3150</v>
      </c>
    </row>
    <row r="9" spans="1:5" ht="15" customHeight="1" x14ac:dyDescent="0.3">
      <c r="A9" s="24" t="s">
        <v>32</v>
      </c>
      <c r="B9" s="24" t="s">
        <v>33</v>
      </c>
      <c r="C9" s="25">
        <v>0</v>
      </c>
      <c r="D9" s="26">
        <v>0</v>
      </c>
      <c r="E9" s="27">
        <f>C9*D9</f>
        <v>0</v>
      </c>
    </row>
    <row r="10" spans="1:5" ht="15" customHeight="1" x14ac:dyDescent="0.3">
      <c r="A10" s="40"/>
      <c r="B10" s="40"/>
      <c r="C10" s="40"/>
      <c r="D10" s="40"/>
      <c r="E10" s="41"/>
    </row>
    <row r="11" spans="1:5" s="29" customFormat="1" ht="26.4" customHeight="1" thickBot="1" x14ac:dyDescent="0.35">
      <c r="A11" s="61" t="s">
        <v>34</v>
      </c>
      <c r="B11" s="62"/>
      <c r="C11" s="62"/>
      <c r="D11" s="62"/>
      <c r="E11" s="42">
        <f>SUM(E4:E9)</f>
        <v>59850</v>
      </c>
    </row>
  </sheetData>
  <mergeCells count="2">
    <mergeCell ref="A1:E1"/>
    <mergeCell ref="A11:D11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9B5F-D628-7CA4-B779-87461A160188}">
  <dimension ref="A1:F12"/>
  <sheetViews>
    <sheetView showGridLines="0" zoomScaleNormal="100" workbookViewId="0">
      <selection activeCell="D7" sqref="D7"/>
    </sheetView>
  </sheetViews>
  <sheetFormatPr defaultColWidth="8.88671875" defaultRowHeight="15" customHeight="1" x14ac:dyDescent="0.3"/>
  <cols>
    <col min="1" max="1" width="15" style="1" bestFit="1" customWidth="1"/>
    <col min="2" max="2" width="25.44140625" style="1" bestFit="1" customWidth="1"/>
    <col min="3" max="3" width="17.109375" style="1" customWidth="1"/>
    <col min="4" max="4" width="13.21875" style="1" bestFit="1" customWidth="1"/>
    <col min="5" max="5" width="20.109375" style="1" bestFit="1" customWidth="1"/>
    <col min="6" max="6" width="42" style="1" customWidth="1"/>
    <col min="7" max="16384" width="8.88671875" style="1"/>
  </cols>
  <sheetData>
    <row r="1" spans="1:6" ht="40.049999999999997" customHeight="1" x14ac:dyDescent="0.3">
      <c r="A1" s="60" t="s">
        <v>35</v>
      </c>
      <c r="B1" s="55"/>
      <c r="C1" s="55"/>
      <c r="D1" s="55"/>
      <c r="E1" s="55"/>
      <c r="F1" s="55"/>
    </row>
    <row r="3" spans="1:6" ht="15" customHeight="1" x14ac:dyDescent="0.3">
      <c r="A3" s="20" t="s">
        <v>36</v>
      </c>
      <c r="B3" s="20" t="s">
        <v>19</v>
      </c>
      <c r="C3" s="20" t="s">
        <v>37</v>
      </c>
      <c r="D3" s="20" t="s">
        <v>38</v>
      </c>
      <c r="E3" s="20" t="s">
        <v>39</v>
      </c>
      <c r="F3" s="20" t="s">
        <v>22</v>
      </c>
    </row>
    <row r="4" spans="1:6" ht="15" customHeight="1" x14ac:dyDescent="0.3">
      <c r="A4" s="18" t="s">
        <v>40</v>
      </c>
      <c r="B4" s="18" t="s">
        <v>41</v>
      </c>
      <c r="C4" s="21">
        <v>30</v>
      </c>
      <c r="D4" s="22">
        <v>105</v>
      </c>
      <c r="E4" s="22">
        <v>4</v>
      </c>
      <c r="F4" s="21">
        <f t="shared" ref="F4:F10" si="0">C4*D4*E4</f>
        <v>12600</v>
      </c>
    </row>
    <row r="5" spans="1:6" ht="15" customHeight="1" x14ac:dyDescent="0.3">
      <c r="A5" s="18" t="s">
        <v>42</v>
      </c>
      <c r="B5" s="18" t="s">
        <v>43</v>
      </c>
      <c r="C5" s="21">
        <v>40</v>
      </c>
      <c r="D5" s="22">
        <v>105</v>
      </c>
      <c r="E5" s="22">
        <v>4</v>
      </c>
      <c r="F5" s="21">
        <f t="shared" si="0"/>
        <v>16800</v>
      </c>
    </row>
    <row r="6" spans="1:6" ht="15" customHeight="1" x14ac:dyDescent="0.3">
      <c r="A6" s="18" t="s">
        <v>44</v>
      </c>
      <c r="B6" s="18" t="s">
        <v>44</v>
      </c>
      <c r="C6" s="21">
        <v>40</v>
      </c>
      <c r="D6" s="22">
        <v>105</v>
      </c>
      <c r="E6" s="22">
        <v>4</v>
      </c>
      <c r="F6" s="21">
        <f t="shared" si="0"/>
        <v>16800</v>
      </c>
    </row>
    <row r="7" spans="1:6" ht="15" customHeight="1" x14ac:dyDescent="0.3">
      <c r="A7" s="18" t="s">
        <v>45</v>
      </c>
      <c r="B7" s="18" t="s">
        <v>46</v>
      </c>
      <c r="C7" s="21">
        <v>0</v>
      </c>
      <c r="D7" s="22">
        <v>0</v>
      </c>
      <c r="E7" s="22">
        <v>0</v>
      </c>
      <c r="F7" s="21">
        <f t="shared" si="0"/>
        <v>0</v>
      </c>
    </row>
    <row r="8" spans="1:6" ht="15" customHeight="1" x14ac:dyDescent="0.3">
      <c r="A8" s="18" t="s">
        <v>47</v>
      </c>
      <c r="B8" s="18" t="s">
        <v>48</v>
      </c>
      <c r="C8" s="21">
        <v>0</v>
      </c>
      <c r="D8" s="22">
        <v>0</v>
      </c>
      <c r="E8" s="22">
        <v>0</v>
      </c>
      <c r="F8" s="21">
        <f t="shared" si="0"/>
        <v>0</v>
      </c>
    </row>
    <row r="9" spans="1:6" ht="15" customHeight="1" x14ac:dyDescent="0.3">
      <c r="A9" s="18" t="s">
        <v>49</v>
      </c>
      <c r="B9" s="18" t="s">
        <v>50</v>
      </c>
      <c r="C9" s="21">
        <v>2</v>
      </c>
      <c r="D9" s="22">
        <v>105</v>
      </c>
      <c r="E9" s="22">
        <v>1</v>
      </c>
      <c r="F9" s="21">
        <f t="shared" si="0"/>
        <v>210</v>
      </c>
    </row>
    <row r="10" spans="1:6" ht="15" customHeight="1" x14ac:dyDescent="0.3">
      <c r="A10" s="18" t="s">
        <v>51</v>
      </c>
      <c r="B10" s="18" t="s">
        <v>52</v>
      </c>
      <c r="C10" s="21">
        <v>0</v>
      </c>
      <c r="D10" s="22">
        <v>0</v>
      </c>
      <c r="E10" s="22">
        <v>0</v>
      </c>
      <c r="F10" s="21">
        <f t="shared" si="0"/>
        <v>0</v>
      </c>
    </row>
    <row r="12" spans="1:6" s="29" customFormat="1" ht="26.4" customHeight="1" thickBot="1" x14ac:dyDescent="0.35">
      <c r="A12" s="63" t="s">
        <v>53</v>
      </c>
      <c r="B12" s="64"/>
      <c r="C12" s="64"/>
      <c r="D12" s="64"/>
      <c r="E12" s="64"/>
      <c r="F12" s="30">
        <f>SUM(F4:F10)</f>
        <v>46410</v>
      </c>
    </row>
  </sheetData>
  <mergeCells count="2">
    <mergeCell ref="A1:F1"/>
    <mergeCell ref="A12:E12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E727-7A28-AC5D-9108-53F499391DC8}">
  <dimension ref="A1:F16"/>
  <sheetViews>
    <sheetView showGridLines="0" zoomScaleNormal="100" workbookViewId="0">
      <selection activeCell="F8" sqref="F8"/>
    </sheetView>
  </sheetViews>
  <sheetFormatPr defaultColWidth="8.88671875" defaultRowHeight="15" customHeight="1" x14ac:dyDescent="0.3"/>
  <cols>
    <col min="1" max="1" width="19.44140625" style="1" bestFit="1" customWidth="1"/>
    <col min="2" max="2" width="25.21875" style="1" bestFit="1" customWidth="1"/>
    <col min="3" max="3" width="17.109375" style="1" customWidth="1"/>
    <col min="4" max="4" width="12.44140625" style="1" bestFit="1" customWidth="1"/>
    <col min="5" max="5" width="6.33203125" style="1" customWidth="1"/>
    <col min="6" max="6" width="42" style="1" customWidth="1"/>
    <col min="7" max="16384" width="8.88671875" style="1"/>
  </cols>
  <sheetData>
    <row r="1" spans="1:6" ht="40.049999999999997" customHeight="1" x14ac:dyDescent="0.3">
      <c r="A1" s="60" t="s">
        <v>54</v>
      </c>
      <c r="B1" s="55"/>
      <c r="C1" s="55"/>
      <c r="D1" s="55"/>
      <c r="E1" s="55"/>
      <c r="F1" s="55"/>
    </row>
    <row r="3" spans="1:6" ht="15" customHeight="1" x14ac:dyDescent="0.3">
      <c r="A3" s="16" t="s">
        <v>36</v>
      </c>
      <c r="B3" s="16" t="s">
        <v>19</v>
      </c>
      <c r="C3" s="16" t="s">
        <v>20</v>
      </c>
      <c r="D3" s="16" t="s">
        <v>21</v>
      </c>
      <c r="E3" s="16" t="s">
        <v>55</v>
      </c>
      <c r="F3" s="16" t="s">
        <v>22</v>
      </c>
    </row>
    <row r="4" spans="1:6" ht="15" customHeight="1" x14ac:dyDescent="0.3">
      <c r="A4" s="18" t="s">
        <v>56</v>
      </c>
      <c r="B4" s="18" t="s">
        <v>57</v>
      </c>
      <c r="C4" s="21">
        <v>0</v>
      </c>
      <c r="D4" s="19">
        <v>1</v>
      </c>
      <c r="E4" s="19">
        <v>0</v>
      </c>
      <c r="F4" s="21">
        <f t="shared" ref="F4:F14" si="0">C4*D4*E4</f>
        <v>0</v>
      </c>
    </row>
    <row r="5" spans="1:6" ht="15" customHeight="1" x14ac:dyDescent="0.3">
      <c r="A5" s="18" t="s">
        <v>58</v>
      </c>
      <c r="B5" s="18" t="s">
        <v>59</v>
      </c>
      <c r="C5" s="21">
        <v>0</v>
      </c>
      <c r="D5" s="19">
        <v>1</v>
      </c>
      <c r="E5" s="19">
        <v>0</v>
      </c>
      <c r="F5" s="21">
        <f t="shared" si="0"/>
        <v>0</v>
      </c>
    </row>
    <row r="6" spans="1:6" ht="15" customHeight="1" x14ac:dyDescent="0.3">
      <c r="A6" s="18" t="s">
        <v>60</v>
      </c>
      <c r="B6" s="18" t="s">
        <v>61</v>
      </c>
      <c r="C6" s="21">
        <v>0</v>
      </c>
      <c r="D6" s="19">
        <v>1</v>
      </c>
      <c r="E6" s="19">
        <v>0</v>
      </c>
      <c r="F6" s="21">
        <f t="shared" si="0"/>
        <v>0</v>
      </c>
    </row>
    <row r="7" spans="1:6" ht="15" customHeight="1" x14ac:dyDescent="0.3">
      <c r="A7" s="18" t="s">
        <v>62</v>
      </c>
      <c r="B7" s="18" t="s">
        <v>63</v>
      </c>
      <c r="C7" s="21">
        <v>0</v>
      </c>
      <c r="D7" s="19">
        <v>1</v>
      </c>
      <c r="E7" s="19">
        <v>0</v>
      </c>
      <c r="F7" s="21">
        <f t="shared" si="0"/>
        <v>0</v>
      </c>
    </row>
    <row r="8" spans="1:6" ht="15" customHeight="1" x14ac:dyDescent="0.3">
      <c r="A8" s="18" t="s">
        <v>251</v>
      </c>
      <c r="B8" s="18" t="s">
        <v>252</v>
      </c>
      <c r="C8" s="21">
        <v>2500</v>
      </c>
      <c r="D8" s="19">
        <v>1</v>
      </c>
      <c r="E8" s="19">
        <v>1</v>
      </c>
      <c r="F8" s="21">
        <f t="shared" si="0"/>
        <v>2500</v>
      </c>
    </row>
    <row r="9" spans="1:6" ht="15" customHeight="1" x14ac:dyDescent="0.3">
      <c r="A9" s="18" t="s">
        <v>64</v>
      </c>
      <c r="B9" s="18" t="s">
        <v>65</v>
      </c>
      <c r="C9" s="21">
        <v>0</v>
      </c>
      <c r="D9" s="19">
        <v>0</v>
      </c>
      <c r="E9" s="19">
        <v>0</v>
      </c>
      <c r="F9" s="21">
        <f t="shared" si="0"/>
        <v>0</v>
      </c>
    </row>
    <row r="10" spans="1:6" ht="15" customHeight="1" x14ac:dyDescent="0.3">
      <c r="A10" s="18" t="s">
        <v>66</v>
      </c>
      <c r="B10" s="18" t="s">
        <v>67</v>
      </c>
      <c r="C10" s="21">
        <v>0</v>
      </c>
      <c r="D10" s="19">
        <v>1</v>
      </c>
      <c r="E10" s="19">
        <v>0</v>
      </c>
      <c r="F10" s="21">
        <f t="shared" si="0"/>
        <v>0</v>
      </c>
    </row>
    <row r="11" spans="1:6" ht="15" customHeight="1" x14ac:dyDescent="0.3">
      <c r="A11" s="18" t="s">
        <v>68</v>
      </c>
      <c r="B11" s="18" t="s">
        <v>69</v>
      </c>
      <c r="C11" s="21">
        <v>0</v>
      </c>
      <c r="D11" s="19">
        <v>1</v>
      </c>
      <c r="E11" s="19">
        <v>0</v>
      </c>
      <c r="F11" s="21">
        <f t="shared" si="0"/>
        <v>0</v>
      </c>
    </row>
    <row r="12" spans="1:6" ht="15" customHeight="1" x14ac:dyDescent="0.3">
      <c r="A12" s="18" t="s">
        <v>70</v>
      </c>
      <c r="B12" s="18" t="s">
        <v>71</v>
      </c>
      <c r="C12" s="21">
        <v>0</v>
      </c>
      <c r="D12" s="19">
        <v>0</v>
      </c>
      <c r="E12" s="19">
        <v>0</v>
      </c>
      <c r="F12" s="21">
        <f t="shared" si="0"/>
        <v>0</v>
      </c>
    </row>
    <row r="13" spans="1:6" ht="15" customHeight="1" x14ac:dyDescent="0.3">
      <c r="A13" s="18" t="s">
        <v>72</v>
      </c>
      <c r="B13" s="18" t="s">
        <v>73</v>
      </c>
      <c r="C13" s="21">
        <v>0</v>
      </c>
      <c r="D13" s="19">
        <v>0</v>
      </c>
      <c r="E13" s="19">
        <v>0</v>
      </c>
      <c r="F13" s="21">
        <f t="shared" si="0"/>
        <v>0</v>
      </c>
    </row>
    <row r="14" spans="1:6" ht="15" customHeight="1" x14ac:dyDescent="0.3">
      <c r="A14" s="18" t="s">
        <v>51</v>
      </c>
      <c r="B14" s="18" t="s">
        <v>74</v>
      </c>
      <c r="C14" s="21">
        <v>0</v>
      </c>
      <c r="D14" s="19">
        <v>0</v>
      </c>
      <c r="E14" s="19">
        <v>0</v>
      </c>
      <c r="F14" s="21">
        <f t="shared" si="0"/>
        <v>0</v>
      </c>
    </row>
    <row r="16" spans="1:6" s="29" customFormat="1" ht="26.4" customHeight="1" thickBot="1" x14ac:dyDescent="0.35">
      <c r="A16" s="63" t="s">
        <v>75</v>
      </c>
      <c r="B16" s="64"/>
      <c r="C16" s="64"/>
      <c r="D16" s="64"/>
      <c r="E16" s="64"/>
      <c r="F16" s="37">
        <f>SUM(F4:F14)</f>
        <v>2500</v>
      </c>
    </row>
  </sheetData>
  <mergeCells count="2">
    <mergeCell ref="A1:F1"/>
    <mergeCell ref="A16:E16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A51B-4468-4958-9A38-BA80995D5DB8}">
  <dimension ref="A1:F10"/>
  <sheetViews>
    <sheetView showGridLines="0" zoomScaleNormal="100" workbookViewId="0">
      <selection activeCell="B28" sqref="B28"/>
    </sheetView>
  </sheetViews>
  <sheetFormatPr defaultColWidth="8.88671875" defaultRowHeight="15" customHeight="1" x14ac:dyDescent="0.3"/>
  <cols>
    <col min="1" max="1" width="22.21875" style="1" bestFit="1" customWidth="1"/>
    <col min="2" max="2" width="17.21875" style="1" bestFit="1" customWidth="1"/>
    <col min="3" max="3" width="17.109375" style="1" customWidth="1"/>
    <col min="4" max="4" width="11.21875" style="1" bestFit="1" customWidth="1"/>
    <col min="5" max="5" width="14.109375" style="1" bestFit="1" customWidth="1"/>
    <col min="6" max="6" width="42" style="1" customWidth="1"/>
    <col min="7" max="16384" width="8.88671875" style="1"/>
  </cols>
  <sheetData>
    <row r="1" spans="1:6" ht="40.049999999999997" customHeight="1" x14ac:dyDescent="0.3">
      <c r="A1" s="60" t="s">
        <v>76</v>
      </c>
      <c r="B1" s="55"/>
      <c r="C1" s="55"/>
      <c r="D1" s="55"/>
      <c r="E1" s="55"/>
      <c r="F1" s="55"/>
    </row>
    <row r="3" spans="1:6" ht="15" customHeight="1" x14ac:dyDescent="0.3">
      <c r="A3" s="16" t="s">
        <v>77</v>
      </c>
      <c r="B3" s="16" t="s">
        <v>78</v>
      </c>
      <c r="C3" s="16" t="s">
        <v>79</v>
      </c>
      <c r="D3" s="16" t="s">
        <v>80</v>
      </c>
      <c r="E3" s="16" t="s">
        <v>81</v>
      </c>
      <c r="F3" s="16" t="s">
        <v>22</v>
      </c>
    </row>
    <row r="4" spans="1:6" ht="15" customHeight="1" x14ac:dyDescent="0.3">
      <c r="A4" s="1" t="s">
        <v>82</v>
      </c>
      <c r="B4" s="1" t="s">
        <v>229</v>
      </c>
      <c r="C4" s="17">
        <v>12090</v>
      </c>
      <c r="D4" s="17">
        <v>0</v>
      </c>
      <c r="E4" s="17">
        <v>0</v>
      </c>
      <c r="F4" s="17">
        <f>C4+D4+E4</f>
        <v>12090</v>
      </c>
    </row>
    <row r="5" spans="1:6" ht="15" customHeight="1" x14ac:dyDescent="0.3">
      <c r="A5" s="1" t="s">
        <v>83</v>
      </c>
      <c r="C5" s="17">
        <v>0</v>
      </c>
      <c r="D5" s="17">
        <v>0</v>
      </c>
      <c r="E5" s="17">
        <v>0</v>
      </c>
      <c r="F5" s="17">
        <f>C5+D5+E5</f>
        <v>0</v>
      </c>
    </row>
    <row r="6" spans="1:6" ht="15" customHeight="1" x14ac:dyDescent="0.3">
      <c r="A6" s="1" t="s">
        <v>84</v>
      </c>
      <c r="C6" s="17">
        <v>0</v>
      </c>
      <c r="D6" s="17">
        <v>0</v>
      </c>
      <c r="E6" s="17">
        <v>0</v>
      </c>
      <c r="F6" s="17">
        <f>C6+D6+E6</f>
        <v>0</v>
      </c>
    </row>
    <row r="7" spans="1:6" ht="15" customHeight="1" x14ac:dyDescent="0.3">
      <c r="A7" s="14" t="s">
        <v>85</v>
      </c>
      <c r="C7" s="17">
        <v>0</v>
      </c>
      <c r="D7" s="17">
        <v>0</v>
      </c>
      <c r="E7" s="32">
        <v>0</v>
      </c>
      <c r="F7" s="17">
        <f>C7+D7+E7</f>
        <v>0</v>
      </c>
    </row>
    <row r="8" spans="1:6" ht="15" customHeight="1" x14ac:dyDescent="0.3">
      <c r="A8" s="1" t="s">
        <v>51</v>
      </c>
      <c r="C8" s="17">
        <v>0</v>
      </c>
      <c r="D8" s="17">
        <v>0</v>
      </c>
      <c r="E8" s="17">
        <v>0</v>
      </c>
      <c r="F8" s="17">
        <f>C8+D8+E8</f>
        <v>0</v>
      </c>
    </row>
    <row r="10" spans="1:6" s="31" customFormat="1" ht="26.4" customHeight="1" thickBot="1" x14ac:dyDescent="0.45">
      <c r="A10" s="65" t="s">
        <v>86</v>
      </c>
      <c r="B10" s="66"/>
      <c r="C10" s="66"/>
      <c r="D10" s="66"/>
      <c r="E10" s="66"/>
      <c r="F10" s="43">
        <f>SUM(F4:F8)</f>
        <v>12090</v>
      </c>
    </row>
  </sheetData>
  <mergeCells count="2">
    <mergeCell ref="A1:F1"/>
    <mergeCell ref="A10:E10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A282-8BA8-A312-9674-A6EB5CE003B8}">
  <dimension ref="A1:F10"/>
  <sheetViews>
    <sheetView showGridLines="0" zoomScaleNormal="100" workbookViewId="0">
      <selection activeCell="B5" sqref="B5"/>
    </sheetView>
  </sheetViews>
  <sheetFormatPr defaultColWidth="8.88671875" defaultRowHeight="15" customHeight="1" x14ac:dyDescent="0.3"/>
  <cols>
    <col min="1" max="1" width="17.77734375" style="1" bestFit="1" customWidth="1"/>
    <col min="2" max="2" width="25.44140625" style="1" bestFit="1" customWidth="1"/>
    <col min="3" max="3" width="17.109375" style="1" customWidth="1"/>
    <col min="4" max="4" width="11.21875" style="1" bestFit="1" customWidth="1"/>
    <col min="5" max="5" width="14.44140625" style="1" bestFit="1" customWidth="1"/>
    <col min="6" max="6" width="42" style="1" customWidth="1"/>
    <col min="7" max="16384" width="8.88671875" style="1"/>
  </cols>
  <sheetData>
    <row r="1" spans="1:6" ht="40.049999999999997" customHeight="1" x14ac:dyDescent="0.3">
      <c r="A1" s="60" t="s">
        <v>87</v>
      </c>
      <c r="B1" s="55"/>
      <c r="C1" s="55"/>
      <c r="D1" s="55"/>
      <c r="E1" s="55"/>
      <c r="F1" s="55"/>
    </row>
    <row r="3" spans="1:6" ht="15" customHeight="1" x14ac:dyDescent="0.3">
      <c r="A3" s="16" t="s">
        <v>88</v>
      </c>
      <c r="B3" s="16" t="s">
        <v>247</v>
      </c>
      <c r="C3" s="16" t="s">
        <v>79</v>
      </c>
      <c r="D3" s="16" t="s">
        <v>80</v>
      </c>
      <c r="E3" s="16" t="s">
        <v>89</v>
      </c>
      <c r="F3" s="16" t="s">
        <v>22</v>
      </c>
    </row>
    <row r="4" spans="1:6" ht="15" customHeight="1" x14ac:dyDescent="0.3">
      <c r="A4" s="1" t="s">
        <v>233</v>
      </c>
      <c r="B4" s="1" t="s">
        <v>246</v>
      </c>
      <c r="C4" s="17">
        <v>1000</v>
      </c>
      <c r="D4" s="17">
        <v>0</v>
      </c>
      <c r="E4" s="17">
        <v>0</v>
      </c>
      <c r="F4" s="17">
        <f>C4+D4+E4</f>
        <v>1000</v>
      </c>
    </row>
    <row r="5" spans="1:6" ht="15" customHeight="1" x14ac:dyDescent="0.3">
      <c r="A5" s="1" t="s">
        <v>234</v>
      </c>
      <c r="C5" s="17">
        <v>0</v>
      </c>
      <c r="D5" s="17">
        <v>0</v>
      </c>
      <c r="E5" s="17">
        <v>0</v>
      </c>
      <c r="F5" s="17">
        <f>C5+D5+E5</f>
        <v>0</v>
      </c>
    </row>
    <row r="6" spans="1:6" ht="15" customHeight="1" x14ac:dyDescent="0.3">
      <c r="A6" s="1" t="s">
        <v>235</v>
      </c>
      <c r="C6" s="17">
        <v>0</v>
      </c>
      <c r="D6" s="17">
        <v>0</v>
      </c>
      <c r="E6" s="17">
        <v>0</v>
      </c>
      <c r="F6" s="17">
        <f>C6+D6+E6</f>
        <v>0</v>
      </c>
    </row>
    <row r="7" spans="1:6" ht="15" customHeight="1" x14ac:dyDescent="0.3">
      <c r="A7" s="14" t="s">
        <v>90</v>
      </c>
      <c r="C7" s="17">
        <v>0</v>
      </c>
      <c r="D7" s="17">
        <v>0</v>
      </c>
      <c r="E7" s="32">
        <v>0</v>
      </c>
      <c r="F7" s="17">
        <f>C7+D7+E7</f>
        <v>0</v>
      </c>
    </row>
    <row r="8" spans="1:6" ht="15" customHeight="1" x14ac:dyDescent="0.3">
      <c r="A8" s="1" t="s">
        <v>51</v>
      </c>
      <c r="C8" s="17">
        <v>0</v>
      </c>
      <c r="D8" s="17">
        <v>0</v>
      </c>
      <c r="E8" s="17">
        <v>0</v>
      </c>
      <c r="F8" s="17">
        <f>C8+D8+E8</f>
        <v>0</v>
      </c>
    </row>
    <row r="10" spans="1:6" s="28" customFormat="1" ht="26.4" customHeight="1" thickBot="1" x14ac:dyDescent="0.35">
      <c r="A10" s="67" t="s">
        <v>91</v>
      </c>
      <c r="B10" s="68"/>
      <c r="C10" s="68"/>
      <c r="D10" s="68"/>
      <c r="E10" s="68"/>
      <c r="F10" s="45">
        <f>SUM(F4:F8)</f>
        <v>1000</v>
      </c>
    </row>
  </sheetData>
  <mergeCells count="2">
    <mergeCell ref="A1:F1"/>
    <mergeCell ref="A10:E10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F6D8-7818-3A0D-865C-73D8AE9714A8}">
  <dimension ref="A1:E20"/>
  <sheetViews>
    <sheetView showGridLines="0" zoomScaleNormal="100" workbookViewId="0">
      <selection activeCell="A6" sqref="A6"/>
    </sheetView>
  </sheetViews>
  <sheetFormatPr defaultColWidth="8.88671875" defaultRowHeight="15" customHeight="1" x14ac:dyDescent="0.3"/>
  <cols>
    <col min="1" max="1" width="30.6640625" style="1" bestFit="1" customWidth="1"/>
    <col min="2" max="2" width="22.33203125" style="1" bestFit="1" customWidth="1"/>
    <col min="3" max="3" width="17.109375" style="1" customWidth="1"/>
    <col min="4" max="4" width="12.44140625" style="28" bestFit="1" customWidth="1"/>
    <col min="5" max="5" width="14.77734375" style="1" customWidth="1"/>
    <col min="6" max="16384" width="8.88671875" style="1"/>
  </cols>
  <sheetData>
    <row r="1" spans="1:5" ht="40.049999999999997" customHeight="1" x14ac:dyDescent="0.3">
      <c r="A1" s="60" t="s">
        <v>92</v>
      </c>
      <c r="B1" s="55"/>
      <c r="C1" s="55"/>
      <c r="D1" s="55"/>
      <c r="E1" s="55"/>
    </row>
    <row r="3" spans="1:5" ht="15" customHeight="1" x14ac:dyDescent="0.3">
      <c r="A3" s="16" t="s">
        <v>36</v>
      </c>
      <c r="B3" s="16" t="s">
        <v>19</v>
      </c>
      <c r="C3" s="16" t="s">
        <v>20</v>
      </c>
      <c r="D3" s="16" t="s">
        <v>21</v>
      </c>
      <c r="E3" s="16" t="s">
        <v>22</v>
      </c>
    </row>
    <row r="4" spans="1:5" ht="15" customHeight="1" x14ac:dyDescent="0.3">
      <c r="A4" s="1" t="s">
        <v>248</v>
      </c>
      <c r="B4" s="1" t="s">
        <v>93</v>
      </c>
      <c r="C4" s="17">
        <v>1</v>
      </c>
      <c r="D4" s="33">
        <v>500</v>
      </c>
      <c r="E4" s="17">
        <f t="shared" ref="E4:E18" si="0">C4*D4</f>
        <v>500</v>
      </c>
    </row>
    <row r="5" spans="1:5" ht="15" customHeight="1" x14ac:dyDescent="0.3">
      <c r="A5" s="1" t="s">
        <v>249</v>
      </c>
      <c r="B5" s="1" t="s">
        <v>250</v>
      </c>
      <c r="C5" s="17">
        <v>1</v>
      </c>
      <c r="D5" s="33">
        <v>300</v>
      </c>
      <c r="E5" s="17">
        <f t="shared" si="0"/>
        <v>300</v>
      </c>
    </row>
    <row r="6" spans="1:5" ht="15" customHeight="1" x14ac:dyDescent="0.3">
      <c r="A6" s="1" t="s">
        <v>94</v>
      </c>
      <c r="B6" s="1" t="s">
        <v>95</v>
      </c>
      <c r="C6" s="17">
        <v>0</v>
      </c>
      <c r="D6" s="33">
        <v>0</v>
      </c>
      <c r="E6" s="17">
        <f t="shared" si="0"/>
        <v>0</v>
      </c>
    </row>
    <row r="7" spans="1:5" ht="15" customHeight="1" x14ac:dyDescent="0.3">
      <c r="A7" s="14" t="s">
        <v>96</v>
      </c>
      <c r="B7" s="1" t="s">
        <v>97</v>
      </c>
      <c r="C7" s="17">
        <v>0</v>
      </c>
      <c r="D7" s="33">
        <v>0</v>
      </c>
      <c r="E7" s="32">
        <f t="shared" si="0"/>
        <v>0</v>
      </c>
    </row>
    <row r="8" spans="1:5" ht="15" customHeight="1" x14ac:dyDescent="0.3">
      <c r="A8" s="1" t="s">
        <v>98</v>
      </c>
      <c r="B8" s="1" t="s">
        <v>99</v>
      </c>
      <c r="C8" s="17">
        <v>0</v>
      </c>
      <c r="D8" s="33">
        <v>0</v>
      </c>
      <c r="E8" s="17">
        <f t="shared" si="0"/>
        <v>0</v>
      </c>
    </row>
    <row r="9" spans="1:5" ht="15" customHeight="1" x14ac:dyDescent="0.3">
      <c r="A9" s="1" t="s">
        <v>100</v>
      </c>
      <c r="B9" s="1" t="s">
        <v>101</v>
      </c>
      <c r="C9" s="17">
        <v>0</v>
      </c>
      <c r="D9" s="33">
        <v>0</v>
      </c>
      <c r="E9" s="17">
        <f t="shared" si="0"/>
        <v>0</v>
      </c>
    </row>
    <row r="10" spans="1:5" ht="15" customHeight="1" x14ac:dyDescent="0.3">
      <c r="A10" s="1" t="s">
        <v>102</v>
      </c>
      <c r="B10" s="1" t="s">
        <v>103</v>
      </c>
      <c r="C10" s="17">
        <v>0</v>
      </c>
      <c r="D10" s="33">
        <v>0</v>
      </c>
      <c r="E10" s="17">
        <f t="shared" si="0"/>
        <v>0</v>
      </c>
    </row>
    <row r="11" spans="1:5" ht="15" customHeight="1" x14ac:dyDescent="0.3">
      <c r="A11" s="1" t="s">
        <v>104</v>
      </c>
      <c r="B11" s="1" t="s">
        <v>105</v>
      </c>
      <c r="C11" s="17">
        <v>0</v>
      </c>
      <c r="D11" s="33">
        <v>0</v>
      </c>
      <c r="E11" s="17">
        <f t="shared" si="0"/>
        <v>0</v>
      </c>
    </row>
    <row r="12" spans="1:5" ht="15" customHeight="1" x14ac:dyDescent="0.3">
      <c r="A12" s="1" t="s">
        <v>106</v>
      </c>
      <c r="B12" s="1" t="s">
        <v>107</v>
      </c>
      <c r="C12" s="17">
        <v>0</v>
      </c>
      <c r="D12" s="33">
        <v>0</v>
      </c>
      <c r="E12" s="17">
        <f t="shared" si="0"/>
        <v>0</v>
      </c>
    </row>
    <row r="13" spans="1:5" ht="15" customHeight="1" x14ac:dyDescent="0.3">
      <c r="A13" s="1" t="s">
        <v>108</v>
      </c>
      <c r="B13" s="1" t="s">
        <v>109</v>
      </c>
      <c r="C13" s="17">
        <v>0</v>
      </c>
      <c r="D13" s="33">
        <v>0</v>
      </c>
      <c r="E13" s="17">
        <f t="shared" si="0"/>
        <v>0</v>
      </c>
    </row>
    <row r="14" spans="1:5" ht="15" customHeight="1" x14ac:dyDescent="0.3">
      <c r="A14" s="1" t="s">
        <v>110</v>
      </c>
      <c r="B14" s="1" t="s">
        <v>111</v>
      </c>
      <c r="C14" s="17">
        <v>0</v>
      </c>
      <c r="D14" s="33">
        <v>0</v>
      </c>
      <c r="E14" s="17">
        <f t="shared" si="0"/>
        <v>0</v>
      </c>
    </row>
    <row r="15" spans="1:5" ht="15" customHeight="1" x14ac:dyDescent="0.3">
      <c r="A15" s="1" t="s">
        <v>112</v>
      </c>
      <c r="B15" s="1" t="s">
        <v>113</v>
      </c>
      <c r="C15" s="17">
        <v>0</v>
      </c>
      <c r="D15" s="33">
        <v>0</v>
      </c>
      <c r="E15" s="17">
        <f t="shared" si="0"/>
        <v>0</v>
      </c>
    </row>
    <row r="16" spans="1:5" ht="15" customHeight="1" x14ac:dyDescent="0.3">
      <c r="A16" s="1" t="s">
        <v>114</v>
      </c>
      <c r="B16" s="1" t="s">
        <v>115</v>
      </c>
      <c r="C16" s="17">
        <v>0</v>
      </c>
      <c r="D16" s="33">
        <v>0</v>
      </c>
      <c r="E16" s="17">
        <f t="shared" si="0"/>
        <v>0</v>
      </c>
    </row>
    <row r="17" spans="1:5" ht="15" customHeight="1" x14ac:dyDescent="0.3">
      <c r="A17" s="1" t="s">
        <v>116</v>
      </c>
      <c r="B17" s="1" t="s">
        <v>117</v>
      </c>
      <c r="C17" s="17">
        <v>0</v>
      </c>
      <c r="D17" s="33">
        <v>0</v>
      </c>
      <c r="E17" s="17">
        <f t="shared" si="0"/>
        <v>0</v>
      </c>
    </row>
    <row r="18" spans="1:5" ht="15" customHeight="1" x14ac:dyDescent="0.3">
      <c r="A18" s="1" t="s">
        <v>51</v>
      </c>
      <c r="B18" s="1" t="s">
        <v>118</v>
      </c>
      <c r="C18" s="17">
        <v>0</v>
      </c>
      <c r="D18" s="33">
        <v>0</v>
      </c>
      <c r="E18" s="17">
        <f t="shared" si="0"/>
        <v>0</v>
      </c>
    </row>
    <row r="20" spans="1:5" s="28" customFormat="1" ht="26.4" customHeight="1" thickBot="1" x14ac:dyDescent="0.35">
      <c r="A20" s="67" t="s">
        <v>119</v>
      </c>
      <c r="B20" s="68"/>
      <c r="C20" s="68"/>
      <c r="D20" s="68"/>
      <c r="E20" s="44">
        <f>SUM(E4:E18)</f>
        <v>800</v>
      </c>
    </row>
  </sheetData>
  <mergeCells count="2">
    <mergeCell ref="A1:E1"/>
    <mergeCell ref="A20:D20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61B8-0E38-038A-3968-930B01848AE3}">
  <dimension ref="A1:B10"/>
  <sheetViews>
    <sheetView showGridLines="0" zoomScaleNormal="100" workbookViewId="0">
      <selection activeCell="B28" sqref="B28"/>
    </sheetView>
  </sheetViews>
  <sheetFormatPr defaultColWidth="8.88671875" defaultRowHeight="15" customHeight="1" x14ac:dyDescent="0.3"/>
  <cols>
    <col min="1" max="1" width="25.77734375" style="1" customWidth="1"/>
    <col min="2" max="2" width="23.44140625" style="1" customWidth="1"/>
    <col min="3" max="16384" width="8.88671875" style="1"/>
  </cols>
  <sheetData>
    <row r="1" spans="1:2" ht="40.049999999999997" customHeight="1" x14ac:dyDescent="0.3">
      <c r="A1" s="69" t="s">
        <v>120</v>
      </c>
      <c r="B1" s="70"/>
    </row>
    <row r="3" spans="1:2" ht="15" customHeight="1" x14ac:dyDescent="0.3">
      <c r="A3" s="9" t="s">
        <v>18</v>
      </c>
      <c r="B3" s="9" t="s">
        <v>121</v>
      </c>
    </row>
    <row r="4" spans="1:2" ht="15" customHeight="1" x14ac:dyDescent="0.3">
      <c r="A4" s="14" t="s">
        <v>122</v>
      </c>
      <c r="B4" s="17">
        <f>'Despesas-Alimentação'!F12</f>
        <v>46410</v>
      </c>
    </row>
    <row r="5" spans="1:2" ht="15" customHeight="1" x14ac:dyDescent="0.3">
      <c r="A5" s="14" t="s">
        <v>123</v>
      </c>
      <c r="B5" s="17">
        <f>'Despesas-Estrutura'!F16</f>
        <v>2500</v>
      </c>
    </row>
    <row r="6" spans="1:2" ht="15" customHeight="1" x14ac:dyDescent="0.3">
      <c r="A6" s="14" t="s">
        <v>124</v>
      </c>
      <c r="B6" s="17">
        <f>'Despesas-Palestrantes'!F10</f>
        <v>12090</v>
      </c>
    </row>
    <row r="7" spans="1:2" ht="15" customHeight="1" x14ac:dyDescent="0.3">
      <c r="A7" s="15" t="s">
        <v>125</v>
      </c>
      <c r="B7" s="32">
        <f>'Despesas-Cantores'!F10</f>
        <v>1000</v>
      </c>
    </row>
    <row r="8" spans="1:2" ht="15" customHeight="1" x14ac:dyDescent="0.3">
      <c r="A8" s="15" t="s">
        <v>126</v>
      </c>
      <c r="B8" s="17">
        <f>'Despesas-Operacionais'!E20</f>
        <v>800</v>
      </c>
    </row>
    <row r="10" spans="1:2" ht="30.6" customHeight="1" thickBot="1" x14ac:dyDescent="0.35">
      <c r="A10" s="46" t="s">
        <v>127</v>
      </c>
      <c r="B10" s="47">
        <f>SUM(B4:B8)</f>
        <v>62800</v>
      </c>
    </row>
  </sheetData>
  <mergeCells count="1">
    <mergeCell ref="A1:B1"/>
  </mergeCells>
  <pageMargins left="1.2649999999999999" right="0.7" top="0.75" bottom="0.75" header="0.3" footer="0.3"/>
  <pageSetup paperSize="9" scale="80" orientation="landscape" r:id="rId1"/>
  <headerFooter>
    <oddHeader>&amp;R&amp;G</oddHeader>
    <oddFooter>&amp;L&amp;"Segoe UI,Itálico"Gerenciamento de Eventos&amp;C&amp;G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39B8-A0E8-A558-21D8-F6A3C2E70E78}">
  <dimension ref="A1:F13"/>
  <sheetViews>
    <sheetView showGridLines="0" workbookViewId="0">
      <selection activeCell="A33" sqref="A33"/>
    </sheetView>
  </sheetViews>
  <sheetFormatPr defaultColWidth="8.88671875" defaultRowHeight="15" customHeight="1" x14ac:dyDescent="0.3"/>
  <cols>
    <col min="1" max="1" width="23.77734375" style="1" customWidth="1"/>
    <col min="2" max="2" width="18" style="1" customWidth="1"/>
    <col min="3" max="3" width="16.44140625" style="1" customWidth="1"/>
    <col min="4" max="4" width="14" style="1" customWidth="1"/>
    <col min="5" max="5" width="15.109375" style="1" bestFit="1" customWidth="1"/>
    <col min="6" max="6" width="42" style="1" customWidth="1"/>
    <col min="7" max="16384" width="8.88671875" style="1"/>
  </cols>
  <sheetData>
    <row r="1" spans="1:6" ht="40.049999999999997" customHeight="1" x14ac:dyDescent="0.3">
      <c r="A1" s="54" t="s">
        <v>128</v>
      </c>
      <c r="B1" s="71"/>
      <c r="C1" s="71"/>
      <c r="D1" s="71"/>
      <c r="E1" s="71"/>
      <c r="F1" s="71"/>
    </row>
    <row r="3" spans="1:6" ht="15" customHeight="1" x14ac:dyDescent="0.3">
      <c r="A3" s="9" t="s">
        <v>129</v>
      </c>
      <c r="B3" s="9" t="s">
        <v>130</v>
      </c>
      <c r="C3" s="9" t="s">
        <v>131</v>
      </c>
      <c r="D3" s="9" t="s">
        <v>132</v>
      </c>
      <c r="E3" s="9" t="s">
        <v>133</v>
      </c>
      <c r="F3" s="9" t="s">
        <v>134</v>
      </c>
    </row>
    <row r="4" spans="1:6" ht="15.75" customHeight="1" x14ac:dyDescent="0.3">
      <c r="A4" s="10" t="s">
        <v>135</v>
      </c>
      <c r="B4" s="10" t="s">
        <v>236</v>
      </c>
      <c r="C4" s="38"/>
      <c r="D4" s="38"/>
      <c r="E4" s="11" t="s">
        <v>137</v>
      </c>
      <c r="F4" s="10" t="s">
        <v>138</v>
      </c>
    </row>
    <row r="5" spans="1:6" ht="15.75" customHeight="1" x14ac:dyDescent="0.3">
      <c r="A5" s="10" t="s">
        <v>139</v>
      </c>
      <c r="B5" s="10" t="s">
        <v>236</v>
      </c>
      <c r="C5" s="10"/>
      <c r="D5" s="10"/>
      <c r="E5" s="13" t="s">
        <v>137</v>
      </c>
      <c r="F5" s="10" t="s">
        <v>142</v>
      </c>
    </row>
    <row r="6" spans="1:6" ht="15.75" customHeight="1" x14ac:dyDescent="0.3">
      <c r="A6" s="10" t="s">
        <v>143</v>
      </c>
      <c r="B6" s="10" t="s">
        <v>236</v>
      </c>
      <c r="C6" s="10"/>
      <c r="D6" s="10"/>
      <c r="E6" s="11" t="s">
        <v>137</v>
      </c>
      <c r="F6" s="10" t="s">
        <v>146</v>
      </c>
    </row>
    <row r="7" spans="1:6" ht="15.75" customHeight="1" x14ac:dyDescent="0.3">
      <c r="A7" s="10" t="s">
        <v>147</v>
      </c>
      <c r="B7" s="10" t="s">
        <v>236</v>
      </c>
      <c r="C7" s="10"/>
      <c r="D7" s="10"/>
      <c r="E7" s="12" t="s">
        <v>137</v>
      </c>
      <c r="F7" s="10" t="s">
        <v>149</v>
      </c>
    </row>
    <row r="8" spans="1:6" ht="15.75" customHeight="1" x14ac:dyDescent="0.3">
      <c r="A8" s="10" t="s">
        <v>150</v>
      </c>
      <c r="B8" s="10" t="s">
        <v>238</v>
      </c>
      <c r="C8" s="10"/>
      <c r="D8" s="10"/>
      <c r="E8" s="12" t="s">
        <v>145</v>
      </c>
      <c r="F8" s="10" t="s">
        <v>151</v>
      </c>
    </row>
    <row r="9" spans="1:6" ht="15.75" customHeight="1" x14ac:dyDescent="0.3">
      <c r="A9" s="10" t="s">
        <v>152</v>
      </c>
      <c r="B9" s="10" t="s">
        <v>236</v>
      </c>
      <c r="C9" s="10"/>
      <c r="D9" s="10"/>
      <c r="E9" s="12" t="s">
        <v>145</v>
      </c>
      <c r="F9" s="10" t="s">
        <v>153</v>
      </c>
    </row>
    <row r="10" spans="1:6" ht="15.75" customHeight="1" x14ac:dyDescent="0.3">
      <c r="A10" s="10" t="s">
        <v>154</v>
      </c>
      <c r="B10" s="10" t="s">
        <v>236</v>
      </c>
      <c r="C10" s="10"/>
      <c r="D10" s="10"/>
      <c r="E10" s="13" t="s">
        <v>137</v>
      </c>
      <c r="F10" s="10" t="s">
        <v>155</v>
      </c>
    </row>
    <row r="11" spans="1:6" ht="15.75" customHeight="1" x14ac:dyDescent="0.3">
      <c r="A11" s="10" t="s">
        <v>156</v>
      </c>
      <c r="B11" s="10" t="s">
        <v>237</v>
      </c>
      <c r="C11" s="10"/>
      <c r="D11" s="10"/>
      <c r="E11" s="12" t="s">
        <v>145</v>
      </c>
      <c r="F11" s="10" t="s">
        <v>157</v>
      </c>
    </row>
    <row r="12" spans="1:6" ht="15.75" customHeight="1" x14ac:dyDescent="0.3">
      <c r="A12" s="10" t="s">
        <v>158</v>
      </c>
      <c r="B12" s="10" t="s">
        <v>237</v>
      </c>
      <c r="C12" s="10"/>
      <c r="D12" s="10"/>
      <c r="E12" s="12" t="s">
        <v>145</v>
      </c>
      <c r="F12" s="10" t="s">
        <v>159</v>
      </c>
    </row>
    <row r="13" spans="1:6" ht="15.75" customHeight="1" x14ac:dyDescent="0.3">
      <c r="A13" s="34" t="s">
        <v>160</v>
      </c>
      <c r="B13" s="34" t="s">
        <v>237</v>
      </c>
      <c r="C13" s="34"/>
      <c r="D13" s="34"/>
      <c r="E13" s="35" t="s">
        <v>145</v>
      </c>
      <c r="F13" s="34" t="s">
        <v>161</v>
      </c>
    </row>
  </sheetData>
  <mergeCells count="1">
    <mergeCell ref="A1:F1"/>
  </mergeCells>
  <conditionalFormatting sqref="E4:E40">
    <cfRule type="cellIs" dxfId="22" priority="1" operator="equal">
      <formula>"Atrasado"</formula>
    </cfRule>
    <cfRule type="cellIs" dxfId="21" priority="2" operator="equal">
      <formula>"Concluído"</formula>
    </cfRule>
    <cfRule type="cellIs" dxfId="20" priority="3" operator="equal">
      <formula>"Pendente"</formula>
    </cfRule>
    <cfRule type="cellIs" dxfId="19" priority="4" operator="equal">
      <formula>"Em andamento"</formula>
    </cfRule>
  </conditionalFormatting>
  <pageMargins left="0.7" right="0.7" top="0.75" bottom="0.75" header="0.3" footer="0.3"/>
  <pageSetup scale="85" orientation="portrait" r:id="rId1"/>
  <headerFooter>
    <oddHeader>&amp;R&amp;G</oddHeader>
    <oddFooter>&amp;L&amp;"Segoe UI,Itálico"Gerenciamento de Eventos&amp;C&amp;G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AC512E-74C1-4A4E-BD93-1B9B02B30921}">
          <x14:formula1>
            <xm:f>NOTES!$A$4:$A$7</xm:f>
          </x14:formula1>
          <xm:sqref>E4:E13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0368-7328-507A-26C8-C76374ECBA48}">
  <dimension ref="A1:F27"/>
  <sheetViews>
    <sheetView showGridLines="0" workbookViewId="0">
      <selection activeCell="A33" sqref="A33"/>
    </sheetView>
  </sheetViews>
  <sheetFormatPr defaultColWidth="8.88671875" defaultRowHeight="15" customHeight="1" x14ac:dyDescent="0.3"/>
  <cols>
    <col min="1" max="1" width="34.44140625" style="1" bestFit="1" customWidth="1"/>
    <col min="2" max="2" width="15" style="1" customWidth="1"/>
    <col min="3" max="3" width="16.109375" style="1" bestFit="1" customWidth="1"/>
    <col min="4" max="4" width="14.44140625" style="1" bestFit="1" customWidth="1"/>
    <col min="5" max="5" width="16.77734375" style="1" customWidth="1"/>
    <col min="6" max="6" width="42" style="1" customWidth="1"/>
    <col min="7" max="16384" width="8.88671875" style="1"/>
  </cols>
  <sheetData>
    <row r="1" spans="1:6" ht="40.049999999999997" customHeight="1" x14ac:dyDescent="0.3">
      <c r="A1" s="54" t="s">
        <v>162</v>
      </c>
      <c r="B1" s="55"/>
      <c r="C1" s="55"/>
      <c r="D1" s="55"/>
      <c r="E1" s="55"/>
      <c r="F1" s="55"/>
    </row>
    <row r="3" spans="1:6" ht="15" customHeight="1" x14ac:dyDescent="0.3">
      <c r="A3" s="9" t="s">
        <v>129</v>
      </c>
      <c r="B3" s="9" t="s">
        <v>130</v>
      </c>
      <c r="C3" s="9" t="s">
        <v>131</v>
      </c>
      <c r="D3" s="9" t="s">
        <v>132</v>
      </c>
      <c r="E3" s="9" t="s">
        <v>133</v>
      </c>
      <c r="F3" s="9" t="s">
        <v>134</v>
      </c>
    </row>
    <row r="4" spans="1:6" ht="15.75" customHeight="1" x14ac:dyDescent="0.3">
      <c r="A4" s="10" t="s">
        <v>163</v>
      </c>
      <c r="B4" s="10" t="s">
        <v>239</v>
      </c>
      <c r="C4" s="10"/>
      <c r="D4" s="10"/>
      <c r="E4" s="13" t="s">
        <v>240</v>
      </c>
      <c r="F4" s="10" t="s">
        <v>164</v>
      </c>
    </row>
    <row r="5" spans="1:6" ht="15.75" customHeight="1" x14ac:dyDescent="0.3">
      <c r="A5" s="10" t="s">
        <v>165</v>
      </c>
      <c r="B5" s="10" t="s">
        <v>164</v>
      </c>
      <c r="C5" s="10"/>
      <c r="D5" s="10"/>
      <c r="E5" s="12" t="s">
        <v>141</v>
      </c>
      <c r="F5" s="10" t="s">
        <v>166</v>
      </c>
    </row>
    <row r="6" spans="1:6" ht="15.75" customHeight="1" x14ac:dyDescent="0.3">
      <c r="A6" s="10" t="s">
        <v>167</v>
      </c>
      <c r="B6" s="10" t="s">
        <v>144</v>
      </c>
      <c r="C6" s="10"/>
      <c r="D6" s="10"/>
      <c r="E6" s="12" t="s">
        <v>137</v>
      </c>
      <c r="F6" s="10" t="s">
        <v>168</v>
      </c>
    </row>
    <row r="7" spans="1:6" ht="15.75" customHeight="1" x14ac:dyDescent="0.3">
      <c r="A7" s="10" t="s">
        <v>169</v>
      </c>
      <c r="B7" s="10" t="s">
        <v>148</v>
      </c>
      <c r="C7" s="10"/>
      <c r="D7" s="10"/>
      <c r="E7" s="35" t="s">
        <v>145</v>
      </c>
      <c r="F7" s="10" t="s">
        <v>170</v>
      </c>
    </row>
    <row r="8" spans="1:6" ht="15.75" customHeight="1" x14ac:dyDescent="0.3">
      <c r="A8" s="10" t="s">
        <v>171</v>
      </c>
      <c r="B8" s="10" t="s">
        <v>140</v>
      </c>
      <c r="C8" s="10"/>
      <c r="D8" s="10"/>
      <c r="E8" s="13" t="s">
        <v>240</v>
      </c>
      <c r="F8" s="10" t="s">
        <v>172</v>
      </c>
    </row>
    <row r="9" spans="1:6" ht="15.75" customHeight="1" x14ac:dyDescent="0.3">
      <c r="A9" s="10" t="s">
        <v>173</v>
      </c>
      <c r="B9" s="10" t="s">
        <v>136</v>
      </c>
      <c r="C9" s="10"/>
      <c r="D9" s="10"/>
      <c r="E9" s="12" t="s">
        <v>141</v>
      </c>
      <c r="F9" s="10" t="s">
        <v>174</v>
      </c>
    </row>
    <row r="10" spans="1:6" ht="15.75" customHeight="1" x14ac:dyDescent="0.3">
      <c r="A10" s="10" t="s">
        <v>175</v>
      </c>
      <c r="B10" s="10" t="s">
        <v>176</v>
      </c>
      <c r="C10" s="10"/>
      <c r="D10" s="10"/>
      <c r="E10" s="12" t="s">
        <v>137</v>
      </c>
      <c r="F10" s="10" t="s">
        <v>177</v>
      </c>
    </row>
    <row r="11" spans="1:6" ht="15.75" customHeight="1" x14ac:dyDescent="0.3">
      <c r="A11" s="10" t="s">
        <v>178</v>
      </c>
      <c r="B11" s="10" t="s">
        <v>179</v>
      </c>
      <c r="C11" s="10"/>
      <c r="D11" s="10"/>
      <c r="E11" s="35" t="s">
        <v>145</v>
      </c>
      <c r="F11" s="10" t="s">
        <v>180</v>
      </c>
    </row>
    <row r="12" spans="1:6" ht="15.75" customHeight="1" x14ac:dyDescent="0.3">
      <c r="A12" s="10" t="s">
        <v>181</v>
      </c>
      <c r="B12" s="10" t="s">
        <v>182</v>
      </c>
      <c r="C12" s="10"/>
      <c r="D12" s="10"/>
      <c r="E12" s="13" t="s">
        <v>240</v>
      </c>
      <c r="F12" s="10" t="s">
        <v>183</v>
      </c>
    </row>
    <row r="13" spans="1:6" ht="15.75" customHeight="1" x14ac:dyDescent="0.3">
      <c r="A13" s="10" t="s">
        <v>184</v>
      </c>
      <c r="B13" s="10" t="s">
        <v>179</v>
      </c>
      <c r="C13" s="10"/>
      <c r="D13" s="10"/>
      <c r="E13" s="12" t="s">
        <v>141</v>
      </c>
      <c r="F13" s="10" t="s">
        <v>185</v>
      </c>
    </row>
    <row r="14" spans="1:6" ht="15.75" customHeight="1" x14ac:dyDescent="0.3">
      <c r="A14" s="10" t="s">
        <v>186</v>
      </c>
      <c r="B14" s="10" t="s">
        <v>187</v>
      </c>
      <c r="C14" s="10"/>
      <c r="D14" s="10"/>
      <c r="E14" s="12" t="s">
        <v>137</v>
      </c>
      <c r="F14" s="10" t="s">
        <v>188</v>
      </c>
    </row>
    <row r="15" spans="1:6" ht="15.75" customHeight="1" x14ac:dyDescent="0.3">
      <c r="A15" s="10" t="s">
        <v>189</v>
      </c>
      <c r="B15" s="10" t="s">
        <v>179</v>
      </c>
      <c r="C15" s="10"/>
      <c r="D15" s="10"/>
      <c r="E15" s="35" t="s">
        <v>145</v>
      </c>
      <c r="F15" s="10" t="s">
        <v>190</v>
      </c>
    </row>
    <row r="16" spans="1:6" ht="15.75" customHeight="1" x14ac:dyDescent="0.3">
      <c r="A16" s="10" t="s">
        <v>191</v>
      </c>
      <c r="B16" s="10" t="s">
        <v>192</v>
      </c>
      <c r="C16" s="10"/>
      <c r="D16" s="10"/>
      <c r="E16" s="13" t="s">
        <v>240</v>
      </c>
      <c r="F16" s="10" t="s">
        <v>193</v>
      </c>
    </row>
    <row r="17" spans="1:6" ht="15.75" customHeight="1" x14ac:dyDescent="0.3">
      <c r="A17" s="10" t="s">
        <v>194</v>
      </c>
      <c r="B17" s="10" t="s">
        <v>136</v>
      </c>
      <c r="C17" s="10"/>
      <c r="D17" s="10"/>
      <c r="E17" s="12" t="s">
        <v>141</v>
      </c>
      <c r="F17" s="10" t="s">
        <v>195</v>
      </c>
    </row>
    <row r="18" spans="1:6" ht="15.75" customHeight="1" x14ac:dyDescent="0.3">
      <c r="A18" s="10" t="s">
        <v>196</v>
      </c>
      <c r="B18" s="10" t="s">
        <v>179</v>
      </c>
      <c r="C18" s="10"/>
      <c r="D18" s="10"/>
      <c r="E18" s="12" t="s">
        <v>137</v>
      </c>
      <c r="F18" s="10" t="s">
        <v>197</v>
      </c>
    </row>
    <row r="19" spans="1:6" ht="15.75" customHeight="1" x14ac:dyDescent="0.3">
      <c r="A19" s="10" t="s">
        <v>198</v>
      </c>
      <c r="B19" s="10" t="s">
        <v>136</v>
      </c>
      <c r="C19" s="10"/>
      <c r="D19" s="10"/>
      <c r="E19" s="35" t="s">
        <v>145</v>
      </c>
      <c r="F19" s="10" t="s">
        <v>199</v>
      </c>
    </row>
    <row r="20" spans="1:6" ht="15.75" customHeight="1" x14ac:dyDescent="0.3">
      <c r="A20" s="34" t="s">
        <v>200</v>
      </c>
      <c r="B20" s="34" t="s">
        <v>164</v>
      </c>
      <c r="C20" s="34"/>
      <c r="D20" s="34"/>
      <c r="E20" s="13" t="s">
        <v>240</v>
      </c>
      <c r="F20" s="34" t="s">
        <v>201</v>
      </c>
    </row>
    <row r="21" spans="1:6" ht="15" customHeight="1" x14ac:dyDescent="0.3">
      <c r="A21" s="10"/>
      <c r="B21" s="10"/>
      <c r="C21" s="10"/>
      <c r="D21" s="10"/>
      <c r="E21" s="12" t="s">
        <v>141</v>
      </c>
      <c r="F21" s="10"/>
    </row>
    <row r="22" spans="1:6" ht="15" customHeight="1" x14ac:dyDescent="0.3">
      <c r="A22" s="10"/>
      <c r="B22" s="10"/>
      <c r="C22" s="10"/>
      <c r="D22" s="10"/>
      <c r="E22" s="12" t="s">
        <v>137</v>
      </c>
      <c r="F22" s="10"/>
    </row>
    <row r="23" spans="1:6" ht="15" customHeight="1" x14ac:dyDescent="0.3">
      <c r="A23" s="10"/>
      <c r="B23" s="10"/>
      <c r="C23" s="10"/>
      <c r="D23" s="10"/>
      <c r="E23" s="35" t="s">
        <v>145</v>
      </c>
      <c r="F23" s="10"/>
    </row>
    <row r="24" spans="1:6" ht="15" customHeight="1" x14ac:dyDescent="0.3">
      <c r="A24" s="10"/>
      <c r="B24" s="10"/>
      <c r="C24" s="10"/>
      <c r="D24" s="10"/>
      <c r="E24" s="13" t="s">
        <v>240</v>
      </c>
      <c r="F24" s="10"/>
    </row>
    <row r="25" spans="1:6" ht="15" customHeight="1" x14ac:dyDescent="0.3">
      <c r="A25" s="10"/>
      <c r="B25" s="10"/>
      <c r="C25" s="10"/>
      <c r="D25" s="10"/>
      <c r="E25" s="12" t="s">
        <v>141</v>
      </c>
      <c r="F25" s="10"/>
    </row>
    <row r="26" spans="1:6" ht="15" customHeight="1" x14ac:dyDescent="0.3">
      <c r="A26" s="10"/>
      <c r="B26" s="10"/>
      <c r="C26" s="10"/>
      <c r="D26" s="10"/>
      <c r="E26" s="12" t="s">
        <v>137</v>
      </c>
      <c r="F26" s="10"/>
    </row>
    <row r="27" spans="1:6" ht="15" customHeight="1" x14ac:dyDescent="0.3">
      <c r="A27" s="10"/>
      <c r="B27" s="10"/>
      <c r="C27" s="10"/>
      <c r="D27" s="10"/>
      <c r="E27" s="35" t="s">
        <v>145</v>
      </c>
      <c r="F27" s="10"/>
    </row>
  </sheetData>
  <mergeCells count="1">
    <mergeCell ref="A1:F1"/>
  </mergeCells>
  <conditionalFormatting sqref="E4:E27">
    <cfRule type="cellIs" dxfId="18" priority="1" operator="equal">
      <formula>"Atrasado"</formula>
    </cfRule>
    <cfRule type="cellIs" dxfId="17" priority="2" operator="equal">
      <formula>"Concluído"</formula>
    </cfRule>
    <cfRule type="cellIs" dxfId="16" priority="3" operator="equal">
      <formula>"Pendente"</formula>
    </cfRule>
    <cfRule type="cellIs" dxfId="15" priority="4" operator="equal">
      <formula>"Em andamento"</formula>
    </cfRule>
  </conditionalFormatting>
  <pageMargins left="0.7" right="0.7" top="0.75" bottom="0.75" header="0.3" footer="0.3"/>
  <pageSetup scale="85" orientation="portrait" r:id="rId1"/>
  <headerFooter>
    <oddHeader>&amp;R&amp;G</oddHeader>
    <oddFooter>&amp;L&amp;"Segoe UI,Itálico"Gerenciamento de Eventos&amp;C&amp;G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983FBE-FBD6-4AB6-BF9D-15AD4211CCEF}">
          <x14:formula1>
            <xm:f>NOTES!$A$4:$A$7</xm:f>
          </x14:formula1>
          <xm:sqref>E4:E27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7138-432B-C2CF-ADDB-2CFECE9ED148}">
  <dimension ref="A1:F15"/>
  <sheetViews>
    <sheetView showGridLines="0" workbookViewId="0">
      <selection activeCell="A33" sqref="A33"/>
    </sheetView>
  </sheetViews>
  <sheetFormatPr defaultColWidth="8.88671875" defaultRowHeight="15" customHeight="1" x14ac:dyDescent="0.3"/>
  <cols>
    <col min="1" max="1" width="31.21875" style="1" bestFit="1" customWidth="1"/>
    <col min="2" max="2" width="15" style="1" customWidth="1"/>
    <col min="3" max="3" width="16.109375" style="1" bestFit="1" customWidth="1"/>
    <col min="4" max="4" width="14.44140625" style="1" bestFit="1" customWidth="1"/>
    <col min="5" max="5" width="15.109375" style="1" bestFit="1" customWidth="1"/>
    <col min="6" max="6" width="42" style="1" customWidth="1"/>
    <col min="7" max="16384" width="8.88671875" style="1"/>
  </cols>
  <sheetData>
    <row r="1" spans="1:6" ht="40.049999999999997" customHeight="1" x14ac:dyDescent="0.3">
      <c r="A1" s="54" t="s">
        <v>202</v>
      </c>
      <c r="B1" s="55"/>
      <c r="C1" s="55"/>
      <c r="D1" s="55"/>
      <c r="E1" s="55"/>
      <c r="F1" s="55"/>
    </row>
    <row r="3" spans="1:6" ht="15" customHeight="1" x14ac:dyDescent="0.3">
      <c r="A3" s="9" t="s">
        <v>129</v>
      </c>
      <c r="B3" s="9" t="s">
        <v>130</v>
      </c>
      <c r="C3" s="9" t="s">
        <v>131</v>
      </c>
      <c r="D3" s="9" t="s">
        <v>132</v>
      </c>
      <c r="E3" s="9" t="s">
        <v>133</v>
      </c>
      <c r="F3" s="9" t="s">
        <v>134</v>
      </c>
    </row>
    <row r="4" spans="1:6" ht="15.75" customHeight="1" x14ac:dyDescent="0.3">
      <c r="A4" s="10" t="s">
        <v>203</v>
      </c>
      <c r="B4" s="10" t="s">
        <v>237</v>
      </c>
      <c r="C4" s="10"/>
      <c r="D4" s="10"/>
      <c r="E4" s="13" t="s">
        <v>240</v>
      </c>
      <c r="F4" s="10" t="s">
        <v>204</v>
      </c>
    </row>
    <row r="5" spans="1:6" ht="15.75" customHeight="1" x14ac:dyDescent="0.3">
      <c r="A5" s="10" t="s">
        <v>205</v>
      </c>
      <c r="B5" s="10" t="s">
        <v>237</v>
      </c>
      <c r="C5" s="10"/>
      <c r="D5" s="10"/>
      <c r="E5" s="12" t="s">
        <v>141</v>
      </c>
      <c r="F5" s="10" t="s">
        <v>206</v>
      </c>
    </row>
    <row r="6" spans="1:6" ht="15.75" customHeight="1" x14ac:dyDescent="0.3">
      <c r="A6" s="10" t="s">
        <v>207</v>
      </c>
      <c r="B6" s="10" t="s">
        <v>237</v>
      </c>
      <c r="C6" s="10"/>
      <c r="D6" s="10"/>
      <c r="E6" s="12" t="s">
        <v>137</v>
      </c>
      <c r="F6" s="10" t="s">
        <v>208</v>
      </c>
    </row>
    <row r="7" spans="1:6" ht="15.75" customHeight="1" x14ac:dyDescent="0.3">
      <c r="A7" s="10" t="s">
        <v>209</v>
      </c>
      <c r="B7" s="10" t="s">
        <v>237</v>
      </c>
      <c r="C7" s="10"/>
      <c r="D7" s="10"/>
      <c r="E7" s="35" t="s">
        <v>145</v>
      </c>
      <c r="F7" s="10" t="s">
        <v>210</v>
      </c>
    </row>
    <row r="8" spans="1:6" ht="15.75" customHeight="1" x14ac:dyDescent="0.3">
      <c r="A8" s="10" t="s">
        <v>211</v>
      </c>
      <c r="B8" s="10" t="s">
        <v>237</v>
      </c>
      <c r="C8" s="10"/>
      <c r="D8" s="10"/>
      <c r="E8" s="13" t="s">
        <v>240</v>
      </c>
      <c r="F8" s="10" t="s">
        <v>212</v>
      </c>
    </row>
    <row r="9" spans="1:6" ht="15.75" customHeight="1" x14ac:dyDescent="0.3">
      <c r="A9" s="10" t="s">
        <v>213</v>
      </c>
      <c r="B9" s="10" t="s">
        <v>237</v>
      </c>
      <c r="C9" s="10"/>
      <c r="D9" s="10"/>
      <c r="E9" s="12" t="s">
        <v>141</v>
      </c>
      <c r="F9" s="10" t="s">
        <v>214</v>
      </c>
    </row>
    <row r="10" spans="1:6" ht="15.75" customHeight="1" x14ac:dyDescent="0.3">
      <c r="A10" s="10" t="s">
        <v>215</v>
      </c>
      <c r="B10" s="10" t="s">
        <v>237</v>
      </c>
      <c r="C10" s="10"/>
      <c r="D10" s="10"/>
      <c r="E10" s="12" t="s">
        <v>137</v>
      </c>
      <c r="F10" s="10" t="s">
        <v>216</v>
      </c>
    </row>
    <row r="11" spans="1:6" ht="15.75" customHeight="1" x14ac:dyDescent="0.3">
      <c r="A11" s="10" t="s">
        <v>217</v>
      </c>
      <c r="B11" s="10" t="s">
        <v>237</v>
      </c>
      <c r="C11" s="10"/>
      <c r="D11" s="10"/>
      <c r="E11" s="35" t="s">
        <v>145</v>
      </c>
      <c r="F11" s="10" t="s">
        <v>218</v>
      </c>
    </row>
    <row r="12" spans="1:6" ht="15.75" customHeight="1" x14ac:dyDescent="0.3">
      <c r="A12" s="34" t="s">
        <v>219</v>
      </c>
      <c r="B12" s="10" t="s">
        <v>237</v>
      </c>
      <c r="C12" s="34"/>
      <c r="D12" s="34"/>
      <c r="E12" s="13" t="s">
        <v>240</v>
      </c>
      <c r="F12" s="34" t="s">
        <v>220</v>
      </c>
    </row>
    <row r="13" spans="1:6" ht="15" customHeight="1" x14ac:dyDescent="0.3">
      <c r="A13" s="10"/>
      <c r="B13" s="10"/>
      <c r="C13" s="10"/>
      <c r="D13" s="10"/>
      <c r="E13" s="12" t="s">
        <v>141</v>
      </c>
      <c r="F13" s="10"/>
    </row>
    <row r="14" spans="1:6" ht="15" customHeight="1" x14ac:dyDescent="0.3">
      <c r="A14" s="10"/>
      <c r="B14" s="10"/>
      <c r="C14" s="10"/>
      <c r="D14" s="10"/>
      <c r="E14" s="12" t="s">
        <v>137</v>
      </c>
      <c r="F14" s="10"/>
    </row>
    <row r="15" spans="1:6" ht="15" customHeight="1" x14ac:dyDescent="0.3">
      <c r="A15" s="10"/>
      <c r="B15" s="10"/>
      <c r="C15" s="10"/>
      <c r="D15" s="10"/>
      <c r="E15" s="35" t="s">
        <v>145</v>
      </c>
      <c r="F15" s="10"/>
    </row>
  </sheetData>
  <mergeCells count="1">
    <mergeCell ref="A1:F1"/>
  </mergeCells>
  <conditionalFormatting sqref="E4:E15">
    <cfRule type="cellIs" dxfId="14" priority="1" operator="equal">
      <formula>"Atrasado"</formula>
    </cfRule>
    <cfRule type="cellIs" dxfId="13" priority="2" operator="equal">
      <formula>"Concluído"</formula>
    </cfRule>
    <cfRule type="cellIs" dxfId="12" priority="3" operator="equal">
      <formula>"Pendente"</formula>
    </cfRule>
    <cfRule type="cellIs" dxfId="11" priority="4" operator="equal">
      <formula>"Em andamento"</formula>
    </cfRule>
  </conditionalFormatting>
  <pageMargins left="0.7" right="0.7" top="0.75" bottom="0.75" header="0.3" footer="0.3"/>
  <pageSetup scale="85" orientation="portrait" r:id="rId1"/>
  <headerFooter>
    <oddHeader>&amp;R&amp;G</oddHeader>
    <oddFooter>&amp;L&amp;"Segoe UI,Itálico"Gerenciamento de Eventos&amp;C&amp;G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9F46D1-FD70-4A40-A904-9FF1431850AA}">
          <x14:formula1>
            <xm:f>NOTES!$A$4:$A$7</xm:f>
          </x14:formula1>
          <xm:sqref>E4:E15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B071-1EB4-4792-5C16-D8C9E3100728}">
  <dimension ref="A1:F15"/>
  <sheetViews>
    <sheetView showGridLines="0" workbookViewId="0">
      <selection activeCell="A33" sqref="A33"/>
    </sheetView>
  </sheetViews>
  <sheetFormatPr defaultColWidth="8.88671875" defaultRowHeight="15" customHeight="1" x14ac:dyDescent="0.3"/>
  <cols>
    <col min="1" max="1" width="15" style="1" customWidth="1"/>
    <col min="2" max="2" width="27.33203125" style="1" bestFit="1" customWidth="1"/>
    <col min="3" max="3" width="17.88671875" style="1" bestFit="1" customWidth="1"/>
    <col min="4" max="4" width="16.109375" style="1" bestFit="1" customWidth="1"/>
    <col min="5" max="5" width="14.44140625" style="1" bestFit="1" customWidth="1"/>
    <col min="6" max="6" width="19.88671875" style="1" customWidth="1"/>
    <col min="7" max="16384" width="8.88671875" style="1"/>
  </cols>
  <sheetData>
    <row r="1" spans="1:6" ht="40.049999999999997" customHeight="1" x14ac:dyDescent="0.3">
      <c r="A1" s="54" t="s">
        <v>221</v>
      </c>
      <c r="B1" s="55"/>
      <c r="C1" s="55"/>
      <c r="D1" s="55"/>
      <c r="E1" s="55"/>
      <c r="F1" s="55"/>
    </row>
    <row r="3" spans="1:6" ht="15" customHeight="1" x14ac:dyDescent="0.3">
      <c r="A3" s="9" t="s">
        <v>130</v>
      </c>
      <c r="B3" s="9" t="s">
        <v>129</v>
      </c>
      <c r="C3" s="9" t="s">
        <v>222</v>
      </c>
      <c r="D3" s="9" t="s">
        <v>131</v>
      </c>
      <c r="E3" s="9" t="s">
        <v>132</v>
      </c>
      <c r="F3" s="9" t="s">
        <v>133</v>
      </c>
    </row>
    <row r="4" spans="1:6" ht="15.75" customHeight="1" x14ac:dyDescent="0.3">
      <c r="A4" s="10" t="s">
        <v>237</v>
      </c>
      <c r="B4" s="10" t="s">
        <v>135</v>
      </c>
      <c r="C4" s="10" t="s">
        <v>223</v>
      </c>
      <c r="D4" s="10"/>
      <c r="E4" s="10"/>
      <c r="F4" s="13" t="s">
        <v>240</v>
      </c>
    </row>
    <row r="5" spans="1:6" ht="15.75" customHeight="1" x14ac:dyDescent="0.3">
      <c r="A5" s="10" t="s">
        <v>237</v>
      </c>
      <c r="B5" s="10" t="s">
        <v>224</v>
      </c>
      <c r="C5" s="10" t="s">
        <v>225</v>
      </c>
      <c r="D5" s="10"/>
      <c r="E5" s="10"/>
      <c r="F5" s="12" t="s">
        <v>141</v>
      </c>
    </row>
    <row r="6" spans="1:6" ht="15.75" customHeight="1" x14ac:dyDescent="0.3">
      <c r="A6" s="10" t="s">
        <v>237</v>
      </c>
      <c r="B6" s="10" t="s">
        <v>207</v>
      </c>
      <c r="C6" s="10" t="s">
        <v>226</v>
      </c>
      <c r="D6" s="10"/>
      <c r="E6" s="10"/>
      <c r="F6" s="12" t="s">
        <v>137</v>
      </c>
    </row>
    <row r="7" spans="1:6" ht="15.75" customHeight="1" x14ac:dyDescent="0.3">
      <c r="A7" s="10" t="s">
        <v>237</v>
      </c>
      <c r="B7" s="10" t="s">
        <v>139</v>
      </c>
      <c r="C7" s="10" t="s">
        <v>223</v>
      </c>
      <c r="D7" s="10"/>
      <c r="E7" s="10"/>
      <c r="F7" s="35" t="s">
        <v>145</v>
      </c>
    </row>
    <row r="8" spans="1:6" ht="15.75" customHeight="1" x14ac:dyDescent="0.3">
      <c r="A8" s="10" t="s">
        <v>237</v>
      </c>
      <c r="B8" s="10" t="s">
        <v>227</v>
      </c>
      <c r="C8" s="10" t="s">
        <v>225</v>
      </c>
      <c r="D8" s="10"/>
      <c r="E8" s="10"/>
      <c r="F8" s="13" t="s">
        <v>240</v>
      </c>
    </row>
    <row r="9" spans="1:6" ht="15.75" customHeight="1" x14ac:dyDescent="0.3">
      <c r="A9" s="10" t="s">
        <v>237</v>
      </c>
      <c r="B9" s="10" t="s">
        <v>203</v>
      </c>
      <c r="C9" s="10" t="s">
        <v>226</v>
      </c>
      <c r="D9" s="10"/>
      <c r="E9" s="10"/>
      <c r="F9" s="12" t="s">
        <v>141</v>
      </c>
    </row>
    <row r="10" spans="1:6" ht="15.75" customHeight="1" x14ac:dyDescent="0.3">
      <c r="A10" s="10" t="s">
        <v>237</v>
      </c>
      <c r="B10" s="10" t="s">
        <v>143</v>
      </c>
      <c r="C10" s="10" t="s">
        <v>223</v>
      </c>
      <c r="D10" s="10"/>
      <c r="E10" s="10"/>
      <c r="F10" s="12" t="s">
        <v>137</v>
      </c>
    </row>
    <row r="11" spans="1:6" ht="15.75" customHeight="1" x14ac:dyDescent="0.3">
      <c r="A11" s="10" t="s">
        <v>237</v>
      </c>
      <c r="B11" s="10" t="s">
        <v>147</v>
      </c>
      <c r="C11" s="10" t="s">
        <v>223</v>
      </c>
      <c r="D11" s="10"/>
      <c r="E11" s="10"/>
      <c r="F11" s="35" t="s">
        <v>145</v>
      </c>
    </row>
    <row r="12" spans="1:6" ht="15.75" customHeight="1" x14ac:dyDescent="0.3">
      <c r="A12" s="10" t="s">
        <v>237</v>
      </c>
      <c r="B12" s="10" t="s">
        <v>154</v>
      </c>
      <c r="C12" s="10" t="s">
        <v>223</v>
      </c>
      <c r="D12" s="10"/>
      <c r="E12" s="10"/>
      <c r="F12" s="13" t="s">
        <v>240</v>
      </c>
    </row>
    <row r="13" spans="1:6" ht="15.75" customHeight="1" x14ac:dyDescent="0.3">
      <c r="A13" s="10" t="s">
        <v>237</v>
      </c>
      <c r="B13" s="34" t="s">
        <v>228</v>
      </c>
      <c r="C13" s="34" t="s">
        <v>225</v>
      </c>
      <c r="D13" s="34"/>
      <c r="E13" s="34"/>
      <c r="F13" s="12" t="s">
        <v>141</v>
      </c>
    </row>
    <row r="14" spans="1:6" ht="15" customHeight="1" x14ac:dyDescent="0.3">
      <c r="A14" s="10"/>
      <c r="B14" s="10"/>
      <c r="C14" s="10"/>
      <c r="D14" s="10"/>
      <c r="E14" s="10"/>
      <c r="F14" s="12" t="s">
        <v>137</v>
      </c>
    </row>
    <row r="15" spans="1:6" ht="15" customHeight="1" x14ac:dyDescent="0.3">
      <c r="A15" s="10"/>
      <c r="B15" s="10"/>
      <c r="C15" s="10"/>
      <c r="D15" s="10"/>
      <c r="E15" s="10"/>
      <c r="F15" s="35" t="s">
        <v>145</v>
      </c>
    </row>
  </sheetData>
  <mergeCells count="1">
    <mergeCell ref="A1:F1"/>
  </mergeCells>
  <conditionalFormatting sqref="F4:F15">
    <cfRule type="cellIs" dxfId="10" priority="1" operator="equal">
      <formula>"Atrasado"</formula>
    </cfRule>
    <cfRule type="cellIs" dxfId="9" priority="2" operator="equal">
      <formula>"Concluído"</formula>
    </cfRule>
    <cfRule type="cellIs" dxfId="8" priority="3" operator="equal">
      <formula>"Pendente"</formula>
    </cfRule>
    <cfRule type="cellIs" dxfId="7" priority="4" operator="equal">
      <formula>"Em andamento"</formula>
    </cfRule>
  </conditionalFormatting>
  <pageMargins left="0.7" right="0.7" top="0.75" bottom="0.75" header="0.3" footer="0.3"/>
  <pageSetup scale="85" orientation="portrait" r:id="rId1"/>
  <headerFooter>
    <oddHeader>&amp;R&amp;G</oddHeader>
    <oddFooter>&amp;L&amp;"Segoe UI,Itálico"Gerenciamento de Eventos&amp;C&amp;G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62D17F-5029-4407-9FA7-CFD5BCF6A799}">
          <x14:formula1>
            <xm:f>NOTES!$A$4:$A$7</xm:f>
          </x14:formula1>
          <xm:sqref>F4:F15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A204-2C39-48C7-B8DC-A45E296B2B2D}">
  <dimension ref="A1:D14"/>
  <sheetViews>
    <sheetView showGridLines="0" workbookViewId="0">
      <selection activeCell="B5" sqref="B5"/>
    </sheetView>
  </sheetViews>
  <sheetFormatPr defaultRowHeight="14.4" x14ac:dyDescent="0.3"/>
  <cols>
    <col min="1" max="1" width="15" customWidth="1"/>
    <col min="2" max="2" width="34.5546875" customWidth="1"/>
    <col min="3" max="3" width="47.77734375" bestFit="1" customWidth="1"/>
    <col min="4" max="4" width="9.33203125" bestFit="1" customWidth="1"/>
  </cols>
  <sheetData>
    <row r="1" spans="1:4" s="1" customFormat="1" ht="54" customHeight="1" x14ac:dyDescent="0.3">
      <c r="A1" s="54" t="s">
        <v>241</v>
      </c>
      <c r="B1" s="55"/>
      <c r="C1" s="55"/>
      <c r="D1" s="55"/>
    </row>
    <row r="2" spans="1:4" s="1" customFormat="1" ht="16.8" x14ac:dyDescent="0.3"/>
    <row r="3" spans="1:4" s="1" customFormat="1" ht="16.8" x14ac:dyDescent="0.3">
      <c r="A3" s="9" t="s">
        <v>130</v>
      </c>
      <c r="B3" s="9" t="s">
        <v>36</v>
      </c>
      <c r="C3" s="9" t="s">
        <v>243</v>
      </c>
      <c r="D3" s="9" t="s">
        <v>133</v>
      </c>
    </row>
    <row r="4" spans="1:4" s="1" customFormat="1" ht="33.6" x14ac:dyDescent="0.3">
      <c r="A4" s="34"/>
      <c r="B4" s="34" t="s">
        <v>242</v>
      </c>
      <c r="C4" s="50" t="s">
        <v>244</v>
      </c>
      <c r="D4" s="48" t="s">
        <v>145</v>
      </c>
    </row>
    <row r="5" spans="1:4" ht="16.8" x14ac:dyDescent="0.3">
      <c r="A5" s="34"/>
      <c r="B5" s="34" t="s">
        <v>257</v>
      </c>
      <c r="C5" s="50" t="s">
        <v>256</v>
      </c>
      <c r="D5" s="49" t="s">
        <v>145</v>
      </c>
    </row>
    <row r="6" spans="1:4" ht="16.8" x14ac:dyDescent="0.3">
      <c r="A6" s="34"/>
      <c r="B6" s="34"/>
      <c r="C6" s="50"/>
      <c r="D6" s="49" t="s">
        <v>145</v>
      </c>
    </row>
    <row r="7" spans="1:4" ht="16.8" x14ac:dyDescent="0.3">
      <c r="A7" s="34"/>
      <c r="B7" s="34"/>
      <c r="C7" s="50"/>
      <c r="D7" s="49"/>
    </row>
    <row r="8" spans="1:4" ht="16.8" x14ac:dyDescent="0.3">
      <c r="A8" s="34"/>
      <c r="B8" s="34"/>
      <c r="C8" s="50"/>
      <c r="D8" s="49"/>
    </row>
    <row r="9" spans="1:4" x14ac:dyDescent="0.3">
      <c r="C9" s="51"/>
    </row>
    <row r="10" spans="1:4" x14ac:dyDescent="0.3">
      <c r="C10" s="51"/>
    </row>
    <row r="11" spans="1:4" x14ac:dyDescent="0.3">
      <c r="C11" s="51"/>
    </row>
    <row r="12" spans="1:4" x14ac:dyDescent="0.3">
      <c r="C12" s="51"/>
    </row>
    <row r="13" spans="1:4" x14ac:dyDescent="0.3">
      <c r="C13" s="51"/>
    </row>
    <row r="14" spans="1:4" x14ac:dyDescent="0.3">
      <c r="C14" s="51"/>
    </row>
  </sheetData>
  <mergeCells count="1">
    <mergeCell ref="A1:D1"/>
  </mergeCells>
  <conditionalFormatting sqref="D4:D8">
    <cfRule type="cellIs" dxfId="6" priority="1" operator="equal">
      <formula>"Atrasado"</formula>
    </cfRule>
    <cfRule type="cellIs" dxfId="5" priority="2" operator="equal">
      <formula>"Concluído"</formula>
    </cfRule>
    <cfRule type="cellIs" dxfId="4" priority="3" operator="equal">
      <formula>"Pendente"</formula>
    </cfRule>
    <cfRule type="cellIs" dxfId="3" priority="4" operator="equal">
      <formula>"Em andamento"</formula>
    </cfRule>
  </conditionalFormatting>
  <pageMargins left="0.7" right="0.7" top="0.75" bottom="0.75" header="0.3" footer="0.3"/>
  <pageSetup paperSize="9" scale="85" orientation="portrait" horizontalDpi="1200" verticalDpi="1200" r:id="rId1"/>
  <headerFooter>
    <oddHeader>&amp;R&amp;G</oddHeader>
    <oddFooter>&amp;L&amp;"Segoe UI,Itálico"Gerenciamento de Eventos&amp;C&amp;G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672E25-F67C-4A4E-8AAD-966A74E0E4D5}">
          <x14:formula1>
            <xm:f>NOTES!$A$4:$A$7</xm:f>
          </x14:formula1>
          <xm:sqref>D4:D8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D0B0-19CC-4CFB-95A7-A3F748E9F2B4}">
  <dimension ref="A4:A7"/>
  <sheetViews>
    <sheetView workbookViewId="0">
      <selection activeCell="A7" sqref="A7"/>
    </sheetView>
  </sheetViews>
  <sheetFormatPr defaultRowHeight="14.4" x14ac:dyDescent="0.3"/>
  <cols>
    <col min="1" max="1" width="15.109375" bestFit="1" customWidth="1"/>
  </cols>
  <sheetData>
    <row r="4" spans="1:1" ht="16.8" x14ac:dyDescent="0.3">
      <c r="A4" s="12" t="s">
        <v>145</v>
      </c>
    </row>
    <row r="5" spans="1:1" ht="16.8" x14ac:dyDescent="0.3">
      <c r="A5" s="11" t="s">
        <v>137</v>
      </c>
    </row>
    <row r="6" spans="1:1" ht="16.8" x14ac:dyDescent="0.3">
      <c r="A6" s="13" t="s">
        <v>141</v>
      </c>
    </row>
    <row r="7" spans="1:1" x14ac:dyDescent="0.3">
      <c r="A7" s="39" t="s">
        <v>240</v>
      </c>
    </row>
  </sheetData>
  <conditionalFormatting sqref="A4:A6">
    <cfRule type="cellIs" dxfId="2" priority="1" operator="equal">
      <formula>"Concluído"</formula>
    </cfRule>
    <cfRule type="cellIs" dxfId="1" priority="2" operator="equal">
      <formula>"Pendente"</formula>
    </cfRule>
    <cfRule type="cellIs" dxfId="0" priority="3" operator="equal">
      <formula>"Em andamento"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Dashboard</vt:lpstr>
      <vt:lpstr>Receitas</vt:lpstr>
      <vt:lpstr>Despesas-Alimentação</vt:lpstr>
      <vt:lpstr>Despesas-Estrutura</vt:lpstr>
      <vt:lpstr>Despesas-Palestrantes</vt:lpstr>
      <vt:lpstr>Despesas-Cantores</vt:lpstr>
      <vt:lpstr>Despesas-Operacionais</vt:lpstr>
      <vt:lpstr>Resumo Despesas</vt:lpstr>
      <vt:lpstr>Cronograma Pré-Evento</vt:lpstr>
      <vt:lpstr>Cronograma Dia Evento</vt:lpstr>
      <vt:lpstr>Cronograma Pós-Evento</vt:lpstr>
      <vt:lpstr>Rastreamento Responsável</vt:lpstr>
      <vt:lpstr>Planilha3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USEB - ARS - Jefferson de Sousa Santos</cp:lastModifiedBy>
  <cp:lastPrinted>2026-02-09T20:53:40Z</cp:lastPrinted>
  <dcterms:created xsi:type="dcterms:W3CDTF">2026-02-09T17:42:31Z</dcterms:created>
  <dcterms:modified xsi:type="dcterms:W3CDTF">2026-02-10T12:25:10Z</dcterms:modified>
</cp:coreProperties>
</file>